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30" tabRatio="939" activeTab="6"/>
  </bookViews>
  <sheets>
    <sheet name="5-kove mergaites" sheetId="1" r:id="rId1"/>
    <sheet name="5-kove berniukai" sheetId="2" r:id="rId2"/>
    <sheet name="8-kove jaunuciai " sheetId="3" r:id="rId3"/>
    <sheet name="7-kove jaunes" sheetId="4" r:id="rId4"/>
    <sheet name="10-kove jauniai" sheetId="5" r:id="rId5"/>
    <sheet name="10-kove jaunimas" sheetId="6" r:id="rId6"/>
    <sheet name="Įrankiai" sheetId="7" r:id="rId7"/>
  </sheet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<sst xmlns="http://schemas.openxmlformats.org/spreadsheetml/2006/main" count="417" uniqueCount="234">
  <si>
    <t>Lietuvos Respublikos vaikų daugiakovės</t>
  </si>
  <si>
    <t xml:space="preserve">                              pirmenybės</t>
  </si>
  <si>
    <t>Mergaitės</t>
  </si>
  <si>
    <t>2005 03 25-26d.d.</t>
  </si>
  <si>
    <t>5-kovė</t>
  </si>
  <si>
    <t>Šiauliai</t>
  </si>
  <si>
    <t>Rungtys</t>
  </si>
  <si>
    <t>Vieta</t>
  </si>
  <si>
    <t>Dal.nr.</t>
  </si>
  <si>
    <t>Vardas</t>
  </si>
  <si>
    <t>Pavardė</t>
  </si>
  <si>
    <t>Gim.data</t>
  </si>
  <si>
    <t>Komanda</t>
  </si>
  <si>
    <t>60 m bb</t>
  </si>
  <si>
    <t>Aukštis</t>
  </si>
  <si>
    <t>Rutulys</t>
  </si>
  <si>
    <t>Tolis</t>
  </si>
  <si>
    <t>600m</t>
  </si>
  <si>
    <t>Rez.</t>
  </si>
  <si>
    <t>Treneris</t>
  </si>
  <si>
    <t>Tšk.</t>
  </si>
  <si>
    <t>800m</t>
  </si>
  <si>
    <t>Berniukai</t>
  </si>
  <si>
    <t>7-kovė</t>
  </si>
  <si>
    <t>Jaunimo vieta</t>
  </si>
  <si>
    <t>100bb</t>
  </si>
  <si>
    <t>200 m</t>
  </si>
  <si>
    <t>Ietis</t>
  </si>
  <si>
    <t>800 m</t>
  </si>
  <si>
    <t>Taškai</t>
  </si>
  <si>
    <t>rez.</t>
  </si>
  <si>
    <t>taškai</t>
  </si>
  <si>
    <t>10-kovė</t>
  </si>
  <si>
    <t>100 m</t>
  </si>
  <si>
    <t>400 m</t>
  </si>
  <si>
    <t>110bb</t>
  </si>
  <si>
    <t>Diskas</t>
  </si>
  <si>
    <t>Kartis</t>
  </si>
  <si>
    <t>1500 m</t>
  </si>
  <si>
    <t>0</t>
  </si>
  <si>
    <t xml:space="preserve">Lietuvos Respublikos vaikų daugiakovių pirmenybių ir Šiaulių miesto </t>
  </si>
  <si>
    <t xml:space="preserve">            </t>
  </si>
  <si>
    <t>daugiakovių taurės varžybų įrankių svoriai ir kiti matavimai</t>
  </si>
  <si>
    <t>60b/b</t>
  </si>
  <si>
    <t>100b/b</t>
  </si>
  <si>
    <t>110b/b</t>
  </si>
  <si>
    <t>13,72-1,06-9,14</t>
  </si>
  <si>
    <t>800g</t>
  </si>
  <si>
    <t>Jaunimas</t>
  </si>
  <si>
    <t>6kg</t>
  </si>
  <si>
    <t>Jauniai</t>
  </si>
  <si>
    <t>5kg</t>
  </si>
  <si>
    <t>1,5kg</t>
  </si>
  <si>
    <t>700g</t>
  </si>
  <si>
    <t>Jaunučiai</t>
  </si>
  <si>
    <t>4kg</t>
  </si>
  <si>
    <t>13,72-84,0-8,50</t>
  </si>
  <si>
    <t>600g</t>
  </si>
  <si>
    <t>3kg</t>
  </si>
  <si>
    <t>11,75-76,2-7,25</t>
  </si>
  <si>
    <t>Jaunės</t>
  </si>
  <si>
    <t>13,00-7,62-8,25</t>
  </si>
  <si>
    <t>11,75-76,2-7,00</t>
  </si>
  <si>
    <t>Vyr. teisėjas</t>
  </si>
  <si>
    <t>Vyr. sekretorius</t>
  </si>
  <si>
    <t>Renata</t>
  </si>
  <si>
    <t>Čečkauskaitė</t>
  </si>
  <si>
    <t>J. Baikštienė</t>
  </si>
  <si>
    <t>ŠIAULIŲ MIESTO DAUGIAKOVIŲ TAURĖS VARŽYBOS</t>
  </si>
  <si>
    <t xml:space="preserve">2005 09 16-17 </t>
  </si>
  <si>
    <t>2005 09 16-17d.d.</t>
  </si>
  <si>
    <t>91 08 19</t>
  </si>
  <si>
    <t>A. Starkevičius</t>
  </si>
  <si>
    <t>Karolis</t>
  </si>
  <si>
    <t>Domorodas</t>
  </si>
  <si>
    <t>92 06 24</t>
  </si>
  <si>
    <t>Kaunas Kauno raj.</t>
  </si>
  <si>
    <t xml:space="preserve">Neringa </t>
  </si>
  <si>
    <t>Starkevičiūtė</t>
  </si>
  <si>
    <t>92 08 02</t>
  </si>
  <si>
    <t>2005 09 16-17</t>
  </si>
  <si>
    <t>Godvišas</t>
  </si>
  <si>
    <t xml:space="preserve">Edvinas </t>
  </si>
  <si>
    <t>Mindaugas</t>
  </si>
  <si>
    <t>Šilkus</t>
  </si>
  <si>
    <t>Darius</t>
  </si>
  <si>
    <t>Lunskis</t>
  </si>
  <si>
    <t>Irmantas</t>
  </si>
  <si>
    <t>Povilaitis</t>
  </si>
  <si>
    <t>Eligijus</t>
  </si>
  <si>
    <t>Krūminas</t>
  </si>
  <si>
    <t>Margarita</t>
  </si>
  <si>
    <t>Balčiauskaitė</t>
  </si>
  <si>
    <t>Vilnius</t>
  </si>
  <si>
    <t>A. Izerginas</t>
  </si>
  <si>
    <t>Andrej</t>
  </si>
  <si>
    <t>Chachlov</t>
  </si>
  <si>
    <t>A. Izergin</t>
  </si>
  <si>
    <t>Tadeuš</t>
  </si>
  <si>
    <t>Jarmalovič</t>
  </si>
  <si>
    <t>86 04 17</t>
  </si>
  <si>
    <t xml:space="preserve">Zdislav </t>
  </si>
  <si>
    <t>Stankevič</t>
  </si>
  <si>
    <t>86  04 30</t>
  </si>
  <si>
    <t>R. Podolskis, T. Skalikas</t>
  </si>
  <si>
    <t>Miroslav</t>
  </si>
  <si>
    <t>Tomaševič</t>
  </si>
  <si>
    <t>87 05 16</t>
  </si>
  <si>
    <t>90 06 04</t>
  </si>
  <si>
    <t>89  03 10</t>
  </si>
  <si>
    <t>Brigita</t>
  </si>
  <si>
    <t>Papreckytė</t>
  </si>
  <si>
    <t>92 09 09</t>
  </si>
  <si>
    <t>Sandra</t>
  </si>
  <si>
    <t>Bingelytė</t>
  </si>
  <si>
    <t>92 02 12</t>
  </si>
  <si>
    <t xml:space="preserve">Kaunas </t>
  </si>
  <si>
    <t>R. Ančlauskas</t>
  </si>
  <si>
    <t>Mantas</t>
  </si>
  <si>
    <t>Janulionis</t>
  </si>
  <si>
    <t>92 04 30</t>
  </si>
  <si>
    <t>11,0</t>
  </si>
  <si>
    <t>11,5</t>
  </si>
  <si>
    <t>12,1</t>
  </si>
  <si>
    <t>11,9</t>
  </si>
  <si>
    <t>12,5</t>
  </si>
  <si>
    <t>DNS</t>
  </si>
  <si>
    <t>11,8</t>
  </si>
  <si>
    <t>12,2</t>
  </si>
  <si>
    <t>12,6</t>
  </si>
  <si>
    <t>Edmundas</t>
  </si>
  <si>
    <t>Skalikas</t>
  </si>
  <si>
    <t>1992 10 30</t>
  </si>
  <si>
    <t>Arnoldas</t>
  </si>
  <si>
    <t>Stanelis</t>
  </si>
  <si>
    <t>J.Spudis</t>
  </si>
  <si>
    <t>M. Butkus</t>
  </si>
  <si>
    <t>6,12</t>
  </si>
  <si>
    <t>6,01</t>
  </si>
  <si>
    <t>6,08</t>
  </si>
  <si>
    <t>5,23</t>
  </si>
  <si>
    <t>5,60</t>
  </si>
  <si>
    <t>5,41</t>
  </si>
  <si>
    <t>6,42</t>
  </si>
  <si>
    <t>5,57</t>
  </si>
  <si>
    <t>87-86</t>
  </si>
  <si>
    <t>13,26</t>
  </si>
  <si>
    <t>10,85</t>
  </si>
  <si>
    <t>11,49</t>
  </si>
  <si>
    <t>11,53</t>
  </si>
  <si>
    <t>11,21</t>
  </si>
  <si>
    <t>11,28</t>
  </si>
  <si>
    <t>13,79</t>
  </si>
  <si>
    <t>14,47</t>
  </si>
  <si>
    <t>1,70</t>
  </si>
  <si>
    <t>1,60</t>
  </si>
  <si>
    <t>1,83</t>
  </si>
  <si>
    <t>1,75</t>
  </si>
  <si>
    <t>1,80</t>
  </si>
  <si>
    <t>1,65</t>
  </si>
  <si>
    <t>Augustė</t>
  </si>
  <si>
    <t>Labenskytė</t>
  </si>
  <si>
    <t>M. Šerepka</t>
  </si>
  <si>
    <t>Kurkudelytė</t>
  </si>
  <si>
    <t>Agnė</t>
  </si>
  <si>
    <t>Jucys</t>
  </si>
  <si>
    <t>Anastasia</t>
  </si>
  <si>
    <t>Michejeva</t>
  </si>
  <si>
    <t>93 04 01</t>
  </si>
  <si>
    <t>I. Michejeva</t>
  </si>
  <si>
    <t>59,4</t>
  </si>
  <si>
    <t>55,0</t>
  </si>
  <si>
    <t>1:02,5</t>
  </si>
  <si>
    <t>1:08,2</t>
  </si>
  <si>
    <t>1:09,8</t>
  </si>
  <si>
    <t>56,5</t>
  </si>
  <si>
    <t>51,3</t>
  </si>
  <si>
    <t>53,8</t>
  </si>
  <si>
    <t>16,2</t>
  </si>
  <si>
    <t>15,5</t>
  </si>
  <si>
    <t>16,7</t>
  </si>
  <si>
    <t>16,4</t>
  </si>
  <si>
    <t>DNF</t>
  </si>
  <si>
    <t>DQ</t>
  </si>
  <si>
    <t>16,5</t>
  </si>
  <si>
    <t>40,62</t>
  </si>
  <si>
    <t>41,20</t>
  </si>
  <si>
    <t>33,10</t>
  </si>
  <si>
    <t>8-kovė</t>
  </si>
  <si>
    <t>41,18</t>
  </si>
  <si>
    <t>37,49</t>
  </si>
  <si>
    <t>38,49</t>
  </si>
  <si>
    <t>37,44</t>
  </si>
  <si>
    <t>40,11</t>
  </si>
  <si>
    <t>3:03,0</t>
  </si>
  <si>
    <t>3:20,7</t>
  </si>
  <si>
    <t>3:33,6</t>
  </si>
  <si>
    <t>2:44,5</t>
  </si>
  <si>
    <t>93-92</t>
  </si>
  <si>
    <t>89-88</t>
  </si>
  <si>
    <t>91-90</t>
  </si>
  <si>
    <t>3,60</t>
  </si>
  <si>
    <t>3,00</t>
  </si>
  <si>
    <t>3,90</t>
  </si>
  <si>
    <t>34,81</t>
  </si>
  <si>
    <t>47,19</t>
  </si>
  <si>
    <t>38,64</t>
  </si>
  <si>
    <t>4:52,4</t>
  </si>
  <si>
    <t>4:49,3</t>
  </si>
  <si>
    <t>5:07,6</t>
  </si>
  <si>
    <t>42,07</t>
  </si>
  <si>
    <t>40,85</t>
  </si>
  <si>
    <t>1:57,3</t>
  </si>
  <si>
    <t>2:02,5</t>
  </si>
  <si>
    <t>2:09,1</t>
  </si>
  <si>
    <t>2:09,3</t>
  </si>
  <si>
    <t>2:12,6</t>
  </si>
  <si>
    <t>2:13,7</t>
  </si>
  <si>
    <r>
      <t xml:space="preserve">Diskas </t>
    </r>
    <r>
      <rPr>
        <sz val="8"/>
        <rFont val="Times New Roman"/>
        <family val="1"/>
      </rPr>
      <t>1,5kg</t>
    </r>
  </si>
  <si>
    <r>
      <t xml:space="preserve">Rutulys </t>
    </r>
    <r>
      <rPr>
        <sz val="8"/>
        <rFont val="Times New Roman"/>
        <family val="1"/>
      </rPr>
      <t>6kg</t>
    </r>
  </si>
  <si>
    <t>2:35,6</t>
  </si>
  <si>
    <t>2:39,6</t>
  </si>
  <si>
    <t>2:43,7</t>
  </si>
  <si>
    <t>2:46,9</t>
  </si>
  <si>
    <t>2:47,3</t>
  </si>
  <si>
    <t>92 04 17</t>
  </si>
  <si>
    <t>93 08 03</t>
  </si>
  <si>
    <t>1992 02 12</t>
  </si>
  <si>
    <t>1992 09-01</t>
  </si>
  <si>
    <t>1992-01-12</t>
  </si>
  <si>
    <t>1992-07-29</t>
  </si>
  <si>
    <t>1988-08-28</t>
  </si>
  <si>
    <t>1988-02-04</t>
  </si>
  <si>
    <t>1989-04-25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</si>
</sst>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:mm;@"/>
    <numFmt numFmtId="175" formatCode="m:ss.00"/>
    <numFmt numFmtId="176" formatCode="[$-427]yyyy\ &quot;m.&quot;\ mmmm\ d\ &quot;d.&quot;"/>
    <numFmt numFmtId="177" formatCode="0.0000"/>
    <numFmt numFmtId="178" formatCode="yy/mm/dd"/>
    <numFmt numFmtId="179" formatCode="mmm/yyyy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ss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20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185" fontId="1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4" fontId="1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7" fillId="0" borderId="27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18" fillId="0" borderId="0" xfId="0" applyFont="1" applyBorder="1" applyAlignment="1">
      <alignment/>
    </xf>
    <xf numFmtId="17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19" fillId="0" borderId="0" xfId="0" applyFont="1" applyBorder="1" applyAlignment="1">
      <alignment/>
    </xf>
    <xf numFmtId="17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10" fillId="0" borderId="37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E20" sqref="E20:E21"/>
    </sheetView>
  </sheetViews>
  <sheetFormatPr defaultColWidth="9.140625" defaultRowHeight="12.75"/>
  <cols>
    <col min="1" max="1" width="4.421875" style="3" customWidth="1"/>
    <col min="2" max="2" width="6.57421875" style="3" hidden="1" customWidth="1"/>
    <col min="3" max="3" width="11.00390625" style="3" customWidth="1"/>
    <col min="4" max="4" width="14.421875" style="3" bestFit="1" customWidth="1"/>
    <col min="5" max="5" width="8.421875" style="3" customWidth="1"/>
    <col min="6" max="6" width="12.00390625" style="3" customWidth="1"/>
    <col min="7" max="7" width="5.00390625" style="3" customWidth="1"/>
    <col min="8" max="11" width="6.140625" style="5" customWidth="1"/>
    <col min="12" max="12" width="8.140625" style="5" bestFit="1" customWidth="1"/>
    <col min="13" max="13" width="11.421875" style="3" bestFit="1" customWidth="1"/>
    <col min="14" max="14" width="18.00390625" style="3" customWidth="1"/>
    <col min="15" max="16384" width="9.140625" style="3" customWidth="1"/>
  </cols>
  <sheetData>
    <row r="1" s="1" customFormat="1" ht="18.75">
      <c r="C1" s="1" t="s">
        <v>0</v>
      </c>
    </row>
    <row r="2" spans="1:13" s="2" customFormat="1" ht="18.7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4" spans="3:14" ht="20.25">
      <c r="C4" s="4" t="s">
        <v>2</v>
      </c>
      <c r="I4" s="3"/>
      <c r="J4" s="3"/>
      <c r="K4" s="3"/>
      <c r="L4" s="3"/>
      <c r="N4" s="6" t="s">
        <v>70</v>
      </c>
    </row>
    <row r="5" spans="3:14" ht="15.75">
      <c r="C5" s="7" t="s">
        <v>4</v>
      </c>
      <c r="E5" s="2"/>
      <c r="N5" s="8" t="s">
        <v>5</v>
      </c>
    </row>
    <row r="7" ht="13.5" thickBot="1"/>
    <row r="8" spans="8:12" ht="13.5" thickBot="1">
      <c r="H8" s="110" t="s">
        <v>6</v>
      </c>
      <c r="I8" s="111"/>
      <c r="J8" s="111"/>
      <c r="K8" s="111"/>
      <c r="L8" s="112"/>
    </row>
    <row r="9" spans="1:14" s="16" customFormat="1" ht="12" thickBot="1">
      <c r="A9" s="9" t="s">
        <v>7</v>
      </c>
      <c r="B9" s="10" t="s">
        <v>8</v>
      </c>
      <c r="C9" s="11" t="s">
        <v>9</v>
      </c>
      <c r="D9" s="12" t="s">
        <v>10</v>
      </c>
      <c r="E9" s="13" t="s">
        <v>11</v>
      </c>
      <c r="F9" s="13" t="s">
        <v>12</v>
      </c>
      <c r="G9" s="13"/>
      <c r="H9" s="14" t="s">
        <v>13</v>
      </c>
      <c r="I9" s="14" t="s">
        <v>16</v>
      </c>
      <c r="J9" s="14" t="s">
        <v>15</v>
      </c>
      <c r="K9" s="14" t="s">
        <v>14</v>
      </c>
      <c r="L9" s="14" t="s">
        <v>17</v>
      </c>
      <c r="M9" s="13" t="s">
        <v>18</v>
      </c>
      <c r="N9" s="15" t="s">
        <v>19</v>
      </c>
    </row>
    <row r="10" spans="1:14" ht="17.25" customHeight="1">
      <c r="A10" s="119">
        <v>1</v>
      </c>
      <c r="B10" s="121">
        <v>233</v>
      </c>
      <c r="C10" s="123" t="s">
        <v>110</v>
      </c>
      <c r="D10" s="125" t="s">
        <v>111</v>
      </c>
      <c r="E10" s="113" t="s">
        <v>112</v>
      </c>
      <c r="F10" s="129" t="s">
        <v>5</v>
      </c>
      <c r="G10" s="17" t="s">
        <v>18</v>
      </c>
      <c r="H10" s="101">
        <v>10.6</v>
      </c>
      <c r="I10" s="19">
        <v>4.49</v>
      </c>
      <c r="J10" s="19">
        <v>7.55</v>
      </c>
      <c r="K10" s="19">
        <v>1.29</v>
      </c>
      <c r="L10" s="20" t="s">
        <v>212</v>
      </c>
      <c r="M10" s="117">
        <f>SUM(H11:L11)</f>
        <v>2362</v>
      </c>
      <c r="N10" s="21" t="s">
        <v>67</v>
      </c>
    </row>
    <row r="11" spans="1:14" ht="13.5" thickBot="1">
      <c r="A11" s="120"/>
      <c r="B11" s="122"/>
      <c r="C11" s="132"/>
      <c r="D11" s="133"/>
      <c r="E11" s="128"/>
      <c r="F11" s="130"/>
      <c r="G11" s="26" t="s">
        <v>20</v>
      </c>
      <c r="H11" s="27">
        <v>563</v>
      </c>
      <c r="I11" s="27">
        <f>IF(ISBLANK(I10),"",INT(0.188807*(I10*100-210)^1.41))</f>
        <v>426</v>
      </c>
      <c r="J11" s="27">
        <f>IF(ISBLANK(J10),"",INT(56.0211*(J10-1.5)^1.05))</f>
        <v>370</v>
      </c>
      <c r="K11" s="27">
        <f>IF(ISBLANK(K10),"",INT(1.84523*(K10*100-75)^1.348))</f>
        <v>399</v>
      </c>
      <c r="L11" s="28">
        <v>604</v>
      </c>
      <c r="M11" s="127"/>
      <c r="N11" s="29" t="s">
        <v>104</v>
      </c>
    </row>
    <row r="12" spans="1:14" ht="18" customHeight="1">
      <c r="A12" s="119">
        <v>2</v>
      </c>
      <c r="B12" s="121"/>
      <c r="C12" s="123" t="s">
        <v>113</v>
      </c>
      <c r="D12" s="125" t="s">
        <v>114</v>
      </c>
      <c r="E12" s="113" t="s">
        <v>115</v>
      </c>
      <c r="F12" s="129" t="s">
        <v>116</v>
      </c>
      <c r="G12" s="17" t="s">
        <v>18</v>
      </c>
      <c r="H12" s="18">
        <v>11.8</v>
      </c>
      <c r="I12" s="19">
        <v>4.21</v>
      </c>
      <c r="J12" s="19">
        <v>8.79</v>
      </c>
      <c r="K12" s="18">
        <v>1.17</v>
      </c>
      <c r="L12" s="20" t="s">
        <v>217</v>
      </c>
      <c r="M12" s="117">
        <f>SUM(H13:L13)</f>
        <v>1896</v>
      </c>
      <c r="N12" s="21" t="s">
        <v>117</v>
      </c>
    </row>
    <row r="13" spans="1:14" ht="13.5" thickBot="1">
      <c r="A13" s="134"/>
      <c r="B13" s="131"/>
      <c r="C13" s="132"/>
      <c r="D13" s="133"/>
      <c r="E13" s="128"/>
      <c r="F13" s="130"/>
      <c r="G13" s="26" t="s">
        <v>20</v>
      </c>
      <c r="H13" s="27">
        <v>378</v>
      </c>
      <c r="I13" s="27">
        <f>IF(ISBLANK(I12),"",INT(0.188807*(I12*100-210)^1.41))</f>
        <v>357</v>
      </c>
      <c r="J13" s="27">
        <f>IF(ISBLANK(J12),"",INT(56.0211*(J12-1.5)^1.05))</f>
        <v>451</v>
      </c>
      <c r="K13" s="27">
        <f>IF(ISBLANK(K12),"",INT(1.84523*(K12*100-75)^1.348))</f>
        <v>284</v>
      </c>
      <c r="L13" s="28">
        <v>426</v>
      </c>
      <c r="M13" s="127"/>
      <c r="N13" s="29"/>
    </row>
    <row r="14" spans="1:14" ht="17.25" customHeight="1">
      <c r="A14" s="119">
        <v>3</v>
      </c>
      <c r="B14" s="121">
        <v>233</v>
      </c>
      <c r="C14" s="123" t="s">
        <v>77</v>
      </c>
      <c r="D14" s="125" t="s">
        <v>78</v>
      </c>
      <c r="E14" s="113" t="s">
        <v>79</v>
      </c>
      <c r="F14" s="115" t="s">
        <v>76</v>
      </c>
      <c r="G14" s="17" t="s">
        <v>18</v>
      </c>
      <c r="H14" s="18">
        <v>11.9</v>
      </c>
      <c r="I14" s="18">
        <v>3.93</v>
      </c>
      <c r="J14" s="19">
        <v>4.79</v>
      </c>
      <c r="K14" s="18">
        <v>1.32</v>
      </c>
      <c r="L14" s="20" t="s">
        <v>213</v>
      </c>
      <c r="M14" s="117">
        <f>SUM(H15:L15)</f>
        <v>1825</v>
      </c>
      <c r="N14" s="21" t="s">
        <v>72</v>
      </c>
    </row>
    <row r="15" spans="1:14" ht="13.5" thickBot="1">
      <c r="A15" s="134"/>
      <c r="B15" s="131"/>
      <c r="C15" s="124"/>
      <c r="D15" s="126"/>
      <c r="E15" s="114"/>
      <c r="F15" s="116"/>
      <c r="G15" s="22" t="s">
        <v>20</v>
      </c>
      <c r="H15" s="23">
        <v>364</v>
      </c>
      <c r="I15" s="23">
        <f>IF(ISBLANK(I14),"",INT(0.188807*(I14*100-210)^1.41))</f>
        <v>292</v>
      </c>
      <c r="J15" s="23">
        <f>IF(ISBLANK(J14),"",INT(56.0211*(J14-1.5)^1.05))</f>
        <v>195</v>
      </c>
      <c r="K15" s="23">
        <f>IF(ISBLANK(K14),"",INT(1.84523*(K14*100-75)^1.348))</f>
        <v>429</v>
      </c>
      <c r="L15" s="24">
        <v>545</v>
      </c>
      <c r="M15" s="118"/>
      <c r="N15" s="25"/>
    </row>
    <row r="16" spans="1:14" ht="17.25" customHeight="1">
      <c r="A16" s="119">
        <v>4</v>
      </c>
      <c r="B16" s="121">
        <v>233</v>
      </c>
      <c r="C16" s="123" t="s">
        <v>166</v>
      </c>
      <c r="D16" s="125" t="s">
        <v>167</v>
      </c>
      <c r="E16" s="113" t="s">
        <v>168</v>
      </c>
      <c r="F16" s="129" t="s">
        <v>5</v>
      </c>
      <c r="G16" s="17" t="s">
        <v>18</v>
      </c>
      <c r="H16" s="101">
        <v>11.7</v>
      </c>
      <c r="I16" s="19">
        <v>3.4</v>
      </c>
      <c r="J16" s="19">
        <v>7.59</v>
      </c>
      <c r="K16" s="19">
        <v>1.17</v>
      </c>
      <c r="L16" s="20" t="s">
        <v>216</v>
      </c>
      <c r="M16" s="117">
        <f>SUM(H17:L17)</f>
        <v>1666</v>
      </c>
      <c r="N16" s="21" t="s">
        <v>169</v>
      </c>
    </row>
    <row r="17" spans="1:14" ht="13.5" thickBot="1">
      <c r="A17" s="120"/>
      <c r="B17" s="131"/>
      <c r="C17" s="124"/>
      <c r="D17" s="126"/>
      <c r="E17" s="114"/>
      <c r="F17" s="135"/>
      <c r="G17" s="22" t="s">
        <v>20</v>
      </c>
      <c r="H17" s="23">
        <v>392</v>
      </c>
      <c r="I17" s="23">
        <f>IF(ISBLANK(I16),"",INT(0.188807*(I16*100-210)^1.41))</f>
        <v>180</v>
      </c>
      <c r="J17" s="23">
        <f>IF(ISBLANK(J16),"",INT(56.0211*(J16-1.5)^1.05))</f>
        <v>373</v>
      </c>
      <c r="K17" s="23">
        <f>IF(ISBLANK(K16),"",INT(1.84523*(K16*100-75)^1.348))</f>
        <v>284</v>
      </c>
      <c r="L17" s="24">
        <v>437</v>
      </c>
      <c r="M17" s="118"/>
      <c r="N17" s="25"/>
    </row>
    <row r="18" spans="1:14" ht="17.25" customHeight="1">
      <c r="A18" s="119">
        <v>5</v>
      </c>
      <c r="B18" s="121"/>
      <c r="C18" s="123" t="s">
        <v>164</v>
      </c>
      <c r="D18" s="125" t="s">
        <v>163</v>
      </c>
      <c r="E18" s="113" t="s">
        <v>225</v>
      </c>
      <c r="F18" s="129" t="s">
        <v>5</v>
      </c>
      <c r="G18" s="17" t="s">
        <v>18</v>
      </c>
      <c r="H18" s="101">
        <v>11.4</v>
      </c>
      <c r="I18" s="18">
        <v>0</v>
      </c>
      <c r="J18" s="19">
        <v>7.18</v>
      </c>
      <c r="K18" s="19">
        <v>1.29</v>
      </c>
      <c r="L18" s="20" t="s">
        <v>214</v>
      </c>
      <c r="M18" s="117">
        <f>SUM(H19:L19)</f>
        <v>1655</v>
      </c>
      <c r="N18" s="30" t="s">
        <v>162</v>
      </c>
    </row>
    <row r="19" spans="1:14" ht="13.5" thickBot="1">
      <c r="A19" s="134"/>
      <c r="B19" s="131"/>
      <c r="C19" s="124"/>
      <c r="D19" s="126"/>
      <c r="E19" s="114"/>
      <c r="F19" s="135"/>
      <c r="G19" s="22" t="s">
        <v>20</v>
      </c>
      <c r="H19" s="23">
        <v>436</v>
      </c>
      <c r="I19" s="23"/>
      <c r="J19" s="23">
        <f>IF(ISBLANK(J18),"",INT(56.0211*(J18-1.5)^1.05))</f>
        <v>347</v>
      </c>
      <c r="K19" s="23">
        <f>IF(ISBLANK(K18),"",INT(1.84523*(K18*100-75)^1.348))</f>
        <v>399</v>
      </c>
      <c r="L19" s="24">
        <v>473</v>
      </c>
      <c r="M19" s="118"/>
      <c r="N19" s="106"/>
    </row>
    <row r="20" spans="1:14" ht="17.25" customHeight="1">
      <c r="A20" s="119">
        <v>6</v>
      </c>
      <c r="B20" s="121"/>
      <c r="C20" s="123" t="s">
        <v>160</v>
      </c>
      <c r="D20" s="125" t="s">
        <v>161</v>
      </c>
      <c r="E20" s="113" t="s">
        <v>226</v>
      </c>
      <c r="F20" s="129" t="s">
        <v>5</v>
      </c>
      <c r="G20" s="17" t="s">
        <v>18</v>
      </c>
      <c r="H20" s="101">
        <v>12</v>
      </c>
      <c r="I20" s="18">
        <v>3.46</v>
      </c>
      <c r="J20" s="19">
        <v>5.57</v>
      </c>
      <c r="K20" s="18">
        <v>1.08</v>
      </c>
      <c r="L20" s="20" t="s">
        <v>215</v>
      </c>
      <c r="M20" s="117">
        <f>SUM(H21:L21)</f>
        <v>1463</v>
      </c>
      <c r="N20" s="21" t="s">
        <v>162</v>
      </c>
    </row>
    <row r="21" spans="1:14" ht="13.5" thickBot="1">
      <c r="A21" s="120"/>
      <c r="B21" s="131"/>
      <c r="C21" s="124"/>
      <c r="D21" s="126"/>
      <c r="E21" s="114"/>
      <c r="F21" s="135"/>
      <c r="G21" s="22" t="s">
        <v>20</v>
      </c>
      <c r="H21" s="23">
        <v>351</v>
      </c>
      <c r="I21" s="23">
        <f>IF(ISBLANK(I20),"",INT(0.188807*(I20*100-210)^1.41))</f>
        <v>192</v>
      </c>
      <c r="J21" s="23">
        <f>IF(ISBLANK(J20),"",INT(56.0211*(J20-1.5)^1.05))</f>
        <v>244</v>
      </c>
      <c r="K21" s="23">
        <f>IF(ISBLANK(K20),"",INT(1.84523*(K20*100-75)^1.348))</f>
        <v>205</v>
      </c>
      <c r="L21" s="24">
        <v>471</v>
      </c>
      <c r="M21" s="118"/>
      <c r="N21" s="25"/>
    </row>
    <row r="22" spans="1:14" ht="12.75">
      <c r="A22" s="31"/>
      <c r="B22" s="31"/>
      <c r="C22" s="32"/>
      <c r="D22" s="33"/>
      <c r="E22" s="34"/>
      <c r="F22" s="35"/>
      <c r="G22" s="36"/>
      <c r="H22" s="37"/>
      <c r="I22" s="37"/>
      <c r="J22" s="37"/>
      <c r="K22" s="37"/>
      <c r="L22" s="37"/>
      <c r="M22" s="38"/>
      <c r="N22" s="36"/>
    </row>
  </sheetData>
  <mergeCells count="44">
    <mergeCell ref="M18:M19"/>
    <mergeCell ref="F10:F11"/>
    <mergeCell ref="M10:M11"/>
    <mergeCell ref="A12:A13"/>
    <mergeCell ref="B12:B13"/>
    <mergeCell ref="C10:C11"/>
    <mergeCell ref="D10:D11"/>
    <mergeCell ref="E10:E11"/>
    <mergeCell ref="E18:E19"/>
    <mergeCell ref="F18:F19"/>
    <mergeCell ref="A20:A21"/>
    <mergeCell ref="B20:B21"/>
    <mergeCell ref="C18:C19"/>
    <mergeCell ref="D18:D19"/>
    <mergeCell ref="B18:B19"/>
    <mergeCell ref="A18:A19"/>
    <mergeCell ref="M20:M21"/>
    <mergeCell ref="C16:C17"/>
    <mergeCell ref="D16:D17"/>
    <mergeCell ref="F16:F17"/>
    <mergeCell ref="E16:E17"/>
    <mergeCell ref="M16:M17"/>
    <mergeCell ref="E20:E21"/>
    <mergeCell ref="F20:F21"/>
    <mergeCell ref="C20:C21"/>
    <mergeCell ref="D20:D21"/>
    <mergeCell ref="E12:E13"/>
    <mergeCell ref="F12:F13"/>
    <mergeCell ref="A16:A17"/>
    <mergeCell ref="B16:B17"/>
    <mergeCell ref="C12:C13"/>
    <mergeCell ref="D12:D13"/>
    <mergeCell ref="A14:A15"/>
    <mergeCell ref="B14:B15"/>
    <mergeCell ref="A2:M2"/>
    <mergeCell ref="H8:L8"/>
    <mergeCell ref="E14:E15"/>
    <mergeCell ref="F14:F15"/>
    <mergeCell ref="M14:M15"/>
    <mergeCell ref="A10:A11"/>
    <mergeCell ref="B10:B11"/>
    <mergeCell ref="C14:C15"/>
    <mergeCell ref="D14:D15"/>
    <mergeCell ref="M12:M1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F18" sqref="F18:F19"/>
    </sheetView>
  </sheetViews>
  <sheetFormatPr defaultColWidth="9.140625" defaultRowHeight="12.75"/>
  <cols>
    <col min="1" max="1" width="4.421875" style="3" customWidth="1"/>
    <col min="2" max="2" width="6.57421875" style="3" hidden="1" customWidth="1"/>
    <col min="3" max="3" width="11.00390625" style="3" customWidth="1"/>
    <col min="4" max="4" width="14.421875" style="3" bestFit="1" customWidth="1"/>
    <col min="5" max="5" width="8.421875" style="3" customWidth="1"/>
    <col min="6" max="6" width="12.00390625" style="3" customWidth="1"/>
    <col min="7" max="7" width="5.00390625" style="3" customWidth="1"/>
    <col min="8" max="11" width="6.140625" style="5" customWidth="1"/>
    <col min="12" max="12" width="8.140625" style="5" bestFit="1" customWidth="1"/>
    <col min="13" max="13" width="11.421875" style="3" bestFit="1" customWidth="1"/>
    <col min="14" max="14" width="17.57421875" style="3" customWidth="1"/>
    <col min="15" max="16384" width="9.140625" style="3" customWidth="1"/>
  </cols>
  <sheetData>
    <row r="1" s="1" customFormat="1" ht="18.75">
      <c r="C1" s="1" t="s">
        <v>0</v>
      </c>
    </row>
    <row r="2" spans="1:13" s="2" customFormat="1" ht="18.7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4" spans="3:14" ht="20.25">
      <c r="C4" s="4" t="s">
        <v>22</v>
      </c>
      <c r="I4" s="3"/>
      <c r="J4" s="3"/>
      <c r="K4" s="3"/>
      <c r="L4" s="3"/>
      <c r="N4" s="6" t="s">
        <v>3</v>
      </c>
    </row>
    <row r="5" spans="3:14" ht="15.75">
      <c r="C5" s="7" t="s">
        <v>4</v>
      </c>
      <c r="E5" s="2"/>
      <c r="N5" s="8" t="s">
        <v>5</v>
      </c>
    </row>
    <row r="7" ht="13.5" thickBot="1"/>
    <row r="8" spans="8:12" ht="13.5" thickBot="1">
      <c r="H8" s="110" t="s">
        <v>6</v>
      </c>
      <c r="I8" s="111"/>
      <c r="J8" s="111"/>
      <c r="K8" s="111"/>
      <c r="L8" s="112"/>
    </row>
    <row r="9" spans="1:14" s="16" customFormat="1" ht="12" thickBot="1">
      <c r="A9" s="9" t="s">
        <v>7</v>
      </c>
      <c r="B9" s="10" t="s">
        <v>8</v>
      </c>
      <c r="C9" s="11" t="s">
        <v>9</v>
      </c>
      <c r="D9" s="12" t="s">
        <v>10</v>
      </c>
      <c r="E9" s="13" t="s">
        <v>11</v>
      </c>
      <c r="F9" s="13" t="s">
        <v>12</v>
      </c>
      <c r="G9" s="13"/>
      <c r="H9" s="14" t="s">
        <v>13</v>
      </c>
      <c r="I9" s="14" t="s">
        <v>16</v>
      </c>
      <c r="J9" s="14" t="s">
        <v>15</v>
      </c>
      <c r="K9" s="14" t="s">
        <v>14</v>
      </c>
      <c r="L9" s="14" t="s">
        <v>21</v>
      </c>
      <c r="M9" s="13" t="s">
        <v>18</v>
      </c>
      <c r="N9" s="15" t="s">
        <v>19</v>
      </c>
    </row>
    <row r="10" spans="1:14" ht="17.25" customHeight="1">
      <c r="A10" s="119">
        <v>1</v>
      </c>
      <c r="B10" s="121">
        <v>233</v>
      </c>
      <c r="C10" s="123" t="s">
        <v>118</v>
      </c>
      <c r="D10" s="125" t="s">
        <v>165</v>
      </c>
      <c r="E10" s="113" t="s">
        <v>227</v>
      </c>
      <c r="F10" s="129" t="s">
        <v>5</v>
      </c>
      <c r="G10" s="17" t="s">
        <v>18</v>
      </c>
      <c r="H10" s="18">
        <v>10.2</v>
      </c>
      <c r="I10" s="19">
        <v>5</v>
      </c>
      <c r="J10" s="19">
        <v>9.39</v>
      </c>
      <c r="K10" s="18">
        <v>1.37</v>
      </c>
      <c r="L10" s="20" t="s">
        <v>220</v>
      </c>
      <c r="M10" s="117">
        <f>SUM(H11:L11)</f>
        <v>2511</v>
      </c>
      <c r="N10" s="21" t="s">
        <v>162</v>
      </c>
    </row>
    <row r="11" spans="1:14" ht="13.5" thickBot="1">
      <c r="A11" s="134"/>
      <c r="B11" s="131"/>
      <c r="C11" s="124"/>
      <c r="D11" s="126"/>
      <c r="E11" s="114"/>
      <c r="F11" s="135"/>
      <c r="G11" s="22" t="s">
        <v>20</v>
      </c>
      <c r="H11" s="23">
        <v>461</v>
      </c>
      <c r="I11" s="23">
        <f>IF(ISBLANK(I10),"",INT(0.188807*(I10*100-210)^1.41))</f>
        <v>559</v>
      </c>
      <c r="J11" s="23">
        <f>IF(ISBLANK(J10),"",INT(56.0211*(J10-1.5)^1.05))</f>
        <v>490</v>
      </c>
      <c r="K11" s="23">
        <f>IF(ISBLANK(K10),"",INT(1.84523*(K10*100-75)^1.348))</f>
        <v>481</v>
      </c>
      <c r="L11" s="24">
        <v>520</v>
      </c>
      <c r="M11" s="118"/>
      <c r="N11" s="25"/>
    </row>
    <row r="12" spans="1:14" ht="18" customHeight="1">
      <c r="A12" s="119">
        <v>2</v>
      </c>
      <c r="B12" s="121">
        <v>233</v>
      </c>
      <c r="C12" s="123" t="s">
        <v>118</v>
      </c>
      <c r="D12" s="125" t="s">
        <v>119</v>
      </c>
      <c r="E12" s="113" t="s">
        <v>120</v>
      </c>
      <c r="F12" s="129" t="s">
        <v>116</v>
      </c>
      <c r="G12" s="17" t="s">
        <v>18</v>
      </c>
      <c r="H12" s="18">
        <v>10.2</v>
      </c>
      <c r="I12" s="18">
        <v>4.66</v>
      </c>
      <c r="J12" s="19">
        <v>10.3</v>
      </c>
      <c r="K12" s="19">
        <v>1.37</v>
      </c>
      <c r="L12" s="20" t="s">
        <v>221</v>
      </c>
      <c r="M12" s="117">
        <f>SUM(H13:L13)</f>
        <v>2445</v>
      </c>
      <c r="N12" s="21" t="s">
        <v>117</v>
      </c>
    </row>
    <row r="13" spans="1:14" ht="13.5" thickBot="1">
      <c r="A13" s="134"/>
      <c r="B13" s="131"/>
      <c r="C13" s="132"/>
      <c r="D13" s="133"/>
      <c r="E13" s="128"/>
      <c r="F13" s="130"/>
      <c r="G13" s="26" t="s">
        <v>20</v>
      </c>
      <c r="H13" s="27">
        <v>461</v>
      </c>
      <c r="I13" s="27">
        <f>IF(ISBLANK(I12),"",INT(0.188807*(I12*100-210)^1.41))</f>
        <v>469</v>
      </c>
      <c r="J13" s="27">
        <f>IF(ISBLANK(J12),"",INT(56.0211*(J12-1.5)^1.05))</f>
        <v>549</v>
      </c>
      <c r="K13" s="27">
        <f>IF(ISBLANK(K12),"",INT(1.84523*(K12*100-75)^1.348))</f>
        <v>481</v>
      </c>
      <c r="L13" s="28">
        <v>485</v>
      </c>
      <c r="M13" s="127"/>
      <c r="N13" s="29"/>
    </row>
    <row r="14" spans="1:14" ht="17.25" customHeight="1">
      <c r="A14" s="119">
        <v>3</v>
      </c>
      <c r="B14" s="121">
        <v>233</v>
      </c>
      <c r="C14" s="123" t="s">
        <v>133</v>
      </c>
      <c r="D14" s="125" t="s">
        <v>134</v>
      </c>
      <c r="E14" s="113" t="s">
        <v>228</v>
      </c>
      <c r="F14" s="129" t="s">
        <v>5</v>
      </c>
      <c r="G14" s="17" t="s">
        <v>18</v>
      </c>
      <c r="H14" s="18">
        <v>10.3</v>
      </c>
      <c r="I14" s="18">
        <v>4.51</v>
      </c>
      <c r="J14" s="19">
        <v>11.36</v>
      </c>
      <c r="K14" s="19">
        <v>1.37</v>
      </c>
      <c r="L14" s="20" t="s">
        <v>223</v>
      </c>
      <c r="M14" s="117">
        <f>SUM(H15:L15)</f>
        <v>2400</v>
      </c>
      <c r="N14" s="21" t="s">
        <v>67</v>
      </c>
    </row>
    <row r="15" spans="1:14" ht="13.5" thickBot="1">
      <c r="A15" s="134"/>
      <c r="B15" s="131"/>
      <c r="C15" s="124"/>
      <c r="D15" s="126"/>
      <c r="E15" s="114"/>
      <c r="F15" s="135"/>
      <c r="G15" s="22" t="s">
        <v>20</v>
      </c>
      <c r="H15" s="23">
        <v>444</v>
      </c>
      <c r="I15" s="23">
        <f>IF(ISBLANK(I14),"",INT(0.188807*(I14*100-210)^1.41))</f>
        <v>431</v>
      </c>
      <c r="J15" s="23">
        <f>IF(ISBLANK(J14),"",INT(56.0211*(J14-1.5)^1.05))</f>
        <v>619</v>
      </c>
      <c r="K15" s="23">
        <f>IF(ISBLANK(K14),"",INT(1.84523*(K14*100-75)^1.348))</f>
        <v>481</v>
      </c>
      <c r="L15" s="24">
        <v>425</v>
      </c>
      <c r="M15" s="118"/>
      <c r="N15" s="25" t="s">
        <v>104</v>
      </c>
    </row>
    <row r="16" spans="1:14" ht="17.25" customHeight="1">
      <c r="A16" s="119">
        <v>4</v>
      </c>
      <c r="B16" s="121">
        <v>233</v>
      </c>
      <c r="C16" s="123" t="s">
        <v>130</v>
      </c>
      <c r="D16" s="125" t="s">
        <v>131</v>
      </c>
      <c r="E16" s="113" t="s">
        <v>132</v>
      </c>
      <c r="F16" s="129" t="s">
        <v>5</v>
      </c>
      <c r="G16" s="17" t="s">
        <v>18</v>
      </c>
      <c r="H16" s="18">
        <v>10.5</v>
      </c>
      <c r="I16" s="18">
        <v>4.75</v>
      </c>
      <c r="J16" s="19">
        <v>10.29</v>
      </c>
      <c r="K16" s="18">
        <v>1.28</v>
      </c>
      <c r="L16" s="20" t="s">
        <v>224</v>
      </c>
      <c r="M16" s="117">
        <f>SUM(H17:L17)</f>
        <v>2261</v>
      </c>
      <c r="N16" s="21" t="s">
        <v>67</v>
      </c>
    </row>
    <row r="17" spans="1:14" ht="13.5" thickBot="1">
      <c r="A17" s="134"/>
      <c r="B17" s="122"/>
      <c r="C17" s="132"/>
      <c r="D17" s="133"/>
      <c r="E17" s="128"/>
      <c r="F17" s="130"/>
      <c r="G17" s="26" t="s">
        <v>20</v>
      </c>
      <c r="H17" s="27">
        <v>410</v>
      </c>
      <c r="I17" s="27">
        <f>IF(ISBLANK(I16),"",INT(0.188807*(I16*100-210)^1.41))</f>
        <v>492</v>
      </c>
      <c r="J17" s="27">
        <f>IF(ISBLANK(J16),"",INT(56.0211*(J16-1.5)^1.05))</f>
        <v>548</v>
      </c>
      <c r="K17" s="27">
        <f>IF(ISBLANK(K16),"",INT(1.84523*(K16*100-75)^1.348))</f>
        <v>389</v>
      </c>
      <c r="L17" s="28">
        <v>422</v>
      </c>
      <c r="M17" s="127"/>
      <c r="N17" s="29" t="s">
        <v>104</v>
      </c>
    </row>
    <row r="18" spans="1:14" ht="17.25" customHeight="1">
      <c r="A18" s="119">
        <v>5</v>
      </c>
      <c r="B18" s="121">
        <v>233</v>
      </c>
      <c r="C18" s="123" t="s">
        <v>73</v>
      </c>
      <c r="D18" s="125" t="s">
        <v>74</v>
      </c>
      <c r="E18" s="113" t="s">
        <v>75</v>
      </c>
      <c r="F18" s="115" t="s">
        <v>76</v>
      </c>
      <c r="G18" s="17" t="s">
        <v>18</v>
      </c>
      <c r="H18" s="18">
        <v>10.5</v>
      </c>
      <c r="I18" s="18">
        <v>4.47</v>
      </c>
      <c r="J18" s="19">
        <v>7.66</v>
      </c>
      <c r="K18" s="18">
        <v>1.34</v>
      </c>
      <c r="L18" s="20" t="s">
        <v>222</v>
      </c>
      <c r="M18" s="117">
        <f>SUM(H19:L19)</f>
        <v>2108</v>
      </c>
      <c r="N18" s="21" t="s">
        <v>72</v>
      </c>
    </row>
    <row r="19" spans="1:14" ht="13.5" thickBot="1">
      <c r="A19" s="120"/>
      <c r="B19" s="122"/>
      <c r="C19" s="124"/>
      <c r="D19" s="126"/>
      <c r="E19" s="114"/>
      <c r="F19" s="116"/>
      <c r="G19" s="22" t="s">
        <v>20</v>
      </c>
      <c r="H19" s="23">
        <v>410</v>
      </c>
      <c r="I19" s="23">
        <f>IF(ISBLANK(I18),"",INT(0.188807*(I18*100-210)^1.41))</f>
        <v>421</v>
      </c>
      <c r="J19" s="23">
        <f>IF(ISBLANK(J18),"",INT(56.0211*(J18-1.5)^1.05))</f>
        <v>377</v>
      </c>
      <c r="K19" s="23">
        <f>IF(ISBLANK(K18),"",INT(1.84523*(K18*100-75)^1.348))</f>
        <v>449</v>
      </c>
      <c r="L19" s="24">
        <v>451</v>
      </c>
      <c r="M19" s="118"/>
      <c r="N19" s="25"/>
    </row>
    <row r="20" spans="1:2" ht="12.75">
      <c r="A20" s="31"/>
      <c r="B20" s="31"/>
    </row>
  </sheetData>
  <mergeCells count="37">
    <mergeCell ref="A14:A15"/>
    <mergeCell ref="B14:B15"/>
    <mergeCell ref="A10:A11"/>
    <mergeCell ref="A2:M2"/>
    <mergeCell ref="H8:L8"/>
    <mergeCell ref="A12:A13"/>
    <mergeCell ref="B12:B13"/>
    <mergeCell ref="F12:F13"/>
    <mergeCell ref="C14:C15"/>
    <mergeCell ref="D14:D15"/>
    <mergeCell ref="A18:A19"/>
    <mergeCell ref="B18:B19"/>
    <mergeCell ref="A16:A17"/>
    <mergeCell ref="B16:B17"/>
    <mergeCell ref="E12:E13"/>
    <mergeCell ref="B10:B11"/>
    <mergeCell ref="C18:C19"/>
    <mergeCell ref="D18:D19"/>
    <mergeCell ref="C10:C11"/>
    <mergeCell ref="D10:D11"/>
    <mergeCell ref="C12:C13"/>
    <mergeCell ref="D12:D13"/>
    <mergeCell ref="M16:M17"/>
    <mergeCell ref="F16:F17"/>
    <mergeCell ref="C16:C17"/>
    <mergeCell ref="D16:D17"/>
    <mergeCell ref="E16:E17"/>
    <mergeCell ref="F18:F19"/>
    <mergeCell ref="E18:E19"/>
    <mergeCell ref="M18:M19"/>
    <mergeCell ref="M10:M11"/>
    <mergeCell ref="E14:E15"/>
    <mergeCell ref="F14:F15"/>
    <mergeCell ref="M14:M15"/>
    <mergeCell ref="E10:E11"/>
    <mergeCell ref="F10:F11"/>
    <mergeCell ref="M12:M1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showZeros="0" workbookViewId="0" topLeftCell="A1">
      <selection activeCell="D15" sqref="D15:D16"/>
    </sheetView>
  </sheetViews>
  <sheetFormatPr defaultColWidth="9.140625" defaultRowHeight="12.75"/>
  <cols>
    <col min="1" max="1" width="4.8515625" style="3" customWidth="1"/>
    <col min="2" max="2" width="11.421875" style="3" customWidth="1"/>
    <col min="3" max="3" width="14.140625" style="3" customWidth="1"/>
    <col min="4" max="4" width="9.7109375" style="3" customWidth="1"/>
    <col min="5" max="5" width="8.140625" style="3" customWidth="1"/>
    <col min="6" max="6" width="4.57421875" style="3" customWidth="1"/>
    <col min="7" max="7" width="5.28125" style="5" bestFit="1" customWidth="1"/>
    <col min="8" max="8" width="5.421875" style="5" customWidth="1"/>
    <col min="9" max="9" width="6.57421875" style="5" bestFit="1" customWidth="1"/>
    <col min="10" max="10" width="6.421875" style="5" bestFit="1" customWidth="1"/>
    <col min="11" max="12" width="5.57421875" style="5" customWidth="1"/>
    <col min="13" max="13" width="5.28125" style="5" customWidth="1"/>
    <col min="14" max="14" width="6.57421875" style="5" customWidth="1"/>
    <col min="15" max="15" width="6.7109375" style="5" customWidth="1"/>
    <col min="16" max="16" width="14.7109375" style="3" customWidth="1"/>
    <col min="17" max="16384" width="9.140625" style="3" customWidth="1"/>
  </cols>
  <sheetData>
    <row r="1" spans="1:16" s="2" customFormat="1" ht="20.25">
      <c r="A1" s="40">
        <v>1.1574074074074073E-05</v>
      </c>
      <c r="B1" s="42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2" customFormat="1" ht="18.75">
      <c r="A2" s="40">
        <v>1.1574074074074073E-05</v>
      </c>
      <c r="B2" s="109" t="s">
        <v>68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41"/>
      <c r="P2" s="41"/>
    </row>
    <row r="3" spans="2:16" ht="14.25" customHeight="1">
      <c r="B3" s="7" t="s">
        <v>54</v>
      </c>
      <c r="K3" s="3"/>
      <c r="L3" s="3"/>
      <c r="M3" s="3"/>
      <c r="O3" s="43"/>
      <c r="P3" s="44" t="s">
        <v>80</v>
      </c>
    </row>
    <row r="4" spans="2:16" ht="18.75">
      <c r="B4" s="1" t="s">
        <v>188</v>
      </c>
      <c r="D4" s="2"/>
      <c r="K4" s="3"/>
      <c r="L4" s="3"/>
      <c r="M4" s="3"/>
      <c r="O4" s="45"/>
      <c r="P4" s="44" t="s">
        <v>5</v>
      </c>
    </row>
    <row r="5" spans="6:14" ht="7.5" customHeight="1" thickBot="1">
      <c r="F5" s="46"/>
      <c r="G5" s="146"/>
      <c r="H5" s="146"/>
      <c r="I5" s="146"/>
      <c r="J5" s="146"/>
      <c r="K5" s="146"/>
      <c r="L5" s="146"/>
      <c r="M5" s="146"/>
      <c r="N5" s="146"/>
    </row>
    <row r="6" spans="1:16" ht="22.5" customHeight="1" thickBot="1">
      <c r="A6" s="47" t="s">
        <v>7</v>
      </c>
      <c r="B6" s="49" t="s">
        <v>9</v>
      </c>
      <c r="C6" s="50" t="s">
        <v>10</v>
      </c>
      <c r="D6" s="51" t="s">
        <v>11</v>
      </c>
      <c r="E6" s="52" t="s">
        <v>12</v>
      </c>
      <c r="F6" s="105"/>
      <c r="G6" s="63" t="s">
        <v>33</v>
      </c>
      <c r="H6" s="64" t="s">
        <v>16</v>
      </c>
      <c r="I6" s="64" t="s">
        <v>15</v>
      </c>
      <c r="J6" s="64" t="s">
        <v>14</v>
      </c>
      <c r="K6" s="64" t="s">
        <v>34</v>
      </c>
      <c r="L6" s="64" t="s">
        <v>35</v>
      </c>
      <c r="M6" s="65" t="s">
        <v>27</v>
      </c>
      <c r="N6" s="66" t="s">
        <v>38</v>
      </c>
      <c r="O6" s="51" t="s">
        <v>29</v>
      </c>
      <c r="P6" s="54" t="s">
        <v>19</v>
      </c>
    </row>
    <row r="7" spans="1:16" ht="19.5" customHeight="1">
      <c r="A7" s="138">
        <v>1</v>
      </c>
      <c r="B7" s="140" t="s">
        <v>82</v>
      </c>
      <c r="C7" s="142" t="s">
        <v>81</v>
      </c>
      <c r="D7" s="144" t="s">
        <v>71</v>
      </c>
      <c r="E7" s="147" t="s">
        <v>76</v>
      </c>
      <c r="F7" s="104" t="s">
        <v>30</v>
      </c>
      <c r="G7" s="67" t="s">
        <v>127</v>
      </c>
      <c r="H7" s="67" t="s">
        <v>140</v>
      </c>
      <c r="I7" s="68" t="s">
        <v>151</v>
      </c>
      <c r="J7" s="67" t="s">
        <v>157</v>
      </c>
      <c r="K7" s="67" t="s">
        <v>171</v>
      </c>
      <c r="L7" s="67" t="s">
        <v>178</v>
      </c>
      <c r="M7" s="67" t="s">
        <v>185</v>
      </c>
      <c r="N7" s="67" t="s">
        <v>194</v>
      </c>
      <c r="O7" s="69" t="e">
        <f>#REF!</f>
        <v>#REF!</v>
      </c>
      <c r="P7" s="70" t="s">
        <v>72</v>
      </c>
    </row>
    <row r="8" spans="1:17" ht="19.5" customHeight="1" thickBot="1">
      <c r="A8" s="139"/>
      <c r="B8" s="141"/>
      <c r="C8" s="143"/>
      <c r="D8" s="145"/>
      <c r="E8" s="148"/>
      <c r="F8" s="103" t="s">
        <v>31</v>
      </c>
      <c r="G8" s="61">
        <v>643</v>
      </c>
      <c r="H8" s="61">
        <f>IF(ISBLANK(H7),"",TRUNC(0.14354*(H7*100-220)^1.4))</f>
        <v>427</v>
      </c>
      <c r="I8" s="61">
        <f>IF(ISBLANK(I7),"",TRUNC(51.39*(I7-1.5)^1.05))</f>
        <v>563</v>
      </c>
      <c r="J8" s="61">
        <f>IF(ISBLANK(J7),"",TRUNC(0.8465*(J7*100-75)^1.42))</f>
        <v>585</v>
      </c>
      <c r="K8" s="61">
        <v>593</v>
      </c>
      <c r="L8" s="61">
        <v>684</v>
      </c>
      <c r="M8" s="61">
        <f>IF(ISBLANK(M7),"",TRUNC(10.14*(M7-7)^1.08))</f>
        <v>451</v>
      </c>
      <c r="N8" s="61">
        <v>633</v>
      </c>
      <c r="O8" s="61">
        <f>SUM(G8:N8)</f>
        <v>4579</v>
      </c>
      <c r="P8" s="71"/>
      <c r="Q8" s="5"/>
    </row>
    <row r="9" spans="1:16" ht="19.5" customHeight="1">
      <c r="A9" s="138">
        <v>2</v>
      </c>
      <c r="B9" s="140" t="s">
        <v>83</v>
      </c>
      <c r="C9" s="142" t="s">
        <v>84</v>
      </c>
      <c r="D9" s="144" t="s">
        <v>229</v>
      </c>
      <c r="E9" s="136" t="s">
        <v>5</v>
      </c>
      <c r="F9" s="78" t="s">
        <v>30</v>
      </c>
      <c r="G9" s="67" t="s">
        <v>128</v>
      </c>
      <c r="H9" s="67" t="s">
        <v>141</v>
      </c>
      <c r="I9" s="68" t="s">
        <v>150</v>
      </c>
      <c r="J9" s="67" t="s">
        <v>154</v>
      </c>
      <c r="K9" s="67" t="s">
        <v>170</v>
      </c>
      <c r="L9" s="67" t="s">
        <v>179</v>
      </c>
      <c r="M9" s="67" t="s">
        <v>186</v>
      </c>
      <c r="N9" s="67" t="s">
        <v>195</v>
      </c>
      <c r="O9" s="69" t="e">
        <f>#REF!</f>
        <v>#REF!</v>
      </c>
      <c r="P9" s="70" t="s">
        <v>67</v>
      </c>
    </row>
    <row r="10" spans="1:17" ht="19.5" customHeight="1" thickBot="1">
      <c r="A10" s="139"/>
      <c r="B10" s="141"/>
      <c r="C10" s="143"/>
      <c r="D10" s="145"/>
      <c r="E10" s="137"/>
      <c r="F10" s="60" t="s">
        <v>31</v>
      </c>
      <c r="G10" s="61">
        <v>567</v>
      </c>
      <c r="H10" s="61">
        <f>IF(ISBLANK(H9),"",TRUNC(0.14354*(H9*100-220)^1.4))</f>
        <v>502</v>
      </c>
      <c r="I10" s="61">
        <f>IF(ISBLANK(I9),"",TRUNC(51.39*(I9-1.5)^1.05))</f>
        <v>559</v>
      </c>
      <c r="J10" s="61">
        <f>IF(ISBLANK(J9),"",TRUNC(0.8465*(J9*100-75)^1.42))</f>
        <v>544</v>
      </c>
      <c r="K10" s="61">
        <v>429</v>
      </c>
      <c r="L10" s="61">
        <v>762</v>
      </c>
      <c r="M10" s="61">
        <f>IF(ISBLANK(M9),"",TRUNC(10.14*(M9-7)^1.08))</f>
        <v>460</v>
      </c>
      <c r="N10" s="61">
        <v>474</v>
      </c>
      <c r="O10" s="61">
        <f>SUM(G10:N10)</f>
        <v>4297</v>
      </c>
      <c r="P10" s="71" t="s">
        <v>104</v>
      </c>
      <c r="Q10" s="5"/>
    </row>
    <row r="11" spans="1:16" ht="19.5" customHeight="1">
      <c r="A11" s="138">
        <v>3</v>
      </c>
      <c r="B11" s="140" t="s">
        <v>95</v>
      </c>
      <c r="C11" s="142" t="s">
        <v>96</v>
      </c>
      <c r="D11" s="144" t="s">
        <v>108</v>
      </c>
      <c r="E11" s="136" t="s">
        <v>93</v>
      </c>
      <c r="F11" s="55" t="s">
        <v>30</v>
      </c>
      <c r="G11" s="67" t="s">
        <v>129</v>
      </c>
      <c r="H11" s="67" t="s">
        <v>142</v>
      </c>
      <c r="I11" s="68" t="s">
        <v>149</v>
      </c>
      <c r="J11" s="67" t="s">
        <v>155</v>
      </c>
      <c r="K11" s="67" t="s">
        <v>172</v>
      </c>
      <c r="L11" s="67" t="s">
        <v>180</v>
      </c>
      <c r="M11" s="67" t="s">
        <v>187</v>
      </c>
      <c r="N11" s="67" t="s">
        <v>196</v>
      </c>
      <c r="O11" s="69" t="e">
        <f>#REF!</f>
        <v>#REF!</v>
      </c>
      <c r="P11" s="70" t="s">
        <v>97</v>
      </c>
    </row>
    <row r="12" spans="1:17" ht="19.5" customHeight="1" thickBot="1">
      <c r="A12" s="139"/>
      <c r="B12" s="141"/>
      <c r="C12" s="143"/>
      <c r="D12" s="145"/>
      <c r="E12" s="137"/>
      <c r="F12" s="60" t="s">
        <v>31</v>
      </c>
      <c r="G12" s="61">
        <v>495</v>
      </c>
      <c r="H12" s="61">
        <f>IF(ISBLANK(H11),"",TRUNC(0.14354*(H11*100-220)^1.4))</f>
        <v>463</v>
      </c>
      <c r="I12" s="61">
        <f>IF(ISBLANK(I11),"",TRUNC(51.39*(I11-1.5)^1.05))</f>
        <v>578</v>
      </c>
      <c r="J12" s="61">
        <f>IF(ISBLANK(J11),"",TRUNC(0.8465*(J11*100-75)^1.42))</f>
        <v>464</v>
      </c>
      <c r="K12" s="61">
        <v>328</v>
      </c>
      <c r="L12" s="61">
        <v>631</v>
      </c>
      <c r="M12" s="61">
        <f>IF(ISBLANK(M11),"",TRUNC(10.14*(M11-7)^1.08))</f>
        <v>343</v>
      </c>
      <c r="N12" s="61">
        <v>371</v>
      </c>
      <c r="O12" s="61">
        <f>SUM(G12:N12)</f>
        <v>3673</v>
      </c>
      <c r="P12" s="71"/>
      <c r="Q12" s="5"/>
    </row>
    <row r="16" ht="12.75">
      <c r="G16" s="72"/>
    </row>
  </sheetData>
  <mergeCells count="17">
    <mergeCell ref="G5:N5"/>
    <mergeCell ref="B2:N2"/>
    <mergeCell ref="A7:A8"/>
    <mergeCell ref="B7:B8"/>
    <mergeCell ref="C7:C8"/>
    <mergeCell ref="D7:D8"/>
    <mergeCell ref="E7:E8"/>
    <mergeCell ref="E9:E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</mergeCells>
  <printOptions horizontalCentered="1"/>
  <pageMargins left="0.3937007874015748" right="0.3937007874015748" top="0.7874015748031497" bottom="0.3937007874015748" header="0.1968503937007874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showZeros="0" workbookViewId="0" topLeftCell="A1">
      <selection activeCell="E16" sqref="E16"/>
    </sheetView>
  </sheetViews>
  <sheetFormatPr defaultColWidth="9.140625" defaultRowHeight="12.75"/>
  <cols>
    <col min="1" max="1" width="5.00390625" style="3" customWidth="1"/>
    <col min="2" max="2" width="6.421875" style="3" hidden="1" customWidth="1"/>
    <col min="3" max="3" width="11.7109375" style="3" customWidth="1"/>
    <col min="4" max="4" width="14.57421875" style="3" customWidth="1"/>
    <col min="5" max="5" width="11.8515625" style="3" customWidth="1"/>
    <col min="6" max="6" width="8.140625" style="3" customWidth="1"/>
    <col min="7" max="7" width="4.57421875" style="3" customWidth="1"/>
    <col min="8" max="8" width="6.28125" style="5" customWidth="1"/>
    <col min="9" max="9" width="9.421875" style="5" bestFit="1" customWidth="1"/>
    <col min="10" max="10" width="7.28125" style="5" bestFit="1" customWidth="1"/>
    <col min="11" max="11" width="6.421875" style="5" bestFit="1" customWidth="1"/>
    <col min="12" max="13" width="5.57421875" style="5" customWidth="1"/>
    <col min="14" max="14" width="7.8515625" style="5" customWidth="1"/>
    <col min="15" max="15" width="6.7109375" style="3" customWidth="1"/>
    <col min="16" max="16" width="17.57421875" style="3" customWidth="1"/>
    <col min="17" max="16384" width="9.140625" style="3" customWidth="1"/>
  </cols>
  <sheetData>
    <row r="1" spans="1:18" s="2" customFormat="1" ht="20.25">
      <c r="A1" s="40">
        <v>1.1574074074074073E-05</v>
      </c>
      <c r="B1" s="41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" customFormat="1" ht="20.25">
      <c r="A2" s="40">
        <v>1.1574074074074073E-05</v>
      </c>
      <c r="B2" s="41"/>
      <c r="C2" s="40">
        <v>1.1574074074074073E-05</v>
      </c>
      <c r="D2" s="42" t="s">
        <v>68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2" customFormat="1" ht="18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6" ht="15.75">
      <c r="C4" s="7" t="s">
        <v>60</v>
      </c>
      <c r="L4" s="3"/>
      <c r="M4" s="3"/>
      <c r="O4" s="43"/>
      <c r="P4" s="44" t="s">
        <v>69</v>
      </c>
    </row>
    <row r="5" spans="3:16" ht="18.75">
      <c r="C5" s="1" t="s">
        <v>23</v>
      </c>
      <c r="E5" s="2"/>
      <c r="L5" s="3"/>
      <c r="M5" s="3"/>
      <c r="O5" s="45"/>
      <c r="P5" s="44" t="s">
        <v>5</v>
      </c>
    </row>
    <row r="6" spans="3:16" ht="15.75">
      <c r="C6" s="7"/>
      <c r="E6" s="2"/>
      <c r="L6" s="3"/>
      <c r="M6" s="3"/>
      <c r="O6" s="45"/>
      <c r="P6" s="45"/>
    </row>
    <row r="7" spans="7:14" ht="13.5" thickBot="1">
      <c r="G7" s="77"/>
      <c r="H7" s="149"/>
      <c r="I7" s="149"/>
      <c r="J7" s="149"/>
      <c r="K7" s="149"/>
      <c r="L7" s="149"/>
      <c r="M7" s="149"/>
      <c r="N7" s="149"/>
    </row>
    <row r="8" spans="1:16" ht="22.5" customHeight="1" thickBot="1">
      <c r="A8" s="47" t="s">
        <v>7</v>
      </c>
      <c r="B8" s="48" t="s">
        <v>24</v>
      </c>
      <c r="C8" s="49" t="s">
        <v>9</v>
      </c>
      <c r="D8" s="50" t="s">
        <v>10</v>
      </c>
      <c r="E8" s="51" t="s">
        <v>11</v>
      </c>
      <c r="F8" s="52" t="s">
        <v>12</v>
      </c>
      <c r="G8" s="59"/>
      <c r="H8" s="73" t="s">
        <v>25</v>
      </c>
      <c r="I8" s="74" t="s">
        <v>14</v>
      </c>
      <c r="J8" s="74" t="s">
        <v>15</v>
      </c>
      <c r="K8" s="74" t="s">
        <v>26</v>
      </c>
      <c r="L8" s="74" t="s">
        <v>16</v>
      </c>
      <c r="M8" s="74" t="s">
        <v>27</v>
      </c>
      <c r="N8" s="75" t="s">
        <v>28</v>
      </c>
      <c r="O8" s="51" t="s">
        <v>29</v>
      </c>
      <c r="P8" s="54" t="s">
        <v>19</v>
      </c>
    </row>
    <row r="9" spans="1:17" ht="19.5" customHeight="1">
      <c r="A9" s="138">
        <v>1</v>
      </c>
      <c r="B9" s="98"/>
      <c r="C9" s="150" t="s">
        <v>91</v>
      </c>
      <c r="D9" s="142" t="s">
        <v>92</v>
      </c>
      <c r="E9" s="144" t="s">
        <v>109</v>
      </c>
      <c r="F9" s="136" t="s">
        <v>93</v>
      </c>
      <c r="G9" s="55" t="s">
        <v>30</v>
      </c>
      <c r="H9" s="101">
        <v>16.1</v>
      </c>
      <c r="I9" s="19">
        <v>1.62</v>
      </c>
      <c r="J9" s="19">
        <v>10.8</v>
      </c>
      <c r="K9" s="101">
        <v>26.5</v>
      </c>
      <c r="L9" s="19">
        <v>4.36</v>
      </c>
      <c r="M9" s="19">
        <v>21.4</v>
      </c>
      <c r="N9" s="56" t="s">
        <v>197</v>
      </c>
      <c r="O9" s="57"/>
      <c r="P9" s="58" t="s">
        <v>94</v>
      </c>
      <c r="Q9" s="5"/>
    </row>
    <row r="10" spans="1:17" ht="19.5" customHeight="1" thickBot="1">
      <c r="A10" s="139"/>
      <c r="B10" s="99"/>
      <c r="C10" s="151"/>
      <c r="D10" s="143"/>
      <c r="E10" s="145"/>
      <c r="F10" s="137"/>
      <c r="G10" s="60" t="s">
        <v>31</v>
      </c>
      <c r="H10" s="61">
        <v>673</v>
      </c>
      <c r="I10" s="61">
        <f>IF(ISBLANK(I9),"",INT(1.84523*(I9*100-75)^1.348))</f>
        <v>759</v>
      </c>
      <c r="J10" s="61">
        <f>IF(ISBLANK(J9),"",INT(56.0211*(J9-1.5)^1.05))</f>
        <v>582</v>
      </c>
      <c r="K10" s="61">
        <v>734</v>
      </c>
      <c r="L10" s="61">
        <f>IF(ISBLANK(L9),"",INT(0.188807*(L9*100-210)^1.41))</f>
        <v>393</v>
      </c>
      <c r="M10" s="61">
        <f>IF(ISBLANK(M9),"",INT(15.9803*(M9-3.8)^1.04))</f>
        <v>315</v>
      </c>
      <c r="N10" s="61">
        <f>IF(ISBLANK(N9),"",INT(0.11193*(254-(N9/$C$2))^1.88))</f>
        <v>522</v>
      </c>
      <c r="O10" s="61">
        <f>SUM(H10:N10)</f>
        <v>3978</v>
      </c>
      <c r="P10" s="62"/>
      <c r="Q10" s="5"/>
    </row>
    <row r="11" spans="1:17" ht="19.5" customHeight="1">
      <c r="A11" s="138">
        <v>2</v>
      </c>
      <c r="B11" s="100"/>
      <c r="C11" s="150" t="s">
        <v>65</v>
      </c>
      <c r="D11" s="142" t="s">
        <v>66</v>
      </c>
      <c r="E11" s="144" t="s">
        <v>230</v>
      </c>
      <c r="F11" s="136" t="s">
        <v>5</v>
      </c>
      <c r="G11" s="78" t="s">
        <v>30</v>
      </c>
      <c r="H11" s="102">
        <v>16.6</v>
      </c>
      <c r="I11" s="39">
        <v>1.45</v>
      </c>
      <c r="J11" s="39">
        <v>10.1</v>
      </c>
      <c r="K11" s="102">
        <v>26.4</v>
      </c>
      <c r="L11" s="39">
        <v>4.76</v>
      </c>
      <c r="M11" s="39">
        <v>24.76</v>
      </c>
      <c r="N11" s="79" t="s">
        <v>182</v>
      </c>
      <c r="O11" s="76"/>
      <c r="P11" s="80" t="s">
        <v>67</v>
      </c>
      <c r="Q11" s="5"/>
    </row>
    <row r="12" spans="1:17" ht="19.5" customHeight="1" thickBot="1">
      <c r="A12" s="139"/>
      <c r="B12" s="99"/>
      <c r="C12" s="151"/>
      <c r="D12" s="143"/>
      <c r="E12" s="145"/>
      <c r="F12" s="137"/>
      <c r="G12" s="60" t="s">
        <v>31</v>
      </c>
      <c r="H12" s="61">
        <v>615</v>
      </c>
      <c r="I12" s="61">
        <f>IF(ISBLANK(I11),"",INT(1.84523*(I11*100-75)^1.348))</f>
        <v>566</v>
      </c>
      <c r="J12" s="61">
        <f>IF(ISBLANK(J11),"",INT(56.0211*(J11-1.5)^1.05))</f>
        <v>536</v>
      </c>
      <c r="K12" s="61">
        <v>725</v>
      </c>
      <c r="L12" s="61">
        <f>IF(ISBLANK(L11),"",INT(0.188807*(L11*100-210)^1.41))</f>
        <v>495</v>
      </c>
      <c r="M12" s="61">
        <f>IF(ISBLANK(M11),"",INT(15.9803*(M11-3.8)^1.04))</f>
        <v>378</v>
      </c>
      <c r="N12" s="61"/>
      <c r="O12" s="61">
        <f>SUM(H12:N12)</f>
        <v>3315</v>
      </c>
      <c r="P12" s="62" t="s">
        <v>104</v>
      </c>
      <c r="Q12" s="5"/>
    </row>
  </sheetData>
  <mergeCells count="11">
    <mergeCell ref="C11:C12"/>
    <mergeCell ref="D11:D12"/>
    <mergeCell ref="H7:N7"/>
    <mergeCell ref="A9:A10"/>
    <mergeCell ref="F9:F10"/>
    <mergeCell ref="E11:E12"/>
    <mergeCell ref="F11:F12"/>
    <mergeCell ref="D9:D10"/>
    <mergeCell ref="E9:E10"/>
    <mergeCell ref="A11:A12"/>
    <mergeCell ref="C9:C10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showZeros="0" workbookViewId="0" topLeftCell="A1">
      <selection activeCell="D18" sqref="D18"/>
    </sheetView>
  </sheetViews>
  <sheetFormatPr defaultColWidth="9.140625" defaultRowHeight="12.75"/>
  <cols>
    <col min="1" max="1" width="4.8515625" style="3" customWidth="1"/>
    <col min="2" max="2" width="11.421875" style="3" customWidth="1"/>
    <col min="3" max="3" width="14.140625" style="3" customWidth="1"/>
    <col min="4" max="4" width="9.7109375" style="3" customWidth="1"/>
    <col min="5" max="5" width="8.140625" style="3" customWidth="1"/>
    <col min="6" max="6" width="4.57421875" style="3" customWidth="1"/>
    <col min="7" max="7" width="5.28125" style="5" bestFit="1" customWidth="1"/>
    <col min="8" max="8" width="5.421875" style="5" customWidth="1"/>
    <col min="9" max="9" width="6.57421875" style="5" bestFit="1" customWidth="1"/>
    <col min="10" max="10" width="6.421875" style="5" bestFit="1" customWidth="1"/>
    <col min="11" max="12" width="5.57421875" style="5" customWidth="1"/>
    <col min="13" max="13" width="5.7109375" style="5" bestFit="1" customWidth="1"/>
    <col min="14" max="14" width="5.28125" style="5" bestFit="1" customWidth="1"/>
    <col min="15" max="15" width="5.28125" style="5" customWidth="1"/>
    <col min="16" max="16" width="6.57421875" style="5" customWidth="1"/>
    <col min="17" max="17" width="6.7109375" style="5" customWidth="1"/>
    <col min="18" max="18" width="14.7109375" style="3" customWidth="1"/>
    <col min="19" max="16384" width="9.140625" style="3" customWidth="1"/>
  </cols>
  <sheetData>
    <row r="1" spans="1:18" s="2" customFormat="1" ht="20.25">
      <c r="A1" s="40">
        <v>1.1574074074074073E-05</v>
      </c>
      <c r="B1" s="42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" customFormat="1" ht="18.75">
      <c r="A2" s="40">
        <v>1.1574074074074073E-05</v>
      </c>
      <c r="B2" s="109" t="s">
        <v>68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41"/>
      <c r="R2" s="41"/>
    </row>
    <row r="3" spans="2:18" ht="14.25" customHeight="1">
      <c r="B3" s="7" t="s">
        <v>50</v>
      </c>
      <c r="K3" s="3"/>
      <c r="L3" s="3"/>
      <c r="M3" s="3"/>
      <c r="N3" s="3"/>
      <c r="O3" s="3"/>
      <c r="Q3" s="43"/>
      <c r="R3" s="44" t="s">
        <v>80</v>
      </c>
    </row>
    <row r="4" spans="2:18" ht="18.75">
      <c r="B4" s="1" t="s">
        <v>32</v>
      </c>
      <c r="D4" s="2"/>
      <c r="K4" s="3"/>
      <c r="L4" s="3"/>
      <c r="M4" s="3"/>
      <c r="N4" s="3"/>
      <c r="O4" s="3"/>
      <c r="Q4" s="45"/>
      <c r="R4" s="44" t="s">
        <v>5</v>
      </c>
    </row>
    <row r="5" spans="6:16" ht="7.5" customHeight="1" thickBot="1">
      <c r="F5" s="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8" ht="22.5" customHeight="1" thickBot="1">
      <c r="A6" s="47" t="s">
        <v>7</v>
      </c>
      <c r="B6" s="49" t="s">
        <v>9</v>
      </c>
      <c r="C6" s="50" t="s">
        <v>10</v>
      </c>
      <c r="D6" s="51" t="s">
        <v>11</v>
      </c>
      <c r="E6" s="52" t="s">
        <v>12</v>
      </c>
      <c r="F6" s="53"/>
      <c r="G6" s="63" t="s">
        <v>33</v>
      </c>
      <c r="H6" s="64" t="s">
        <v>16</v>
      </c>
      <c r="I6" s="64" t="s">
        <v>15</v>
      </c>
      <c r="J6" s="64" t="s">
        <v>14</v>
      </c>
      <c r="K6" s="64" t="s">
        <v>34</v>
      </c>
      <c r="L6" s="64" t="s">
        <v>35</v>
      </c>
      <c r="M6" s="65" t="s">
        <v>36</v>
      </c>
      <c r="N6" s="65" t="s">
        <v>37</v>
      </c>
      <c r="O6" s="65" t="s">
        <v>27</v>
      </c>
      <c r="P6" s="66" t="s">
        <v>38</v>
      </c>
      <c r="Q6" s="51" t="s">
        <v>29</v>
      </c>
      <c r="R6" s="54" t="s">
        <v>19</v>
      </c>
    </row>
    <row r="7" spans="1:18" ht="19.5" customHeight="1">
      <c r="A7" s="138">
        <v>1</v>
      </c>
      <c r="B7" s="140" t="s">
        <v>85</v>
      </c>
      <c r="C7" s="142" t="s">
        <v>86</v>
      </c>
      <c r="D7" s="144" t="s">
        <v>231</v>
      </c>
      <c r="E7" s="147" t="s">
        <v>5</v>
      </c>
      <c r="F7" s="55" t="s">
        <v>30</v>
      </c>
      <c r="G7" s="67" t="s">
        <v>124</v>
      </c>
      <c r="H7" s="67" t="s">
        <v>143</v>
      </c>
      <c r="I7" s="68" t="s">
        <v>152</v>
      </c>
      <c r="J7" s="67" t="s">
        <v>156</v>
      </c>
      <c r="K7" s="67" t="s">
        <v>173</v>
      </c>
      <c r="L7" s="67" t="s">
        <v>181</v>
      </c>
      <c r="M7" s="67" t="s">
        <v>189</v>
      </c>
      <c r="N7" s="67" t="s">
        <v>201</v>
      </c>
      <c r="O7" s="67" t="s">
        <v>211</v>
      </c>
      <c r="P7" s="67" t="s">
        <v>182</v>
      </c>
      <c r="Q7" s="69" t="e">
        <f>#REF!</f>
        <v>#REF!</v>
      </c>
      <c r="R7" s="70" t="s">
        <v>67</v>
      </c>
    </row>
    <row r="8" spans="1:19" ht="19.5" customHeight="1" thickBot="1">
      <c r="A8" s="139"/>
      <c r="B8" s="141"/>
      <c r="C8" s="143"/>
      <c r="D8" s="145"/>
      <c r="E8" s="148"/>
      <c r="F8" s="60" t="s">
        <v>31</v>
      </c>
      <c r="G8" s="61">
        <v>624</v>
      </c>
      <c r="H8" s="61">
        <f>IF(ISBLANK(H7),"",TRUNC(0.14354*(H7*100-220)^1.4))</f>
        <v>679</v>
      </c>
      <c r="I8" s="61">
        <f>IF(ISBLANK(I7),"",TRUNC(51.39*(I7-1.5)^1.05))</f>
        <v>715</v>
      </c>
      <c r="J8" s="61">
        <f>IF(ISBLANK(J7),"",TRUNC(0.8465*(J7*100-75)^1.42))</f>
        <v>653</v>
      </c>
      <c r="K8" s="61">
        <v>174</v>
      </c>
      <c r="L8" s="61">
        <v>662</v>
      </c>
      <c r="M8" s="61">
        <f>IF(ISBLANK(M7),"",TRUNC(12.91*(M7-4)^1.1))</f>
        <v>689</v>
      </c>
      <c r="N8" s="61">
        <f>IF(ISBLANK(N7),"",TRUNC(0.2797*(N7*100-100)^1.35))</f>
        <v>509</v>
      </c>
      <c r="O8" s="61">
        <f>IF(ISBLANK(O7),"",TRUNC(10.14*(O7-7)^1.08))</f>
        <v>454</v>
      </c>
      <c r="P8" s="61"/>
      <c r="Q8" s="61">
        <f>SUM(G8:P8)</f>
        <v>5159</v>
      </c>
      <c r="R8" s="71" t="s">
        <v>104</v>
      </c>
      <c r="S8" s="5"/>
    </row>
    <row r="9" spans="1:18" ht="19.5" customHeight="1">
      <c r="A9" s="138">
        <v>2</v>
      </c>
      <c r="B9" s="140" t="s">
        <v>87</v>
      </c>
      <c r="C9" s="142" t="s">
        <v>88</v>
      </c>
      <c r="D9" s="144" t="s">
        <v>232</v>
      </c>
      <c r="E9" s="136" t="s">
        <v>5</v>
      </c>
      <c r="F9" s="55" t="s">
        <v>30</v>
      </c>
      <c r="G9" s="67" t="s">
        <v>125</v>
      </c>
      <c r="H9" s="67" t="s">
        <v>144</v>
      </c>
      <c r="I9" s="68" t="s">
        <v>153</v>
      </c>
      <c r="J9" s="67" t="s">
        <v>157</v>
      </c>
      <c r="K9" s="67" t="s">
        <v>174</v>
      </c>
      <c r="L9" s="67" t="s">
        <v>182</v>
      </c>
      <c r="M9" s="67" t="s">
        <v>190</v>
      </c>
      <c r="N9" s="67" t="s">
        <v>202</v>
      </c>
      <c r="O9" s="67" t="s">
        <v>210</v>
      </c>
      <c r="P9" s="67" t="s">
        <v>182</v>
      </c>
      <c r="Q9" s="69" t="e">
        <f>#REF!</f>
        <v>#REF!</v>
      </c>
      <c r="R9" s="70" t="s">
        <v>67</v>
      </c>
    </row>
    <row r="10" spans="1:19" ht="19.5" customHeight="1" thickBot="1">
      <c r="A10" s="139"/>
      <c r="B10" s="141"/>
      <c r="C10" s="143"/>
      <c r="D10" s="145"/>
      <c r="E10" s="137"/>
      <c r="F10" s="60" t="s">
        <v>31</v>
      </c>
      <c r="G10" s="61">
        <v>513</v>
      </c>
      <c r="H10" s="61">
        <f>IF(ISBLANK(H9),"",TRUNC(0.14354*(H9*100-220)^1.4))</f>
        <v>496</v>
      </c>
      <c r="I10" s="61">
        <f>IF(ISBLANK(I9),"",TRUNC(51.39*(I9-1.5)^1.05))</f>
        <v>757</v>
      </c>
      <c r="J10" s="61">
        <f>IF(ISBLANK(J9),"",TRUNC(0.8465*(J9*100-75)^1.42))</f>
        <v>585</v>
      </c>
      <c r="K10" s="61">
        <v>139</v>
      </c>
      <c r="L10" s="61"/>
      <c r="M10" s="61">
        <f>IF(ISBLANK(M9),"",TRUNC(12.91*(M9-4)^1.1))</f>
        <v>614</v>
      </c>
      <c r="N10" s="61">
        <f>IF(ISBLANK(N9),"",TRUNC(0.2797*(N9*100-100)^1.35))</f>
        <v>357</v>
      </c>
      <c r="O10" s="61">
        <f>IF(ISBLANK(O9),"",TRUNC(10.14*(O9-7)^1.08))</f>
        <v>472</v>
      </c>
      <c r="P10" s="61"/>
      <c r="Q10" s="61">
        <f>SUM(G10:P10)</f>
        <v>3933</v>
      </c>
      <c r="R10" s="71" t="s">
        <v>104</v>
      </c>
      <c r="S10" s="5"/>
    </row>
    <row r="11" spans="1:18" ht="19.5" customHeight="1">
      <c r="A11" s="138"/>
      <c r="B11" s="140" t="s">
        <v>89</v>
      </c>
      <c r="C11" s="142" t="s">
        <v>90</v>
      </c>
      <c r="D11" s="144" t="s">
        <v>233</v>
      </c>
      <c r="E11" s="136" t="s">
        <v>5</v>
      </c>
      <c r="F11" s="55" t="s">
        <v>30</v>
      </c>
      <c r="G11" s="67" t="s">
        <v>126</v>
      </c>
      <c r="H11" s="67"/>
      <c r="I11" s="68"/>
      <c r="J11" s="67"/>
      <c r="K11" s="67"/>
      <c r="L11" s="67"/>
      <c r="M11" s="67"/>
      <c r="N11" s="67"/>
      <c r="O11" s="67"/>
      <c r="P11" s="67"/>
      <c r="Q11" s="69" t="e">
        <f>#REF!</f>
        <v>#REF!</v>
      </c>
      <c r="R11" s="70" t="s">
        <v>67</v>
      </c>
    </row>
    <row r="12" spans="1:19" ht="19.5" customHeight="1" thickBot="1">
      <c r="A12" s="139"/>
      <c r="B12" s="141"/>
      <c r="C12" s="143"/>
      <c r="D12" s="145"/>
      <c r="E12" s="137"/>
      <c r="F12" s="60" t="s">
        <v>31</v>
      </c>
      <c r="G12" s="61"/>
      <c r="H12" s="61">
        <f>IF(ISBLANK(H11),"",TRUNC(0.14354*(H11*100-220)^1.4))</f>
      </c>
      <c r="I12" s="61">
        <f>IF(ISBLANK(I11),"",TRUNC(51.39*(I11-1.5)^1.05))</f>
      </c>
      <c r="J12" s="61">
        <f>IF(ISBLANK(J11),"",TRUNC(0.8465*(J11*100-75)^1.42))</f>
      </c>
      <c r="K12" s="61">
        <f>IF(ISBLANK(K11),"",TRUNC(1.53775*(82-K11)^1.81))</f>
      </c>
      <c r="L12" s="61">
        <f>IF(ISBLANK(L11),"",TRUNC(5.74352*(28.5-L11)^1.92))</f>
      </c>
      <c r="M12" s="61">
        <f>IF(ISBLANK(M11),"",TRUNC(12.91*(M11-4)^1.1))</f>
      </c>
      <c r="N12" s="61">
        <f>IF(ISBLANK(N11),"",TRUNC(0.2797*(N11*100-100)^1.35))</f>
      </c>
      <c r="O12" s="61">
        <f>IF(ISBLANK(O11),"",TRUNC(10.14*(O11-7)^1.08))</f>
      </c>
      <c r="P12" s="61">
        <f>IF(ISBLANK(P11),"",INT(0.03768*(480-(P11/$A$2))^1.85))</f>
      </c>
      <c r="Q12" s="61">
        <f>SUM(G12:P12)</f>
        <v>0</v>
      </c>
      <c r="R12" s="71" t="s">
        <v>104</v>
      </c>
      <c r="S12" s="5"/>
    </row>
    <row r="15" ht="12.75">
      <c r="G15" s="72"/>
    </row>
  </sheetData>
  <mergeCells count="17">
    <mergeCell ref="G5:P5"/>
    <mergeCell ref="B2:P2"/>
    <mergeCell ref="A7:A8"/>
    <mergeCell ref="B7:B8"/>
    <mergeCell ref="C7:C8"/>
    <mergeCell ref="D7:D8"/>
    <mergeCell ref="E7:E8"/>
    <mergeCell ref="E9:E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</mergeCells>
  <printOptions horizontalCentered="1"/>
  <pageMargins left="0.3937007874015748" right="0.3937007874015748" top="0.7874015748031497" bottom="0.3937007874015748" header="0.1968503937007874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showZeros="0" workbookViewId="0" topLeftCell="A1">
      <selection activeCell="N7" sqref="N7"/>
    </sheetView>
  </sheetViews>
  <sheetFormatPr defaultColWidth="9.140625" defaultRowHeight="12.75"/>
  <cols>
    <col min="1" max="1" width="4.8515625" style="3" customWidth="1"/>
    <col min="2" max="2" width="11.421875" style="3" customWidth="1"/>
    <col min="3" max="3" width="14.140625" style="3" customWidth="1"/>
    <col min="4" max="4" width="9.7109375" style="3" customWidth="1"/>
    <col min="5" max="5" width="8.140625" style="3" customWidth="1"/>
    <col min="6" max="6" width="4.57421875" style="3" customWidth="1"/>
    <col min="7" max="7" width="5.28125" style="5" bestFit="1" customWidth="1"/>
    <col min="8" max="8" width="5.421875" style="5" customWidth="1"/>
    <col min="9" max="9" width="6.57421875" style="5" bestFit="1" customWidth="1"/>
    <col min="10" max="10" width="6.421875" style="5" bestFit="1" customWidth="1"/>
    <col min="11" max="12" width="5.57421875" style="5" customWidth="1"/>
    <col min="13" max="13" width="5.7109375" style="5" bestFit="1" customWidth="1"/>
    <col min="14" max="14" width="5.28125" style="5" bestFit="1" customWidth="1"/>
    <col min="15" max="15" width="5.28125" style="5" customWidth="1"/>
    <col min="16" max="16" width="6.57421875" style="5" customWidth="1"/>
    <col min="17" max="17" width="6.7109375" style="5" customWidth="1"/>
    <col min="18" max="18" width="14.7109375" style="3" customWidth="1"/>
    <col min="19" max="16384" width="9.140625" style="3" customWidth="1"/>
  </cols>
  <sheetData>
    <row r="1" spans="1:18" s="2" customFormat="1" ht="20.25">
      <c r="A1" s="40">
        <v>1.1574074074074073E-05</v>
      </c>
      <c r="B1" s="42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2" customFormat="1" ht="18.75">
      <c r="A2" s="40">
        <v>1.1574074074074073E-05</v>
      </c>
      <c r="B2" s="109" t="s">
        <v>68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41"/>
      <c r="R2" s="41"/>
    </row>
    <row r="3" spans="2:18" ht="14.25" customHeight="1">
      <c r="B3" s="7" t="s">
        <v>48</v>
      </c>
      <c r="K3" s="3"/>
      <c r="L3" s="3"/>
      <c r="M3" s="3"/>
      <c r="N3" s="3"/>
      <c r="O3" s="3"/>
      <c r="Q3" s="43"/>
      <c r="R3" s="44" t="s">
        <v>80</v>
      </c>
    </row>
    <row r="4" spans="2:18" ht="18.75">
      <c r="B4" s="1" t="s">
        <v>32</v>
      </c>
      <c r="D4" s="2"/>
      <c r="K4" s="3"/>
      <c r="L4" s="3"/>
      <c r="M4" s="3"/>
      <c r="N4" s="3"/>
      <c r="O4" s="3"/>
      <c r="Q4" s="45"/>
      <c r="R4" s="44" t="s">
        <v>5</v>
      </c>
    </row>
    <row r="5" spans="6:16" ht="7.5" customHeight="1" thickBot="1">
      <c r="F5" s="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8" ht="22.5" customHeight="1" thickBot="1">
      <c r="A6" s="47" t="s">
        <v>7</v>
      </c>
      <c r="B6" s="49" t="s">
        <v>9</v>
      </c>
      <c r="C6" s="50" t="s">
        <v>10</v>
      </c>
      <c r="D6" s="51" t="s">
        <v>11</v>
      </c>
      <c r="E6" s="52" t="s">
        <v>12</v>
      </c>
      <c r="F6" s="53"/>
      <c r="G6" s="63" t="s">
        <v>33</v>
      </c>
      <c r="H6" s="64" t="s">
        <v>16</v>
      </c>
      <c r="I6" s="108" t="s">
        <v>219</v>
      </c>
      <c r="J6" s="64" t="s">
        <v>14</v>
      </c>
      <c r="K6" s="64" t="s">
        <v>34</v>
      </c>
      <c r="L6" s="64" t="s">
        <v>35</v>
      </c>
      <c r="M6" s="107" t="s">
        <v>218</v>
      </c>
      <c r="N6" s="65" t="s">
        <v>37</v>
      </c>
      <c r="O6" s="65" t="s">
        <v>27</v>
      </c>
      <c r="P6" s="66" t="s">
        <v>38</v>
      </c>
      <c r="Q6" s="51" t="s">
        <v>29</v>
      </c>
      <c r="R6" s="54" t="s">
        <v>19</v>
      </c>
    </row>
    <row r="7" spans="1:18" ht="19.5" customHeight="1">
      <c r="A7" s="138">
        <v>1</v>
      </c>
      <c r="B7" s="140" t="s">
        <v>98</v>
      </c>
      <c r="C7" s="142" t="s">
        <v>99</v>
      </c>
      <c r="D7" s="144" t="s">
        <v>100</v>
      </c>
      <c r="E7" s="147" t="s">
        <v>93</v>
      </c>
      <c r="F7" s="55" t="s">
        <v>30</v>
      </c>
      <c r="G7" s="67" t="s">
        <v>122</v>
      </c>
      <c r="H7" s="67" t="s">
        <v>139</v>
      </c>
      <c r="I7" s="68" t="s">
        <v>146</v>
      </c>
      <c r="J7" s="67" t="s">
        <v>157</v>
      </c>
      <c r="K7" s="67" t="s">
        <v>177</v>
      </c>
      <c r="L7" s="67" t="s">
        <v>184</v>
      </c>
      <c r="M7" s="67" t="s">
        <v>192</v>
      </c>
      <c r="N7" s="67" t="s">
        <v>203</v>
      </c>
      <c r="O7" s="67" t="s">
        <v>205</v>
      </c>
      <c r="P7" s="67" t="s">
        <v>207</v>
      </c>
      <c r="Q7" s="69" t="e">
        <f>#REF!</f>
        <v>#REF!</v>
      </c>
      <c r="R7" s="70" t="s">
        <v>97</v>
      </c>
    </row>
    <row r="8" spans="1:19" ht="19.5" customHeight="1" thickBot="1">
      <c r="A8" s="139"/>
      <c r="B8" s="141"/>
      <c r="C8" s="143"/>
      <c r="D8" s="145"/>
      <c r="E8" s="148"/>
      <c r="F8" s="60" t="s">
        <v>31</v>
      </c>
      <c r="G8" s="61">
        <v>703</v>
      </c>
      <c r="H8" s="61">
        <f>IF(ISBLANK(H7),"",TRUNC(0.14354*(H7*100-220)^1.4))</f>
        <v>604</v>
      </c>
      <c r="I8" s="61">
        <f>IF(ISBLANK(I7),"",TRUNC(51.39*(I7-1.5)^1.05))</f>
        <v>683</v>
      </c>
      <c r="J8" s="61">
        <f>IF(ISBLANK(J7),"",TRUNC(0.8465*(J7*100-75)^1.42))</f>
        <v>585</v>
      </c>
      <c r="K8" s="61">
        <v>642</v>
      </c>
      <c r="L8" s="61">
        <v>652</v>
      </c>
      <c r="M8" s="61">
        <f>IF(ISBLANK(M7),"",TRUNC(12.91*(M7-4)^1.1))</f>
        <v>613</v>
      </c>
      <c r="N8" s="61">
        <f>IF(ISBLANK(N7),"",TRUNC(0.2797*(N7*100-100)^1.35))</f>
        <v>590</v>
      </c>
      <c r="O8" s="61">
        <f>IF(ISBLANK(O7),"",TRUNC(10.14*(O7-7)^1.08))</f>
        <v>547</v>
      </c>
      <c r="P8" s="61">
        <f>IF(ISBLANK(P7),"",INT(0.03768*(480-(P7/$A$2))^1.85))</f>
        <v>604</v>
      </c>
      <c r="Q8" s="61">
        <f>SUM(G8:P8)</f>
        <v>6223</v>
      </c>
      <c r="R8" s="71"/>
      <c r="S8" s="5"/>
    </row>
    <row r="9" spans="1:18" ht="19.5" customHeight="1">
      <c r="A9" s="138">
        <v>2</v>
      </c>
      <c r="B9" s="140" t="s">
        <v>105</v>
      </c>
      <c r="C9" s="142" t="s">
        <v>106</v>
      </c>
      <c r="D9" s="144" t="s">
        <v>107</v>
      </c>
      <c r="E9" s="136" t="s">
        <v>93</v>
      </c>
      <c r="F9" s="55" t="s">
        <v>30</v>
      </c>
      <c r="G9" s="67" t="s">
        <v>121</v>
      </c>
      <c r="H9" s="67" t="s">
        <v>137</v>
      </c>
      <c r="I9" s="68" t="s">
        <v>148</v>
      </c>
      <c r="J9" s="67" t="s">
        <v>159</v>
      </c>
      <c r="K9" s="67" t="s">
        <v>176</v>
      </c>
      <c r="L9" s="67" t="s">
        <v>183</v>
      </c>
      <c r="M9" s="67" t="s">
        <v>191</v>
      </c>
      <c r="N9" s="67" t="s">
        <v>202</v>
      </c>
      <c r="O9" s="67" t="s">
        <v>204</v>
      </c>
      <c r="P9" s="67" t="s">
        <v>208</v>
      </c>
      <c r="Q9" s="69" t="e">
        <f>#REF!</f>
        <v>#REF!</v>
      </c>
      <c r="R9" s="70" t="s">
        <v>97</v>
      </c>
    </row>
    <row r="10" spans="1:19" ht="19.5" customHeight="1" thickBot="1">
      <c r="A10" s="139"/>
      <c r="B10" s="141"/>
      <c r="C10" s="143"/>
      <c r="D10" s="145"/>
      <c r="E10" s="137"/>
      <c r="F10" s="60" t="s">
        <v>31</v>
      </c>
      <c r="G10" s="61">
        <v>808</v>
      </c>
      <c r="H10" s="61">
        <f>IF(ISBLANK(H9),"",TRUNC(0.14354*(H9*100-220)^1.4))</f>
        <v>613</v>
      </c>
      <c r="I10" s="61">
        <f>IF(ISBLANK(I9),"",TRUNC(51.39*(I9-1.5)^1.05))</f>
        <v>575</v>
      </c>
      <c r="J10" s="61">
        <f>IF(ISBLANK(J9),"",TRUNC(0.8465*(J9*100-75)^1.42))</f>
        <v>504</v>
      </c>
      <c r="K10" s="61">
        <v>749</v>
      </c>
      <c r="L10" s="61"/>
      <c r="M10" s="61">
        <f>IF(ISBLANK(M9),"",TRUNC(12.91*(M9-4)^1.1))</f>
        <v>634</v>
      </c>
      <c r="N10" s="61">
        <f>IF(ISBLANK(N9),"",TRUNC(0.2797*(N9*100-100)^1.35))</f>
        <v>357</v>
      </c>
      <c r="O10" s="61">
        <f>IF(ISBLANK(O9),"",TRUNC(10.14*(O9-7)^1.08))</f>
        <v>367</v>
      </c>
      <c r="P10" s="61">
        <f>IF(ISBLANK(P9),"",INT(0.03768*(480-(P9/$A$2))^1.85))</f>
        <v>623</v>
      </c>
      <c r="Q10" s="61">
        <f>SUM(G10:P10)</f>
        <v>5230</v>
      </c>
      <c r="R10" s="71"/>
      <c r="S10" s="5"/>
    </row>
    <row r="11" spans="1:18" ht="19.5" customHeight="1">
      <c r="A11" s="138">
        <v>3</v>
      </c>
      <c r="B11" s="140" t="s">
        <v>101</v>
      </c>
      <c r="C11" s="142" t="s">
        <v>102</v>
      </c>
      <c r="D11" s="144" t="s">
        <v>103</v>
      </c>
      <c r="E11" s="136" t="s">
        <v>93</v>
      </c>
      <c r="F11" s="55" t="s">
        <v>30</v>
      </c>
      <c r="G11" s="67" t="s">
        <v>123</v>
      </c>
      <c r="H11" s="67" t="s">
        <v>138</v>
      </c>
      <c r="I11" s="68" t="s">
        <v>147</v>
      </c>
      <c r="J11" s="67" t="s">
        <v>158</v>
      </c>
      <c r="K11" s="67" t="s">
        <v>175</v>
      </c>
      <c r="L11" s="67" t="s">
        <v>184</v>
      </c>
      <c r="M11" s="67" t="s">
        <v>193</v>
      </c>
      <c r="N11" s="67" t="s">
        <v>39</v>
      </c>
      <c r="O11" s="67" t="s">
        <v>206</v>
      </c>
      <c r="P11" s="67" t="s">
        <v>209</v>
      </c>
      <c r="Q11" s="69" t="e">
        <f>#REF!</f>
        <v>#REF!</v>
      </c>
      <c r="R11" s="70" t="s">
        <v>97</v>
      </c>
    </row>
    <row r="12" spans="1:19" ht="19.5" customHeight="1" thickBot="1">
      <c r="A12" s="139"/>
      <c r="B12" s="141"/>
      <c r="C12" s="143"/>
      <c r="D12" s="145"/>
      <c r="E12" s="137"/>
      <c r="F12" s="60" t="s">
        <v>31</v>
      </c>
      <c r="G12" s="61">
        <v>586</v>
      </c>
      <c r="H12" s="61">
        <f>IF(ISBLANK(H11),"",TRUNC(0.14354*(H11*100-220)^1.4))</f>
        <v>589</v>
      </c>
      <c r="I12" s="61">
        <f>IF(ISBLANK(I11),"",TRUNC(51.39*(I11-1.5)^1.05))</f>
        <v>537</v>
      </c>
      <c r="J12" s="61">
        <f>IF(ISBLANK(J11),"",TRUNC(0.8465*(J11*100-75)^1.42))</f>
        <v>627</v>
      </c>
      <c r="K12" s="61">
        <v>535</v>
      </c>
      <c r="L12" s="61">
        <v>652</v>
      </c>
      <c r="M12" s="61">
        <f>IF(ISBLANK(M11),"",TRUNC(12.91*(M11-4)^1.1))</f>
        <v>667</v>
      </c>
      <c r="N12" s="61"/>
      <c r="O12" s="61">
        <f>IF(ISBLANK(O11),"",TRUNC(10.14*(O11-7)^1.08))</f>
        <v>422</v>
      </c>
      <c r="P12" s="61">
        <f>IF(ISBLANK(P11),"",INT(0.03768*(480-(P11/$A$2))^1.85))</f>
        <v>517</v>
      </c>
      <c r="Q12" s="61">
        <f>SUM(G12:P12)</f>
        <v>5132</v>
      </c>
      <c r="R12" s="71"/>
      <c r="S12" s="5"/>
    </row>
  </sheetData>
  <mergeCells count="17">
    <mergeCell ref="G5:P5"/>
    <mergeCell ref="B2:P2"/>
    <mergeCell ref="A7:A8"/>
    <mergeCell ref="B7:B8"/>
    <mergeCell ref="C7:C8"/>
    <mergeCell ref="D7:D8"/>
    <mergeCell ref="E7:E8"/>
    <mergeCell ref="E11:E12"/>
    <mergeCell ref="A11:A12"/>
    <mergeCell ref="B9:B10"/>
    <mergeCell ref="C9:C10"/>
    <mergeCell ref="D9:D10"/>
    <mergeCell ref="E9:E10"/>
    <mergeCell ref="A9:A10"/>
    <mergeCell ref="B11:B12"/>
    <mergeCell ref="C11:C12"/>
    <mergeCell ref="D11:D12"/>
  </mergeCells>
  <printOptions horizontalCentered="1"/>
  <pageMargins left="0.3937007874015748" right="0.3937007874015748" top="0.7874015748031497" bottom="0.3937007874015748" header="0.1968503937007874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9.140625" defaultRowHeight="12.75"/>
  <cols>
    <col min="5" max="5" width="13.421875" style="0" customWidth="1"/>
    <col min="6" max="6" width="13.57421875" style="0" customWidth="1"/>
    <col min="7" max="7" width="14.421875" style="0" customWidth="1"/>
  </cols>
  <sheetData>
    <row r="1" spans="2:12" ht="15.75">
      <c r="B1" s="81" t="s">
        <v>40</v>
      </c>
      <c r="C1" s="82"/>
      <c r="D1" s="81"/>
      <c r="E1" s="83"/>
      <c r="F1" s="81"/>
      <c r="G1" s="81"/>
      <c r="H1" s="81"/>
      <c r="I1" s="81"/>
      <c r="J1" s="81"/>
      <c r="K1" s="81"/>
      <c r="L1" s="81"/>
    </row>
    <row r="2" spans="2:13" ht="15.75">
      <c r="B2" t="s">
        <v>41</v>
      </c>
      <c r="C2" s="154" t="s">
        <v>42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1" ht="18.75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8" ht="12.75">
      <c r="A4" s="86"/>
      <c r="B4" s="87"/>
      <c r="C4" s="87" t="s">
        <v>15</v>
      </c>
      <c r="D4" s="87" t="s">
        <v>43</v>
      </c>
      <c r="E4" s="87" t="s">
        <v>44</v>
      </c>
      <c r="F4" s="87" t="s">
        <v>45</v>
      </c>
      <c r="G4" s="87" t="s">
        <v>36</v>
      </c>
      <c r="H4" s="88" t="s">
        <v>27</v>
      </c>
    </row>
    <row r="5" spans="1:8" ht="12.75">
      <c r="A5" s="89" t="s">
        <v>48</v>
      </c>
      <c r="B5" s="90" t="s">
        <v>145</v>
      </c>
      <c r="C5" s="90" t="s">
        <v>49</v>
      </c>
      <c r="D5" s="90"/>
      <c r="E5" s="90"/>
      <c r="F5" s="90" t="s">
        <v>46</v>
      </c>
      <c r="G5" s="90" t="s">
        <v>52</v>
      </c>
      <c r="H5" s="91" t="s">
        <v>47</v>
      </c>
    </row>
    <row r="6" spans="1:8" ht="12.75">
      <c r="A6" s="89" t="s">
        <v>50</v>
      </c>
      <c r="B6" s="90" t="s">
        <v>199</v>
      </c>
      <c r="C6" s="90" t="s">
        <v>51</v>
      </c>
      <c r="D6" s="90"/>
      <c r="E6" s="90"/>
      <c r="F6" s="90" t="s">
        <v>46</v>
      </c>
      <c r="G6" s="90" t="s">
        <v>52</v>
      </c>
      <c r="H6" s="91" t="s">
        <v>53</v>
      </c>
    </row>
    <row r="7" spans="1:8" ht="12.75">
      <c r="A7" s="89" t="s">
        <v>54</v>
      </c>
      <c r="B7" s="90" t="s">
        <v>200</v>
      </c>
      <c r="C7" s="90" t="s">
        <v>55</v>
      </c>
      <c r="D7" s="90"/>
      <c r="E7" s="90"/>
      <c r="F7" s="90" t="s">
        <v>56</v>
      </c>
      <c r="G7" s="90"/>
      <c r="H7" s="91" t="s">
        <v>57</v>
      </c>
    </row>
    <row r="8" spans="1:8" ht="12.75">
      <c r="A8" s="89" t="s">
        <v>22</v>
      </c>
      <c r="B8" s="90" t="s">
        <v>198</v>
      </c>
      <c r="C8" s="90" t="s">
        <v>58</v>
      </c>
      <c r="D8" s="90" t="s">
        <v>59</v>
      </c>
      <c r="E8" s="90"/>
      <c r="F8" s="90"/>
      <c r="G8" s="90"/>
      <c r="H8" s="91"/>
    </row>
    <row r="9" spans="1:8" ht="12.75">
      <c r="A9" s="89" t="s">
        <v>60</v>
      </c>
      <c r="B9" s="90" t="s">
        <v>199</v>
      </c>
      <c r="C9" s="90" t="s">
        <v>58</v>
      </c>
      <c r="D9" s="90"/>
      <c r="E9" s="90" t="s">
        <v>61</v>
      </c>
      <c r="F9" s="90"/>
      <c r="G9" s="90"/>
      <c r="H9" s="91" t="s">
        <v>57</v>
      </c>
    </row>
    <row r="10" spans="1:8" ht="13.5" thickBot="1">
      <c r="A10" s="92" t="s">
        <v>2</v>
      </c>
      <c r="B10" s="93" t="s">
        <v>198</v>
      </c>
      <c r="C10" s="93" t="s">
        <v>58</v>
      </c>
      <c r="D10" s="93" t="s">
        <v>62</v>
      </c>
      <c r="E10" s="93"/>
      <c r="F10" s="93"/>
      <c r="G10" s="93"/>
      <c r="H10" s="94"/>
    </row>
    <row r="26" spans="11:21" ht="18">
      <c r="K26" s="95"/>
      <c r="L26" s="96"/>
      <c r="M26" s="97"/>
      <c r="N26" s="97"/>
      <c r="O26" s="97"/>
      <c r="P26" s="97"/>
      <c r="Q26" s="97"/>
      <c r="R26" s="97"/>
      <c r="S26" s="97"/>
      <c r="T26" s="97"/>
      <c r="U26" s="97"/>
    </row>
    <row r="27" spans="11:21" ht="18"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</row>
    <row r="41" spans="2:8" ht="12.75">
      <c r="B41" t="s">
        <v>63</v>
      </c>
      <c r="H41" t="s">
        <v>135</v>
      </c>
    </row>
    <row r="43" spans="2:8" ht="12.75">
      <c r="B43" t="s">
        <v>64</v>
      </c>
      <c r="H43" t="s">
        <v>136</v>
      </c>
    </row>
  </sheetData>
  <mergeCells count="2">
    <mergeCell ref="K27:U27"/>
    <mergeCell ref="C2:M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Asmeninis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butkis</dc:creator>
  <cp:keywords/>
  <dc:description/>
  <cp:lastModifiedBy>SM</cp:lastModifiedBy>
  <cp:lastPrinted>2005-09-17T10:15:58Z</cp:lastPrinted>
  <dcterms:created xsi:type="dcterms:W3CDTF">2005-09-14T20:07:59Z</dcterms:created>
  <dcterms:modified xsi:type="dcterms:W3CDTF">2005-10-04T13:26:26Z</dcterms:modified>
  <cp:category/>
  <cp:version/>
  <cp:contentType/>
  <cp:contentStatus/>
</cp:coreProperties>
</file>