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60" tabRatio="908" activeTab="0"/>
  </bookViews>
  <sheets>
    <sheet name="Virselis" sheetId="1" r:id="rId1"/>
    <sheet name="5-kovė mergaitės" sheetId="2" r:id="rId2"/>
    <sheet name="5-kovė berniukai" sheetId="3" r:id="rId3"/>
    <sheet name="5-kovė jaunutės" sheetId="4" r:id="rId4"/>
    <sheet name="5-kovė jaunučiai" sheetId="5" r:id="rId5"/>
    <sheet name="5-kovė jaunės" sheetId="6" r:id="rId6"/>
    <sheet name="7-kovė jaunai" sheetId="7" r:id="rId7"/>
    <sheet name="5-kovė jaunimas" sheetId="8" r:id="rId8"/>
  </sheets>
  <externalReferences>
    <externalReference r:id="rId11"/>
    <externalReference r:id="rId12"/>
    <externalReference r:id="rId13"/>
  </externalReferences>
  <definedNames>
    <definedName name="Sektoriu_Tolis_V_List" localSheetId="2">#REF!</definedName>
    <definedName name="Sektoriu_Tolis_V_List" localSheetId="5">#REF!</definedName>
    <definedName name="Sektoriu_Tolis_V_List" localSheetId="7">#REF!</definedName>
    <definedName name="Sektoriu_Tolis_V_List" localSheetId="4">#REF!</definedName>
    <definedName name="Sektoriu_Tolis_V_List" localSheetId="3">#REF!</definedName>
    <definedName name="Sektoriu_Tolis_V_List" localSheetId="1">#REF!</definedName>
    <definedName name="Sektoriu_Tolis_V_List" localSheetId="6">#REF!</definedName>
    <definedName name="Sektoriu_Tolis_V_List">#REF!</definedName>
    <definedName name="Sektoriu_Tolis_V_List_21">#REF!</definedName>
    <definedName name="Sektoriu_Tolis_V_List_22">#REF!</definedName>
  </definedNames>
  <calcPr fullCalcOnLoad="1"/>
</workbook>
</file>

<file path=xl/sharedStrings.xml><?xml version="1.0" encoding="utf-8"?>
<sst xmlns="http://schemas.openxmlformats.org/spreadsheetml/2006/main" count="454" uniqueCount="205">
  <si>
    <t>Vieta</t>
  </si>
  <si>
    <t>Komanda</t>
  </si>
  <si>
    <t>Rezultatas</t>
  </si>
  <si>
    <t>5-kovė</t>
  </si>
  <si>
    <t>Rungtys</t>
  </si>
  <si>
    <t>Vardas</t>
  </si>
  <si>
    <t>Pavardė</t>
  </si>
  <si>
    <t>Gimimo data</t>
  </si>
  <si>
    <t>Aukštis</t>
  </si>
  <si>
    <t>Tolis</t>
  </si>
  <si>
    <t>800 m</t>
  </si>
  <si>
    <t>Rez.</t>
  </si>
  <si>
    <t>Taškai</t>
  </si>
  <si>
    <t>1000 m</t>
  </si>
  <si>
    <t>Šiauliai</t>
  </si>
  <si>
    <t>Evaldas REINOTAS</t>
  </si>
  <si>
    <t>Jaunutės</t>
  </si>
  <si>
    <t>600 m</t>
  </si>
  <si>
    <t xml:space="preserve">Berniukai </t>
  </si>
  <si>
    <t>Mergaitės</t>
  </si>
  <si>
    <t>Treneris</t>
  </si>
  <si>
    <t xml:space="preserve">Rutulys 
(3 kg)      </t>
  </si>
  <si>
    <t>Varžybų vyr. teisėja</t>
  </si>
  <si>
    <t>Juzefa</t>
  </si>
  <si>
    <t>BAIKŠTIENĖ</t>
  </si>
  <si>
    <t>Varžybų sekretorius</t>
  </si>
  <si>
    <t>Jaunučiai</t>
  </si>
  <si>
    <t xml:space="preserve">Rutulys 
(4 kg)      </t>
  </si>
  <si>
    <t>Bendras Rezultatas</t>
  </si>
  <si>
    <t>400 m</t>
  </si>
  <si>
    <r>
      <t xml:space="preserve">Rutulys 
</t>
    </r>
    <r>
      <rPr>
        <b/>
        <sz val="9"/>
        <rFont val="Times New Roman"/>
        <family val="1"/>
      </rPr>
      <t>(4 kg) (6 kg)</t>
    </r>
    <r>
      <rPr>
        <b/>
        <sz val="12"/>
        <rFont val="Times New Roman"/>
        <family val="1"/>
      </rPr>
      <t xml:space="preserve">     </t>
    </r>
  </si>
  <si>
    <t>LIETUVOS VAIKŲ IR JAUNUČIŲ DAUGIAKOVIŲ TAURĖS VARYBOS</t>
  </si>
  <si>
    <t>LIETUVOS VAIKŲ IR JAUNUČIŲ DAUGIAKOVIŲ TAURĖS VARŽYBOS</t>
  </si>
  <si>
    <t>J. Baikštienė, T. Skalikas</t>
  </si>
  <si>
    <t xml:space="preserve">Rutulys 
(2 kg)      </t>
  </si>
  <si>
    <t>ŠIAULIŲ JAUNIŲ IR JAUNIMO DAUGIAKOVIŲ TAURĖS VARŽYBOS</t>
  </si>
  <si>
    <t>Jaunimas (poroje)</t>
  </si>
  <si>
    <r>
      <t xml:space="preserve">60 m b/b
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(0.762,8.25)</t>
    </r>
  </si>
  <si>
    <r>
      <t>60 m b/b</t>
    </r>
    <r>
      <rPr>
        <b/>
        <sz val="8"/>
        <rFont val="Times New Roman"/>
        <family val="1"/>
      </rPr>
      <t xml:space="preserve"> </t>
    </r>
    <r>
      <rPr>
        <b/>
        <sz val="6"/>
        <rFont val="Times New Roman"/>
        <family val="1"/>
      </rPr>
      <t>(0.838,8.50)(0.991,9.14)</t>
    </r>
  </si>
  <si>
    <t>Jaunės</t>
  </si>
  <si>
    <t xml:space="preserve">Rutulys 
(5 kg)      </t>
  </si>
  <si>
    <t>60 m</t>
  </si>
  <si>
    <t>Kartis</t>
  </si>
  <si>
    <t>Jauniai</t>
  </si>
  <si>
    <t>7-kovė</t>
  </si>
  <si>
    <t>Paulavičius</t>
  </si>
  <si>
    <r>
      <t xml:space="preserve">60 m b/b </t>
    </r>
    <r>
      <rPr>
        <b/>
        <sz val="10"/>
        <rFont val="Times New Roman"/>
        <family val="1"/>
      </rPr>
      <t>(0.762,7.50)</t>
    </r>
  </si>
  <si>
    <r>
      <t xml:space="preserve">60 m b/b
</t>
    </r>
    <r>
      <rPr>
        <b/>
        <sz val="10"/>
        <rFont val="Times New Roman"/>
        <family val="1"/>
      </rPr>
      <t>(0.762,7.50)</t>
    </r>
  </si>
  <si>
    <r>
      <t xml:space="preserve">60 m b/b </t>
    </r>
    <r>
      <rPr>
        <b/>
        <sz val="10"/>
        <rFont val="Times New Roman"/>
        <family val="1"/>
      </rPr>
      <t>(0.762,8.00)</t>
    </r>
  </si>
  <si>
    <r>
      <t>60 m b/b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(0.840,8.50)</t>
    </r>
  </si>
  <si>
    <r>
      <t>60 m b/b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(0.914,8.80)</t>
    </r>
  </si>
  <si>
    <t>2016 m. spalio 21-22 d.</t>
  </si>
  <si>
    <t>Šiauliai, 2016 m. spalio 21 d.</t>
  </si>
  <si>
    <t>Šiauliai, 2016 m. spalio 22 d.</t>
  </si>
  <si>
    <t>Šiauliai, 2016 m. spalio 21 - 22 d.</t>
  </si>
  <si>
    <t>Elektrėnai</t>
  </si>
  <si>
    <t>Andrė</t>
  </si>
  <si>
    <t>Pranukevičiūtė</t>
  </si>
  <si>
    <t>I. Ivoškienė</t>
  </si>
  <si>
    <t>R. Voronkova</t>
  </si>
  <si>
    <t>Pečiulis</t>
  </si>
  <si>
    <t>Mantas</t>
  </si>
  <si>
    <t>A. Valatkevičius</t>
  </si>
  <si>
    <t>Misevičius</t>
  </si>
  <si>
    <t>Povilas</t>
  </si>
  <si>
    <t>2002 12 08</t>
  </si>
  <si>
    <t>Marius</t>
  </si>
  <si>
    <t>Suchockas</t>
  </si>
  <si>
    <t>Aringas</t>
  </si>
  <si>
    <t>Galiauskas</t>
  </si>
  <si>
    <t>b/k</t>
  </si>
  <si>
    <t>Denisas</t>
  </si>
  <si>
    <t>Chaikin</t>
  </si>
  <si>
    <t>Akvilė</t>
  </si>
  <si>
    <t>Narkevičiūtė</t>
  </si>
  <si>
    <t>Vidmantas</t>
  </si>
  <si>
    <t>Gelūnas</t>
  </si>
  <si>
    <t>Viktoras</t>
  </si>
  <si>
    <t>Paškevičius</t>
  </si>
  <si>
    <t>Dovidas</t>
  </si>
  <si>
    <t>Petkevičius</t>
  </si>
  <si>
    <t>Joniškio raj.</t>
  </si>
  <si>
    <t>P. Veikalas</t>
  </si>
  <si>
    <t>Juta</t>
  </si>
  <si>
    <t>Adomaitytė</t>
  </si>
  <si>
    <t>2004-01-07</t>
  </si>
  <si>
    <t>Goda</t>
  </si>
  <si>
    <t>Povilaitytė</t>
  </si>
  <si>
    <t>2004-07-19</t>
  </si>
  <si>
    <t>Rokas</t>
  </si>
  <si>
    <t>Žukauskas</t>
  </si>
  <si>
    <t>2004-01-14</t>
  </si>
  <si>
    <t>Arnas</t>
  </si>
  <si>
    <t>Gintaras</t>
  </si>
  <si>
    <t>Patarakas</t>
  </si>
  <si>
    <t>Vera</t>
  </si>
  <si>
    <t>Antonova</t>
  </si>
  <si>
    <t xml:space="preserve">Klaipėda </t>
  </si>
  <si>
    <t>Erika</t>
  </si>
  <si>
    <t>Lukaševič</t>
  </si>
  <si>
    <t>Rūta</t>
  </si>
  <si>
    <t>Macijauskaitė</t>
  </si>
  <si>
    <t>Austėja</t>
  </si>
  <si>
    <t>Barbšytė</t>
  </si>
  <si>
    <t>A. Šilauskas,</t>
  </si>
  <si>
    <t>V. Murašovas</t>
  </si>
  <si>
    <t xml:space="preserve">Agota </t>
  </si>
  <si>
    <t>Žurauskaitė</t>
  </si>
  <si>
    <t>Panevėžys</t>
  </si>
  <si>
    <t xml:space="preserve">A. Dobregienė, </t>
  </si>
  <si>
    <t>E. Barisienė</t>
  </si>
  <si>
    <t>Rykantė</t>
  </si>
  <si>
    <t>Reutė</t>
  </si>
  <si>
    <t>A. Dobregienė</t>
  </si>
  <si>
    <t>Eivilė</t>
  </si>
  <si>
    <t>Cemnolonskytė</t>
  </si>
  <si>
    <t xml:space="preserve">E. Barisienė, </t>
  </si>
  <si>
    <t>R. Jakubauskas</t>
  </si>
  <si>
    <t>Kamilė</t>
  </si>
  <si>
    <t>Vasilenko</t>
  </si>
  <si>
    <t>2003-08-09</t>
  </si>
  <si>
    <t>I. Michejeva</t>
  </si>
  <si>
    <t>Vėjūnė</t>
  </si>
  <si>
    <t>Maceikaitė</t>
  </si>
  <si>
    <t>2000-09-10</t>
  </si>
  <si>
    <t>D. Maceikienė</t>
  </si>
  <si>
    <t>Vėjūnė Gražvilė</t>
  </si>
  <si>
    <t>Kazlauskaitė</t>
  </si>
  <si>
    <t>2002-05-23</t>
  </si>
  <si>
    <t>L. Maceika</t>
  </si>
  <si>
    <t>Aušrinė</t>
  </si>
  <si>
    <t>Misiutė</t>
  </si>
  <si>
    <t>2002-01-24</t>
  </si>
  <si>
    <t>Justas</t>
  </si>
  <si>
    <t>Gofencas</t>
  </si>
  <si>
    <t>2000-05-12</t>
  </si>
  <si>
    <t xml:space="preserve">V. Žiedienė, </t>
  </si>
  <si>
    <t>J. Spudis</t>
  </si>
  <si>
    <t>Nerilė</t>
  </si>
  <si>
    <t>Vainoriūtė</t>
  </si>
  <si>
    <t>2001-04-13</t>
  </si>
  <si>
    <t>Lukas</t>
  </si>
  <si>
    <t>Miknius</t>
  </si>
  <si>
    <t>Augustė</t>
  </si>
  <si>
    <t>Martinaitytė</t>
  </si>
  <si>
    <t>2003-03-19</t>
  </si>
  <si>
    <t>Ugnė</t>
  </si>
  <si>
    <t>Vrubliauskaitė</t>
  </si>
  <si>
    <t>2003-03-26</t>
  </si>
  <si>
    <t>Greta</t>
  </si>
  <si>
    <t>Valatkaitė</t>
  </si>
  <si>
    <t>2004-02-13</t>
  </si>
  <si>
    <t>Rugilė</t>
  </si>
  <si>
    <t>Jonaitytė</t>
  </si>
  <si>
    <t>2004-05-16</t>
  </si>
  <si>
    <t>Emilija</t>
  </si>
  <si>
    <t>Strupaitė</t>
  </si>
  <si>
    <t>2002-10-10</t>
  </si>
  <si>
    <t>J. Baikštienė</t>
  </si>
  <si>
    <t>Rusnė</t>
  </si>
  <si>
    <t>Dapkutė</t>
  </si>
  <si>
    <t>2004-08-23</t>
  </si>
  <si>
    <t>Sandra</t>
  </si>
  <si>
    <t>Alejūnaitė</t>
  </si>
  <si>
    <t>Ickys</t>
  </si>
  <si>
    <t>1999-08-05</t>
  </si>
  <si>
    <t>1998-04-04</t>
  </si>
  <si>
    <t>Urtė</t>
  </si>
  <si>
    <t>Butkutė</t>
  </si>
  <si>
    <t>2003-04-01</t>
  </si>
  <si>
    <t>Šiauliai-Joniškis</t>
  </si>
  <si>
    <t xml:space="preserve">J. Baikštienė, </t>
  </si>
  <si>
    <t>V. Butautienė</t>
  </si>
  <si>
    <t>Edvinas</t>
  </si>
  <si>
    <t>Gylys</t>
  </si>
  <si>
    <t>T. Skalikas</t>
  </si>
  <si>
    <t>Robertas</t>
  </si>
  <si>
    <t>Kazbaras</t>
  </si>
  <si>
    <t>Miglė Liepa</t>
  </si>
  <si>
    <t>Muraškaitė</t>
  </si>
  <si>
    <t>Vilnius</t>
  </si>
  <si>
    <t>A.Izergin</t>
  </si>
  <si>
    <t>Danielius</t>
  </si>
  <si>
    <t>Adomavičius</t>
  </si>
  <si>
    <r>
      <t xml:space="preserve">Panevėžys </t>
    </r>
    <r>
      <rPr>
        <sz val="7"/>
        <rFont val="Times New Roman"/>
        <family val="1"/>
      </rPr>
      <t>(R.Sargūno g.)</t>
    </r>
  </si>
  <si>
    <t>Gitana</t>
  </si>
  <si>
    <t>Davidavičiūtė</t>
  </si>
  <si>
    <t>Gustas</t>
  </si>
  <si>
    <t>Kisieliauskas</t>
  </si>
  <si>
    <t>Šiauliai-Šakiai</t>
  </si>
  <si>
    <t>R. Konteikienė</t>
  </si>
  <si>
    <t>J. Baikštienė,T. Skalikas</t>
  </si>
  <si>
    <t>DNS</t>
  </si>
  <si>
    <t>NM</t>
  </si>
  <si>
    <t>DNF</t>
  </si>
  <si>
    <t>Stonkus</t>
  </si>
  <si>
    <t>Palanga</t>
  </si>
  <si>
    <t>R. Kazlauskas</t>
  </si>
  <si>
    <t>Kornelija</t>
  </si>
  <si>
    <t>Gilaitytė</t>
  </si>
  <si>
    <t>2001-05-07</t>
  </si>
  <si>
    <t>1:01,48</t>
  </si>
  <si>
    <t>0:59,26</t>
  </si>
  <si>
    <t>1:08,67</t>
  </si>
  <si>
    <t>0:56,45</t>
  </si>
</sst>
</file>

<file path=xl/styles.xml><?xml version="1.0" encoding="utf-8"?>
<styleSheet xmlns="http://schemas.openxmlformats.org/spreadsheetml/2006/main">
  <numFmts count="6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-#,##0;\-"/>
    <numFmt numFmtId="181" formatCode="#,##0.00;\-#,##0.00;\-"/>
    <numFmt numFmtId="182" formatCode="#,##0%;\-#,##0%;&quot;- &quot;"/>
    <numFmt numFmtId="183" formatCode="#,##0.0%;\-#,##0.0%;&quot;- &quot;"/>
    <numFmt numFmtId="184" formatCode="#,##0.00%;\-#,##0.00%;&quot;- &quot;"/>
    <numFmt numFmtId="185" formatCode="#,##0.0;\-#,##0.0;\-"/>
    <numFmt numFmtId="186" formatCode="_-* #,##0_-;\-* #,##0_-;_-* \-_-;_-@_-"/>
    <numFmt numFmtId="187" formatCode="_-* #,##0.00_-;\-* #,##0.00_-;_-* \-??_-;_-@_-"/>
    <numFmt numFmtId="188" formatCode="[Red]0%;[Red]\(0%\)"/>
    <numFmt numFmtId="189" formatCode="0%;\(0%\)"/>
    <numFmt numFmtId="190" formatCode="0.00\ %"/>
    <numFmt numFmtId="191" formatCode="_-&quot;IRL&quot;* #,##0_-;&quot;-IRL&quot;* #,##0_-;_-&quot;IRL&quot;* \-_-;_-@_-"/>
    <numFmt numFmtId="192" formatCode="_-&quot;IRL&quot;* #,##0.00_-;&quot;-IRL&quot;* #,##0.00_-;_-&quot;IRL&quot;* \-??_-;_-@_-"/>
    <numFmt numFmtId="193" formatCode="ss.00"/>
    <numFmt numFmtId="194" formatCode="yyyy\-mm\-dd;@"/>
    <numFmt numFmtId="195" formatCode="0.0"/>
    <numFmt numFmtId="196" formatCode="m:ss.00"/>
    <numFmt numFmtId="197" formatCode="[$-427]yyyy\ &quot;m.&quot;\ mmmm\ d\ &quot;d.&quot;"/>
    <numFmt numFmtId="198" formatCode="mmm/yyyy"/>
    <numFmt numFmtId="199" formatCode="mmm\-yyyy"/>
    <numFmt numFmtId="200" formatCode="yyyy\.mm\.dd;@"/>
    <numFmt numFmtId="201" formatCode="0.000"/>
    <numFmt numFmtId="202" formatCode="[$€-2]\ ###,000_);[Red]\([$€-2]\ ###,000\)"/>
    <numFmt numFmtId="203" formatCode="[$-409]h:mm:ss\ AM/PM"/>
    <numFmt numFmtId="204" formatCode="_-* #,##0_-;\-* #,##0_-;_-* &quot;-&quot;_-;_-@_-"/>
    <numFmt numFmtId="205" formatCode="_-* #,##0.00_-;\-* #,##0.00_-;_-* &quot;-&quot;??_-;_-@_-"/>
    <numFmt numFmtId="206" formatCode="#,##0;\-#,##0;&quot;-&quot;"/>
    <numFmt numFmtId="207" formatCode="#,##0.00;\-#,##0.00;&quot;-&quot;"/>
    <numFmt numFmtId="208" formatCode="#,##0.0;\-#,##0.0;&quot;-&quot;"/>
    <numFmt numFmtId="209" formatCode="[$-FC27]yyyy\ &quot;m.&quot;\ mmmm\ d\ &quot;d.&quot;;@"/>
    <numFmt numFmtId="210" formatCode="[m]:ss.00"/>
    <numFmt numFmtId="211" formatCode="hh:mm;@"/>
    <numFmt numFmtId="212" formatCode="\ \ @"/>
    <numFmt numFmtId="213" formatCode="\ \ \ \ @"/>
    <numFmt numFmtId="214" formatCode="_-&quot;IRL&quot;* #,##0_-;\-&quot;IRL&quot;* #,##0_-;_-&quot;IRL&quot;* &quot;-&quot;_-;_-@_-"/>
    <numFmt numFmtId="215" formatCode="_-&quot;IRL&quot;* #,##0.00_-;\-&quot;IRL&quot;* #,##0.00_-;_-&quot;IRL&quot;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Times New Roman"/>
      <family val="1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2"/>
      <name val="Times New Roman Baltic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LT"/>
      <family val="0"/>
    </font>
    <font>
      <b/>
      <sz val="12"/>
      <color indexed="9"/>
      <name val="Times New Roman"/>
      <family val="1"/>
    </font>
    <font>
      <sz val="9"/>
      <name val="Times New Roman"/>
      <family val="1"/>
    </font>
    <font>
      <b/>
      <sz val="12"/>
      <name val="TimesLT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name val="Arial"/>
      <family val="2"/>
    </font>
    <font>
      <sz val="10"/>
      <name val="Arial Cyr"/>
      <family val="0"/>
    </font>
    <font>
      <sz val="7"/>
      <name val="Times New Roman"/>
      <family val="1"/>
    </font>
    <font>
      <sz val="10"/>
      <color indexed="8"/>
      <name val="Times New Roman"/>
      <family val="2"/>
    </font>
    <font>
      <sz val="10"/>
      <color theme="1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80" fontId="4" fillId="0" borderId="0" applyFill="0" applyBorder="0" applyAlignment="0">
      <protection/>
    </xf>
    <xf numFmtId="206" fontId="4" fillId="0" borderId="0" applyFill="0" applyBorder="0" applyAlignment="0">
      <protection/>
    </xf>
    <xf numFmtId="181" fontId="4" fillId="0" borderId="0" applyFill="0" applyBorder="0" applyAlignment="0">
      <protection/>
    </xf>
    <xf numFmtId="207" fontId="4" fillId="0" borderId="0" applyFill="0" applyBorder="0" applyAlignment="0">
      <protection/>
    </xf>
    <xf numFmtId="182" fontId="4" fillId="0" borderId="0" applyFill="0" applyBorder="0" applyAlignment="0">
      <protection/>
    </xf>
    <xf numFmtId="183" fontId="4" fillId="0" borderId="0" applyFill="0" applyBorder="0" applyAlignment="0">
      <protection/>
    </xf>
    <xf numFmtId="184" fontId="4" fillId="0" borderId="0" applyFill="0" applyBorder="0" applyAlignment="0">
      <protection/>
    </xf>
    <xf numFmtId="180" fontId="4" fillId="0" borderId="0" applyFill="0" applyBorder="0" applyAlignment="0">
      <protection/>
    </xf>
    <xf numFmtId="206" fontId="4" fillId="0" borderId="0" applyFill="0" applyBorder="0" applyAlignment="0">
      <protection/>
    </xf>
    <xf numFmtId="185" fontId="4" fillId="0" borderId="0" applyFill="0" applyBorder="0" applyAlignment="0">
      <protection/>
    </xf>
    <xf numFmtId="208" fontId="4" fillId="0" borderId="0" applyFill="0" applyBorder="0" applyAlignment="0">
      <protection/>
    </xf>
    <xf numFmtId="181" fontId="4" fillId="0" borderId="0" applyFill="0" applyBorder="0" applyAlignment="0">
      <protection/>
    </xf>
    <xf numFmtId="207" fontId="4" fillId="0" borderId="0" applyFill="0" applyBorder="0" applyAlignment="0">
      <protection/>
    </xf>
    <xf numFmtId="0" fontId="5" fillId="20" borderId="1" applyNumberFormat="0" applyAlignment="0" applyProtection="0"/>
    <xf numFmtId="0" fontId="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ill="0" applyBorder="0" applyAlignment="0" applyProtection="0"/>
    <xf numFmtId="206" fontId="0" fillId="0" borderId="0" applyFont="0" applyFill="0" applyBorder="0" applyAlignment="0" applyProtection="0"/>
    <xf numFmtId="180" fontId="0" fillId="0" borderId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ill="0" applyBorder="0" applyAlignment="0" applyProtection="0"/>
    <xf numFmtId="207" fontId="0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4" fontId="4" fillId="0" borderId="0" applyFill="0" applyBorder="0" applyAlignment="0">
      <protection/>
    </xf>
    <xf numFmtId="186" fontId="0" fillId="0" borderId="0" applyFill="0" applyBorder="0" applyAlignment="0" applyProtection="0"/>
    <xf numFmtId="187" fontId="0" fillId="0" borderId="0" applyFill="0" applyBorder="0" applyAlignment="0" applyProtection="0"/>
    <xf numFmtId="180" fontId="7" fillId="0" borderId="0" applyFill="0" applyBorder="0" applyAlignment="0">
      <protection/>
    </xf>
    <xf numFmtId="206" fontId="7" fillId="0" borderId="0" applyFill="0" applyBorder="0" applyAlignment="0">
      <protection/>
    </xf>
    <xf numFmtId="181" fontId="7" fillId="0" borderId="0" applyFill="0" applyBorder="0" applyAlignment="0">
      <protection/>
    </xf>
    <xf numFmtId="207" fontId="7" fillId="0" borderId="0" applyFill="0" applyBorder="0" applyAlignment="0">
      <protection/>
    </xf>
    <xf numFmtId="180" fontId="7" fillId="0" borderId="0" applyFill="0" applyBorder="0" applyAlignment="0">
      <protection/>
    </xf>
    <xf numFmtId="206" fontId="7" fillId="0" borderId="0" applyFill="0" applyBorder="0" applyAlignment="0">
      <protection/>
    </xf>
    <xf numFmtId="185" fontId="7" fillId="0" borderId="0" applyFill="0" applyBorder="0" applyAlignment="0">
      <protection/>
    </xf>
    <xf numFmtId="208" fontId="7" fillId="0" borderId="0" applyFill="0" applyBorder="0" applyAlignment="0">
      <protection/>
    </xf>
    <xf numFmtId="181" fontId="7" fillId="0" borderId="0" applyFill="0" applyBorder="0" applyAlignment="0">
      <protection/>
    </xf>
    <xf numFmtId="207" fontId="7" fillId="0" borderId="0" applyFill="0" applyBorder="0" applyAlignment="0"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2" borderId="0" applyNumberFormat="0" applyBorder="0" applyAlignment="0" applyProtection="0"/>
    <xf numFmtId="38" fontId="11" fillId="20" borderId="0" applyNumberFormat="0" applyBorder="0" applyAlignment="0" applyProtection="0"/>
    <xf numFmtId="0" fontId="12" fillId="0" borderId="3" applyNumberFormat="0" applyAlignment="0" applyProtection="0"/>
    <xf numFmtId="0" fontId="12" fillId="0" borderId="4" applyNumberFormat="0" applyAlignment="0" applyProtection="0"/>
    <xf numFmtId="0" fontId="12" fillId="0" borderId="5">
      <alignment horizontal="left" vertical="center"/>
      <protection/>
    </xf>
    <xf numFmtId="0" fontId="12" fillId="0" borderId="6">
      <alignment horizontal="left" vertical="center"/>
      <protection/>
    </xf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1" fillId="23" borderId="0" applyNumberFormat="0" applyBorder="0" applyAlignment="0" applyProtection="0"/>
    <xf numFmtId="10" fontId="11" fillId="24" borderId="1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7" borderId="1" applyNumberFormat="0" applyAlignment="0" applyProtection="0"/>
    <xf numFmtId="180" fontId="19" fillId="0" borderId="0" applyFill="0" applyBorder="0" applyAlignment="0">
      <protection/>
    </xf>
    <xf numFmtId="206" fontId="19" fillId="0" borderId="0" applyFill="0" applyBorder="0" applyAlignment="0">
      <protection/>
    </xf>
    <xf numFmtId="181" fontId="19" fillId="0" borderId="0" applyFill="0" applyBorder="0" applyAlignment="0">
      <protection/>
    </xf>
    <xf numFmtId="207" fontId="19" fillId="0" borderId="0" applyFill="0" applyBorder="0" applyAlignment="0">
      <protection/>
    </xf>
    <xf numFmtId="180" fontId="19" fillId="0" borderId="0" applyFill="0" applyBorder="0" applyAlignment="0">
      <protection/>
    </xf>
    <xf numFmtId="206" fontId="19" fillId="0" borderId="0" applyFill="0" applyBorder="0" applyAlignment="0">
      <protection/>
    </xf>
    <xf numFmtId="185" fontId="19" fillId="0" borderId="0" applyFill="0" applyBorder="0" applyAlignment="0">
      <protection/>
    </xf>
    <xf numFmtId="208" fontId="19" fillId="0" borderId="0" applyFill="0" applyBorder="0" applyAlignment="0">
      <protection/>
    </xf>
    <xf numFmtId="181" fontId="19" fillId="0" borderId="0" applyFill="0" applyBorder="0" applyAlignment="0">
      <protection/>
    </xf>
    <xf numFmtId="207" fontId="19" fillId="0" borderId="0" applyFill="0" applyBorder="0" applyAlignment="0">
      <protection/>
    </xf>
    <xf numFmtId="0" fontId="20" fillId="0" borderId="11" applyNumberFormat="0" applyFill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188" fontId="22" fillId="0" borderId="0">
      <alignment/>
      <protection/>
    </xf>
    <xf numFmtId="188" fontId="22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209" fontId="0" fillId="0" borderId="0">
      <alignment/>
      <protection/>
    </xf>
    <xf numFmtId="194" fontId="1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8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209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209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209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6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6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188" fontId="1" fillId="0" borderId="0">
      <alignment/>
      <protection/>
    </xf>
    <xf numFmtId="210" fontId="1" fillId="0" borderId="0">
      <alignment/>
      <protection/>
    </xf>
    <xf numFmtId="188" fontId="1" fillId="0" borderId="0">
      <alignment/>
      <protection/>
    </xf>
    <xf numFmtId="211" fontId="1" fillId="0" borderId="0">
      <alignment/>
      <protection/>
    </xf>
    <xf numFmtId="211" fontId="1" fillId="0" borderId="0">
      <alignment/>
      <protection/>
    </xf>
    <xf numFmtId="211" fontId="1" fillId="0" borderId="0">
      <alignment/>
      <protection/>
    </xf>
    <xf numFmtId="211" fontId="1" fillId="0" borderId="0">
      <alignment/>
      <protection/>
    </xf>
    <xf numFmtId="211" fontId="1" fillId="0" borderId="0">
      <alignment/>
      <protection/>
    </xf>
    <xf numFmtId="211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209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21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21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4" fontId="1" fillId="0" borderId="0">
      <alignment/>
      <protection/>
    </xf>
    <xf numFmtId="0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12" applyNumberFormat="0" applyFont="0" applyAlignment="0" applyProtection="0"/>
    <xf numFmtId="0" fontId="23" fillId="20" borderId="13" applyNumberFormat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4" borderId="12" applyNumberFormat="0" applyFont="0" applyAlignment="0" applyProtection="0"/>
    <xf numFmtId="9" fontId="0" fillId="0" borderId="0" applyFont="0" applyFill="0" applyBorder="0" applyAlignment="0" applyProtection="0"/>
    <xf numFmtId="184" fontId="0" fillId="0" borderId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ill="0" applyBorder="0" applyAlignment="0" applyProtection="0"/>
    <xf numFmtId="189" fontId="0" fillId="0" borderId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10" fontId="0" fillId="0" borderId="0" applyFont="0" applyFill="0" applyBorder="0" applyAlignment="0" applyProtection="0"/>
    <xf numFmtId="190" fontId="0" fillId="0" borderId="0" applyFill="0" applyBorder="0" applyAlignment="0" applyProtection="0"/>
    <xf numFmtId="180" fontId="24" fillId="0" borderId="0" applyFill="0" applyBorder="0" applyAlignment="0">
      <protection/>
    </xf>
    <xf numFmtId="206" fontId="24" fillId="0" borderId="0" applyFill="0" applyBorder="0" applyAlignment="0">
      <protection/>
    </xf>
    <xf numFmtId="181" fontId="24" fillId="0" borderId="0" applyFill="0" applyBorder="0" applyAlignment="0">
      <protection/>
    </xf>
    <xf numFmtId="207" fontId="24" fillId="0" borderId="0" applyFill="0" applyBorder="0" applyAlignment="0">
      <protection/>
    </xf>
    <xf numFmtId="180" fontId="24" fillId="0" borderId="0" applyFill="0" applyBorder="0" applyAlignment="0">
      <protection/>
    </xf>
    <xf numFmtId="206" fontId="24" fillId="0" borderId="0" applyFill="0" applyBorder="0" applyAlignment="0">
      <protection/>
    </xf>
    <xf numFmtId="185" fontId="24" fillId="0" borderId="0" applyFill="0" applyBorder="0" applyAlignment="0">
      <protection/>
    </xf>
    <xf numFmtId="208" fontId="24" fillId="0" borderId="0" applyFill="0" applyBorder="0" applyAlignment="0">
      <protection/>
    </xf>
    <xf numFmtId="181" fontId="24" fillId="0" borderId="0" applyFill="0" applyBorder="0" applyAlignment="0">
      <protection/>
    </xf>
    <xf numFmtId="207" fontId="24" fillId="0" borderId="0" applyFill="0" applyBorder="0" applyAlignment="0">
      <protection/>
    </xf>
    <xf numFmtId="0" fontId="5" fillId="20" borderId="1" applyNumberFormat="0" applyAlignment="0" applyProtection="0"/>
    <xf numFmtId="0" fontId="20" fillId="0" borderId="11" applyNumberFormat="0" applyFill="0" applyAlignment="0" applyProtection="0"/>
    <xf numFmtId="49" fontId="4" fillId="0" borderId="0" applyFill="0" applyBorder="0" applyAlignment="0">
      <protection/>
    </xf>
    <xf numFmtId="49" fontId="4" fillId="0" borderId="0" applyFill="0" applyBorder="0" applyAlignment="0">
      <protection/>
    </xf>
    <xf numFmtId="212" fontId="4" fillId="0" borderId="0" applyFill="0" applyBorder="0" applyAlignment="0">
      <protection/>
    </xf>
    <xf numFmtId="49" fontId="4" fillId="0" borderId="0" applyFill="0" applyBorder="0" applyAlignment="0">
      <protection/>
    </xf>
    <xf numFmtId="213" fontId="4" fillId="0" borderId="0" applyFill="0" applyBorder="0" applyAlignment="0">
      <protection/>
    </xf>
    <xf numFmtId="0" fontId="6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191" fontId="0" fillId="0" borderId="0" applyFill="0" applyBorder="0" applyAlignment="0" applyProtection="0"/>
    <xf numFmtId="19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>
      <alignment/>
      <protection/>
    </xf>
  </cellStyleXfs>
  <cellXfs count="127">
    <xf numFmtId="0" fontId="0" fillId="0" borderId="0" xfId="0" applyAlignment="1">
      <alignment/>
    </xf>
    <xf numFmtId="0" fontId="33" fillId="0" borderId="15" xfId="351" applyFont="1" applyBorder="1" applyAlignment="1">
      <alignment horizontal="center" vertical="center" wrapText="1"/>
      <protection/>
    </xf>
    <xf numFmtId="0" fontId="33" fillId="0" borderId="16" xfId="351" applyFont="1" applyBorder="1" applyAlignment="1">
      <alignment horizontal="center" vertical="center" wrapText="1"/>
      <protection/>
    </xf>
    <xf numFmtId="0" fontId="33" fillId="0" borderId="17" xfId="358" applyFont="1" applyBorder="1" applyAlignment="1">
      <alignment horizontal="center" vertical="center"/>
      <protection/>
    </xf>
    <xf numFmtId="0" fontId="33" fillId="0" borderId="18" xfId="358" applyFont="1" applyBorder="1" applyAlignment="1">
      <alignment horizontal="center" vertical="center"/>
      <protection/>
    </xf>
    <xf numFmtId="0" fontId="33" fillId="0" borderId="4" xfId="865" applyFont="1" applyBorder="1" applyAlignment="1">
      <alignment horizontal="center" vertical="center"/>
      <protection/>
    </xf>
    <xf numFmtId="0" fontId="33" fillId="0" borderId="19" xfId="865" applyFont="1" applyBorder="1" applyAlignment="1">
      <alignment horizontal="center" vertical="center"/>
      <protection/>
    </xf>
    <xf numFmtId="0" fontId="33" fillId="0" borderId="18" xfId="351" applyFont="1" applyBorder="1" applyAlignment="1">
      <alignment horizontal="center" vertical="center"/>
      <protection/>
    </xf>
    <xf numFmtId="0" fontId="33" fillId="0" borderId="17" xfId="351" applyFont="1" applyBorder="1" applyAlignment="1">
      <alignment horizontal="center" vertical="center"/>
      <protection/>
    </xf>
    <xf numFmtId="0" fontId="33" fillId="0" borderId="18" xfId="351" applyFont="1" applyBorder="1" applyAlignment="1">
      <alignment horizontal="center" vertical="center"/>
      <protection/>
    </xf>
    <xf numFmtId="0" fontId="33" fillId="0" borderId="17" xfId="351" applyFont="1" applyBorder="1" applyAlignment="1">
      <alignment horizontal="center" vertical="center"/>
      <protection/>
    </xf>
    <xf numFmtId="0" fontId="28" fillId="0" borderId="0" xfId="351" applyFont="1" applyAlignment="1">
      <alignment vertical="center"/>
      <protection/>
    </xf>
    <xf numFmtId="193" fontId="29" fillId="0" borderId="0" xfId="351" applyNumberFormat="1" applyFont="1" applyFill="1" applyBorder="1" applyAlignment="1">
      <alignment horizontal="center" vertical="center"/>
      <protection/>
    </xf>
    <xf numFmtId="0" fontId="28" fillId="0" borderId="0" xfId="351" applyFont="1" applyAlignment="1">
      <alignment horizontal="center" vertical="center"/>
      <protection/>
    </xf>
    <xf numFmtId="0" fontId="30" fillId="0" borderId="0" xfId="351" applyFont="1" applyAlignment="1">
      <alignment vertical="center"/>
      <protection/>
    </xf>
    <xf numFmtId="0" fontId="32" fillId="0" borderId="0" xfId="351" applyFont="1" applyAlignment="1">
      <alignment vertical="center"/>
      <protection/>
    </xf>
    <xf numFmtId="0" fontId="32" fillId="0" borderId="0" xfId="351" applyFont="1" applyAlignment="1">
      <alignment horizontal="center" vertical="center"/>
      <protection/>
    </xf>
    <xf numFmtId="0" fontId="33" fillId="0" borderId="0" xfId="351" applyFont="1" applyAlignment="1">
      <alignment vertical="center"/>
      <protection/>
    </xf>
    <xf numFmtId="0" fontId="32" fillId="0" borderId="0" xfId="351" applyFont="1" applyBorder="1" applyAlignment="1">
      <alignment vertical="center"/>
      <protection/>
    </xf>
    <xf numFmtId="0" fontId="28" fillId="0" borderId="0" xfId="351" applyFont="1" applyAlignment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0" xfId="636" applyFont="1">
      <alignment/>
      <protection/>
    </xf>
    <xf numFmtId="0" fontId="32" fillId="0" borderId="20" xfId="636" applyFont="1" applyBorder="1">
      <alignment/>
      <protection/>
    </xf>
    <xf numFmtId="0" fontId="34" fillId="0" borderId="0" xfId="636" applyFont="1">
      <alignment/>
      <protection/>
    </xf>
    <xf numFmtId="0" fontId="32" fillId="0" borderId="6" xfId="636" applyFont="1" applyBorder="1">
      <alignment/>
      <protection/>
    </xf>
    <xf numFmtId="0" fontId="32" fillId="0" borderId="0" xfId="636" applyFont="1" applyBorder="1">
      <alignment/>
      <protection/>
    </xf>
    <xf numFmtId="49" fontId="33" fillId="0" borderId="0" xfId="636" applyNumberFormat="1" applyFont="1">
      <alignment/>
      <protection/>
    </xf>
    <xf numFmtId="0" fontId="32" fillId="0" borderId="21" xfId="636" applyFont="1" applyBorder="1">
      <alignment/>
      <protection/>
    </xf>
    <xf numFmtId="0" fontId="32" fillId="0" borderId="22" xfId="636" applyFont="1" applyBorder="1">
      <alignment/>
      <protection/>
    </xf>
    <xf numFmtId="0" fontId="33" fillId="0" borderId="0" xfId="636" applyFont="1">
      <alignment/>
      <protection/>
    </xf>
    <xf numFmtId="0" fontId="32" fillId="0" borderId="0" xfId="636" applyFont="1" applyAlignment="1">
      <alignment horizontal="right" vertical="top"/>
      <protection/>
    </xf>
    <xf numFmtId="0" fontId="35" fillId="0" borderId="0" xfId="636" applyFont="1">
      <alignment/>
      <protection/>
    </xf>
    <xf numFmtId="0" fontId="28" fillId="0" borderId="0" xfId="351" applyFont="1" applyAlignment="1">
      <alignment vertical="center"/>
      <protection/>
    </xf>
    <xf numFmtId="0" fontId="28" fillId="0" borderId="0" xfId="351" applyFont="1" applyAlignment="1">
      <alignment horizontal="center" vertical="center"/>
      <protection/>
    </xf>
    <xf numFmtId="0" fontId="28" fillId="0" borderId="0" xfId="636" applyFont="1">
      <alignment/>
      <protection/>
    </xf>
    <xf numFmtId="193" fontId="37" fillId="0" borderId="0" xfId="351" applyNumberFormat="1" applyFont="1" applyFill="1" applyBorder="1" applyAlignment="1">
      <alignment horizontal="center" vertical="center"/>
      <protection/>
    </xf>
    <xf numFmtId="21" fontId="29" fillId="0" borderId="0" xfId="351" applyNumberFormat="1" applyFont="1" applyAlignment="1">
      <alignment vertical="center"/>
      <protection/>
    </xf>
    <xf numFmtId="0" fontId="36" fillId="0" borderId="0" xfId="351" applyFont="1" applyAlignment="1">
      <alignment horizontal="center" vertical="center"/>
      <protection/>
    </xf>
    <xf numFmtId="21" fontId="38" fillId="0" borderId="0" xfId="351" applyNumberFormat="1" applyFont="1" applyAlignment="1">
      <alignment vertical="center"/>
      <protection/>
    </xf>
    <xf numFmtId="49" fontId="36" fillId="0" borderId="23" xfId="866" applyNumberFormat="1" applyFont="1" applyBorder="1" applyAlignment="1">
      <alignment horizontal="center" vertical="center"/>
      <protection/>
    </xf>
    <xf numFmtId="2" fontId="39" fillId="0" borderId="24" xfId="0" applyNumberFormat="1" applyFont="1" applyBorder="1" applyAlignment="1">
      <alignment horizontal="center"/>
    </xf>
    <xf numFmtId="2" fontId="39" fillId="0" borderId="25" xfId="0" applyNumberFormat="1" applyFont="1" applyBorder="1" applyAlignment="1">
      <alignment horizontal="center"/>
    </xf>
    <xf numFmtId="196" fontId="36" fillId="26" borderId="26" xfId="0" applyNumberFormat="1" applyFont="1" applyFill="1" applyBorder="1" applyAlignment="1">
      <alignment horizontal="center" vertical="center"/>
    </xf>
    <xf numFmtId="1" fontId="33" fillId="0" borderId="18" xfId="358" applyNumberFormat="1" applyFont="1" applyBorder="1" applyAlignment="1">
      <alignment horizontal="center" vertical="center"/>
      <protection/>
    </xf>
    <xf numFmtId="0" fontId="36" fillId="0" borderId="18" xfId="351" applyFont="1" applyBorder="1" applyAlignment="1">
      <alignment vertical="center"/>
      <protection/>
    </xf>
    <xf numFmtId="49" fontId="36" fillId="0" borderId="27" xfId="866" applyNumberFormat="1" applyFont="1" applyBorder="1" applyAlignment="1">
      <alignment horizontal="center" vertical="center"/>
      <protection/>
    </xf>
    <xf numFmtId="0" fontId="33" fillId="26" borderId="28" xfId="0" applyFont="1" applyFill="1" applyBorder="1" applyAlignment="1">
      <alignment horizontal="center" vertical="center"/>
    </xf>
    <xf numFmtId="0" fontId="33" fillId="26" borderId="29" xfId="0" applyFont="1" applyFill="1" applyBorder="1" applyAlignment="1">
      <alignment horizontal="center" vertical="center"/>
    </xf>
    <xf numFmtId="0" fontId="33" fillId="26" borderId="30" xfId="0" applyFont="1" applyFill="1" applyBorder="1" applyAlignment="1">
      <alignment horizontal="center" vertical="center"/>
    </xf>
    <xf numFmtId="1" fontId="40" fillId="0" borderId="17" xfId="358" applyNumberFormat="1" applyFont="1" applyBorder="1" applyAlignment="1">
      <alignment horizontal="center" vertical="center"/>
      <protection/>
    </xf>
    <xf numFmtId="0" fontId="36" fillId="0" borderId="17" xfId="351" applyFont="1" applyBorder="1" applyAlignment="1">
      <alignment vertical="center"/>
      <protection/>
    </xf>
    <xf numFmtId="0" fontId="33" fillId="0" borderId="31" xfId="358" applyFont="1" applyBorder="1" applyAlignment="1">
      <alignment vertical="center"/>
      <protection/>
    </xf>
    <xf numFmtId="0" fontId="41" fillId="0" borderId="32" xfId="358" applyFont="1" applyBorder="1" applyAlignment="1">
      <alignment vertical="center"/>
      <protection/>
    </xf>
    <xf numFmtId="0" fontId="33" fillId="26" borderId="28" xfId="865" applyFont="1" applyFill="1" applyBorder="1" applyAlignment="1">
      <alignment horizontal="center" vertical="center"/>
      <protection/>
    </xf>
    <xf numFmtId="0" fontId="33" fillId="26" borderId="29" xfId="865" applyFont="1" applyFill="1" applyBorder="1" applyAlignment="1">
      <alignment horizontal="center" vertical="center"/>
      <protection/>
    </xf>
    <xf numFmtId="0" fontId="42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6" fillId="0" borderId="35" xfId="358" applyFont="1" applyBorder="1" applyAlignment="1">
      <alignment horizontal="right" vertical="center"/>
      <protection/>
    </xf>
    <xf numFmtId="0" fontId="42" fillId="0" borderId="26" xfId="0" applyFont="1" applyBorder="1" applyAlignment="1">
      <alignment horizontal="center"/>
    </xf>
    <xf numFmtId="1" fontId="33" fillId="0" borderId="17" xfId="358" applyNumberFormat="1" applyFont="1" applyBorder="1" applyAlignment="1">
      <alignment horizontal="center" vertical="center"/>
      <protection/>
    </xf>
    <xf numFmtId="194" fontId="41" fillId="0" borderId="36" xfId="358" applyNumberFormat="1" applyFont="1" applyBorder="1" applyAlignment="1">
      <alignment horizontal="right" vertical="center"/>
      <protection/>
    </xf>
    <xf numFmtId="1" fontId="33" fillId="0" borderId="23" xfId="358" applyNumberFormat="1" applyFont="1" applyBorder="1" applyAlignment="1">
      <alignment horizontal="center" vertical="center"/>
      <protection/>
    </xf>
    <xf numFmtId="0" fontId="36" fillId="0" borderId="37" xfId="358" applyFont="1" applyBorder="1" applyAlignment="1">
      <alignment horizontal="right" vertical="center"/>
      <protection/>
    </xf>
    <xf numFmtId="0" fontId="33" fillId="0" borderId="38" xfId="358" applyFont="1" applyBorder="1" applyAlignment="1">
      <alignment vertical="center"/>
      <protection/>
    </xf>
    <xf numFmtId="21" fontId="29" fillId="0" borderId="19" xfId="351" applyNumberFormat="1" applyFont="1" applyBorder="1" applyAlignment="1">
      <alignment vertical="center"/>
      <protection/>
    </xf>
    <xf numFmtId="0" fontId="42" fillId="0" borderId="31" xfId="0" applyFont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42" fillId="0" borderId="16" xfId="0" applyFont="1" applyBorder="1" applyAlignment="1">
      <alignment horizontal="center"/>
    </xf>
    <xf numFmtId="194" fontId="36" fillId="0" borderId="36" xfId="358" applyNumberFormat="1" applyFont="1" applyBorder="1" applyAlignment="1">
      <alignment horizontal="right" vertical="center"/>
      <protection/>
    </xf>
    <xf numFmtId="0" fontId="33" fillId="0" borderId="32" xfId="358" applyFont="1" applyBorder="1" applyAlignment="1">
      <alignment vertical="center"/>
      <protection/>
    </xf>
    <xf numFmtId="0" fontId="41" fillId="0" borderId="23" xfId="351" applyFont="1" applyBorder="1" applyAlignment="1">
      <alignment vertical="center"/>
      <protection/>
    </xf>
    <xf numFmtId="0" fontId="41" fillId="0" borderId="17" xfId="351" applyFont="1" applyBorder="1" applyAlignment="1">
      <alignment vertical="center"/>
      <protection/>
    </xf>
    <xf numFmtId="194" fontId="32" fillId="0" borderId="23" xfId="358" applyNumberFormat="1" applyFont="1" applyBorder="1" applyAlignment="1">
      <alignment horizontal="center" vertical="center"/>
      <protection/>
    </xf>
    <xf numFmtId="0" fontId="32" fillId="0" borderId="23" xfId="358" applyFont="1" applyBorder="1" applyAlignment="1">
      <alignment horizontal="center" vertical="center"/>
      <protection/>
    </xf>
    <xf numFmtId="194" fontId="32" fillId="0" borderId="17" xfId="358" applyNumberFormat="1" applyFont="1" applyBorder="1" applyAlignment="1">
      <alignment horizontal="center" vertical="center"/>
      <protection/>
    </xf>
    <xf numFmtId="0" fontId="32" fillId="0" borderId="17" xfId="358" applyFont="1" applyBorder="1" applyAlignment="1">
      <alignment horizontal="center" vertical="center"/>
      <protection/>
    </xf>
    <xf numFmtId="0" fontId="36" fillId="0" borderId="33" xfId="0" applyFont="1" applyFill="1" applyBorder="1" applyAlignment="1">
      <alignment horizontal="center"/>
    </xf>
    <xf numFmtId="2" fontId="36" fillId="0" borderId="33" xfId="0" applyNumberFormat="1" applyFont="1" applyFill="1" applyBorder="1" applyAlignment="1">
      <alignment horizontal="center"/>
    </xf>
    <xf numFmtId="196" fontId="29" fillId="0" borderId="0" xfId="0" applyNumberFormat="1" applyFont="1" applyFill="1" applyAlignment="1">
      <alignment horizontal="center"/>
    </xf>
    <xf numFmtId="49" fontId="36" fillId="0" borderId="39" xfId="0" applyNumberFormat="1" applyFont="1" applyFill="1" applyBorder="1" applyAlignment="1">
      <alignment horizontal="center" vertical="center"/>
    </xf>
    <xf numFmtId="1" fontId="33" fillId="0" borderId="40" xfId="0" applyNumberFormat="1" applyFont="1" applyFill="1" applyBorder="1" applyAlignment="1">
      <alignment horizontal="center" vertical="center"/>
    </xf>
    <xf numFmtId="1" fontId="33" fillId="0" borderId="41" xfId="0" applyNumberFormat="1" applyFont="1" applyFill="1" applyBorder="1" applyAlignment="1">
      <alignment horizontal="center" vertical="center"/>
    </xf>
    <xf numFmtId="2" fontId="39" fillId="0" borderId="42" xfId="0" applyNumberFormat="1" applyFont="1" applyBorder="1" applyAlignment="1">
      <alignment horizontal="center"/>
    </xf>
    <xf numFmtId="0" fontId="33" fillId="0" borderId="43" xfId="0" applyFont="1" applyFill="1" applyBorder="1" applyAlignment="1">
      <alignment horizontal="center"/>
    </xf>
    <xf numFmtId="0" fontId="32" fillId="0" borderId="17" xfId="351" applyFont="1" applyBorder="1" applyAlignment="1">
      <alignment vertical="center"/>
      <protection/>
    </xf>
    <xf numFmtId="0" fontId="33" fillId="0" borderId="17" xfId="351" applyFont="1" applyBorder="1" applyAlignment="1">
      <alignment vertical="center"/>
      <protection/>
    </xf>
    <xf numFmtId="49" fontId="36" fillId="0" borderId="44" xfId="0" applyNumberFormat="1" applyFont="1" applyFill="1" applyBorder="1" applyAlignment="1">
      <alignment horizontal="center" vertical="center"/>
    </xf>
    <xf numFmtId="0" fontId="33" fillId="0" borderId="35" xfId="0" applyFont="1" applyBorder="1" applyAlignment="1">
      <alignment horizontal="right" vertical="center"/>
    </xf>
    <xf numFmtId="0" fontId="41" fillId="0" borderId="43" xfId="0" applyFont="1" applyBorder="1" applyAlignment="1">
      <alignment horizontal="left" vertical="center"/>
    </xf>
    <xf numFmtId="0" fontId="33" fillId="0" borderId="45" xfId="0" applyFont="1" applyBorder="1" applyAlignment="1">
      <alignment horizontal="left" vertical="center"/>
    </xf>
    <xf numFmtId="0" fontId="41" fillId="0" borderId="36" xfId="0" applyFont="1" applyBorder="1" applyAlignment="1">
      <alignment horizontal="right" vertical="center"/>
    </xf>
    <xf numFmtId="0" fontId="33" fillId="0" borderId="46" xfId="865" applyFont="1" applyBorder="1" applyAlignment="1">
      <alignment horizontal="center" vertical="center"/>
      <protection/>
    </xf>
    <xf numFmtId="0" fontId="33" fillId="0" borderId="18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47" xfId="351" applyFont="1" applyBorder="1" applyAlignment="1">
      <alignment vertical="center"/>
      <protection/>
    </xf>
    <xf numFmtId="0" fontId="12" fillId="0" borderId="48" xfId="0" applyFont="1" applyBorder="1" applyAlignment="1">
      <alignment vertical="center"/>
    </xf>
    <xf numFmtId="0" fontId="33" fillId="0" borderId="49" xfId="351" applyFont="1" applyBorder="1" applyAlignment="1">
      <alignment horizontal="center" vertical="center" wrapText="1"/>
      <protection/>
    </xf>
    <xf numFmtId="0" fontId="33" fillId="0" borderId="33" xfId="351" applyFont="1" applyBorder="1" applyAlignment="1">
      <alignment horizontal="center" vertical="center"/>
      <protection/>
    </xf>
    <xf numFmtId="0" fontId="33" fillId="0" borderId="50" xfId="351" applyFont="1" applyBorder="1" applyAlignment="1">
      <alignment horizontal="center" vertical="center"/>
      <protection/>
    </xf>
    <xf numFmtId="0" fontId="33" fillId="0" borderId="34" xfId="351" applyFont="1" applyBorder="1" applyAlignment="1">
      <alignment horizontal="center" vertical="center"/>
      <protection/>
    </xf>
    <xf numFmtId="0" fontId="33" fillId="0" borderId="50" xfId="351" applyFont="1" applyBorder="1" applyAlignment="1">
      <alignment horizontal="center" vertical="center" wrapText="1"/>
      <protection/>
    </xf>
    <xf numFmtId="0" fontId="33" fillId="0" borderId="34" xfId="351" applyFont="1" applyBorder="1" applyAlignment="1">
      <alignment horizontal="center" vertical="center" wrapText="1"/>
      <protection/>
    </xf>
    <xf numFmtId="0" fontId="30" fillId="0" borderId="18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3" fillId="0" borderId="35" xfId="0" applyFont="1" applyBorder="1" applyAlignment="1">
      <alignment horizontal="right" vertical="center"/>
    </xf>
    <xf numFmtId="0" fontId="33" fillId="0" borderId="36" xfId="0" applyFont="1" applyBorder="1" applyAlignment="1">
      <alignment horizontal="right" vertical="center"/>
    </xf>
    <xf numFmtId="0" fontId="33" fillId="0" borderId="31" xfId="0" applyFont="1" applyBorder="1" applyAlignment="1">
      <alignment horizontal="left" vertical="center"/>
    </xf>
    <xf numFmtId="0" fontId="33" fillId="0" borderId="32" xfId="0" applyFont="1" applyBorder="1" applyAlignment="1">
      <alignment horizontal="left" vertical="center"/>
    </xf>
    <xf numFmtId="0" fontId="33" fillId="0" borderId="35" xfId="351" applyFont="1" applyBorder="1" applyAlignment="1">
      <alignment horizontal="center" vertical="center"/>
      <protection/>
    </xf>
    <xf numFmtId="0" fontId="33" fillId="0" borderId="31" xfId="351" applyFont="1" applyBorder="1" applyAlignment="1">
      <alignment horizontal="center" vertical="center"/>
      <protection/>
    </xf>
    <xf numFmtId="0" fontId="33" fillId="0" borderId="36" xfId="351" applyFont="1" applyBorder="1" applyAlignment="1">
      <alignment horizontal="center" vertical="center"/>
      <protection/>
    </xf>
    <xf numFmtId="0" fontId="33" fillId="0" borderId="32" xfId="351" applyFont="1" applyBorder="1" applyAlignment="1">
      <alignment horizontal="center" vertical="center"/>
      <protection/>
    </xf>
    <xf numFmtId="0" fontId="33" fillId="0" borderId="51" xfId="351" applyFont="1" applyBorder="1" applyAlignment="1">
      <alignment horizontal="center" vertical="center" wrapText="1"/>
      <protection/>
    </xf>
    <xf numFmtId="0" fontId="33" fillId="0" borderId="31" xfId="351" applyFont="1" applyBorder="1" applyAlignment="1">
      <alignment horizontal="center" vertical="center" wrapText="1"/>
      <protection/>
    </xf>
    <xf numFmtId="0" fontId="33" fillId="0" borderId="52" xfId="351" applyFont="1" applyBorder="1" applyAlignment="1">
      <alignment horizontal="center" vertical="center" wrapText="1"/>
      <protection/>
    </xf>
    <xf numFmtId="0" fontId="33" fillId="0" borderId="32" xfId="351" applyFont="1" applyBorder="1" applyAlignment="1">
      <alignment horizontal="center" vertical="center" wrapText="1"/>
      <protection/>
    </xf>
    <xf numFmtId="0" fontId="33" fillId="0" borderId="35" xfId="358" applyFont="1" applyBorder="1" applyAlignment="1">
      <alignment horizontal="center" vertical="center"/>
      <protection/>
    </xf>
    <xf numFmtId="0" fontId="33" fillId="0" borderId="36" xfId="358" applyFont="1" applyBorder="1" applyAlignment="1">
      <alignment horizontal="center" vertical="center"/>
      <protection/>
    </xf>
    <xf numFmtId="0" fontId="33" fillId="0" borderId="18" xfId="351" applyFont="1" applyBorder="1" applyAlignment="1">
      <alignment horizontal="center" vertical="center" wrapText="1"/>
      <protection/>
    </xf>
    <xf numFmtId="0" fontId="33" fillId="0" borderId="17" xfId="351" applyFont="1" applyBorder="1" applyAlignment="1">
      <alignment horizontal="center" vertical="center" wrapText="1"/>
      <protection/>
    </xf>
    <xf numFmtId="0" fontId="33" fillId="0" borderId="18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35" xfId="351" applyFont="1" applyBorder="1" applyAlignment="1">
      <alignment horizontal="center" vertical="center" wrapText="1"/>
      <protection/>
    </xf>
    <xf numFmtId="0" fontId="33" fillId="0" borderId="36" xfId="351" applyFont="1" applyBorder="1" applyAlignment="1">
      <alignment horizontal="center" vertical="center" wrapText="1"/>
      <protection/>
    </xf>
  </cellXfs>
  <cellStyles count="8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logas" xfId="58"/>
    <cellStyle name="Calc Currency (0)" xfId="59"/>
    <cellStyle name="Calc Currency (0) 2" xfId="60"/>
    <cellStyle name="Calc Currency (2)" xfId="61"/>
    <cellStyle name="Calc Currency (2) 2" xfId="62"/>
    <cellStyle name="Calc Percent (0)" xfId="63"/>
    <cellStyle name="Calc Percent (1)" xfId="64"/>
    <cellStyle name="Calc Percent (2)" xfId="65"/>
    <cellStyle name="Calc Units (0)" xfId="66"/>
    <cellStyle name="Calc Units (0) 2" xfId="67"/>
    <cellStyle name="Calc Units (1)" xfId="68"/>
    <cellStyle name="Calc Units (1) 2" xfId="69"/>
    <cellStyle name="Calc Units (2)" xfId="70"/>
    <cellStyle name="Calc Units (2) 2" xfId="71"/>
    <cellStyle name="Calculation" xfId="72"/>
    <cellStyle name="Check Cell" xfId="73"/>
    <cellStyle name="Comma" xfId="74"/>
    <cellStyle name="Comma [0]" xfId="75"/>
    <cellStyle name="Comma [00]" xfId="76"/>
    <cellStyle name="Comma [00] 2" xfId="77"/>
    <cellStyle name="Comma [00] 3" xfId="78"/>
    <cellStyle name="Comma 10" xfId="79"/>
    <cellStyle name="Comma 11" xfId="80"/>
    <cellStyle name="Comma 12" xfId="81"/>
    <cellStyle name="Comma 13" xfId="82"/>
    <cellStyle name="Comma 14" xfId="83"/>
    <cellStyle name="Comma 15" xfId="84"/>
    <cellStyle name="Comma 16" xfId="85"/>
    <cellStyle name="Comma 17" xfId="86"/>
    <cellStyle name="Comma 18" xfId="87"/>
    <cellStyle name="Comma 19" xfId="88"/>
    <cellStyle name="Comma 2" xfId="89"/>
    <cellStyle name="Comma 2 2" xfId="90"/>
    <cellStyle name="Comma 2 3" xfId="91"/>
    <cellStyle name="Comma 2_DALYVIAI" xfId="92"/>
    <cellStyle name="Comma 20" xfId="93"/>
    <cellStyle name="Comma 21" xfId="94"/>
    <cellStyle name="Comma 22" xfId="95"/>
    <cellStyle name="Comma 23" xfId="96"/>
    <cellStyle name="Comma 24" xfId="97"/>
    <cellStyle name="Comma 25" xfId="98"/>
    <cellStyle name="Comma 26" xfId="99"/>
    <cellStyle name="Comma 27" xfId="100"/>
    <cellStyle name="Comma 28" xfId="101"/>
    <cellStyle name="Comma 29" xfId="102"/>
    <cellStyle name="Comma 3" xfId="103"/>
    <cellStyle name="Comma 30" xfId="104"/>
    <cellStyle name="Comma 30 2" xfId="105"/>
    <cellStyle name="Comma 30 3" xfId="106"/>
    <cellStyle name="Comma 31" xfId="107"/>
    <cellStyle name="Comma 32" xfId="108"/>
    <cellStyle name="Comma 33" xfId="109"/>
    <cellStyle name="Comma 34" xfId="110"/>
    <cellStyle name="Comma 35" xfId="111"/>
    <cellStyle name="Comma 4" xfId="112"/>
    <cellStyle name="Comma 5" xfId="113"/>
    <cellStyle name="Comma 6" xfId="114"/>
    <cellStyle name="Comma 7" xfId="115"/>
    <cellStyle name="Comma 8" xfId="116"/>
    <cellStyle name="Comma 9" xfId="117"/>
    <cellStyle name="Currency" xfId="118"/>
    <cellStyle name="Currency [0]" xfId="119"/>
    <cellStyle name="Currency [00]" xfId="120"/>
    <cellStyle name="Currency [00] 2" xfId="121"/>
    <cellStyle name="Currency [00] 3" xfId="122"/>
    <cellStyle name="Currency 2" xfId="123"/>
    <cellStyle name="Currency 2 2" xfId="124"/>
    <cellStyle name="Date Short" xfId="125"/>
    <cellStyle name="Dziesiętny [0]_PLDT" xfId="126"/>
    <cellStyle name="Dziesiętny_PLDT" xfId="127"/>
    <cellStyle name="Enter Currency (0)" xfId="128"/>
    <cellStyle name="Enter Currency (0) 2" xfId="129"/>
    <cellStyle name="Enter Currency (2)" xfId="130"/>
    <cellStyle name="Enter Currency (2) 2" xfId="131"/>
    <cellStyle name="Enter Units (0)" xfId="132"/>
    <cellStyle name="Enter Units (0) 2" xfId="133"/>
    <cellStyle name="Enter Units (1)" xfId="134"/>
    <cellStyle name="Enter Units (1) 2" xfId="135"/>
    <cellStyle name="Enter Units (2)" xfId="136"/>
    <cellStyle name="Enter Units (2) 2" xfId="137"/>
    <cellStyle name="Explanatory Text" xfId="138"/>
    <cellStyle name="Followed Hyperlink" xfId="139"/>
    <cellStyle name="Good" xfId="140"/>
    <cellStyle name="Grey" xfId="141"/>
    <cellStyle name="Grey 2" xfId="142"/>
    <cellStyle name="Header1" xfId="143"/>
    <cellStyle name="Header1 2" xfId="144"/>
    <cellStyle name="Header2" xfId="145"/>
    <cellStyle name="Header2 2" xfId="146"/>
    <cellStyle name="Heading 1" xfId="147"/>
    <cellStyle name="Heading 2" xfId="148"/>
    <cellStyle name="Heading 3" xfId="149"/>
    <cellStyle name="Heading 4" xfId="150"/>
    <cellStyle name="Hiperłącze" xfId="151"/>
    <cellStyle name="Hiperłącze 2" xfId="152"/>
    <cellStyle name="Hyperlink" xfId="153"/>
    <cellStyle name="Input" xfId="154"/>
    <cellStyle name="Input [yellow]" xfId="155"/>
    <cellStyle name="Input [yellow] 2" xfId="156"/>
    <cellStyle name="Įprastas 2" xfId="157"/>
    <cellStyle name="Įprastas 2 2" xfId="158"/>
    <cellStyle name="Įprastas 3" xfId="159"/>
    <cellStyle name="Įprastas 4" xfId="160"/>
    <cellStyle name="Įvestis" xfId="161"/>
    <cellStyle name="Link Currency (0)" xfId="162"/>
    <cellStyle name="Link Currency (0) 2" xfId="163"/>
    <cellStyle name="Link Currency (2)" xfId="164"/>
    <cellStyle name="Link Currency (2) 2" xfId="165"/>
    <cellStyle name="Link Units (0)" xfId="166"/>
    <cellStyle name="Link Units (0) 2" xfId="167"/>
    <cellStyle name="Link Units (1)" xfId="168"/>
    <cellStyle name="Link Units (1) 2" xfId="169"/>
    <cellStyle name="Link Units (2)" xfId="170"/>
    <cellStyle name="Link Units (2) 2" xfId="171"/>
    <cellStyle name="Linked Cell" xfId="172"/>
    <cellStyle name="Neutral" xfId="173"/>
    <cellStyle name="Neutralus" xfId="174"/>
    <cellStyle name="Normal - Style1" xfId="175"/>
    <cellStyle name="Normal - Style1 2" xfId="176"/>
    <cellStyle name="Normal 10" xfId="177"/>
    <cellStyle name="Normal 10 2" xfId="178"/>
    <cellStyle name="Normal 10 2 2" xfId="179"/>
    <cellStyle name="Normal 10 2 2 2" xfId="180"/>
    <cellStyle name="Normal 10 2 2 3" xfId="181"/>
    <cellStyle name="Normal 10 2 2 4" xfId="182"/>
    <cellStyle name="Normal 10 2 2_DALYVIAI" xfId="183"/>
    <cellStyle name="Normal 10 2 3" xfId="184"/>
    <cellStyle name="Normal 10 2 4" xfId="185"/>
    <cellStyle name="Normal 10 2 5" xfId="186"/>
    <cellStyle name="Normal 10 2_DALYVIAI" xfId="187"/>
    <cellStyle name="Normal 10 3" xfId="188"/>
    <cellStyle name="Normal 10 3 2" xfId="189"/>
    <cellStyle name="Normal 10 3 3" xfId="190"/>
    <cellStyle name="Normal 10 3 4" xfId="191"/>
    <cellStyle name="Normal 10 3_DALYVIAI" xfId="192"/>
    <cellStyle name="Normal 10 4" xfId="193"/>
    <cellStyle name="Normal 10 5" xfId="194"/>
    <cellStyle name="Normal 10 5 2" xfId="195"/>
    <cellStyle name="Normal 10 5 3" xfId="196"/>
    <cellStyle name="Normal 10 5 4" xfId="197"/>
    <cellStyle name="Normal 10 5_DALYVIAI" xfId="198"/>
    <cellStyle name="Normal 10 6" xfId="199"/>
    <cellStyle name="Normal 10 7" xfId="200"/>
    <cellStyle name="Normal 10_DALYVIAI" xfId="201"/>
    <cellStyle name="Normal 11" xfId="202"/>
    <cellStyle name="Normal 11 2" xfId="203"/>
    <cellStyle name="Normal 11 2 2" xfId="204"/>
    <cellStyle name="Normal 11 2 3" xfId="205"/>
    <cellStyle name="Normal 11 2 4" xfId="206"/>
    <cellStyle name="Normal 11 2_DALYVIAI" xfId="207"/>
    <cellStyle name="Normal 11 3" xfId="208"/>
    <cellStyle name="Normal 11 3 2" xfId="209"/>
    <cellStyle name="Normal 11 3 3" xfId="210"/>
    <cellStyle name="Normal 11 3 4" xfId="211"/>
    <cellStyle name="Normal 11 3_DALYVIAI" xfId="212"/>
    <cellStyle name="Normal 11 4" xfId="213"/>
    <cellStyle name="Normal 11 5" xfId="214"/>
    <cellStyle name="Normal 11 5 2" xfId="215"/>
    <cellStyle name="Normal 11 5 3" xfId="216"/>
    <cellStyle name="Normal 11 5 4" xfId="217"/>
    <cellStyle name="Normal 11 5_DALYVIAI" xfId="218"/>
    <cellStyle name="Normal 11 6" xfId="219"/>
    <cellStyle name="Normal 11 7" xfId="220"/>
    <cellStyle name="Normal 11_DALYVIAI" xfId="221"/>
    <cellStyle name="Normal 12" xfId="222"/>
    <cellStyle name="Normal 12 2" xfId="223"/>
    <cellStyle name="Normal 12 2 2" xfId="224"/>
    <cellStyle name="Normal 12 2 3" xfId="225"/>
    <cellStyle name="Normal 12 2 4" xfId="226"/>
    <cellStyle name="Normal 12 2_DALYVIAI" xfId="227"/>
    <cellStyle name="Normal 12 3" xfId="228"/>
    <cellStyle name="Normal 12 4" xfId="229"/>
    <cellStyle name="Normal 12 4 2" xfId="230"/>
    <cellStyle name="Normal 12 4 3" xfId="231"/>
    <cellStyle name="Normal 12 4 4" xfId="232"/>
    <cellStyle name="Normal 12 4_DALYVIAI" xfId="233"/>
    <cellStyle name="Normal 12 5" xfId="234"/>
    <cellStyle name="Normal 12 6" xfId="235"/>
    <cellStyle name="Normal 12_DALYVIAI" xfId="236"/>
    <cellStyle name="Normal 13" xfId="237"/>
    <cellStyle name="Normal 13 2" xfId="238"/>
    <cellStyle name="Normal 13 2 2" xfId="239"/>
    <cellStyle name="Normal 13 2 2 2" xfId="240"/>
    <cellStyle name="Normal 13 2 2 3" xfId="241"/>
    <cellStyle name="Normal 13 2 2 4" xfId="242"/>
    <cellStyle name="Normal 13 2 2_DALYVIAI" xfId="243"/>
    <cellStyle name="Normal 13 2 3" xfId="244"/>
    <cellStyle name="Normal 13 2 4" xfId="245"/>
    <cellStyle name="Normal 13 2 5" xfId="246"/>
    <cellStyle name="Normal 13 2_DALYVIAI" xfId="247"/>
    <cellStyle name="Normal 13 3" xfId="248"/>
    <cellStyle name="Normal 13 3 2" xfId="249"/>
    <cellStyle name="Normal 13 3 3" xfId="250"/>
    <cellStyle name="Normal 13 3 4" xfId="251"/>
    <cellStyle name="Normal 13 3_DALYVIAI" xfId="252"/>
    <cellStyle name="Normal 13 4" xfId="253"/>
    <cellStyle name="Normal 13 5" xfId="254"/>
    <cellStyle name="Normal 13_1500 V" xfId="255"/>
    <cellStyle name="Normal 14" xfId="256"/>
    <cellStyle name="Normal 14 2" xfId="257"/>
    <cellStyle name="Normal 14 2 2" xfId="258"/>
    <cellStyle name="Normal 14 2 2 2" xfId="259"/>
    <cellStyle name="Normal 14 2 2 3" xfId="260"/>
    <cellStyle name="Normal 14 2 2 4" xfId="261"/>
    <cellStyle name="Normal 14 2 2_DALYVIAI" xfId="262"/>
    <cellStyle name="Normal 14 2 3" xfId="263"/>
    <cellStyle name="Normal 14 2 4" xfId="264"/>
    <cellStyle name="Normal 14 2 5" xfId="265"/>
    <cellStyle name="Normal 14 2_DALYVIAI" xfId="266"/>
    <cellStyle name="Normal 14 3" xfId="267"/>
    <cellStyle name="Normal 14 3 2" xfId="268"/>
    <cellStyle name="Normal 14 3 3" xfId="269"/>
    <cellStyle name="Normal 14 3 4" xfId="270"/>
    <cellStyle name="Normal 14 3_DALYVIAI" xfId="271"/>
    <cellStyle name="Normal 14 4" xfId="272"/>
    <cellStyle name="Normal 14 5" xfId="273"/>
    <cellStyle name="Normal 14_DALYVIAI" xfId="274"/>
    <cellStyle name="Normal 15" xfId="275"/>
    <cellStyle name="Normal 15 2" xfId="276"/>
    <cellStyle name="Normal 15 2 2" xfId="277"/>
    <cellStyle name="Normal 15 2 3" xfId="278"/>
    <cellStyle name="Normal 15 2 4" xfId="279"/>
    <cellStyle name="Normal 15 2_DALYVIAI" xfId="280"/>
    <cellStyle name="Normal 15 3" xfId="281"/>
    <cellStyle name="Normal 15 4" xfId="282"/>
    <cellStyle name="Normal 15 4 2" xfId="283"/>
    <cellStyle name="Normal 15 4 3" xfId="284"/>
    <cellStyle name="Normal 15 4 4" xfId="285"/>
    <cellStyle name="Normal 15 4_DALYVIAI" xfId="286"/>
    <cellStyle name="Normal 15 5" xfId="287"/>
    <cellStyle name="Normal 15 6" xfId="288"/>
    <cellStyle name="Normal 15_DALYVIAI" xfId="289"/>
    <cellStyle name="Normal 16" xfId="290"/>
    <cellStyle name="Normal 16 2" xfId="291"/>
    <cellStyle name="Normal 16 2 2" xfId="292"/>
    <cellStyle name="Normal 16 2 3" xfId="293"/>
    <cellStyle name="Normal 16 2 4" xfId="294"/>
    <cellStyle name="Normal 16 2_DALYVIAI" xfId="295"/>
    <cellStyle name="Normal 16 3" xfId="296"/>
    <cellStyle name="Normal 16_DALYVIAI" xfId="297"/>
    <cellStyle name="Normal 17" xfId="298"/>
    <cellStyle name="Normal 17 2" xfId="299"/>
    <cellStyle name="Normal 17 2 2" xfId="300"/>
    <cellStyle name="Normal 17 2 3" xfId="301"/>
    <cellStyle name="Normal 17 2 4" xfId="302"/>
    <cellStyle name="Normal 17 2_DALYVIAI" xfId="303"/>
    <cellStyle name="Normal 17 3" xfId="304"/>
    <cellStyle name="Normal 17 4" xfId="305"/>
    <cellStyle name="Normal 17 4 2" xfId="306"/>
    <cellStyle name="Normal 17 4 3" xfId="307"/>
    <cellStyle name="Normal 17 4 4" xfId="308"/>
    <cellStyle name="Normal 17 4_DALYVIAI" xfId="309"/>
    <cellStyle name="Normal 17 5" xfId="310"/>
    <cellStyle name="Normal 17 6" xfId="311"/>
    <cellStyle name="Normal 17_DALYVIAI" xfId="312"/>
    <cellStyle name="Normal 18" xfId="313"/>
    <cellStyle name="Normal 18 2" xfId="314"/>
    <cellStyle name="Normal 18 2 2" xfId="315"/>
    <cellStyle name="Normal 18 2 2 2" xfId="316"/>
    <cellStyle name="Normal 18 2 2 3" xfId="317"/>
    <cellStyle name="Normal 18 2 2 4" xfId="318"/>
    <cellStyle name="Normal 18 2 2_DALYVIAI" xfId="319"/>
    <cellStyle name="Normal 18 2 3" xfId="320"/>
    <cellStyle name="Normal 18 2 4" xfId="321"/>
    <cellStyle name="Normal 18 2 5" xfId="322"/>
    <cellStyle name="Normal 18 2_DALYVIAI" xfId="323"/>
    <cellStyle name="Normal 18 3" xfId="324"/>
    <cellStyle name="Normal 18 3 2" xfId="325"/>
    <cellStyle name="Normal 18 3 3" xfId="326"/>
    <cellStyle name="Normal 18 3 4" xfId="327"/>
    <cellStyle name="Normal 18 3_DALYVIAI" xfId="328"/>
    <cellStyle name="Normal 18 4" xfId="329"/>
    <cellStyle name="Normal 18 5" xfId="330"/>
    <cellStyle name="Normal 18_DALYVIAI" xfId="331"/>
    <cellStyle name="Normal 19" xfId="332"/>
    <cellStyle name="Normal 19 2" xfId="333"/>
    <cellStyle name="Normal 19 2 2" xfId="334"/>
    <cellStyle name="Normal 19 2 2 2" xfId="335"/>
    <cellStyle name="Normal 19 2 2 3" xfId="336"/>
    <cellStyle name="Normal 19 2 2 4" xfId="337"/>
    <cellStyle name="Normal 19 2 2_DALYVIAI" xfId="338"/>
    <cellStyle name="Normal 19 2 3" xfId="339"/>
    <cellStyle name="Normal 19 2 4" xfId="340"/>
    <cellStyle name="Normal 19 2 5" xfId="341"/>
    <cellStyle name="Normal 19 2_DALYVIAI" xfId="342"/>
    <cellStyle name="Normal 19 3" xfId="343"/>
    <cellStyle name="Normal 19 3 2" xfId="344"/>
    <cellStyle name="Normal 19 3 3" xfId="345"/>
    <cellStyle name="Normal 19 3 4" xfId="346"/>
    <cellStyle name="Normal 19 3_DALYVIAI" xfId="347"/>
    <cellStyle name="Normal 19 4" xfId="348"/>
    <cellStyle name="Normal 19 5" xfId="349"/>
    <cellStyle name="Normal 19_DALYVIAI" xfId="350"/>
    <cellStyle name="Normal 2" xfId="351"/>
    <cellStyle name="Normal 2 10" xfId="352"/>
    <cellStyle name="Normal 2 2" xfId="353"/>
    <cellStyle name="Normal 2 2 10" xfId="354"/>
    <cellStyle name="Normal 2 2 10 2" xfId="355"/>
    <cellStyle name="Normal 2 2 10 3" xfId="356"/>
    <cellStyle name="Normal 2 2 10 4" xfId="357"/>
    <cellStyle name="Normal 2 2 10_aukstis" xfId="358"/>
    <cellStyle name="Normal 2 2 11" xfId="359"/>
    <cellStyle name="Normal 2 2 12" xfId="360"/>
    <cellStyle name="Normal 2 2 2" xfId="361"/>
    <cellStyle name="Normal 2 2 2 2" xfId="362"/>
    <cellStyle name="Normal 2 2 2 2 2" xfId="363"/>
    <cellStyle name="Normal 2 2 2 2 3" xfId="364"/>
    <cellStyle name="Normal 2 2 2 2 4" xfId="365"/>
    <cellStyle name="Normal 2 2 2 2 5" xfId="366"/>
    <cellStyle name="Normal 2 2 2 2 5 2" xfId="367"/>
    <cellStyle name="Normal 2 2 2 2 5 3" xfId="368"/>
    <cellStyle name="Normal 2 2 2 3" xfId="369"/>
    <cellStyle name="Normal 2 2 2 4" xfId="370"/>
    <cellStyle name="Normal 2 2 2 4 2" xfId="371"/>
    <cellStyle name="Normal 2 2 2 4 3" xfId="372"/>
    <cellStyle name="Normal 2 2 2 4 4" xfId="373"/>
    <cellStyle name="Normal 2 2 2 4_DALYVIAI" xfId="374"/>
    <cellStyle name="Normal 2 2 2 5" xfId="375"/>
    <cellStyle name="Normal 2 2 2 6" xfId="376"/>
    <cellStyle name="Normal 2 2 2_DALYVIAI" xfId="377"/>
    <cellStyle name="Normal 2 2 3" xfId="378"/>
    <cellStyle name="Normal 2 2 3 10" xfId="379"/>
    <cellStyle name="Normal 2 2 3 2" xfId="380"/>
    <cellStyle name="Normal 2 2 3 2 2" xfId="381"/>
    <cellStyle name="Normal 2 2 3 2 2 2" xfId="382"/>
    <cellStyle name="Normal 2 2 3 2 2 2 2" xfId="383"/>
    <cellStyle name="Normal 2 2 3 2 2 2 3" xfId="384"/>
    <cellStyle name="Normal 2 2 3 2 2 2 4" xfId="385"/>
    <cellStyle name="Normal 2 2 3 2 2 2_DALYVIAI" xfId="386"/>
    <cellStyle name="Normal 2 2 3 2 2 3" xfId="387"/>
    <cellStyle name="Normal 2 2 3 2 2 3 2" xfId="388"/>
    <cellStyle name="Normal 2 2 3 2 2 3 3" xfId="389"/>
    <cellStyle name="Normal 2 2 3 2 2 3 4" xfId="390"/>
    <cellStyle name="Normal 2 2 3 2 2 3_DALYVIAI" xfId="391"/>
    <cellStyle name="Normal 2 2 3 2 2 4" xfId="392"/>
    <cellStyle name="Normal 2 2 3 2 2 4 2" xfId="393"/>
    <cellStyle name="Normal 2 2 3 2 2 4 3" xfId="394"/>
    <cellStyle name="Normal 2 2 3 2 2 4 4" xfId="395"/>
    <cellStyle name="Normal 2 2 3 2 2 4_DALYVIAI" xfId="396"/>
    <cellStyle name="Normal 2 2 3 2 2 5" xfId="397"/>
    <cellStyle name="Normal 2 2 3 2 2 5 2" xfId="398"/>
    <cellStyle name="Normal 2 2 3 2 2 5 3" xfId="399"/>
    <cellStyle name="Normal 2 2 3 2 2 5 4" xfId="400"/>
    <cellStyle name="Normal 2 2 3 2 2 5_DALYVIAI" xfId="401"/>
    <cellStyle name="Normal 2 2 3 2 2 6" xfId="402"/>
    <cellStyle name="Normal 2 2 3 2 2 7" xfId="403"/>
    <cellStyle name="Normal 2 2 3 2 2 8" xfId="404"/>
    <cellStyle name="Normal 2 2 3 2 2_DALYVIAI" xfId="405"/>
    <cellStyle name="Normal 2 2 3 2 3" xfId="406"/>
    <cellStyle name="Normal 2 2 3 2 4" xfId="407"/>
    <cellStyle name="Normal 2 2 3 2 5" xfId="408"/>
    <cellStyle name="Normal 2 2 3 2_DALYVIAI" xfId="409"/>
    <cellStyle name="Normal 2 2 3 3" xfId="410"/>
    <cellStyle name="Normal 2 2 3 3 2" xfId="411"/>
    <cellStyle name="Normal 2 2 3 3 2 2" xfId="412"/>
    <cellStyle name="Normal 2 2 3 3 2 3" xfId="413"/>
    <cellStyle name="Normal 2 2 3 3 2 4" xfId="414"/>
    <cellStyle name="Normal 2 2 3 3 2_DALYVIAI" xfId="415"/>
    <cellStyle name="Normal 2 2 3 3 3" xfId="416"/>
    <cellStyle name="Normal 2 2 3 3 3 2" xfId="417"/>
    <cellStyle name="Normal 2 2 3 3 3 3" xfId="418"/>
    <cellStyle name="Normal 2 2 3 3 3 4" xfId="419"/>
    <cellStyle name="Normal 2 2 3 3 3_DALYVIAI" xfId="420"/>
    <cellStyle name="Normal 2 2 3 3 4" xfId="421"/>
    <cellStyle name="Normal 2 2 3 3 5" xfId="422"/>
    <cellStyle name="Normal 2 2 3 3 6" xfId="423"/>
    <cellStyle name="Normal 2 2 3 3 7" xfId="424"/>
    <cellStyle name="Normal 2 2 3 3_DALYVIAI" xfId="425"/>
    <cellStyle name="Normal 2 2 3 4" xfId="426"/>
    <cellStyle name="Normal 2 2 3 4 2" xfId="427"/>
    <cellStyle name="Normal 2 2 3 4 2 2" xfId="428"/>
    <cellStyle name="Normal 2 2 3 4 2 2 2" xfId="429"/>
    <cellStyle name="Normal 2 2 3 4 2 2 3" xfId="430"/>
    <cellStyle name="Normal 2 2 3 4 2 2 4" xfId="431"/>
    <cellStyle name="Normal 2 2 3 4 2 2_DALYVIAI" xfId="432"/>
    <cellStyle name="Normal 2 2 3 4 2 3" xfId="433"/>
    <cellStyle name="Normal 2 2 3 4 2 3 2" xfId="434"/>
    <cellStyle name="Normal 2 2 3 4 2 3 3" xfId="435"/>
    <cellStyle name="Normal 2 2 3 4 2 3 4" xfId="436"/>
    <cellStyle name="Normal 2 2 3 4 2 3_DALYVIAI" xfId="437"/>
    <cellStyle name="Normal 2 2 3 4 2 4" xfId="438"/>
    <cellStyle name="Normal 2 2 3 4 2 5" xfId="439"/>
    <cellStyle name="Normal 2 2 3 4 2 6" xfId="440"/>
    <cellStyle name="Normal 2 2 3 4 2_DALYVIAI" xfId="441"/>
    <cellStyle name="Normal 2 2 3 4 3" xfId="442"/>
    <cellStyle name="Normal 2 2 3 4 4" xfId="443"/>
    <cellStyle name="Normal 2 2 3 4 5" xfId="444"/>
    <cellStyle name="Normal 2 2 3 4_DALYVIAI" xfId="445"/>
    <cellStyle name="Normal 2 2 3 5" xfId="446"/>
    <cellStyle name="Normal 2 2 3 5 2" xfId="447"/>
    <cellStyle name="Normal 2 2 3 5 2 2" xfId="448"/>
    <cellStyle name="Normal 2 2 3 5 2 3" xfId="449"/>
    <cellStyle name="Normal 2 2 3 5 2 4" xfId="450"/>
    <cellStyle name="Normal 2 2 3 5 2_DALYVIAI" xfId="451"/>
    <cellStyle name="Normal 2 2 3 5 3" xfId="452"/>
    <cellStyle name="Normal 2 2 3 5 3 2" xfId="453"/>
    <cellStyle name="Normal 2 2 3 5 3 3" xfId="454"/>
    <cellStyle name="Normal 2 2 3 5 3 4" xfId="455"/>
    <cellStyle name="Normal 2 2 3 5 3_DALYVIAI" xfId="456"/>
    <cellStyle name="Normal 2 2 3 5 4" xfId="457"/>
    <cellStyle name="Normal 2 2 3 5 4 2" xfId="458"/>
    <cellStyle name="Normal 2 2 3 5 4 3" xfId="459"/>
    <cellStyle name="Normal 2 2 3 5 4 4" xfId="460"/>
    <cellStyle name="Normal 2 2 3 5 4_DALYVIAI" xfId="461"/>
    <cellStyle name="Normal 2 2 3 5 5" xfId="462"/>
    <cellStyle name="Normal 2 2 3 5 5 2" xfId="463"/>
    <cellStyle name="Normal 2 2 3 5 5 3" xfId="464"/>
    <cellStyle name="Normal 2 2 3 5 5 4" xfId="465"/>
    <cellStyle name="Normal 2 2 3 5 5_DALYVIAI" xfId="466"/>
    <cellStyle name="Normal 2 2 3 5 6" xfId="467"/>
    <cellStyle name="Normal 2 2 3 5 7" xfId="468"/>
    <cellStyle name="Normal 2 2 3 5 8" xfId="469"/>
    <cellStyle name="Normal 2 2 3 5_DALYVIAI" xfId="470"/>
    <cellStyle name="Normal 2 2 3 6" xfId="471"/>
    <cellStyle name="Normal 2 2 3 6 10" xfId="472"/>
    <cellStyle name="Normal 2 2 3 6 11" xfId="473"/>
    <cellStyle name="Normal 2 2 3 6 12" xfId="474"/>
    <cellStyle name="Normal 2 2 3 6 13" xfId="475"/>
    <cellStyle name="Normal 2 2 3 6 2" xfId="476"/>
    <cellStyle name="Normal 2 2 3 6 2 2" xfId="477"/>
    <cellStyle name="Normal 2 2 3 6 2 2 2" xfId="478"/>
    <cellStyle name="Normal 2 2 3 6 2_DALYVIAI" xfId="479"/>
    <cellStyle name="Normal 2 2 3 6 3" xfId="480"/>
    <cellStyle name="Normal 2 2 3 6 3 2" xfId="481"/>
    <cellStyle name="Normal 2 2 3 6 3_LJnP0207" xfId="482"/>
    <cellStyle name="Normal 2 2 3 6 4" xfId="483"/>
    <cellStyle name="Normal 2 2 3 6 5" xfId="484"/>
    <cellStyle name="Normal 2 2 3 6 6" xfId="485"/>
    <cellStyle name="Normal 2 2 3 6 7" xfId="486"/>
    <cellStyle name="Normal 2 2 3 6 8" xfId="487"/>
    <cellStyle name="Normal 2 2 3 6 9" xfId="488"/>
    <cellStyle name="Normal 2 2 3 6_DALYVIAI" xfId="489"/>
    <cellStyle name="Normal 2 2 3 7" xfId="490"/>
    <cellStyle name="Normal 2 2 3 8" xfId="491"/>
    <cellStyle name="Normal 2 2 3 9" xfId="492"/>
    <cellStyle name="Normal 2 2 3_DALYVIAI" xfId="493"/>
    <cellStyle name="Normal 2 2 4" xfId="494"/>
    <cellStyle name="Normal 2 2 4 2" xfId="495"/>
    <cellStyle name="Normal 2 2 4 2 2" xfId="496"/>
    <cellStyle name="Normal 2 2 4 2 3" xfId="497"/>
    <cellStyle name="Normal 2 2 4 2 4" xfId="498"/>
    <cellStyle name="Normal 2 2 4 2_DALYVIAI" xfId="499"/>
    <cellStyle name="Normal 2 2 4 3" xfId="500"/>
    <cellStyle name="Normal 2 2 4 4" xfId="501"/>
    <cellStyle name="Normal 2 2 4 5" xfId="502"/>
    <cellStyle name="Normal 2 2 4_DALYVIAI" xfId="503"/>
    <cellStyle name="Normal 2 2 5" xfId="504"/>
    <cellStyle name="Normal 2 2 5 2" xfId="505"/>
    <cellStyle name="Normal 2 2 5 2 2" xfId="506"/>
    <cellStyle name="Normal 2 2 5 2 2 2" xfId="507"/>
    <cellStyle name="Normal 2 2 5 2 2 3" xfId="508"/>
    <cellStyle name="Normal 2 2 5 2 2 4" xfId="509"/>
    <cellStyle name="Normal 2 2 5 2 2_DALYVIAI" xfId="510"/>
    <cellStyle name="Normal 2 2 5 2 3" xfId="511"/>
    <cellStyle name="Normal 2 2 5 2 3 2" xfId="512"/>
    <cellStyle name="Normal 2 2 5 2 3 3" xfId="513"/>
    <cellStyle name="Normal 2 2 5 2 3 4" xfId="514"/>
    <cellStyle name="Normal 2 2 5 2 3_DALYVIAI" xfId="515"/>
    <cellStyle name="Normal 2 2 5 2 4" xfId="516"/>
    <cellStyle name="Normal 2 2 5 2 5" xfId="517"/>
    <cellStyle name="Normal 2 2 5 2 6" xfId="518"/>
    <cellStyle name="Normal 2 2 5 2_DALYVIAI" xfId="519"/>
    <cellStyle name="Normal 2 2 5 3" xfId="520"/>
    <cellStyle name="Normal 2 2 5 4" xfId="521"/>
    <cellStyle name="Normal 2 2 5 5" xfId="522"/>
    <cellStyle name="Normal 2 2 5_DALYVIAI" xfId="523"/>
    <cellStyle name="Normal 2 2 6" xfId="524"/>
    <cellStyle name="Normal 2 2 6 2" xfId="525"/>
    <cellStyle name="Normal 2 2 6 3" xfId="526"/>
    <cellStyle name="Normal 2 2 6 4" xfId="527"/>
    <cellStyle name="Normal 2 2 6_DALYVIAI" xfId="528"/>
    <cellStyle name="Normal 2 2 7" xfId="529"/>
    <cellStyle name="Normal 2 2 7 2" xfId="530"/>
    <cellStyle name="Normal 2 2 7 3" xfId="531"/>
    <cellStyle name="Normal 2 2 7 4" xfId="532"/>
    <cellStyle name="Normal 2 2 7_DALYVIAI" xfId="533"/>
    <cellStyle name="Normal 2 2 8" xfId="534"/>
    <cellStyle name="Normal 2 2 8 2" xfId="535"/>
    <cellStyle name="Normal 2 2 8 3" xfId="536"/>
    <cellStyle name="Normal 2 2 8 4" xfId="537"/>
    <cellStyle name="Normal 2 2 8_DALYVIAI" xfId="538"/>
    <cellStyle name="Normal 2 2 9" xfId="539"/>
    <cellStyle name="Normal 2 2_DALYVIAI" xfId="540"/>
    <cellStyle name="Normal 2 3" xfId="541"/>
    <cellStyle name="Normal 2 4" xfId="542"/>
    <cellStyle name="Normal 2 4 2" xfId="543"/>
    <cellStyle name="Normal 2 4 3" xfId="544"/>
    <cellStyle name="Normal 2 4 3 2" xfId="545"/>
    <cellStyle name="Normal 2 4 3 3" xfId="546"/>
    <cellStyle name="Normal 2 4 3 4" xfId="547"/>
    <cellStyle name="Normal 2 5" xfId="548"/>
    <cellStyle name="Normal 2 6" xfId="549"/>
    <cellStyle name="Normal 2 7" xfId="550"/>
    <cellStyle name="Normal 2 7 2" xfId="551"/>
    <cellStyle name="Normal 2 7 3" xfId="552"/>
    <cellStyle name="Normal 2 7 4" xfId="553"/>
    <cellStyle name="Normal 2 7_DALYVIAI" xfId="554"/>
    <cellStyle name="Normal 2 8" xfId="555"/>
    <cellStyle name="Normal 2 9" xfId="556"/>
    <cellStyle name="Normal 2_DALYVIAI" xfId="557"/>
    <cellStyle name="Normal 20" xfId="558"/>
    <cellStyle name="Normal 20 2" xfId="559"/>
    <cellStyle name="Normal 20 2 2" xfId="560"/>
    <cellStyle name="Normal 20 2 2 2" xfId="561"/>
    <cellStyle name="Normal 20 2 2 3" xfId="562"/>
    <cellStyle name="Normal 20 2 2 4" xfId="563"/>
    <cellStyle name="Normal 20 2 2_DALYVIAI" xfId="564"/>
    <cellStyle name="Normal 20 2 3" xfId="565"/>
    <cellStyle name="Normal 20 2 4" xfId="566"/>
    <cellStyle name="Normal 20 2 5" xfId="567"/>
    <cellStyle name="Normal 20 2_DALYVIAI" xfId="568"/>
    <cellStyle name="Normal 20 3" xfId="569"/>
    <cellStyle name="Normal 20 3 2" xfId="570"/>
    <cellStyle name="Normal 20 3 3" xfId="571"/>
    <cellStyle name="Normal 20 3 4" xfId="572"/>
    <cellStyle name="Normal 20 3_DALYVIAI" xfId="573"/>
    <cellStyle name="Normal 20 4" xfId="574"/>
    <cellStyle name="Normal 20 5" xfId="575"/>
    <cellStyle name="Normal 20_DALYVIAI" xfId="576"/>
    <cellStyle name="Normal 21" xfId="577"/>
    <cellStyle name="Normal 21 2" xfId="578"/>
    <cellStyle name="Normal 21 2 2" xfId="579"/>
    <cellStyle name="Normal 21 2 2 2" xfId="580"/>
    <cellStyle name="Normal 21 2 2 3" xfId="581"/>
    <cellStyle name="Normal 21 2 2 4" xfId="582"/>
    <cellStyle name="Normal 21 2 2_DALYVIAI" xfId="583"/>
    <cellStyle name="Normal 21 2 3" xfId="584"/>
    <cellStyle name="Normal 21 2 4" xfId="585"/>
    <cellStyle name="Normal 21 2 5" xfId="586"/>
    <cellStyle name="Normal 21 2_DALYVIAI" xfId="587"/>
    <cellStyle name="Normal 21 3" xfId="588"/>
    <cellStyle name="Normal 21 3 2" xfId="589"/>
    <cellStyle name="Normal 21 3 3" xfId="590"/>
    <cellStyle name="Normal 21 3 4" xfId="591"/>
    <cellStyle name="Normal 21 3_DALYVIAI" xfId="592"/>
    <cellStyle name="Normal 21 4" xfId="593"/>
    <cellStyle name="Normal 21 5" xfId="594"/>
    <cellStyle name="Normal 21_DALYVIAI" xfId="595"/>
    <cellStyle name="Normal 22" xfId="596"/>
    <cellStyle name="Normal 22 2" xfId="597"/>
    <cellStyle name="Normal 22 2 2" xfId="598"/>
    <cellStyle name="Normal 22 2 2 2" xfId="599"/>
    <cellStyle name="Normal 22 2 2 3" xfId="600"/>
    <cellStyle name="Normal 22 2 2 4" xfId="601"/>
    <cellStyle name="Normal 22 2 2_DALYVIAI" xfId="602"/>
    <cellStyle name="Normal 22 2 3" xfId="603"/>
    <cellStyle name="Normal 22 2 4" xfId="604"/>
    <cellStyle name="Normal 22 2 5" xfId="605"/>
    <cellStyle name="Normal 22 2_DALYVIAI" xfId="606"/>
    <cellStyle name="Normal 22 3" xfId="607"/>
    <cellStyle name="Normal 22 3 2" xfId="608"/>
    <cellStyle name="Normal 22 3 3" xfId="609"/>
    <cellStyle name="Normal 22 3 4" xfId="610"/>
    <cellStyle name="Normal 22 3_DALYVIAI" xfId="611"/>
    <cellStyle name="Normal 22 4" xfId="612"/>
    <cellStyle name="Normal 22 5" xfId="613"/>
    <cellStyle name="Normal 22_DALYVIAI" xfId="614"/>
    <cellStyle name="Normal 23" xfId="615"/>
    <cellStyle name="Normal 23 2" xfId="616"/>
    <cellStyle name="Normal 23 3" xfId="617"/>
    <cellStyle name="Normal 24" xfId="618"/>
    <cellStyle name="Normal 24 2" xfId="619"/>
    <cellStyle name="Normal 24 3" xfId="620"/>
    <cellStyle name="Normal 24 4" xfId="621"/>
    <cellStyle name="Normal 24 5" xfId="622"/>
    <cellStyle name="Normal 24_DALYVIAI" xfId="623"/>
    <cellStyle name="Normal 25" xfId="624"/>
    <cellStyle name="Normal 25 2" xfId="625"/>
    <cellStyle name="Normal 25 3" xfId="626"/>
    <cellStyle name="Normal 25_DALYVIAI" xfId="627"/>
    <cellStyle name="Normal 26" xfId="628"/>
    <cellStyle name="Normal 26 2" xfId="629"/>
    <cellStyle name="Normal 26 3" xfId="630"/>
    <cellStyle name="Normal 26 4" xfId="631"/>
    <cellStyle name="Normal 26_DALYVIAI" xfId="632"/>
    <cellStyle name="Normal 27" xfId="633"/>
    <cellStyle name="Normal 28" xfId="634"/>
    <cellStyle name="Normal 29" xfId="635"/>
    <cellStyle name="Normal 3" xfId="636"/>
    <cellStyle name="Normal 3 10" xfId="637"/>
    <cellStyle name="Normal 3 11" xfId="638"/>
    <cellStyle name="Normal 3 12" xfId="639"/>
    <cellStyle name="Normal 3 12 2" xfId="640"/>
    <cellStyle name="Normal 3 12 3" xfId="641"/>
    <cellStyle name="Normal 3 12 4" xfId="642"/>
    <cellStyle name="Normal 3 12_DALYVIAI" xfId="643"/>
    <cellStyle name="Normal 3 13" xfId="644"/>
    <cellStyle name="Normal 3 14" xfId="645"/>
    <cellStyle name="Normal 3 15" xfId="646"/>
    <cellStyle name="Normal 3 2" xfId="647"/>
    <cellStyle name="Normal 3 3" xfId="648"/>
    <cellStyle name="Normal 3 3 2" xfId="649"/>
    <cellStyle name="Normal 3 3 3" xfId="650"/>
    <cellStyle name="Normal 3 4" xfId="651"/>
    <cellStyle name="Normal 3 4 2" xfId="652"/>
    <cellStyle name="Normal 3 4 3" xfId="653"/>
    <cellStyle name="Normal 3 5" xfId="654"/>
    <cellStyle name="Normal 3 5 2" xfId="655"/>
    <cellStyle name="Normal 3 6" xfId="656"/>
    <cellStyle name="Normal 3 7" xfId="657"/>
    <cellStyle name="Normal 3 8" xfId="658"/>
    <cellStyle name="Normal 3 8 2" xfId="659"/>
    <cellStyle name="Normal 3 9" xfId="660"/>
    <cellStyle name="Normal 3 9 2" xfId="661"/>
    <cellStyle name="Normal 3_1500 V" xfId="662"/>
    <cellStyle name="Normal 30" xfId="663"/>
    <cellStyle name="Normal 31" xfId="664"/>
    <cellStyle name="Normal 4" xfId="665"/>
    <cellStyle name="Normal 4 10" xfId="666"/>
    <cellStyle name="Normal 4 11" xfId="667"/>
    <cellStyle name="Normal 4 11 2" xfId="668"/>
    <cellStyle name="Normal 4 11 3" xfId="669"/>
    <cellStyle name="Normal 4 11 4" xfId="670"/>
    <cellStyle name="Normal 4 11_DALYVIAI" xfId="671"/>
    <cellStyle name="Normal 4 12" xfId="672"/>
    <cellStyle name="Normal 4 13" xfId="673"/>
    <cellStyle name="Normal 4 2" xfId="674"/>
    <cellStyle name="Normal 4 2 2" xfId="675"/>
    <cellStyle name="Normal 4 2 2 2" xfId="676"/>
    <cellStyle name="Normal 4 2 2 3" xfId="677"/>
    <cellStyle name="Normal 4 2 2 4" xfId="678"/>
    <cellStyle name="Normal 4 2 2_DALYVIAI" xfId="679"/>
    <cellStyle name="Normal 4 2 3" xfId="680"/>
    <cellStyle name="Normal 4 2 3 2" xfId="681"/>
    <cellStyle name="Normal 4 2 3 3" xfId="682"/>
    <cellStyle name="Normal 4 2 3 4" xfId="683"/>
    <cellStyle name="Normal 4 2 3_DALYVIAI" xfId="684"/>
    <cellStyle name="Normal 4 2 4" xfId="685"/>
    <cellStyle name="Normal 4 2 5" xfId="686"/>
    <cellStyle name="Normal 4 2 6" xfId="687"/>
    <cellStyle name="Normal 4 2_DALYVIAI" xfId="688"/>
    <cellStyle name="Normal 4 3" xfId="689"/>
    <cellStyle name="Normal 4 3 2" xfId="690"/>
    <cellStyle name="Normal 4 3 3" xfId="691"/>
    <cellStyle name="Normal 4 3 4" xfId="692"/>
    <cellStyle name="Normal 4 3_DALYVIAI" xfId="693"/>
    <cellStyle name="Normal 4 4" xfId="694"/>
    <cellStyle name="Normal 4 4 2" xfId="695"/>
    <cellStyle name="Normal 4 4 3" xfId="696"/>
    <cellStyle name="Normal 4 4 4" xfId="697"/>
    <cellStyle name="Normal 4 4_DALYVIAI" xfId="698"/>
    <cellStyle name="Normal 4 5" xfId="699"/>
    <cellStyle name="Normal 4 5 2" xfId="700"/>
    <cellStyle name="Normal 4 5 3" xfId="701"/>
    <cellStyle name="Normal 4 5 4" xfId="702"/>
    <cellStyle name="Normal 4 5_DALYVIAI" xfId="703"/>
    <cellStyle name="Normal 4 6" xfId="704"/>
    <cellStyle name="Normal 4 6 2" xfId="705"/>
    <cellStyle name="Normal 4 6 3" xfId="706"/>
    <cellStyle name="Normal 4 6 4" xfId="707"/>
    <cellStyle name="Normal 4 6_DALYVIAI" xfId="708"/>
    <cellStyle name="Normal 4 7" xfId="709"/>
    <cellStyle name="Normal 4 7 2" xfId="710"/>
    <cellStyle name="Normal 4 7 3" xfId="711"/>
    <cellStyle name="Normal 4 7 4" xfId="712"/>
    <cellStyle name="Normal 4 7_DALYVIAI" xfId="713"/>
    <cellStyle name="Normal 4 8" xfId="714"/>
    <cellStyle name="Normal 4 8 2" xfId="715"/>
    <cellStyle name="Normal 4 8 3" xfId="716"/>
    <cellStyle name="Normal 4 8 4" xfId="717"/>
    <cellStyle name="Normal 4 8_DALYVIAI" xfId="718"/>
    <cellStyle name="Normal 4 9" xfId="719"/>
    <cellStyle name="Normal 4 9 2" xfId="720"/>
    <cellStyle name="Normal 4 9 2 2" xfId="721"/>
    <cellStyle name="Normal 4 9 2 3" xfId="722"/>
    <cellStyle name="Normal 4 9 2 4" xfId="723"/>
    <cellStyle name="Normal 4 9 2_DALYVIAI" xfId="724"/>
    <cellStyle name="Normal 4 9 3" xfId="725"/>
    <cellStyle name="Normal 4 9 3 2" xfId="726"/>
    <cellStyle name="Normal 4 9 3 3" xfId="727"/>
    <cellStyle name="Normal 4 9 3 4" xfId="728"/>
    <cellStyle name="Normal 4 9 3_DALYVIAI" xfId="729"/>
    <cellStyle name="Normal 4 9 4" xfId="730"/>
    <cellStyle name="Normal 4 9 4 2" xfId="731"/>
    <cellStyle name="Normal 4 9 4 3" xfId="732"/>
    <cellStyle name="Normal 4 9 4 4" xfId="733"/>
    <cellStyle name="Normal 4 9 4_DALYVIAI" xfId="734"/>
    <cellStyle name="Normal 4 9 5" xfId="735"/>
    <cellStyle name="Normal 4 9 5 2" xfId="736"/>
    <cellStyle name="Normal 4 9 5 3" xfId="737"/>
    <cellStyle name="Normal 4 9 5 4" xfId="738"/>
    <cellStyle name="Normal 4 9 5_DALYVIAI" xfId="739"/>
    <cellStyle name="Normal 4 9 6" xfId="740"/>
    <cellStyle name="Normal 4 9 6 2" xfId="741"/>
    <cellStyle name="Normal 4 9 6 3" xfId="742"/>
    <cellStyle name="Normal 4 9 6 4" xfId="743"/>
    <cellStyle name="Normal 4 9 6_DALYVIAI" xfId="744"/>
    <cellStyle name="Normal 4 9 7" xfId="745"/>
    <cellStyle name="Normal 4 9 8" xfId="746"/>
    <cellStyle name="Normal 4 9 9" xfId="747"/>
    <cellStyle name="Normal 4 9_DALYVIAI" xfId="748"/>
    <cellStyle name="Normal 4_DALYVIAI" xfId="749"/>
    <cellStyle name="Normal 5" xfId="750"/>
    <cellStyle name="Normal 5 2" xfId="751"/>
    <cellStyle name="Normal 5 2 2" xfId="752"/>
    <cellStyle name="Normal 5 2 2 2" xfId="753"/>
    <cellStyle name="Normal 5 2 2 3" xfId="754"/>
    <cellStyle name="Normal 5 2 2 4" xfId="755"/>
    <cellStyle name="Normal 5 2 2_DALYVIAI" xfId="756"/>
    <cellStyle name="Normal 5 2 3" xfId="757"/>
    <cellStyle name="Normal 5 2 4" xfId="758"/>
    <cellStyle name="Normal 5 2 5" xfId="759"/>
    <cellStyle name="Normal 5 2_DALYVIAI" xfId="760"/>
    <cellStyle name="Normal 5 3" xfId="761"/>
    <cellStyle name="Normal 5 3 2" xfId="762"/>
    <cellStyle name="Normal 5 3 3" xfId="763"/>
    <cellStyle name="Normal 5 3 4" xfId="764"/>
    <cellStyle name="Normal 5 3_DALYVIAI" xfId="765"/>
    <cellStyle name="Normal 5 4" xfId="766"/>
    <cellStyle name="Normal 5 5" xfId="767"/>
    <cellStyle name="Normal 5_DALYVIAI" xfId="768"/>
    <cellStyle name="Normal 6" xfId="769"/>
    <cellStyle name="Normal 6 2" xfId="770"/>
    <cellStyle name="Normal 6 2 2" xfId="771"/>
    <cellStyle name="Normal 6 2 3" xfId="772"/>
    <cellStyle name="Normal 6 2 4" xfId="773"/>
    <cellStyle name="Normal 6 2_DALYVIAI" xfId="774"/>
    <cellStyle name="Normal 6 3" xfId="775"/>
    <cellStyle name="Normal 6 3 2" xfId="776"/>
    <cellStyle name="Normal 6 3 3" xfId="777"/>
    <cellStyle name="Normal 6 3 4" xfId="778"/>
    <cellStyle name="Normal 6 3_DALYVIAI" xfId="779"/>
    <cellStyle name="Normal 6 4" xfId="780"/>
    <cellStyle name="Normal 6 4 2" xfId="781"/>
    <cellStyle name="Normal 6 4 3" xfId="782"/>
    <cellStyle name="Normal 6 4 4" xfId="783"/>
    <cellStyle name="Normal 6 4_DALYVIAI" xfId="784"/>
    <cellStyle name="Normal 6 5" xfId="785"/>
    <cellStyle name="Normal 6 6" xfId="786"/>
    <cellStyle name="Normal 6 6 2" xfId="787"/>
    <cellStyle name="Normal 6 6 3" xfId="788"/>
    <cellStyle name="Normal 6 6 4" xfId="789"/>
    <cellStyle name="Normal 6 6_DALYVIAI" xfId="790"/>
    <cellStyle name="Normal 6 7" xfId="791"/>
    <cellStyle name="Normal 6 8" xfId="792"/>
    <cellStyle name="Normal 6_DALYVIAI" xfId="793"/>
    <cellStyle name="Normal 7" xfId="794"/>
    <cellStyle name="Normal 7 2" xfId="795"/>
    <cellStyle name="Normal 7 2 2" xfId="796"/>
    <cellStyle name="Normal 7 2 2 2" xfId="797"/>
    <cellStyle name="Normal 7 2 2 3" xfId="798"/>
    <cellStyle name="Normal 7 2 2 4" xfId="799"/>
    <cellStyle name="Normal 7 2 2_DALYVIAI" xfId="800"/>
    <cellStyle name="Normal 7 2 3" xfId="801"/>
    <cellStyle name="Normal 7 2 4" xfId="802"/>
    <cellStyle name="Normal 7 2 5" xfId="803"/>
    <cellStyle name="Normal 7 2_DALYVIAI" xfId="804"/>
    <cellStyle name="Normal 7 3" xfId="805"/>
    <cellStyle name="Normal 7 4" xfId="806"/>
    <cellStyle name="Normal 7 5" xfId="807"/>
    <cellStyle name="Normal 7 6" xfId="808"/>
    <cellStyle name="Normal 7_DALYVIAI" xfId="809"/>
    <cellStyle name="Normal 8" xfId="810"/>
    <cellStyle name="Normal 8 2" xfId="811"/>
    <cellStyle name="Normal 8 2 2" xfId="812"/>
    <cellStyle name="Normal 8 2 2 2" xfId="813"/>
    <cellStyle name="Normal 8 2 2 3" xfId="814"/>
    <cellStyle name="Normal 8 2 2 4" xfId="815"/>
    <cellStyle name="Normal 8 2 2_DALYVIAI" xfId="816"/>
    <cellStyle name="Normal 8 2 3" xfId="817"/>
    <cellStyle name="Normal 8 2 4" xfId="818"/>
    <cellStyle name="Normal 8 2 5" xfId="819"/>
    <cellStyle name="Normal 8 2_DALYVIAI" xfId="820"/>
    <cellStyle name="Normal 8 3" xfId="821"/>
    <cellStyle name="Normal 8 4" xfId="822"/>
    <cellStyle name="Normal 8 4 2" xfId="823"/>
    <cellStyle name="Normal 8 4 3" xfId="824"/>
    <cellStyle name="Normal 8 4 4" xfId="825"/>
    <cellStyle name="Normal 8 4_DALYVIAI" xfId="826"/>
    <cellStyle name="Normal 8 5" xfId="827"/>
    <cellStyle name="Normal 8 6" xfId="828"/>
    <cellStyle name="Normal 8_DALYVIAI" xfId="829"/>
    <cellStyle name="Normal 9" xfId="830"/>
    <cellStyle name="Normal 9 2" xfId="831"/>
    <cellStyle name="Normal 9 2 2" xfId="832"/>
    <cellStyle name="Normal 9 2 3" xfId="833"/>
    <cellStyle name="Normal 9 2 4" xfId="834"/>
    <cellStyle name="Normal 9 2_DALYVIAI" xfId="835"/>
    <cellStyle name="Normal 9 3" xfId="836"/>
    <cellStyle name="Normal 9 3 2" xfId="837"/>
    <cellStyle name="Normal 9 3 2 2" xfId="838"/>
    <cellStyle name="Normal 9 3 2 3" xfId="839"/>
    <cellStyle name="Normal 9 3 2 4" xfId="840"/>
    <cellStyle name="Normal 9 3 2_DALYVIAI" xfId="841"/>
    <cellStyle name="Normal 9 3 3" xfId="842"/>
    <cellStyle name="Normal 9 3 4" xfId="843"/>
    <cellStyle name="Normal 9 3 5" xfId="844"/>
    <cellStyle name="Normal 9 3_DALYVIAI" xfId="845"/>
    <cellStyle name="Normal 9 4" xfId="846"/>
    <cellStyle name="Normal 9 4 2" xfId="847"/>
    <cellStyle name="Normal 9 4 3" xfId="848"/>
    <cellStyle name="Normal 9 4 4" xfId="849"/>
    <cellStyle name="Normal 9 4_DALYVIAI" xfId="850"/>
    <cellStyle name="Normal 9 5" xfId="851"/>
    <cellStyle name="Normal 9 5 2" xfId="852"/>
    <cellStyle name="Normal 9 5 3" xfId="853"/>
    <cellStyle name="Normal 9 5 4" xfId="854"/>
    <cellStyle name="Normal 9 5_DALYVIAI" xfId="855"/>
    <cellStyle name="Normal 9 6" xfId="856"/>
    <cellStyle name="Normal 9 7" xfId="857"/>
    <cellStyle name="Normal 9 7 2" xfId="858"/>
    <cellStyle name="Normal 9 7 3" xfId="859"/>
    <cellStyle name="Normal 9 7 4" xfId="860"/>
    <cellStyle name="Normal 9 7_DALYVIAI" xfId="861"/>
    <cellStyle name="Normal 9 8" xfId="862"/>
    <cellStyle name="Normal 9 9" xfId="863"/>
    <cellStyle name="Normal 9_DALYVIAI" xfId="864"/>
    <cellStyle name="Normal_daugiakove" xfId="865"/>
    <cellStyle name="Normal_Daugiakoves" xfId="866"/>
    <cellStyle name="Note" xfId="867"/>
    <cellStyle name="Output" xfId="868"/>
    <cellStyle name="Paprastas 2" xfId="869"/>
    <cellStyle name="Paryškinimas 1" xfId="870"/>
    <cellStyle name="Paryškinimas 2" xfId="871"/>
    <cellStyle name="Paryškinimas 3" xfId="872"/>
    <cellStyle name="Paryškinimas 4" xfId="873"/>
    <cellStyle name="Paryškinimas 5" xfId="874"/>
    <cellStyle name="Paryškinimas 6" xfId="875"/>
    <cellStyle name="Pastaba" xfId="876"/>
    <cellStyle name="Percent" xfId="877"/>
    <cellStyle name="Percent [0]" xfId="878"/>
    <cellStyle name="Percent [0] 2" xfId="879"/>
    <cellStyle name="Percent [0] 3" xfId="880"/>
    <cellStyle name="Percent [00]" xfId="881"/>
    <cellStyle name="Percent [00] 2" xfId="882"/>
    <cellStyle name="Percent [00] 3" xfId="883"/>
    <cellStyle name="Percent [2]" xfId="884"/>
    <cellStyle name="Percent [2] 2" xfId="885"/>
    <cellStyle name="Percent [2] 3" xfId="886"/>
    <cellStyle name="PrePop Currency (0)" xfId="887"/>
    <cellStyle name="PrePop Currency (0) 2" xfId="888"/>
    <cellStyle name="PrePop Currency (2)" xfId="889"/>
    <cellStyle name="PrePop Currency (2) 2" xfId="890"/>
    <cellStyle name="PrePop Units (0)" xfId="891"/>
    <cellStyle name="PrePop Units (0) 2" xfId="892"/>
    <cellStyle name="PrePop Units (1)" xfId="893"/>
    <cellStyle name="PrePop Units (1) 2" xfId="894"/>
    <cellStyle name="PrePop Units (2)" xfId="895"/>
    <cellStyle name="PrePop Units (2) 2" xfId="896"/>
    <cellStyle name="Skaičiavimas" xfId="897"/>
    <cellStyle name="Susietas langelis" xfId="898"/>
    <cellStyle name="Text Indent A" xfId="899"/>
    <cellStyle name="Text Indent B" xfId="900"/>
    <cellStyle name="Text Indent B 2" xfId="901"/>
    <cellStyle name="Text Indent C" xfId="902"/>
    <cellStyle name="Text Indent C 2" xfId="903"/>
    <cellStyle name="Tikrinimo langelis" xfId="904"/>
    <cellStyle name="Title" xfId="905"/>
    <cellStyle name="Total" xfId="906"/>
    <cellStyle name="Walutowy [0]_PLDT" xfId="907"/>
    <cellStyle name="Walutowy_PLDT" xfId="908"/>
    <cellStyle name="Warning Text" xfId="909"/>
    <cellStyle name="Обычный_Итоговый спартакиады 1991-92 г" xfId="9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8out/vis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8out/finaliniu%20varzubu%20rezultatai%201%20die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Documents%20and%20Settings\All%20Users\Documents\LAF%20teure%202007v\Alfonso%20II%20diena\5000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si (4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bbM"/>
      <sheetName val="110bb V"/>
      <sheetName val="100 M"/>
      <sheetName val="100 V"/>
      <sheetName val="400 M"/>
      <sheetName val="400 V"/>
      <sheetName val="1500 M"/>
      <sheetName val="1500 V"/>
      <sheetName val="2000kl M"/>
      <sheetName val="4x100M"/>
      <sheetName val="4x100 V"/>
      <sheetName val="Ej M"/>
      <sheetName val="Ej V"/>
      <sheetName val="T M"/>
      <sheetName val="T V"/>
      <sheetName val="R M"/>
      <sheetName val="R V"/>
      <sheetName val="D M"/>
      <sheetName val="D 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X36"/>
  <sheetViews>
    <sheetView tabSelected="1" zoomScalePageLayoutView="0" workbookViewId="0" topLeftCell="A1">
      <selection activeCell="X24" sqref="X24"/>
    </sheetView>
  </sheetViews>
  <sheetFormatPr defaultColWidth="9.140625" defaultRowHeight="12.75"/>
  <cols>
    <col min="1" max="1" width="4.421875" style="21" customWidth="1"/>
    <col min="2" max="2" width="0.5625" style="21" customWidth="1"/>
    <col min="3" max="34" width="5.7109375" style="21" customWidth="1"/>
    <col min="35" max="35" width="9.00390625" style="21" customWidth="1"/>
    <col min="36" max="50" width="5.7109375" style="21" customWidth="1"/>
    <col min="51" max="16384" width="9.140625" style="21" customWidth="1"/>
  </cols>
  <sheetData>
    <row r="1" ht="12.75">
      <c r="B1" s="22"/>
    </row>
    <row r="2" ht="12.75">
      <c r="B2" s="22"/>
    </row>
    <row r="3" ht="12.75">
      <c r="B3" s="22"/>
    </row>
    <row r="4" ht="12.75">
      <c r="B4" s="22"/>
    </row>
    <row r="5" ht="12.75">
      <c r="B5" s="22"/>
    </row>
    <row r="6" ht="12.75">
      <c r="B6" s="22"/>
    </row>
    <row r="7" ht="12.75">
      <c r="B7" s="22"/>
    </row>
    <row r="8" spans="2:16" ht="18.75">
      <c r="B8" s="22"/>
      <c r="C8" s="19" t="s">
        <v>31</v>
      </c>
      <c r="D8" s="12"/>
      <c r="E8" s="1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2:16" ht="18.75">
      <c r="B9" s="22"/>
      <c r="C9" s="11"/>
      <c r="D9" s="11"/>
      <c r="E9" s="14"/>
      <c r="F9" s="14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2:16" ht="18.75">
      <c r="B10" s="22"/>
      <c r="C10" s="34" t="s">
        <v>35</v>
      </c>
      <c r="D10" s="35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13"/>
      <c r="P10" s="13"/>
    </row>
    <row r="11" spans="2:3" ht="17.25" customHeight="1">
      <c r="B11" s="22"/>
      <c r="C11" s="23"/>
    </row>
    <row r="12" ht="4.5" customHeight="1">
      <c r="B12" s="22"/>
    </row>
    <row r="13" spans="1:24" ht="3" customHeight="1">
      <c r="A13" s="24"/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ht="4.5" customHeight="1">
      <c r="B14" s="22"/>
    </row>
    <row r="15" ht="12.75">
      <c r="B15" s="22"/>
    </row>
    <row r="16" ht="12.75">
      <c r="B16" s="22"/>
    </row>
    <row r="17" ht="12.75">
      <c r="B17" s="22"/>
    </row>
    <row r="18" ht="12.75">
      <c r="B18" s="22"/>
    </row>
    <row r="19" ht="12.75">
      <c r="B19" s="22"/>
    </row>
    <row r="20" ht="12.75">
      <c r="B20" s="22"/>
    </row>
    <row r="21" ht="12.75">
      <c r="B21" s="22"/>
    </row>
    <row r="22" ht="12.75">
      <c r="B22" s="22"/>
    </row>
    <row r="23" ht="12.75">
      <c r="B23" s="22"/>
    </row>
    <row r="24" spans="2:3" ht="15.75">
      <c r="B24" s="22"/>
      <c r="C24" s="26" t="s">
        <v>51</v>
      </c>
    </row>
    <row r="25" spans="1:8" ht="6.75" customHeight="1">
      <c r="A25" s="27"/>
      <c r="B25" s="28"/>
      <c r="C25" s="27"/>
      <c r="D25" s="27"/>
      <c r="E25" s="27"/>
      <c r="F25" s="27"/>
      <c r="G25" s="27"/>
      <c r="H25" s="27"/>
    </row>
    <row r="26" ht="6.75" customHeight="1">
      <c r="B26" s="22"/>
    </row>
    <row r="27" spans="2:3" ht="15.75">
      <c r="B27" s="22"/>
      <c r="C27" s="29" t="s">
        <v>14</v>
      </c>
    </row>
    <row r="28" ht="12.75">
      <c r="B28" s="22"/>
    </row>
    <row r="29" ht="12.75">
      <c r="B29" s="22"/>
    </row>
    <row r="30" ht="12.75">
      <c r="B30" s="22"/>
    </row>
    <row r="31" spans="2:12" ht="12.75">
      <c r="B31" s="22"/>
      <c r="D31" s="21" t="s">
        <v>22</v>
      </c>
      <c r="K31" s="30" t="s">
        <v>23</v>
      </c>
      <c r="L31" s="21" t="s">
        <v>24</v>
      </c>
    </row>
    <row r="32" spans="2:24" ht="12.75">
      <c r="B32" s="22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ht="12.75">
      <c r="B33" s="22"/>
    </row>
    <row r="34" spans="2:11" ht="12.75">
      <c r="B34" s="22"/>
      <c r="D34" s="21" t="s">
        <v>25</v>
      </c>
      <c r="K34" s="21" t="s">
        <v>15</v>
      </c>
    </row>
    <row r="35" spans="2:24" ht="12.75">
      <c r="B35" s="22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3:24" ht="12.75"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</sheetData>
  <sheetProtection/>
  <printOptions/>
  <pageMargins left="0.75" right="0.75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L24"/>
  <sheetViews>
    <sheetView showZeros="0" workbookViewId="0" topLeftCell="A1">
      <selection activeCell="B26" sqref="B26"/>
    </sheetView>
  </sheetViews>
  <sheetFormatPr defaultColWidth="9.140625" defaultRowHeight="12.75"/>
  <cols>
    <col min="1" max="1" width="6.7109375" style="16" customWidth="1"/>
    <col min="2" max="2" width="16.421875" style="16" customWidth="1"/>
    <col min="3" max="3" width="16.421875" style="15" customWidth="1"/>
    <col min="4" max="4" width="12.421875" style="15" customWidth="1"/>
    <col min="5" max="5" width="12.140625" style="15" customWidth="1"/>
    <col min="6" max="10" width="12.140625" style="16" customWidth="1"/>
    <col min="11" max="11" width="20.00390625" style="16" customWidth="1"/>
    <col min="12" max="16384" width="9.140625" style="15" customWidth="1"/>
  </cols>
  <sheetData>
    <row r="1" spans="1:12" s="14" customFormat="1" ht="18" customHeight="1">
      <c r="A1" s="19" t="s">
        <v>32</v>
      </c>
      <c r="B1" s="12"/>
      <c r="C1" s="11"/>
      <c r="D1" s="13"/>
      <c r="E1" s="13"/>
      <c r="F1" s="13"/>
      <c r="G1" s="13"/>
      <c r="H1" s="13"/>
      <c r="I1" s="13"/>
      <c r="J1" s="13"/>
      <c r="K1" s="13"/>
      <c r="L1" s="13"/>
    </row>
    <row r="2" spans="1:12" s="14" customFormat="1" ht="13.5" customHeight="1">
      <c r="A2" s="20" t="s">
        <v>52</v>
      </c>
      <c r="B2" s="12"/>
      <c r="C2" s="11"/>
      <c r="D2" s="13"/>
      <c r="E2" s="13"/>
      <c r="F2" s="13"/>
      <c r="G2" s="13"/>
      <c r="H2" s="13"/>
      <c r="I2" s="13"/>
      <c r="J2" s="13"/>
      <c r="K2" s="13"/>
      <c r="L2" s="13"/>
    </row>
    <row r="3" spans="1:12" ht="18" customHeight="1">
      <c r="A3" s="20"/>
      <c r="B3" s="12"/>
      <c r="C3" s="11"/>
      <c r="D3" s="13"/>
      <c r="E3" s="13"/>
      <c r="F3" s="13"/>
      <c r="G3" s="13"/>
      <c r="H3" s="13"/>
      <c r="I3" s="13"/>
      <c r="J3" s="13"/>
      <c r="K3" s="13"/>
      <c r="L3" s="13"/>
    </row>
    <row r="4" spans="4:10" ht="18" customHeight="1">
      <c r="D4" s="11" t="s">
        <v>19</v>
      </c>
      <c r="E4" s="17" t="s">
        <v>3</v>
      </c>
      <c r="I4" s="15"/>
      <c r="J4" s="15"/>
    </row>
    <row r="5" spans="5:10" ht="13.5" customHeight="1" thickBot="1">
      <c r="E5" s="18"/>
      <c r="I5" s="15"/>
      <c r="J5" s="15"/>
    </row>
    <row r="6" spans="1:11" ht="12.75" customHeight="1" thickBot="1">
      <c r="A6" s="37"/>
      <c r="B6" s="37"/>
      <c r="C6" s="17"/>
      <c r="D6" s="38">
        <v>1.1574074074074073E-05</v>
      </c>
      <c r="E6" s="6" t="s">
        <v>4</v>
      </c>
      <c r="F6" s="5"/>
      <c r="G6" s="5"/>
      <c r="H6" s="5"/>
      <c r="I6" s="94"/>
      <c r="J6" s="37"/>
      <c r="K6" s="37"/>
    </row>
    <row r="7" spans="1:11" ht="22.5" customHeight="1">
      <c r="A7" s="95" t="s">
        <v>0</v>
      </c>
      <c r="B7" s="90" t="s">
        <v>5</v>
      </c>
      <c r="C7" s="92" t="s">
        <v>6</v>
      </c>
      <c r="D7" s="97"/>
      <c r="E7" s="99" t="s">
        <v>46</v>
      </c>
      <c r="F7" s="101" t="s">
        <v>8</v>
      </c>
      <c r="G7" s="103" t="s">
        <v>34</v>
      </c>
      <c r="H7" s="101" t="s">
        <v>9</v>
      </c>
      <c r="I7" s="2" t="s">
        <v>17</v>
      </c>
      <c r="J7" s="9" t="s">
        <v>2</v>
      </c>
      <c r="K7" s="7" t="s">
        <v>20</v>
      </c>
    </row>
    <row r="8" spans="1:11" ht="13.5" customHeight="1" thickBot="1">
      <c r="A8" s="96"/>
      <c r="B8" s="93" t="s">
        <v>7</v>
      </c>
      <c r="C8" s="91" t="s">
        <v>1</v>
      </c>
      <c r="D8" s="98"/>
      <c r="E8" s="100"/>
      <c r="F8" s="102"/>
      <c r="G8" s="104"/>
      <c r="H8" s="102"/>
      <c r="I8" s="1"/>
      <c r="J8" s="8"/>
      <c r="K8" s="10"/>
    </row>
    <row r="9" spans="1:11" ht="15.75">
      <c r="A9" s="4">
        <v>1</v>
      </c>
      <c r="B9" s="60" t="s">
        <v>152</v>
      </c>
      <c r="C9" s="51" t="s">
        <v>153</v>
      </c>
      <c r="D9" s="39" t="s">
        <v>11</v>
      </c>
      <c r="E9" s="40">
        <v>11.17</v>
      </c>
      <c r="F9" s="41">
        <v>1.3</v>
      </c>
      <c r="G9" s="41">
        <v>8.33</v>
      </c>
      <c r="H9" s="41">
        <v>4.5</v>
      </c>
      <c r="I9" s="42">
        <v>0.0014315972222222223</v>
      </c>
      <c r="J9" s="43">
        <f>SUM(E10:I10)</f>
        <v>2298</v>
      </c>
      <c r="K9" s="44" t="s">
        <v>136</v>
      </c>
    </row>
    <row r="10" spans="1:11" ht="16.5" thickBot="1">
      <c r="A10" s="3"/>
      <c r="B10" s="63" t="s">
        <v>154</v>
      </c>
      <c r="C10" s="52" t="s">
        <v>14</v>
      </c>
      <c r="D10" s="45" t="s">
        <v>12</v>
      </c>
      <c r="E10" s="46">
        <f>IF(ISBLANK(E9),"",INT(20.0479*(17-E9)^1.835))</f>
        <v>509</v>
      </c>
      <c r="F10" s="47">
        <f>IF(ISBLANK(F9),"",INT(1.84523*(F9*100-75)^1.348))</f>
        <v>409</v>
      </c>
      <c r="G10" s="47">
        <f>IF(ISBLANK(G9),"",INT(56.0211*(G9-1.5)^1.05))</f>
        <v>421</v>
      </c>
      <c r="H10" s="47">
        <f>IF(ISBLANK(H9),"",INT(0.188807*(H9*100-210)^1.41))</f>
        <v>428</v>
      </c>
      <c r="I10" s="48">
        <f>IF(ISBLANK(I9),"",INT(0.11193*(254-((I9+0.000462962962962963)/$D$6))^1.88))</f>
        <v>531</v>
      </c>
      <c r="J10" s="49">
        <f>J9</f>
        <v>2298</v>
      </c>
      <c r="K10" s="50" t="s">
        <v>137</v>
      </c>
    </row>
    <row r="11" spans="1:11" ht="15.75">
      <c r="A11" s="4">
        <v>2</v>
      </c>
      <c r="B11" s="60" t="s">
        <v>111</v>
      </c>
      <c r="C11" s="51" t="s">
        <v>112</v>
      </c>
      <c r="D11" s="39" t="s">
        <v>11</v>
      </c>
      <c r="E11" s="40">
        <v>11.07</v>
      </c>
      <c r="F11" s="41">
        <v>1.33</v>
      </c>
      <c r="G11" s="41">
        <v>8.66</v>
      </c>
      <c r="H11" s="41">
        <v>4.08</v>
      </c>
      <c r="I11" s="42">
        <v>0.0015100694444444443</v>
      </c>
      <c r="J11" s="43">
        <f>SUM(E12:I12)</f>
        <v>2191</v>
      </c>
      <c r="K11" s="44" t="s">
        <v>113</v>
      </c>
    </row>
    <row r="12" spans="1:11" ht="16.5" thickBot="1">
      <c r="A12" s="3"/>
      <c r="B12" s="63">
        <v>38010</v>
      </c>
      <c r="C12" s="52" t="s">
        <v>108</v>
      </c>
      <c r="D12" s="45" t="s">
        <v>12</v>
      </c>
      <c r="E12" s="46">
        <f>IF(ISBLANK(E11),"",INT(20.0479*(17-E11)^1.835))</f>
        <v>525</v>
      </c>
      <c r="F12" s="47">
        <f>IF(ISBLANK(F11),"",INT(1.84523*(F11*100-75)^1.348))</f>
        <v>439</v>
      </c>
      <c r="G12" s="47">
        <f>IF(ISBLANK(G11),"",INT(56.0211*(G11-1.5)^1.05))</f>
        <v>442</v>
      </c>
      <c r="H12" s="47">
        <f>IF(ISBLANK(H11),"",INT(0.188807*(H11*100-210)^1.41))</f>
        <v>326</v>
      </c>
      <c r="I12" s="48">
        <f>IF(ISBLANK(I11),"",INT(0.11193*(254-((I11+0.000462962962962963)/$D$6))^1.88))</f>
        <v>459</v>
      </c>
      <c r="J12" s="49">
        <f>J11</f>
        <v>2191</v>
      </c>
      <c r="K12" s="50"/>
    </row>
    <row r="13" spans="1:11" ht="15.75">
      <c r="A13" s="4">
        <v>3</v>
      </c>
      <c r="B13" s="60" t="s">
        <v>106</v>
      </c>
      <c r="C13" s="51" t="s">
        <v>107</v>
      </c>
      <c r="D13" s="39" t="s">
        <v>11</v>
      </c>
      <c r="E13" s="40">
        <v>11.28</v>
      </c>
      <c r="F13" s="41">
        <v>1.24</v>
      </c>
      <c r="G13" s="41">
        <v>8.16</v>
      </c>
      <c r="H13" s="41">
        <v>4.3</v>
      </c>
      <c r="I13" s="42">
        <v>0.0014408564814814813</v>
      </c>
      <c r="J13" s="43">
        <f>SUM(E14:I14)</f>
        <v>2152</v>
      </c>
      <c r="K13" s="44" t="s">
        <v>109</v>
      </c>
    </row>
    <row r="14" spans="1:11" ht="16.5" thickBot="1">
      <c r="A14" s="3"/>
      <c r="B14" s="63">
        <v>38025</v>
      </c>
      <c r="C14" s="52" t="s">
        <v>108</v>
      </c>
      <c r="D14" s="45" t="s">
        <v>12</v>
      </c>
      <c r="E14" s="46">
        <f>IF(ISBLANK(E13),"",INT(20.0479*(17-E13)^1.835))</f>
        <v>491</v>
      </c>
      <c r="F14" s="47">
        <f>IF(ISBLANK(F13),"",INT(1.84523*(F13*100-75)^1.348))</f>
        <v>350</v>
      </c>
      <c r="G14" s="47">
        <f>IF(ISBLANK(G13),"",INT(56.0211*(G13-1.5)^1.05))</f>
        <v>410</v>
      </c>
      <c r="H14" s="47">
        <f>IF(ISBLANK(H13),"",INT(0.188807*(H13*100-210)^1.41))</f>
        <v>379</v>
      </c>
      <c r="I14" s="48">
        <f>IF(ISBLANK(I13),"",INT(0.11193*(254-((I13+0.000462962962962963)/$D$6))^1.88))</f>
        <v>522</v>
      </c>
      <c r="J14" s="49">
        <f>J13</f>
        <v>2152</v>
      </c>
      <c r="K14" s="50" t="s">
        <v>110</v>
      </c>
    </row>
    <row r="15" spans="1:11" ht="15.75">
      <c r="A15" s="4">
        <v>4</v>
      </c>
      <c r="B15" s="60" t="s">
        <v>159</v>
      </c>
      <c r="C15" s="51" t="s">
        <v>160</v>
      </c>
      <c r="D15" s="39" t="s">
        <v>11</v>
      </c>
      <c r="E15" s="40">
        <v>11.4</v>
      </c>
      <c r="F15" s="41">
        <v>1.21</v>
      </c>
      <c r="G15" s="41">
        <v>8.42</v>
      </c>
      <c r="H15" s="41">
        <v>3.75</v>
      </c>
      <c r="I15" s="42">
        <v>0.0015518518518518518</v>
      </c>
      <c r="J15" s="43">
        <f>SUM(E16:I16)</f>
        <v>1895</v>
      </c>
      <c r="K15" s="44" t="s">
        <v>158</v>
      </c>
    </row>
    <row r="16" spans="1:11" ht="16.5" thickBot="1">
      <c r="A16" s="3"/>
      <c r="B16" s="63" t="s">
        <v>161</v>
      </c>
      <c r="C16" s="52" t="s">
        <v>14</v>
      </c>
      <c r="D16" s="45" t="s">
        <v>12</v>
      </c>
      <c r="E16" s="46">
        <f>IF(ISBLANK(E15),"",INT(20.0479*(17-E15)^1.835))</f>
        <v>473</v>
      </c>
      <c r="F16" s="47">
        <f>IF(ISBLANK(F15),"",INT(1.84523*(F15*100-75)^1.348))</f>
        <v>321</v>
      </c>
      <c r="G16" s="47">
        <f>IF(ISBLANK(G15),"",INT(56.0211*(G15-1.5)^1.05))</f>
        <v>427</v>
      </c>
      <c r="H16" s="47">
        <f>IF(ISBLANK(H15),"",INT(0.188807*(H15*100-210)^1.41))</f>
        <v>252</v>
      </c>
      <c r="I16" s="48">
        <f>IF(ISBLANK(I15),"",INT(0.11193*(254-((I15+0.000462962962962963)/$D$6))^1.88))</f>
        <v>422</v>
      </c>
      <c r="J16" s="49">
        <f>J15</f>
        <v>1895</v>
      </c>
      <c r="K16" s="50"/>
    </row>
    <row r="17" spans="1:11" ht="15.75">
      <c r="A17" s="4">
        <v>5</v>
      </c>
      <c r="B17" s="60" t="s">
        <v>56</v>
      </c>
      <c r="C17" s="51" t="s">
        <v>57</v>
      </c>
      <c r="D17" s="39" t="s">
        <v>11</v>
      </c>
      <c r="E17" s="40">
        <v>12</v>
      </c>
      <c r="F17" s="41">
        <v>1.24</v>
      </c>
      <c r="G17" s="41">
        <v>7.02</v>
      </c>
      <c r="H17" s="41">
        <v>3.95</v>
      </c>
      <c r="I17" s="42">
        <v>0.0014891203703703705</v>
      </c>
      <c r="J17" s="43">
        <f>SUM(E18:I18)</f>
        <v>1844</v>
      </c>
      <c r="K17" s="44" t="s">
        <v>58</v>
      </c>
    </row>
    <row r="18" spans="1:11" ht="16.5" thickBot="1">
      <c r="A18" s="3"/>
      <c r="B18" s="63">
        <v>38300</v>
      </c>
      <c r="C18" s="52" t="s">
        <v>55</v>
      </c>
      <c r="D18" s="45" t="s">
        <v>12</v>
      </c>
      <c r="E18" s="46">
        <f>IF(ISBLANK(E17),"",INT(20.0479*(17-E17)^1.835))</f>
        <v>384</v>
      </c>
      <c r="F18" s="47">
        <f>IF(ISBLANK(F17),"",INT(1.84523*(F17*100-75)^1.348))</f>
        <v>350</v>
      </c>
      <c r="G18" s="47">
        <f>IF(ISBLANK(G17),"",INT(56.0211*(G17-1.5)^1.05))</f>
        <v>336</v>
      </c>
      <c r="H18" s="47">
        <f>IF(ISBLANK(H17),"",INT(0.188807*(H17*100-210)^1.41))</f>
        <v>296</v>
      </c>
      <c r="I18" s="48">
        <f>IF(ISBLANK(I17),"",INT(0.11193*(254-((I17+0.000462962962962963)/$D$6))^1.88))</f>
        <v>478</v>
      </c>
      <c r="J18" s="49">
        <f>J17</f>
        <v>1844</v>
      </c>
      <c r="K18" s="50"/>
    </row>
    <row r="19" spans="1:11" ht="15.75">
      <c r="A19" s="4">
        <v>6</v>
      </c>
      <c r="B19" s="60" t="s">
        <v>83</v>
      </c>
      <c r="C19" s="51" t="s">
        <v>84</v>
      </c>
      <c r="D19" s="39" t="s">
        <v>11</v>
      </c>
      <c r="E19" s="40">
        <v>12.95</v>
      </c>
      <c r="F19" s="41">
        <v>1.21</v>
      </c>
      <c r="G19" s="41">
        <v>8.18</v>
      </c>
      <c r="H19" s="41">
        <v>3.65</v>
      </c>
      <c r="I19" s="42">
        <v>0.001445833333333333</v>
      </c>
      <c r="J19" s="43">
        <f>SUM(E20:I20)</f>
        <v>1742</v>
      </c>
      <c r="K19" s="44" t="s">
        <v>82</v>
      </c>
    </row>
    <row r="20" spans="1:11" ht="16.5" thickBot="1">
      <c r="A20" s="3"/>
      <c r="B20" s="63" t="s">
        <v>85</v>
      </c>
      <c r="C20" s="52" t="s">
        <v>81</v>
      </c>
      <c r="D20" s="45" t="s">
        <v>12</v>
      </c>
      <c r="E20" s="46">
        <f>IF(ISBLANK(E19),"",INT(20.0479*(17-E19)^1.835))</f>
        <v>261</v>
      </c>
      <c r="F20" s="47">
        <f>IF(ISBLANK(F19),"",INT(1.84523*(F19*100-75)^1.348))</f>
        <v>321</v>
      </c>
      <c r="G20" s="47">
        <f>IF(ISBLANK(G19),"",INT(56.0211*(G19-1.5)^1.05))</f>
        <v>411</v>
      </c>
      <c r="H20" s="47">
        <f>IF(ISBLANK(H19),"",INT(0.188807*(H19*100-210)^1.41))</f>
        <v>231</v>
      </c>
      <c r="I20" s="48">
        <f>IF(ISBLANK(I19),"",INT(0.11193*(254-((I19+0.000462962962962963)/$D$6))^1.88))</f>
        <v>518</v>
      </c>
      <c r="J20" s="49">
        <f>J19</f>
        <v>1742</v>
      </c>
      <c r="K20" s="50"/>
    </row>
    <row r="21" spans="1:11" ht="15.75">
      <c r="A21" s="4">
        <v>7</v>
      </c>
      <c r="B21" s="60" t="s">
        <v>149</v>
      </c>
      <c r="C21" s="51" t="s">
        <v>150</v>
      </c>
      <c r="D21" s="39" t="s">
        <v>11</v>
      </c>
      <c r="E21" s="40">
        <v>13</v>
      </c>
      <c r="F21" s="41">
        <v>1.27</v>
      </c>
      <c r="G21" s="41">
        <v>7.25</v>
      </c>
      <c r="H21" s="41">
        <v>3.74</v>
      </c>
      <c r="I21" s="42">
        <v>0.0016181712962962962</v>
      </c>
      <c r="J21" s="43">
        <f>SUM(E22:I22)</f>
        <v>1602</v>
      </c>
      <c r="K21" s="44" t="s">
        <v>136</v>
      </c>
    </row>
    <row r="22" spans="1:11" ht="16.5" thickBot="1">
      <c r="A22" s="3"/>
      <c r="B22" s="63" t="s">
        <v>151</v>
      </c>
      <c r="C22" s="52" t="s">
        <v>14</v>
      </c>
      <c r="D22" s="45" t="s">
        <v>12</v>
      </c>
      <c r="E22" s="46">
        <f>IF(ISBLANK(E21),"",INT(20.0479*(17-E21)^1.835))</f>
        <v>255</v>
      </c>
      <c r="F22" s="47">
        <f>IF(ISBLANK(F21),"",INT(1.84523*(F21*100-75)^1.348))</f>
        <v>379</v>
      </c>
      <c r="G22" s="47">
        <f>IF(ISBLANK(G21),"",INT(56.0211*(G21-1.5)^1.05))</f>
        <v>351</v>
      </c>
      <c r="H22" s="47">
        <f>IF(ISBLANK(H21),"",INT(0.188807*(H21*100-210)^1.41))</f>
        <v>250</v>
      </c>
      <c r="I22" s="48">
        <f>IF(ISBLANK(I21),"",INT(0.11193*(254-((I21+0.000462962962962963)/$D$6))^1.88))</f>
        <v>367</v>
      </c>
      <c r="J22" s="49">
        <f>J21</f>
        <v>1602</v>
      </c>
      <c r="K22" s="50" t="s">
        <v>137</v>
      </c>
    </row>
    <row r="23" spans="1:11" ht="15.75">
      <c r="A23" s="4"/>
      <c r="B23" s="60" t="s">
        <v>86</v>
      </c>
      <c r="C23" s="51" t="s">
        <v>87</v>
      </c>
      <c r="D23" s="39" t="s">
        <v>11</v>
      </c>
      <c r="E23" s="40">
        <v>12.38</v>
      </c>
      <c r="F23" s="41">
        <v>1.21</v>
      </c>
      <c r="G23" s="41">
        <v>6.9</v>
      </c>
      <c r="H23" s="41">
        <v>4.69</v>
      </c>
      <c r="I23" s="42" t="s">
        <v>192</v>
      </c>
      <c r="J23" s="43">
        <v>0</v>
      </c>
      <c r="K23" s="44" t="s">
        <v>82</v>
      </c>
    </row>
    <row r="24" spans="1:11" ht="16.5" thickBot="1">
      <c r="A24" s="3"/>
      <c r="B24" s="63" t="s">
        <v>88</v>
      </c>
      <c r="C24" s="52" t="s">
        <v>81</v>
      </c>
      <c r="D24" s="45" t="s">
        <v>12</v>
      </c>
      <c r="E24" s="46">
        <f>IF(ISBLANK(E23),"",INT(20.0479*(17-E23)^1.835))</f>
        <v>332</v>
      </c>
      <c r="F24" s="47">
        <f>IF(ISBLANK(F23),"",INT(1.84523*(F23*100-75)^1.348))</f>
        <v>321</v>
      </c>
      <c r="G24" s="47">
        <f>IF(ISBLANK(G23),"",INT(56.0211*(G23-1.5)^1.05))</f>
        <v>329</v>
      </c>
      <c r="H24" s="47">
        <f>IF(ISBLANK(H23),"",INT(0.188807*(H23*100-210)^1.41))</f>
        <v>477</v>
      </c>
      <c r="I24" s="48">
        <v>0</v>
      </c>
      <c r="J24" s="49">
        <v>0</v>
      </c>
      <c r="K24" s="50"/>
    </row>
  </sheetData>
  <sheetProtection/>
  <mergeCells count="18">
    <mergeCell ref="A23:A24"/>
    <mergeCell ref="A13:A14"/>
    <mergeCell ref="G7:G8"/>
    <mergeCell ref="H7:H8"/>
    <mergeCell ref="A19:A20"/>
    <mergeCell ref="A15:A16"/>
    <mergeCell ref="A21:A22"/>
    <mergeCell ref="A11:A12"/>
    <mergeCell ref="K7:K8"/>
    <mergeCell ref="J7:J8"/>
    <mergeCell ref="A9:A10"/>
    <mergeCell ref="I7:I8"/>
    <mergeCell ref="A17:A18"/>
    <mergeCell ref="E6:I6"/>
    <mergeCell ref="A7:A8"/>
    <mergeCell ref="D7:D8"/>
    <mergeCell ref="E7:E8"/>
    <mergeCell ref="F7:F8"/>
  </mergeCells>
  <printOptions horizontalCentered="1"/>
  <pageMargins left="0.7874015748031497" right="0.7874015748031497" top="1.1811023622047245" bottom="0.7874015748031497" header="0.1968503937007874" footer="0.3937007874015748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L20"/>
  <sheetViews>
    <sheetView showZeros="0" workbookViewId="0" topLeftCell="A1">
      <selection activeCell="B23" sqref="B23"/>
    </sheetView>
  </sheetViews>
  <sheetFormatPr defaultColWidth="9.140625" defaultRowHeight="12.75"/>
  <cols>
    <col min="1" max="1" width="6.7109375" style="16" customWidth="1"/>
    <col min="2" max="2" width="16.421875" style="16" customWidth="1"/>
    <col min="3" max="3" width="16.421875" style="15" customWidth="1"/>
    <col min="4" max="5" width="12.140625" style="15" customWidth="1"/>
    <col min="6" max="10" width="12.140625" style="16" customWidth="1"/>
    <col min="11" max="11" width="20.00390625" style="16" customWidth="1"/>
    <col min="12" max="16384" width="9.140625" style="15" customWidth="1"/>
  </cols>
  <sheetData>
    <row r="1" spans="1:12" s="14" customFormat="1" ht="18" customHeight="1">
      <c r="A1" s="19" t="s">
        <v>32</v>
      </c>
      <c r="B1" s="12"/>
      <c r="C1" s="11"/>
      <c r="D1" s="13"/>
      <c r="E1" s="13"/>
      <c r="F1" s="13"/>
      <c r="G1" s="13"/>
      <c r="H1" s="13"/>
      <c r="I1" s="13"/>
      <c r="J1" s="13"/>
      <c r="K1" s="13"/>
      <c r="L1" s="13"/>
    </row>
    <row r="2" spans="1:12" s="14" customFormat="1" ht="13.5" customHeight="1">
      <c r="A2" s="20" t="s">
        <v>52</v>
      </c>
      <c r="B2" s="12"/>
      <c r="C2" s="11"/>
      <c r="D2" s="13"/>
      <c r="E2" s="13"/>
      <c r="F2" s="13"/>
      <c r="G2" s="13"/>
      <c r="H2" s="13"/>
      <c r="I2" s="13"/>
      <c r="J2" s="13"/>
      <c r="K2" s="13"/>
      <c r="L2" s="13"/>
    </row>
    <row r="3" spans="1:12" ht="18" customHeight="1">
      <c r="A3" s="20"/>
      <c r="B3" s="12"/>
      <c r="C3" s="11"/>
      <c r="D3" s="13"/>
      <c r="E3" s="13"/>
      <c r="F3" s="13"/>
      <c r="G3" s="13"/>
      <c r="H3" s="13"/>
      <c r="I3" s="13"/>
      <c r="J3" s="13"/>
      <c r="K3" s="13"/>
      <c r="L3" s="13"/>
    </row>
    <row r="4" spans="4:10" ht="18" customHeight="1">
      <c r="D4" s="11" t="s">
        <v>18</v>
      </c>
      <c r="E4" s="17" t="s">
        <v>3</v>
      </c>
      <c r="I4" s="15"/>
      <c r="J4" s="15"/>
    </row>
    <row r="5" spans="4:10" ht="18" customHeight="1" thickBot="1">
      <c r="D5" s="11"/>
      <c r="E5" s="17"/>
      <c r="I5" s="15"/>
      <c r="J5" s="15"/>
    </row>
    <row r="6" spans="1:11" ht="12.75" customHeight="1" thickBot="1">
      <c r="A6" s="37"/>
      <c r="B6" s="37"/>
      <c r="C6" s="17"/>
      <c r="D6" s="36">
        <v>1.1574074074074073E-05</v>
      </c>
      <c r="E6" s="6" t="s">
        <v>4</v>
      </c>
      <c r="F6" s="5"/>
      <c r="G6" s="5"/>
      <c r="H6" s="5"/>
      <c r="I6" s="94"/>
      <c r="J6" s="37"/>
      <c r="K6" s="37"/>
    </row>
    <row r="7" spans="1:11" ht="22.5" customHeight="1">
      <c r="A7" s="95" t="s">
        <v>0</v>
      </c>
      <c r="B7" s="90" t="s">
        <v>5</v>
      </c>
      <c r="C7" s="92" t="s">
        <v>6</v>
      </c>
      <c r="D7" s="97"/>
      <c r="E7" s="99" t="s">
        <v>47</v>
      </c>
      <c r="F7" s="101" t="s">
        <v>8</v>
      </c>
      <c r="G7" s="103" t="s">
        <v>21</v>
      </c>
      <c r="H7" s="101" t="s">
        <v>9</v>
      </c>
      <c r="I7" s="2" t="s">
        <v>10</v>
      </c>
      <c r="J7" s="9" t="s">
        <v>2</v>
      </c>
      <c r="K7" s="7" t="s">
        <v>20</v>
      </c>
    </row>
    <row r="8" spans="1:11" ht="13.5" customHeight="1" thickBot="1">
      <c r="A8" s="96"/>
      <c r="B8" s="93" t="s">
        <v>7</v>
      </c>
      <c r="C8" s="91" t="s">
        <v>1</v>
      </c>
      <c r="D8" s="98"/>
      <c r="E8" s="100"/>
      <c r="F8" s="102"/>
      <c r="G8" s="104"/>
      <c r="H8" s="102"/>
      <c r="I8" s="1"/>
      <c r="J8" s="8"/>
      <c r="K8" s="10"/>
    </row>
    <row r="9" spans="1:11" ht="15.75">
      <c r="A9" s="4">
        <v>1</v>
      </c>
      <c r="B9" s="60" t="s">
        <v>92</v>
      </c>
      <c r="C9" s="51" t="s">
        <v>45</v>
      </c>
      <c r="D9" s="39" t="s">
        <v>11</v>
      </c>
      <c r="E9" s="40">
        <v>11.11</v>
      </c>
      <c r="F9" s="41">
        <v>1.15</v>
      </c>
      <c r="G9" s="41">
        <v>6.96</v>
      </c>
      <c r="H9" s="41">
        <v>4.21</v>
      </c>
      <c r="I9" s="42">
        <v>0.0020369212962962962</v>
      </c>
      <c r="J9" s="43">
        <f>SUM(E10:I10)</f>
        <v>1410</v>
      </c>
      <c r="K9" s="44" t="s">
        <v>82</v>
      </c>
    </row>
    <row r="10" spans="1:11" ht="16.5" thickBot="1">
      <c r="A10" s="3"/>
      <c r="B10" s="63">
        <v>38082</v>
      </c>
      <c r="C10" s="52" t="s">
        <v>81</v>
      </c>
      <c r="D10" s="45" t="s">
        <v>12</v>
      </c>
      <c r="E10" s="53">
        <f>IF(ISBLANK(E9),"",TRUNC(20.5173*(15.5-E9)^1.92))</f>
        <v>351</v>
      </c>
      <c r="F10" s="54">
        <f>IF(ISBLANK(F9),"",TRUNC(0.8465*(F9*100-75)^1.42))</f>
        <v>159</v>
      </c>
      <c r="G10" s="54">
        <f>IF(ISBLANK(G9),"",TRUNC(51.39*(G9-1.5)^1.05))</f>
        <v>305</v>
      </c>
      <c r="H10" s="54">
        <f>IF(ISBLANK(H9),"",TRUNC(0.14354*(H9*100-220)^1.4))</f>
        <v>240</v>
      </c>
      <c r="I10" s="48">
        <f>IF(ISBLANK(I9),"",INT(0.08713*(305.5-((I9+0.000462962962962963)/$D$6))^1.85))</f>
        <v>355</v>
      </c>
      <c r="J10" s="49">
        <f>J9</f>
        <v>1410</v>
      </c>
      <c r="K10" s="50"/>
    </row>
    <row r="11" spans="1:11" ht="15.75">
      <c r="A11" s="4">
        <v>2</v>
      </c>
      <c r="B11" s="60" t="s">
        <v>89</v>
      </c>
      <c r="C11" s="51" t="s">
        <v>90</v>
      </c>
      <c r="D11" s="39" t="s">
        <v>11</v>
      </c>
      <c r="E11" s="40">
        <v>12.11</v>
      </c>
      <c r="F11" s="41">
        <v>1.27</v>
      </c>
      <c r="G11" s="41">
        <v>7.63</v>
      </c>
      <c r="H11" s="41">
        <v>3.58</v>
      </c>
      <c r="I11" s="42">
        <v>0.001888425925925926</v>
      </c>
      <c r="J11" s="43">
        <f>SUM(E12:I12)</f>
        <v>1385</v>
      </c>
      <c r="K11" s="44" t="s">
        <v>82</v>
      </c>
    </row>
    <row r="12" spans="1:11" ht="16.5" thickBot="1">
      <c r="A12" s="3"/>
      <c r="B12" s="63" t="s">
        <v>91</v>
      </c>
      <c r="C12" s="52" t="s">
        <v>81</v>
      </c>
      <c r="D12" s="45" t="s">
        <v>12</v>
      </c>
      <c r="E12" s="53">
        <f>IF(ISBLANK(E11),"",TRUNC(20.5173*(15.5-E11)^1.92))</f>
        <v>213</v>
      </c>
      <c r="F12" s="54">
        <f>IF(ISBLANK(F11),"",TRUNC(0.8465*(F11*100-75)^1.42))</f>
        <v>231</v>
      </c>
      <c r="G12" s="54">
        <f>IF(ISBLANK(G11),"",TRUNC(51.39*(G11-1.5)^1.05))</f>
        <v>344</v>
      </c>
      <c r="H12" s="54">
        <f>IF(ISBLANK(H11),"",TRUNC(0.14354*(H11*100-220)^1.4))</f>
        <v>142</v>
      </c>
      <c r="I12" s="48">
        <f>IF(ISBLANK(I11),"",INT(0.08713*(305.5-((I11+0.000462962962962963)/$D$6))^1.85))</f>
        <v>455</v>
      </c>
      <c r="J12" s="49">
        <f>J11</f>
        <v>1385</v>
      </c>
      <c r="K12" s="50"/>
    </row>
    <row r="13" spans="1:11" ht="15.75">
      <c r="A13" s="4">
        <v>3</v>
      </c>
      <c r="B13" s="60" t="s">
        <v>187</v>
      </c>
      <c r="C13" s="51" t="s">
        <v>188</v>
      </c>
      <c r="D13" s="39" t="s">
        <v>11</v>
      </c>
      <c r="E13" s="40">
        <v>10.96</v>
      </c>
      <c r="F13" s="41">
        <v>1.57</v>
      </c>
      <c r="G13" s="41">
        <v>5.72</v>
      </c>
      <c r="H13" s="41">
        <v>3.99</v>
      </c>
      <c r="I13" s="42">
        <v>0.0026380787037037037</v>
      </c>
      <c r="J13" s="43">
        <f>SUM(E14:I14)</f>
        <v>1323</v>
      </c>
      <c r="K13" s="44" t="s">
        <v>158</v>
      </c>
    </row>
    <row r="14" spans="1:11" ht="16.5" thickBot="1">
      <c r="A14" s="3"/>
      <c r="B14" s="63">
        <v>38429</v>
      </c>
      <c r="C14" s="52" t="s">
        <v>14</v>
      </c>
      <c r="D14" s="45" t="s">
        <v>12</v>
      </c>
      <c r="E14" s="53">
        <f>IF(ISBLANK(E13),"",TRUNC(20.5173*(15.5-E13)^1.92))</f>
        <v>374</v>
      </c>
      <c r="F14" s="54">
        <f>IF(ISBLANK(F13),"",TRUNC(0.8465*(F13*100-75)^1.42))</f>
        <v>441</v>
      </c>
      <c r="G14" s="54">
        <f>IF(ISBLANK(G13),"",TRUNC(51.39*(G13-1.5)^1.05))</f>
        <v>233</v>
      </c>
      <c r="H14" s="54">
        <f>IF(ISBLANK(H13),"",TRUNC(0.14354*(H13*100-220)^1.4))</f>
        <v>204</v>
      </c>
      <c r="I14" s="48">
        <f>IF(ISBLANK(I13),"",INT(0.08713*(305.5-((I13+0.000462962962962963)/$D$6))^1.85))</f>
        <v>71</v>
      </c>
      <c r="J14" s="49">
        <f>J13</f>
        <v>1323</v>
      </c>
      <c r="K14" s="50"/>
    </row>
    <row r="15" spans="1:11" ht="15.75">
      <c r="A15" s="4">
        <v>4</v>
      </c>
      <c r="B15" s="60" t="s">
        <v>93</v>
      </c>
      <c r="C15" s="51" t="s">
        <v>94</v>
      </c>
      <c r="D15" s="39" t="s">
        <v>11</v>
      </c>
      <c r="E15" s="40">
        <v>12.36</v>
      </c>
      <c r="F15" s="41">
        <v>1.3</v>
      </c>
      <c r="G15" s="41">
        <v>8.13</v>
      </c>
      <c r="H15" s="41">
        <v>3.56</v>
      </c>
      <c r="I15" s="42">
        <v>0.002435763888888889</v>
      </c>
      <c r="J15" s="43">
        <f>SUM(E16:I16)</f>
        <v>1091</v>
      </c>
      <c r="K15" s="44" t="s">
        <v>82</v>
      </c>
    </row>
    <row r="16" spans="1:11" ht="16.5" thickBot="1">
      <c r="A16" s="3"/>
      <c r="B16" s="63">
        <v>38112</v>
      </c>
      <c r="C16" s="52" t="s">
        <v>81</v>
      </c>
      <c r="D16" s="45" t="s">
        <v>12</v>
      </c>
      <c r="E16" s="53">
        <f>IF(ISBLANK(E15),"",TRUNC(20.5173*(15.5-E15)^1.92))</f>
        <v>184</v>
      </c>
      <c r="F16" s="54">
        <f>IF(ISBLANK(F15),"",TRUNC(0.8465*(F15*100-75)^1.42))</f>
        <v>250</v>
      </c>
      <c r="G16" s="54">
        <f>IF(ISBLANK(G15),"",TRUNC(51.39*(G15-1.5)^1.05))</f>
        <v>374</v>
      </c>
      <c r="H16" s="54">
        <f>IF(ISBLANK(H15),"",TRUNC(0.14354*(H15*100-220)^1.4))</f>
        <v>139</v>
      </c>
      <c r="I16" s="48">
        <f>IF(ISBLANK(I15),"",INT(0.08713*(305.5-((I15+0.000462962962962963)/$D$6))^1.85))</f>
        <v>144</v>
      </c>
      <c r="J16" s="49">
        <f>J15</f>
        <v>1091</v>
      </c>
      <c r="K16" s="50"/>
    </row>
    <row r="17" spans="1:11" ht="15.75">
      <c r="A17" s="4"/>
      <c r="B17" s="60" t="s">
        <v>61</v>
      </c>
      <c r="C17" s="51" t="s">
        <v>60</v>
      </c>
      <c r="D17" s="39" t="s">
        <v>11</v>
      </c>
      <c r="E17" s="40">
        <v>11.22</v>
      </c>
      <c r="F17" s="41">
        <v>1.24</v>
      </c>
      <c r="G17" s="41">
        <v>5.19</v>
      </c>
      <c r="H17" s="41">
        <v>3.71</v>
      </c>
      <c r="I17" s="42" t="s">
        <v>192</v>
      </c>
      <c r="J17" s="43">
        <v>0</v>
      </c>
      <c r="K17" s="44" t="s">
        <v>62</v>
      </c>
    </row>
    <row r="18" spans="1:11" ht="16.5" thickBot="1">
      <c r="A18" s="3"/>
      <c r="B18" s="63">
        <v>38326</v>
      </c>
      <c r="C18" s="52" t="s">
        <v>55</v>
      </c>
      <c r="D18" s="45" t="s">
        <v>12</v>
      </c>
      <c r="E18" s="53">
        <f>IF(ISBLANK(E17),"",TRUNC(20.5173*(15.5-E17)^1.92))</f>
        <v>334</v>
      </c>
      <c r="F18" s="54">
        <f>IF(ISBLANK(F17),"",TRUNC(0.8465*(F17*100-75)^1.42))</f>
        <v>212</v>
      </c>
      <c r="G18" s="54">
        <f>IF(ISBLANK(G17),"",TRUNC(51.39*(G17-1.5)^1.05))</f>
        <v>202</v>
      </c>
      <c r="H18" s="54">
        <f>IF(ISBLANK(H17),"",TRUNC(0.14354*(H17*100-220)^1.4))</f>
        <v>161</v>
      </c>
      <c r="I18" s="48">
        <v>0</v>
      </c>
      <c r="J18" s="49">
        <v>0</v>
      </c>
      <c r="K18" s="50"/>
    </row>
    <row r="19" spans="1:11" ht="15.75">
      <c r="A19" s="4" t="s">
        <v>70</v>
      </c>
      <c r="B19" s="60" t="s">
        <v>68</v>
      </c>
      <c r="C19" s="51" t="s">
        <v>69</v>
      </c>
      <c r="D19" s="39" t="s">
        <v>11</v>
      </c>
      <c r="E19" s="40">
        <v>11.13</v>
      </c>
      <c r="F19" s="41">
        <v>1.21</v>
      </c>
      <c r="G19" s="41">
        <v>7.2</v>
      </c>
      <c r="H19" s="41" t="s">
        <v>193</v>
      </c>
      <c r="I19" s="42" t="s">
        <v>192</v>
      </c>
      <c r="J19" s="43">
        <v>0</v>
      </c>
      <c r="K19" s="44" t="s">
        <v>59</v>
      </c>
    </row>
    <row r="20" spans="1:11" ht="16.5" thickBot="1">
      <c r="A20" s="3"/>
      <c r="B20" s="63">
        <v>37655</v>
      </c>
      <c r="C20" s="52" t="s">
        <v>55</v>
      </c>
      <c r="D20" s="45" t="s">
        <v>12</v>
      </c>
      <c r="E20" s="53">
        <f>IF(ISBLANK(E19),"",TRUNC(20.5173*(15.5-E19)^1.92))</f>
        <v>348</v>
      </c>
      <c r="F20" s="54">
        <f>IF(ISBLANK(F19),"",TRUNC(0.8465*(F19*100-75)^1.42))</f>
        <v>194</v>
      </c>
      <c r="G20" s="54">
        <f>IF(ISBLANK(G19),"",TRUNC(51.39*(G19-1.5)^1.05))</f>
        <v>319</v>
      </c>
      <c r="H20" s="54">
        <v>0</v>
      </c>
      <c r="I20" s="48"/>
      <c r="J20" s="49">
        <v>0</v>
      </c>
      <c r="K20" s="50"/>
    </row>
  </sheetData>
  <sheetProtection/>
  <mergeCells count="16">
    <mergeCell ref="A19:A20"/>
    <mergeCell ref="A13:A14"/>
    <mergeCell ref="A15:A16"/>
    <mergeCell ref="J7:J8"/>
    <mergeCell ref="K7:K8"/>
    <mergeCell ref="A9:A10"/>
    <mergeCell ref="A11:A12"/>
    <mergeCell ref="G7:G8"/>
    <mergeCell ref="H7:H8"/>
    <mergeCell ref="I7:I8"/>
    <mergeCell ref="E6:I6"/>
    <mergeCell ref="A7:A8"/>
    <mergeCell ref="D7:D8"/>
    <mergeCell ref="E7:E8"/>
    <mergeCell ref="F7:F8"/>
    <mergeCell ref="A17:A18"/>
  </mergeCells>
  <printOptions horizontalCentered="1"/>
  <pageMargins left="0.7874015748031497" right="0.7874015748031497" top="1.1811023622047245" bottom="0.7874015748031497" header="0.1968503937007874" footer="0.3937007874015748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L28"/>
  <sheetViews>
    <sheetView showZeros="0" workbookViewId="0" topLeftCell="A1">
      <selection activeCell="C5" sqref="C5"/>
    </sheetView>
  </sheetViews>
  <sheetFormatPr defaultColWidth="9.140625" defaultRowHeight="12.75"/>
  <cols>
    <col min="1" max="1" width="6.7109375" style="16" customWidth="1"/>
    <col min="2" max="2" width="16.421875" style="16" customWidth="1"/>
    <col min="3" max="3" width="16.421875" style="15" customWidth="1"/>
    <col min="4" max="5" width="12.140625" style="15" customWidth="1"/>
    <col min="6" max="10" width="12.140625" style="16" customWidth="1"/>
    <col min="11" max="11" width="20.00390625" style="16" customWidth="1"/>
    <col min="12" max="16384" width="9.140625" style="15" customWidth="1"/>
  </cols>
  <sheetData>
    <row r="1" spans="1:12" s="14" customFormat="1" ht="18" customHeight="1">
      <c r="A1" s="19" t="s">
        <v>32</v>
      </c>
      <c r="B1" s="12"/>
      <c r="C1" s="11"/>
      <c r="D1" s="13"/>
      <c r="E1" s="13"/>
      <c r="F1" s="13"/>
      <c r="G1" s="13"/>
      <c r="H1" s="13"/>
      <c r="I1" s="13"/>
      <c r="J1" s="13"/>
      <c r="K1" s="13"/>
      <c r="L1" s="13"/>
    </row>
    <row r="2" spans="1:12" s="14" customFormat="1" ht="15.75" customHeight="1">
      <c r="A2" s="20" t="s">
        <v>52</v>
      </c>
      <c r="B2" s="12"/>
      <c r="C2" s="11"/>
      <c r="D2" s="13"/>
      <c r="E2" s="13"/>
      <c r="F2" s="13"/>
      <c r="G2" s="13"/>
      <c r="H2" s="13"/>
      <c r="I2" s="13"/>
      <c r="J2" s="13"/>
      <c r="K2" s="13"/>
      <c r="L2" s="13"/>
    </row>
    <row r="3" spans="1:12" ht="18" customHeight="1">
      <c r="A3" s="20"/>
      <c r="B3" s="12"/>
      <c r="C3" s="11"/>
      <c r="D3" s="13"/>
      <c r="E3" s="13"/>
      <c r="F3" s="13"/>
      <c r="G3" s="13"/>
      <c r="H3" s="13"/>
      <c r="I3" s="13"/>
      <c r="J3" s="13"/>
      <c r="K3" s="13"/>
      <c r="L3" s="13"/>
    </row>
    <row r="4" spans="4:10" ht="18" customHeight="1">
      <c r="D4" s="11" t="s">
        <v>16</v>
      </c>
      <c r="E4" s="17" t="s">
        <v>3</v>
      </c>
      <c r="I4" s="15"/>
      <c r="J4" s="15"/>
    </row>
    <row r="5" spans="5:10" ht="13.5" customHeight="1" thickBot="1">
      <c r="E5" s="18"/>
      <c r="I5" s="15"/>
      <c r="J5" s="15"/>
    </row>
    <row r="6" spans="1:11" ht="12.75" customHeight="1" thickBot="1">
      <c r="A6" s="37"/>
      <c r="B6" s="37"/>
      <c r="C6" s="17"/>
      <c r="D6" s="38">
        <v>1.1574074074074073E-05</v>
      </c>
      <c r="E6" s="6" t="s">
        <v>4</v>
      </c>
      <c r="F6" s="5"/>
      <c r="G6" s="5"/>
      <c r="H6" s="5"/>
      <c r="I6" s="94"/>
      <c r="J6" s="37"/>
      <c r="K6" s="37"/>
    </row>
    <row r="7" spans="1:11" ht="22.5" customHeight="1">
      <c r="A7" s="95" t="s">
        <v>0</v>
      </c>
      <c r="B7" s="90" t="s">
        <v>5</v>
      </c>
      <c r="C7" s="92" t="s">
        <v>6</v>
      </c>
      <c r="D7" s="97"/>
      <c r="E7" s="99" t="s">
        <v>48</v>
      </c>
      <c r="F7" s="101" t="s">
        <v>8</v>
      </c>
      <c r="G7" s="103" t="s">
        <v>21</v>
      </c>
      <c r="H7" s="101" t="s">
        <v>9</v>
      </c>
      <c r="I7" s="2" t="s">
        <v>10</v>
      </c>
      <c r="J7" s="9" t="s">
        <v>2</v>
      </c>
      <c r="K7" s="7" t="s">
        <v>20</v>
      </c>
    </row>
    <row r="8" spans="1:11" ht="13.5" customHeight="1" thickBot="1">
      <c r="A8" s="96"/>
      <c r="B8" s="93" t="s">
        <v>7</v>
      </c>
      <c r="C8" s="91" t="s">
        <v>1</v>
      </c>
      <c r="D8" s="98"/>
      <c r="E8" s="100"/>
      <c r="F8" s="102"/>
      <c r="G8" s="104"/>
      <c r="H8" s="102"/>
      <c r="I8" s="1"/>
      <c r="J8" s="8"/>
      <c r="K8" s="10"/>
    </row>
    <row r="9" spans="1:11" ht="15.75">
      <c r="A9" s="4">
        <v>1</v>
      </c>
      <c r="B9" s="60" t="s">
        <v>114</v>
      </c>
      <c r="C9" s="51" t="s">
        <v>115</v>
      </c>
      <c r="D9" s="39" t="s">
        <v>11</v>
      </c>
      <c r="E9" s="40">
        <v>9.78</v>
      </c>
      <c r="F9" s="41">
        <v>1.42</v>
      </c>
      <c r="G9" s="41">
        <v>9.18</v>
      </c>
      <c r="H9" s="41">
        <v>5.11</v>
      </c>
      <c r="I9" s="42">
        <v>0.0019320601851851853</v>
      </c>
      <c r="J9" s="43">
        <f>SUM(E10:I10)</f>
        <v>2849</v>
      </c>
      <c r="K9" s="44" t="s">
        <v>116</v>
      </c>
    </row>
    <row r="10" spans="1:11" ht="16.5" thickBot="1">
      <c r="A10" s="3"/>
      <c r="B10" s="63">
        <v>37408</v>
      </c>
      <c r="C10" s="52" t="s">
        <v>184</v>
      </c>
      <c r="D10" s="45" t="s">
        <v>12</v>
      </c>
      <c r="E10" s="55">
        <f>IF(ISBLANK(E9),"",INT(20.0479*(17-E9)^1.835))</f>
        <v>754</v>
      </c>
      <c r="F10" s="56">
        <f>IF(ISBLANK(F9),"",INT(1.84523*(F9*100-75)^1.348))</f>
        <v>534</v>
      </c>
      <c r="G10" s="56">
        <f>IF(ISBLANK(G9),"",INT(56.0211*(G9-1.5)^1.05))</f>
        <v>476</v>
      </c>
      <c r="H10" s="56">
        <f>IF(ISBLANK(H9),"",INT(0.188807*(H9*100-210)^1.41))</f>
        <v>589</v>
      </c>
      <c r="I10" s="57">
        <f>IF(ISBLANK(I9),"",INT(0.11193*(254-(I9/$D$6))^1.88))</f>
        <v>496</v>
      </c>
      <c r="J10" s="49">
        <f>J9</f>
        <v>2849</v>
      </c>
      <c r="K10" s="50" t="s">
        <v>117</v>
      </c>
    </row>
    <row r="11" spans="1:11" ht="15.75">
      <c r="A11" s="4">
        <v>2</v>
      </c>
      <c r="B11" s="60" t="s">
        <v>126</v>
      </c>
      <c r="C11" s="51" t="s">
        <v>127</v>
      </c>
      <c r="D11" s="39" t="s">
        <v>11</v>
      </c>
      <c r="E11" s="40">
        <v>9.41</v>
      </c>
      <c r="F11" s="41">
        <v>1.54</v>
      </c>
      <c r="G11" s="41">
        <v>7.62</v>
      </c>
      <c r="H11" s="41">
        <v>5.05</v>
      </c>
      <c r="I11" s="42" t="s">
        <v>194</v>
      </c>
      <c r="J11" s="43">
        <f>SUM(E12:I12)</f>
        <v>2440</v>
      </c>
      <c r="K11" s="44" t="s">
        <v>129</v>
      </c>
    </row>
    <row r="12" spans="1:11" ht="16.5" thickBot="1">
      <c r="A12" s="3"/>
      <c r="B12" s="63" t="s">
        <v>128</v>
      </c>
      <c r="C12" s="52" t="s">
        <v>14</v>
      </c>
      <c r="D12" s="45" t="s">
        <v>12</v>
      </c>
      <c r="E12" s="55">
        <f>IF(ISBLANK(E11),"",INT(20.0479*(17-E11)^1.835))</f>
        <v>826</v>
      </c>
      <c r="F12" s="56">
        <f>IF(ISBLANK(F11),"",INT(1.84523*(F11*100-75)^1.348))</f>
        <v>666</v>
      </c>
      <c r="G12" s="56">
        <f>IF(ISBLANK(G11),"",INT(56.0211*(G11-1.5)^1.05))</f>
        <v>375</v>
      </c>
      <c r="H12" s="56">
        <f>IF(ISBLANK(H11),"",INT(0.188807*(H11*100-210)^1.41))</f>
        <v>573</v>
      </c>
      <c r="I12" s="57"/>
      <c r="J12" s="49">
        <f>J11</f>
        <v>2440</v>
      </c>
      <c r="K12" s="50"/>
    </row>
    <row r="13" spans="1:11" ht="15.75">
      <c r="A13" s="4">
        <v>3</v>
      </c>
      <c r="B13" s="60" t="s">
        <v>155</v>
      </c>
      <c r="C13" s="51" t="s">
        <v>156</v>
      </c>
      <c r="D13" s="39" t="s">
        <v>11</v>
      </c>
      <c r="E13" s="40">
        <v>10.56</v>
      </c>
      <c r="F13" s="41">
        <v>1.48</v>
      </c>
      <c r="G13" s="41">
        <v>6.46</v>
      </c>
      <c r="H13" s="41">
        <v>4.78</v>
      </c>
      <c r="I13" s="42">
        <v>0.00212037037037037</v>
      </c>
      <c r="J13" s="43">
        <f>SUM(E14:I14)</f>
        <v>2347</v>
      </c>
      <c r="K13" s="44" t="s">
        <v>158</v>
      </c>
    </row>
    <row r="14" spans="1:11" ht="16.5" thickBot="1">
      <c r="A14" s="3"/>
      <c r="B14" s="63" t="s">
        <v>157</v>
      </c>
      <c r="C14" s="52" t="s">
        <v>14</v>
      </c>
      <c r="D14" s="45" t="s">
        <v>12</v>
      </c>
      <c r="E14" s="55">
        <f>IF(ISBLANK(E13),"",INT(20.0479*(17-E13)^1.835))</f>
        <v>611</v>
      </c>
      <c r="F14" s="56">
        <f>IF(ISBLANK(F13),"",INT(1.84523*(F13*100-75)^1.348))</f>
        <v>599</v>
      </c>
      <c r="G14" s="56">
        <f>IF(ISBLANK(G13),"",INT(56.0211*(G13-1.5)^1.05))</f>
        <v>301</v>
      </c>
      <c r="H14" s="56">
        <f>IF(ISBLANK(H13),"",INT(0.188807*(H13*100-210)^1.41))</f>
        <v>500</v>
      </c>
      <c r="I14" s="57">
        <f>IF(ISBLANK(I13),"",INT(0.11193*(254-(I13/$D$6))^1.88))</f>
        <v>336</v>
      </c>
      <c r="J14" s="49">
        <f>J13</f>
        <v>2347</v>
      </c>
      <c r="K14" s="50"/>
    </row>
    <row r="15" spans="1:11" ht="15.75">
      <c r="A15" s="4">
        <v>4</v>
      </c>
      <c r="B15" s="60" t="s">
        <v>143</v>
      </c>
      <c r="C15" s="51" t="s">
        <v>144</v>
      </c>
      <c r="D15" s="39" t="s">
        <v>11</v>
      </c>
      <c r="E15" s="40">
        <v>11.18</v>
      </c>
      <c r="F15" s="41">
        <v>1.45</v>
      </c>
      <c r="G15" s="41">
        <v>6.98</v>
      </c>
      <c r="H15" s="41">
        <v>4.45</v>
      </c>
      <c r="I15" s="42">
        <v>0.0020469907407407407</v>
      </c>
      <c r="J15" s="43">
        <f>SUM(E16:I16)</f>
        <v>2218</v>
      </c>
      <c r="K15" s="44" t="s">
        <v>136</v>
      </c>
    </row>
    <row r="16" spans="1:11" ht="16.5" thickBot="1">
      <c r="A16" s="3"/>
      <c r="B16" s="63" t="s">
        <v>145</v>
      </c>
      <c r="C16" s="52" t="s">
        <v>14</v>
      </c>
      <c r="D16" s="45" t="s">
        <v>12</v>
      </c>
      <c r="E16" s="55">
        <f>IF(ISBLANK(E15),"",INT(20.0479*(17-E15)^1.835))</f>
        <v>507</v>
      </c>
      <c r="F16" s="56">
        <f>IF(ISBLANK(F15),"",INT(1.84523*(F15*100-75)^1.348))</f>
        <v>566</v>
      </c>
      <c r="G16" s="56">
        <f>IF(ISBLANK(G15),"",INT(56.0211*(G15-1.5)^1.05))</f>
        <v>334</v>
      </c>
      <c r="H16" s="56">
        <f>IF(ISBLANK(H15),"",INT(0.188807*(H15*100-210)^1.41))</f>
        <v>416</v>
      </c>
      <c r="I16" s="57">
        <f>IF(ISBLANK(I15),"",INT(0.11193*(254-(I15/$D$6))^1.88))</f>
        <v>395</v>
      </c>
      <c r="J16" s="49">
        <f>J15</f>
        <v>2218</v>
      </c>
      <c r="K16" s="50" t="s">
        <v>137</v>
      </c>
    </row>
    <row r="17" spans="1:11" ht="15.75">
      <c r="A17" s="4">
        <v>5</v>
      </c>
      <c r="B17" s="60" t="s">
        <v>167</v>
      </c>
      <c r="C17" s="51" t="s">
        <v>168</v>
      </c>
      <c r="D17" s="39" t="s">
        <v>11</v>
      </c>
      <c r="E17" s="40">
        <v>11.27</v>
      </c>
      <c r="F17" s="41">
        <v>1.33</v>
      </c>
      <c r="G17" s="41">
        <v>8.22</v>
      </c>
      <c r="H17" s="41">
        <v>3.87</v>
      </c>
      <c r="I17" s="42">
        <v>0.002139814814814815</v>
      </c>
      <c r="J17" s="43">
        <f>SUM(E18:I18)</f>
        <v>1946</v>
      </c>
      <c r="K17" s="44" t="s">
        <v>171</v>
      </c>
    </row>
    <row r="18" spans="1:11" ht="16.5" thickBot="1">
      <c r="A18" s="3"/>
      <c r="B18" s="63" t="s">
        <v>169</v>
      </c>
      <c r="C18" s="52" t="s">
        <v>170</v>
      </c>
      <c r="D18" s="45" t="s">
        <v>12</v>
      </c>
      <c r="E18" s="55">
        <f>IF(ISBLANK(E17),"",INT(20.0479*(17-E17)^1.835))</f>
        <v>493</v>
      </c>
      <c r="F18" s="56">
        <f>IF(ISBLANK(F17),"",INT(1.84523*(F17*100-75)^1.348))</f>
        <v>439</v>
      </c>
      <c r="G18" s="56">
        <f>IF(ISBLANK(G17),"",INT(56.0211*(G17-1.5)^1.05))</f>
        <v>414</v>
      </c>
      <c r="H18" s="56">
        <f>IF(ISBLANK(H17),"",INT(0.188807*(H17*100-210)^1.41))</f>
        <v>279</v>
      </c>
      <c r="I18" s="57">
        <f>IF(ISBLANK(I17),"",INT(0.11193*(254-(I17/$D$6))^1.88))</f>
        <v>321</v>
      </c>
      <c r="J18" s="49">
        <f>J17</f>
        <v>1946</v>
      </c>
      <c r="K18" s="50" t="s">
        <v>172</v>
      </c>
    </row>
    <row r="19" spans="1:11" ht="15.75">
      <c r="A19" s="4">
        <v>6</v>
      </c>
      <c r="B19" s="60" t="s">
        <v>146</v>
      </c>
      <c r="C19" s="51" t="s">
        <v>147</v>
      </c>
      <c r="D19" s="39" t="s">
        <v>11</v>
      </c>
      <c r="E19" s="40">
        <v>12.07</v>
      </c>
      <c r="F19" s="41">
        <v>1.3</v>
      </c>
      <c r="G19" s="41">
        <v>7.34</v>
      </c>
      <c r="H19" s="41">
        <v>3.82</v>
      </c>
      <c r="I19" s="42">
        <v>0.00212037037037037</v>
      </c>
      <c r="J19" s="43">
        <f>SUM(E20:I20)</f>
        <v>1743</v>
      </c>
      <c r="K19" s="44" t="s">
        <v>136</v>
      </c>
    </row>
    <row r="20" spans="1:11" ht="16.5" thickBot="1">
      <c r="A20" s="3"/>
      <c r="B20" s="63" t="s">
        <v>148</v>
      </c>
      <c r="C20" s="52" t="s">
        <v>14</v>
      </c>
      <c r="D20" s="45" t="s">
        <v>12</v>
      </c>
      <c r="E20" s="55">
        <f>IF(ISBLANK(E19),"",INT(20.0479*(17-E19)^1.835))</f>
        <v>374</v>
      </c>
      <c r="F20" s="56">
        <f>IF(ISBLANK(F19),"",INT(1.84523*(F19*100-75)^1.348))</f>
        <v>409</v>
      </c>
      <c r="G20" s="56">
        <f>IF(ISBLANK(G19),"",INT(56.0211*(G19-1.5)^1.05))</f>
        <v>357</v>
      </c>
      <c r="H20" s="56">
        <f>IF(ISBLANK(H19),"",INT(0.188807*(H19*100-210)^1.41))</f>
        <v>267</v>
      </c>
      <c r="I20" s="57">
        <f>IF(ISBLANK(I19),"",INT(0.11193*(254-(I19/$D$6))^1.88))</f>
        <v>336</v>
      </c>
      <c r="J20" s="49">
        <f>J19</f>
        <v>1743</v>
      </c>
      <c r="K20" s="50" t="s">
        <v>137</v>
      </c>
    </row>
    <row r="21" spans="1:11" ht="15.75">
      <c r="A21" s="4">
        <v>7</v>
      </c>
      <c r="B21" s="60" t="s">
        <v>73</v>
      </c>
      <c r="C21" s="51" t="s">
        <v>74</v>
      </c>
      <c r="D21" s="39" t="s">
        <v>11</v>
      </c>
      <c r="E21" s="40">
        <v>11.39</v>
      </c>
      <c r="F21" s="41">
        <v>1.39</v>
      </c>
      <c r="G21" s="41">
        <v>7.47</v>
      </c>
      <c r="H21" s="41">
        <v>4.11</v>
      </c>
      <c r="I21" s="42" t="s">
        <v>194</v>
      </c>
      <c r="J21" s="43">
        <f>SUM(E22:I22)</f>
        <v>1674</v>
      </c>
      <c r="K21" s="44" t="s">
        <v>58</v>
      </c>
    </row>
    <row r="22" spans="1:11" ht="16.5" thickBot="1">
      <c r="A22" s="3"/>
      <c r="B22" s="63">
        <v>37467</v>
      </c>
      <c r="C22" s="52" t="s">
        <v>55</v>
      </c>
      <c r="D22" s="45" t="s">
        <v>12</v>
      </c>
      <c r="E22" s="55">
        <f>IF(ISBLANK(E21),"",INT(20.0479*(17-E21)^1.835))</f>
        <v>474</v>
      </c>
      <c r="F22" s="56">
        <f>IF(ISBLANK(F21),"",INT(1.84523*(F21*100-75)^1.348))</f>
        <v>502</v>
      </c>
      <c r="G22" s="56">
        <f>IF(ISBLANK(G21),"",INT(56.0211*(G21-1.5)^1.05))</f>
        <v>365</v>
      </c>
      <c r="H22" s="56">
        <f>IF(ISBLANK(H21),"",INT(0.188807*(H21*100-210)^1.41))</f>
        <v>333</v>
      </c>
      <c r="I22" s="57"/>
      <c r="J22" s="49">
        <f>J21</f>
        <v>1674</v>
      </c>
      <c r="K22" s="50"/>
    </row>
    <row r="23" spans="1:11" ht="15.75">
      <c r="A23" s="4">
        <v>8</v>
      </c>
      <c r="B23" s="60" t="s">
        <v>130</v>
      </c>
      <c r="C23" s="51" t="s">
        <v>131</v>
      </c>
      <c r="D23" s="39" t="s">
        <v>11</v>
      </c>
      <c r="E23" s="40">
        <v>11.93</v>
      </c>
      <c r="F23" s="41">
        <v>1.27</v>
      </c>
      <c r="G23" s="41">
        <v>6</v>
      </c>
      <c r="H23" s="41">
        <v>4.02</v>
      </c>
      <c r="I23" s="42">
        <v>0.0021582175925925927</v>
      </c>
      <c r="J23" s="43">
        <f>SUM(E24:I24)</f>
        <v>1663</v>
      </c>
      <c r="K23" s="44" t="s">
        <v>125</v>
      </c>
    </row>
    <row r="24" spans="1:11" ht="16.5" thickBot="1">
      <c r="A24" s="3"/>
      <c r="B24" s="63" t="s">
        <v>132</v>
      </c>
      <c r="C24" s="52" t="s">
        <v>14</v>
      </c>
      <c r="D24" s="45" t="s">
        <v>12</v>
      </c>
      <c r="E24" s="55">
        <f>IF(ISBLANK(E23),"",INT(20.0479*(17-E23)^1.835))</f>
        <v>394</v>
      </c>
      <c r="F24" s="56">
        <f>IF(ISBLANK(F23),"",INT(1.84523*(F23*100-75)^1.348))</f>
        <v>379</v>
      </c>
      <c r="G24" s="56">
        <f>IF(ISBLANK(G23),"",INT(56.0211*(G23-1.5)^1.05))</f>
        <v>271</v>
      </c>
      <c r="H24" s="56">
        <f>IF(ISBLANK(H23),"",INT(0.188807*(H23*100-210)^1.41))</f>
        <v>312</v>
      </c>
      <c r="I24" s="57">
        <f>IF(ISBLANK(I23),"",INT(0.11193*(254-(I23/$D$6))^1.88))</f>
        <v>307</v>
      </c>
      <c r="J24" s="49">
        <f>J23</f>
        <v>1663</v>
      </c>
      <c r="K24" s="50"/>
    </row>
    <row r="25" spans="1:11" ht="15.75">
      <c r="A25" s="4">
        <v>9</v>
      </c>
      <c r="B25" s="60" t="s">
        <v>118</v>
      </c>
      <c r="C25" s="51" t="s">
        <v>119</v>
      </c>
      <c r="D25" s="39" t="s">
        <v>11</v>
      </c>
      <c r="E25" s="40">
        <v>12.02</v>
      </c>
      <c r="F25" s="41">
        <v>1.18</v>
      </c>
      <c r="G25" s="41">
        <v>5.95</v>
      </c>
      <c r="H25" s="41" t="s">
        <v>193</v>
      </c>
      <c r="I25" s="42">
        <v>0.002392013888888889</v>
      </c>
      <c r="J25" s="43">
        <f>SUM(E26:I26)</f>
        <v>1099</v>
      </c>
      <c r="K25" s="44" t="s">
        <v>121</v>
      </c>
    </row>
    <row r="26" spans="1:11" ht="16.5" thickBot="1">
      <c r="A26" s="3"/>
      <c r="B26" s="63" t="s">
        <v>120</v>
      </c>
      <c r="C26" s="52" t="s">
        <v>14</v>
      </c>
      <c r="D26" s="45" t="s">
        <v>12</v>
      </c>
      <c r="E26" s="55">
        <f>IF(ISBLANK(E25),"",INT(20.0479*(17-E25)^1.835))</f>
        <v>381</v>
      </c>
      <c r="F26" s="56">
        <f>IF(ISBLANK(F25),"",INT(1.84523*(F25*100-75)^1.348))</f>
        <v>293</v>
      </c>
      <c r="G26" s="56">
        <f>IF(ISBLANK(G25),"",INT(56.0211*(G25-1.5)^1.05))</f>
        <v>268</v>
      </c>
      <c r="H26" s="56"/>
      <c r="I26" s="57">
        <f>IF(ISBLANK(I25),"",INT(0.11193*(254-(I25/$D$6))^1.88))</f>
        <v>157</v>
      </c>
      <c r="J26" s="49">
        <f>J25</f>
        <v>1099</v>
      </c>
      <c r="K26" s="50"/>
    </row>
    <row r="27" spans="1:11" ht="15.75">
      <c r="A27" s="4" t="s">
        <v>70</v>
      </c>
      <c r="B27" s="60" t="s">
        <v>185</v>
      </c>
      <c r="C27" s="51" t="s">
        <v>186</v>
      </c>
      <c r="D27" s="39" t="s">
        <v>11</v>
      </c>
      <c r="E27" s="40" t="s">
        <v>192</v>
      </c>
      <c r="F27" s="41"/>
      <c r="G27" s="41"/>
      <c r="H27" s="41"/>
      <c r="I27" s="42"/>
      <c r="J27" s="43">
        <f>SUM(E28:I28)</f>
        <v>0</v>
      </c>
      <c r="K27" s="44" t="s">
        <v>58</v>
      </c>
    </row>
    <row r="28" spans="1:11" ht="16.5" thickBot="1">
      <c r="A28" s="3"/>
      <c r="B28" s="63">
        <v>37073</v>
      </c>
      <c r="C28" s="52" t="s">
        <v>55</v>
      </c>
      <c r="D28" s="45" t="s">
        <v>12</v>
      </c>
      <c r="E28" s="55"/>
      <c r="F28" s="56">
        <f>IF(ISBLANK(F27),"",INT(1.84523*(F27*100-75)^1.348))</f>
      </c>
      <c r="G28" s="56">
        <f>IF(ISBLANK(G27),"",INT(56.0211*(G27-1.5)^1.05))</f>
      </c>
      <c r="H28" s="56">
        <f>IF(ISBLANK(H27),"",INT(0.188807*(H27*100-210)^1.41))</f>
      </c>
      <c r="I28" s="57">
        <f>IF(ISBLANK(I27),"",INT(0.11193*(254-(I27/$D$6))^1.88))</f>
      </c>
      <c r="J28" s="49">
        <f>J27</f>
        <v>0</v>
      </c>
      <c r="K28" s="50"/>
    </row>
  </sheetData>
  <sheetProtection/>
  <mergeCells count="20">
    <mergeCell ref="A25:A26"/>
    <mergeCell ref="H7:H8"/>
    <mergeCell ref="I7:I8"/>
    <mergeCell ref="J7:J8"/>
    <mergeCell ref="E6:I6"/>
    <mergeCell ref="A7:A8"/>
    <mergeCell ref="D7:D8"/>
    <mergeCell ref="E7:E8"/>
    <mergeCell ref="F7:F8"/>
    <mergeCell ref="A21:A22"/>
    <mergeCell ref="A17:A18"/>
    <mergeCell ref="A9:A10"/>
    <mergeCell ref="A13:A14"/>
    <mergeCell ref="A23:A24"/>
    <mergeCell ref="A27:A28"/>
    <mergeCell ref="K7:K8"/>
    <mergeCell ref="A11:A12"/>
    <mergeCell ref="A19:A20"/>
    <mergeCell ref="A15:A16"/>
    <mergeCell ref="G7:G8"/>
  </mergeCells>
  <printOptions horizontalCentered="1"/>
  <pageMargins left="0.7874015748031497" right="0.7874015748031497" top="1.1811023622047245" bottom="0.7874015748031497" header="0.1968503937007874" footer="0.3937007874015748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L20"/>
  <sheetViews>
    <sheetView showZeros="0" zoomScaleSheetLayoutView="75" workbookViewId="0" topLeftCell="A1">
      <selection activeCell="I21" sqref="I21"/>
    </sheetView>
  </sheetViews>
  <sheetFormatPr defaultColWidth="9.140625" defaultRowHeight="12.75"/>
  <cols>
    <col min="1" max="1" width="6.7109375" style="16" customWidth="1"/>
    <col min="2" max="2" width="16.421875" style="16" customWidth="1"/>
    <col min="3" max="3" width="16.421875" style="15" customWidth="1"/>
    <col min="4" max="5" width="12.140625" style="15" customWidth="1"/>
    <col min="6" max="10" width="12.140625" style="16" customWidth="1"/>
    <col min="11" max="11" width="20.57421875" style="16" customWidth="1"/>
    <col min="12" max="16384" width="9.140625" style="15" customWidth="1"/>
  </cols>
  <sheetData>
    <row r="1" spans="1:12" s="14" customFormat="1" ht="18" customHeight="1">
      <c r="A1" s="19" t="s">
        <v>32</v>
      </c>
      <c r="B1" s="12"/>
      <c r="C1" s="11"/>
      <c r="D1" s="13"/>
      <c r="E1" s="13"/>
      <c r="F1" s="13"/>
      <c r="G1" s="13"/>
      <c r="H1" s="13"/>
      <c r="I1" s="13"/>
      <c r="J1" s="13"/>
      <c r="K1" s="13"/>
      <c r="L1" s="13"/>
    </row>
    <row r="2" spans="1:12" s="14" customFormat="1" ht="13.5" customHeight="1">
      <c r="A2" s="20" t="s">
        <v>52</v>
      </c>
      <c r="B2" s="12"/>
      <c r="C2" s="11"/>
      <c r="D2" s="13"/>
      <c r="E2" s="13"/>
      <c r="F2" s="13"/>
      <c r="G2" s="13"/>
      <c r="H2" s="13"/>
      <c r="I2" s="13"/>
      <c r="J2" s="13"/>
      <c r="K2" s="13"/>
      <c r="L2" s="13"/>
    </row>
    <row r="3" spans="1:12" ht="18" customHeight="1">
      <c r="A3" s="20"/>
      <c r="B3" s="12"/>
      <c r="C3" s="11"/>
      <c r="D3" s="13"/>
      <c r="E3" s="13"/>
      <c r="F3" s="13"/>
      <c r="G3" s="13"/>
      <c r="H3" s="13"/>
      <c r="I3" s="13"/>
      <c r="J3" s="13"/>
      <c r="K3" s="13"/>
      <c r="L3" s="13"/>
    </row>
    <row r="4" spans="1:11" ht="18" customHeight="1">
      <c r="A4" s="20"/>
      <c r="B4" s="12"/>
      <c r="C4" s="11"/>
      <c r="D4" s="11" t="s">
        <v>26</v>
      </c>
      <c r="E4" s="17" t="s">
        <v>3</v>
      </c>
      <c r="G4" s="13"/>
      <c r="H4" s="13"/>
      <c r="I4" s="13"/>
      <c r="J4" s="13"/>
      <c r="K4" s="13"/>
    </row>
    <row r="5" spans="5:10" ht="13.5" customHeight="1" thickBot="1">
      <c r="E5" s="18"/>
      <c r="I5" s="15"/>
      <c r="J5" s="15"/>
    </row>
    <row r="6" spans="1:11" ht="12.75" customHeight="1" thickBot="1">
      <c r="A6" s="37"/>
      <c r="B6" s="37"/>
      <c r="C6" s="17"/>
      <c r="D6" s="36">
        <v>1.1574074074074073E-05</v>
      </c>
      <c r="E6" s="6" t="s">
        <v>4</v>
      </c>
      <c r="F6" s="5"/>
      <c r="G6" s="5"/>
      <c r="H6" s="5"/>
      <c r="I6" s="94"/>
      <c r="J6" s="37"/>
      <c r="K6" s="37"/>
    </row>
    <row r="7" spans="1:11" ht="22.5" customHeight="1">
      <c r="A7" s="95" t="s">
        <v>0</v>
      </c>
      <c r="B7" s="90" t="s">
        <v>5</v>
      </c>
      <c r="C7" s="92" t="s">
        <v>6</v>
      </c>
      <c r="D7" s="97"/>
      <c r="E7" s="99" t="s">
        <v>49</v>
      </c>
      <c r="F7" s="101" t="s">
        <v>8</v>
      </c>
      <c r="G7" s="103" t="s">
        <v>27</v>
      </c>
      <c r="H7" s="101" t="s">
        <v>9</v>
      </c>
      <c r="I7" s="2" t="s">
        <v>13</v>
      </c>
      <c r="J7" s="9" t="s">
        <v>2</v>
      </c>
      <c r="K7" s="7" t="s">
        <v>20</v>
      </c>
    </row>
    <row r="8" spans="1:11" ht="13.5" customHeight="1" thickBot="1">
      <c r="A8" s="96"/>
      <c r="B8" s="93" t="s">
        <v>7</v>
      </c>
      <c r="C8" s="91" t="s">
        <v>1</v>
      </c>
      <c r="D8" s="98"/>
      <c r="E8" s="100"/>
      <c r="F8" s="102"/>
      <c r="G8" s="104"/>
      <c r="H8" s="102"/>
      <c r="I8" s="1"/>
      <c r="J8" s="8"/>
      <c r="K8" s="10"/>
    </row>
    <row r="9" spans="1:11" ht="15.75">
      <c r="A9" s="4">
        <v>1</v>
      </c>
      <c r="B9" s="60" t="s">
        <v>182</v>
      </c>
      <c r="C9" s="51" t="s">
        <v>183</v>
      </c>
      <c r="D9" s="39" t="s">
        <v>11</v>
      </c>
      <c r="E9" s="40">
        <v>9.39</v>
      </c>
      <c r="F9" s="41">
        <v>1.55</v>
      </c>
      <c r="G9" s="41">
        <v>12.81</v>
      </c>
      <c r="H9" s="41">
        <v>5.32</v>
      </c>
      <c r="I9" s="42">
        <v>0.0022033564814814815</v>
      </c>
      <c r="J9" s="43">
        <f>SUM(E10:I10)</f>
        <v>2755</v>
      </c>
      <c r="K9" s="44" t="s">
        <v>181</v>
      </c>
    </row>
    <row r="10" spans="1:11" ht="16.5" thickBot="1">
      <c r="A10" s="3"/>
      <c r="B10" s="63">
        <v>37315</v>
      </c>
      <c r="C10" s="52" t="s">
        <v>180</v>
      </c>
      <c r="D10" s="45" t="s">
        <v>12</v>
      </c>
      <c r="E10" s="58">
        <f>IF(ISBLANK(E9),"",TRUNC(20.5173*(15.5-E9)^1.92))</f>
        <v>662</v>
      </c>
      <c r="F10" s="58">
        <f>IF(ISBLANK(F9),"",TRUNC(0.8465*(F9*100-75)^1.42))</f>
        <v>426</v>
      </c>
      <c r="G10" s="58">
        <f>IF(ISBLANK(G9),"",TRUNC(51.39*(G9-1.5)^1.05))</f>
        <v>656</v>
      </c>
      <c r="H10" s="58">
        <f>IF(ISBLANK(H9),"",TRUNC(0.14354*(H9*100-220)^1.4))</f>
        <v>445</v>
      </c>
      <c r="I10" s="59">
        <f>IF(ISBLANK(I9),"",INT(0.08713*(305.5-(I9/$D$6))^1.85))</f>
        <v>566</v>
      </c>
      <c r="J10" s="49">
        <f>J9</f>
        <v>2755</v>
      </c>
      <c r="K10" s="88"/>
    </row>
    <row r="11" spans="1:11" ht="15.75">
      <c r="A11" s="4">
        <v>2</v>
      </c>
      <c r="B11" s="60" t="s">
        <v>75</v>
      </c>
      <c r="C11" s="51" t="s">
        <v>76</v>
      </c>
      <c r="D11" s="39" t="s">
        <v>11</v>
      </c>
      <c r="E11" s="40">
        <v>10.22</v>
      </c>
      <c r="F11" s="41">
        <v>1.43</v>
      </c>
      <c r="G11" s="41">
        <v>8.01</v>
      </c>
      <c r="H11" s="41">
        <v>4.76</v>
      </c>
      <c r="I11" s="42">
        <v>0.002475347222222222</v>
      </c>
      <c r="J11" s="43">
        <f>SUM(E12:I12)</f>
        <v>1913</v>
      </c>
      <c r="K11" s="44" t="s">
        <v>59</v>
      </c>
    </row>
    <row r="12" spans="1:11" ht="16.5" thickBot="1">
      <c r="A12" s="3"/>
      <c r="B12" s="63">
        <v>37453</v>
      </c>
      <c r="C12" s="52" t="s">
        <v>55</v>
      </c>
      <c r="D12" s="45" t="s">
        <v>12</v>
      </c>
      <c r="E12" s="58">
        <f>IF(ISBLANK(E11),"",TRUNC(20.5173*(15.5-E11)^1.92))</f>
        <v>500</v>
      </c>
      <c r="F12" s="58">
        <f>IF(ISBLANK(F11),"",TRUNC(0.8465*(F11*100-75)^1.42))</f>
        <v>338</v>
      </c>
      <c r="G12" s="58">
        <f>IF(ISBLANK(G11),"",TRUNC(51.39*(G11-1.5)^1.05))</f>
        <v>367</v>
      </c>
      <c r="H12" s="58">
        <f>IF(ISBLANK(H11),"",TRUNC(0.14354*(H11*100-220)^1.4))</f>
        <v>337</v>
      </c>
      <c r="I12" s="59">
        <f>IF(ISBLANK(I11),"",INT(0.08713*(305.5-(I11/$D$6))^1.85))</f>
        <v>371</v>
      </c>
      <c r="J12" s="49">
        <f>J11</f>
        <v>1913</v>
      </c>
      <c r="K12" s="88"/>
    </row>
    <row r="13" spans="1:11" ht="15.75">
      <c r="A13" s="4">
        <v>3</v>
      </c>
      <c r="B13" s="60" t="s">
        <v>141</v>
      </c>
      <c r="C13" s="51" t="s">
        <v>142</v>
      </c>
      <c r="D13" s="39" t="s">
        <v>11</v>
      </c>
      <c r="E13" s="40">
        <v>10.37</v>
      </c>
      <c r="F13" s="41">
        <v>1.31</v>
      </c>
      <c r="G13" s="41">
        <v>8.74</v>
      </c>
      <c r="H13" s="41">
        <v>4.86</v>
      </c>
      <c r="I13" s="42">
        <v>0.002683912037037037</v>
      </c>
      <c r="J13" s="43">
        <f>SUM(E14:I14)</f>
        <v>1743</v>
      </c>
      <c r="K13" s="44" t="s">
        <v>136</v>
      </c>
    </row>
    <row r="14" spans="1:11" ht="16.5" thickBot="1">
      <c r="A14" s="3"/>
      <c r="B14" s="63" t="s">
        <v>132</v>
      </c>
      <c r="C14" s="52" t="s">
        <v>14</v>
      </c>
      <c r="D14" s="45" t="s">
        <v>12</v>
      </c>
      <c r="E14" s="58">
        <f>IF(ISBLANK(E13),"",TRUNC(20.5173*(15.5-E13)^1.92))</f>
        <v>473</v>
      </c>
      <c r="F14" s="58">
        <f>IF(ISBLANK(F13),"",TRUNC(0.8465*(F13*100-75)^1.42))</f>
        <v>257</v>
      </c>
      <c r="G14" s="58">
        <f>IF(ISBLANK(G13),"",TRUNC(51.39*(G13-1.5)^1.05))</f>
        <v>410</v>
      </c>
      <c r="H14" s="58">
        <f>IF(ISBLANK(H13),"",TRUNC(0.14354*(H13*100-220)^1.4))</f>
        <v>356</v>
      </c>
      <c r="I14" s="59">
        <f>IF(ISBLANK(I13),"",INT(0.08713*(305.5-(I13/$D$6))^1.85))</f>
        <v>247</v>
      </c>
      <c r="J14" s="49">
        <f>J13</f>
        <v>1743</v>
      </c>
      <c r="K14" s="50" t="s">
        <v>137</v>
      </c>
    </row>
    <row r="15" spans="1:11" ht="15.75">
      <c r="A15" s="4">
        <v>4</v>
      </c>
      <c r="B15" s="60" t="s">
        <v>64</v>
      </c>
      <c r="C15" s="51" t="s">
        <v>63</v>
      </c>
      <c r="D15" s="39" t="s">
        <v>11</v>
      </c>
      <c r="E15" s="40">
        <v>11.03</v>
      </c>
      <c r="F15" s="41">
        <v>1.31</v>
      </c>
      <c r="G15" s="41">
        <v>7.38</v>
      </c>
      <c r="H15" s="41">
        <v>4.43</v>
      </c>
      <c r="I15" s="42">
        <v>0.002453472222222222</v>
      </c>
      <c r="J15" s="43">
        <f>SUM(E16:I16)</f>
        <v>1613</v>
      </c>
      <c r="K15" s="44" t="s">
        <v>62</v>
      </c>
    </row>
    <row r="16" spans="1:11" ht="16.5" thickBot="1">
      <c r="A16" s="3"/>
      <c r="B16" s="63" t="s">
        <v>65</v>
      </c>
      <c r="C16" s="52" t="s">
        <v>55</v>
      </c>
      <c r="D16" s="45" t="s">
        <v>12</v>
      </c>
      <c r="E16" s="58">
        <f>IF(ISBLANK(E15),"",TRUNC(20.5173*(15.5-E15)^1.92))</f>
        <v>363</v>
      </c>
      <c r="F16" s="58">
        <f>IF(ISBLANK(F15),"",TRUNC(0.8465*(F15*100-75)^1.42))</f>
        <v>257</v>
      </c>
      <c r="G16" s="58">
        <f>IF(ISBLANK(G15),"",TRUNC(51.39*(G15-1.5)^1.05))</f>
        <v>330</v>
      </c>
      <c r="H16" s="58">
        <f>IF(ISBLANK(H15),"",TRUNC(0.14354*(H15*100-220)^1.4))</f>
        <v>278</v>
      </c>
      <c r="I16" s="59">
        <f>IF(ISBLANK(I15),"",INT(0.08713*(305.5-(I15/$D$6))^1.85))</f>
        <v>385</v>
      </c>
      <c r="J16" s="49">
        <f>J15</f>
        <v>1613</v>
      </c>
      <c r="K16" s="87"/>
    </row>
    <row r="17" spans="1:11" ht="15.75">
      <c r="A17" s="4">
        <v>5</v>
      </c>
      <c r="B17" s="60" t="s">
        <v>66</v>
      </c>
      <c r="C17" s="51" t="s">
        <v>67</v>
      </c>
      <c r="D17" s="39" t="s">
        <v>11</v>
      </c>
      <c r="E17" s="40">
        <v>12.06</v>
      </c>
      <c r="F17" s="41">
        <v>1.37</v>
      </c>
      <c r="G17" s="41">
        <v>6.45</v>
      </c>
      <c r="H17" s="41">
        <v>4.08</v>
      </c>
      <c r="I17" s="42">
        <v>0.0026060185185185184</v>
      </c>
      <c r="J17" s="43">
        <f>SUM(E18:I18)</f>
        <v>1301</v>
      </c>
      <c r="K17" s="44" t="s">
        <v>58</v>
      </c>
    </row>
    <row r="18" spans="1:11" ht="16.5" thickBot="1">
      <c r="A18" s="3"/>
      <c r="B18" s="63">
        <v>37757</v>
      </c>
      <c r="C18" s="52" t="s">
        <v>55</v>
      </c>
      <c r="D18" s="45" t="s">
        <v>12</v>
      </c>
      <c r="E18" s="58">
        <f>IF(ISBLANK(E17),"",TRUNC(20.5173*(15.5-E17)^1.92))</f>
        <v>219</v>
      </c>
      <c r="F18" s="58">
        <f>IF(ISBLANK(F17),"",TRUNC(0.8465*(F17*100-75)^1.42))</f>
        <v>297</v>
      </c>
      <c r="G18" s="58">
        <f>IF(ISBLANK(G17),"",TRUNC(51.39*(G17-1.5)^1.05))</f>
        <v>275</v>
      </c>
      <c r="H18" s="58">
        <f>IF(ISBLANK(H17),"",TRUNC(0.14354*(H17*100-220)^1.4))</f>
        <v>219</v>
      </c>
      <c r="I18" s="59">
        <f>IF(ISBLANK(I17),"",INT(0.08713*(305.5-(I17/$D$6))^1.85))</f>
        <v>291</v>
      </c>
      <c r="J18" s="49">
        <f>J17</f>
        <v>1301</v>
      </c>
      <c r="K18" s="50"/>
    </row>
    <row r="19" spans="1:11" ht="15.75">
      <c r="A19" s="4">
        <v>6</v>
      </c>
      <c r="B19" s="60" t="s">
        <v>71</v>
      </c>
      <c r="C19" s="51" t="s">
        <v>72</v>
      </c>
      <c r="D19" s="39" t="s">
        <v>11</v>
      </c>
      <c r="E19" s="40">
        <v>11.99</v>
      </c>
      <c r="F19" s="41">
        <v>1.19</v>
      </c>
      <c r="G19" s="41">
        <v>5.8</v>
      </c>
      <c r="H19" s="41">
        <v>4.25</v>
      </c>
      <c r="I19" s="42">
        <v>0.0028497685185185184</v>
      </c>
      <c r="J19" s="43">
        <f>SUM(E20:I20)</f>
        <v>1059</v>
      </c>
      <c r="K19" s="44" t="s">
        <v>58</v>
      </c>
    </row>
    <row r="20" spans="1:11" ht="16.5" thickBot="1">
      <c r="A20" s="3"/>
      <c r="B20" s="63">
        <v>37874</v>
      </c>
      <c r="C20" s="52" t="s">
        <v>55</v>
      </c>
      <c r="D20" s="45" t="s">
        <v>12</v>
      </c>
      <c r="E20" s="58">
        <f>IF(ISBLANK(E19),"",TRUNC(20.5173*(15.5-E19)^1.92))</f>
        <v>228</v>
      </c>
      <c r="F20" s="58">
        <f>IF(ISBLANK(F19),"",TRUNC(0.8465*(F19*100-75)^1.42))</f>
        <v>182</v>
      </c>
      <c r="G20" s="58">
        <f>IF(ISBLANK(G19),"",TRUNC(51.39*(G19-1.5)^1.05))</f>
        <v>237</v>
      </c>
      <c r="H20" s="58">
        <f>IF(ISBLANK(H19),"",TRUNC(0.14354*(H19*100-220)^1.4))</f>
        <v>247</v>
      </c>
      <c r="I20" s="59">
        <f>IF(ISBLANK(I19),"",INT(0.08713*(305.5-(I19/$D$6))^1.85))</f>
        <v>165</v>
      </c>
      <c r="J20" s="49">
        <f>J19</f>
        <v>1059</v>
      </c>
      <c r="K20" s="50"/>
    </row>
  </sheetData>
  <sheetProtection/>
  <mergeCells count="16">
    <mergeCell ref="I7:I8"/>
    <mergeCell ref="A11:A12"/>
    <mergeCell ref="A15:A16"/>
    <mergeCell ref="A19:A20"/>
    <mergeCell ref="A13:A14"/>
    <mergeCell ref="A17:A18"/>
    <mergeCell ref="K7:K8"/>
    <mergeCell ref="A9:A10"/>
    <mergeCell ref="E6:I6"/>
    <mergeCell ref="A7:A8"/>
    <mergeCell ref="D7:D8"/>
    <mergeCell ref="E7:E8"/>
    <mergeCell ref="F7:F8"/>
    <mergeCell ref="J7:J8"/>
    <mergeCell ref="G7:G8"/>
    <mergeCell ref="H7:H8"/>
  </mergeCells>
  <printOptions horizontalCentered="1"/>
  <pageMargins left="0.7874015748031497" right="0.7874015748031497" top="1.1811023622047245" bottom="0.7874015748031497" header="0.1968503937007874" footer="0.3937007874015748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Q22"/>
  <sheetViews>
    <sheetView showZeros="0" workbookViewId="0" topLeftCell="A1">
      <selection activeCell="D12" sqref="D12"/>
    </sheetView>
  </sheetViews>
  <sheetFormatPr defaultColWidth="9.140625" defaultRowHeight="12.75"/>
  <cols>
    <col min="1" max="1" width="6.7109375" style="16" customWidth="1"/>
    <col min="2" max="2" width="16.421875" style="16" customWidth="1"/>
    <col min="3" max="3" width="16.421875" style="15" customWidth="1"/>
    <col min="4" max="5" width="12.140625" style="15" customWidth="1"/>
    <col min="6" max="10" width="12.140625" style="16" customWidth="1"/>
    <col min="11" max="11" width="20.00390625" style="16" customWidth="1"/>
    <col min="12" max="16384" width="9.140625" style="15" customWidth="1"/>
  </cols>
  <sheetData>
    <row r="1" spans="1:17" s="14" customFormat="1" ht="18" customHeight="1">
      <c r="A1" s="34" t="s">
        <v>35</v>
      </c>
      <c r="B1" s="12"/>
      <c r="C1" s="11"/>
      <c r="D1" s="12"/>
      <c r="E1" s="11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2" s="14" customFormat="1" ht="13.5" customHeight="1">
      <c r="A2" s="20" t="s">
        <v>53</v>
      </c>
      <c r="B2" s="12"/>
      <c r="C2" s="11"/>
      <c r="D2" s="13"/>
      <c r="E2" s="13"/>
      <c r="F2" s="13"/>
      <c r="G2" s="13"/>
      <c r="H2" s="13"/>
      <c r="I2" s="13"/>
      <c r="J2" s="13"/>
      <c r="K2" s="13"/>
      <c r="L2" s="13"/>
    </row>
    <row r="3" spans="1:12" ht="18" customHeight="1">
      <c r="A3" s="20"/>
      <c r="B3" s="12"/>
      <c r="C3" s="11"/>
      <c r="D3" s="13"/>
      <c r="E3" s="13"/>
      <c r="F3" s="13"/>
      <c r="G3" s="13"/>
      <c r="H3" s="13"/>
      <c r="I3" s="13"/>
      <c r="J3" s="13"/>
      <c r="K3" s="13"/>
      <c r="L3" s="13"/>
    </row>
    <row r="4" spans="4:10" ht="18" customHeight="1">
      <c r="D4" s="11" t="s">
        <v>39</v>
      </c>
      <c r="E4" s="17" t="s">
        <v>3</v>
      </c>
      <c r="I4" s="15"/>
      <c r="J4" s="15"/>
    </row>
    <row r="5" spans="5:10" ht="13.5" customHeight="1" thickBot="1">
      <c r="E5" s="18"/>
      <c r="I5" s="15"/>
      <c r="J5" s="15"/>
    </row>
    <row r="6" spans="1:11" ht="12.75" customHeight="1" thickBot="1">
      <c r="A6" s="37"/>
      <c r="B6" s="37"/>
      <c r="C6" s="17"/>
      <c r="D6" s="38">
        <v>1.1574074074074073E-05</v>
      </c>
      <c r="E6" s="6" t="s">
        <v>4</v>
      </c>
      <c r="F6" s="5"/>
      <c r="G6" s="5"/>
      <c r="H6" s="5"/>
      <c r="I6" s="94"/>
      <c r="J6" s="37"/>
      <c r="K6" s="37"/>
    </row>
    <row r="7" spans="1:11" ht="22.5" customHeight="1">
      <c r="A7" s="95" t="s">
        <v>0</v>
      </c>
      <c r="B7" s="90" t="s">
        <v>5</v>
      </c>
      <c r="C7" s="92" t="s">
        <v>6</v>
      </c>
      <c r="D7" s="97"/>
      <c r="E7" s="99" t="s">
        <v>37</v>
      </c>
      <c r="F7" s="101" t="s">
        <v>8</v>
      </c>
      <c r="G7" s="103" t="s">
        <v>21</v>
      </c>
      <c r="H7" s="101" t="s">
        <v>9</v>
      </c>
      <c r="I7" s="2" t="s">
        <v>10</v>
      </c>
      <c r="J7" s="9" t="s">
        <v>2</v>
      </c>
      <c r="K7" s="7" t="s">
        <v>20</v>
      </c>
    </row>
    <row r="8" spans="1:11" ht="13.5" customHeight="1" thickBot="1">
      <c r="A8" s="96"/>
      <c r="B8" s="93" t="s">
        <v>7</v>
      </c>
      <c r="C8" s="91" t="s">
        <v>1</v>
      </c>
      <c r="D8" s="98"/>
      <c r="E8" s="100"/>
      <c r="F8" s="102"/>
      <c r="G8" s="104"/>
      <c r="H8" s="102"/>
      <c r="I8" s="1"/>
      <c r="J8" s="8"/>
      <c r="K8" s="10"/>
    </row>
    <row r="9" spans="1:11" ht="15.75">
      <c r="A9" s="4">
        <v>1</v>
      </c>
      <c r="B9" s="60" t="s">
        <v>98</v>
      </c>
      <c r="C9" s="51" t="s">
        <v>99</v>
      </c>
      <c r="D9" s="39" t="s">
        <v>11</v>
      </c>
      <c r="E9" s="40">
        <v>9.5</v>
      </c>
      <c r="F9" s="41">
        <v>1.56</v>
      </c>
      <c r="G9" s="41">
        <v>8.4</v>
      </c>
      <c r="H9" s="41">
        <v>5.09</v>
      </c>
      <c r="I9" s="42">
        <v>0.0018296296296296296</v>
      </c>
      <c r="J9" s="43">
        <f>SUM(E10:I10)</f>
        <v>3101</v>
      </c>
      <c r="K9" s="44" t="s">
        <v>104</v>
      </c>
    </row>
    <row r="10" spans="1:11" ht="16.5" thickBot="1">
      <c r="A10" s="3"/>
      <c r="B10" s="63">
        <v>36856</v>
      </c>
      <c r="C10" s="52" t="s">
        <v>97</v>
      </c>
      <c r="D10" s="45" t="s">
        <v>12</v>
      </c>
      <c r="E10" s="55">
        <f>IF(ISBLANK(E9),"",INT(20.0479*(17-E9)^1.835))</f>
        <v>808</v>
      </c>
      <c r="F10" s="56">
        <f>IF(ISBLANK(F9),"",INT(1.84523*(F9*100-75)^1.348))</f>
        <v>689</v>
      </c>
      <c r="G10" s="56">
        <f>IF(ISBLANK(G9),"",INT(56.0211*(G9-1.5)^1.05))</f>
        <v>425</v>
      </c>
      <c r="H10" s="56">
        <f>IF(ISBLANK(H9),"",INT(0.188807*(H9*100-210)^1.41))</f>
        <v>584</v>
      </c>
      <c r="I10" s="57">
        <f>IF(ISBLANK(I9),"",INT(0.11193*(254-(I9/$D$6))^1.88))</f>
        <v>595</v>
      </c>
      <c r="J10" s="49">
        <f>J9</f>
        <v>3101</v>
      </c>
      <c r="K10" s="50" t="s">
        <v>105</v>
      </c>
    </row>
    <row r="11" spans="1:11" ht="15.75">
      <c r="A11" s="4">
        <v>2</v>
      </c>
      <c r="B11" s="60" t="s">
        <v>95</v>
      </c>
      <c r="C11" s="51" t="s">
        <v>96</v>
      </c>
      <c r="D11" s="39" t="s">
        <v>11</v>
      </c>
      <c r="E11" s="40">
        <v>10.32</v>
      </c>
      <c r="F11" s="41">
        <v>1.5</v>
      </c>
      <c r="G11" s="41">
        <v>12.24</v>
      </c>
      <c r="H11" s="41">
        <v>5.02</v>
      </c>
      <c r="I11" s="42">
        <v>0.0019096064814814815</v>
      </c>
      <c r="J11" s="43">
        <f>SUM(E12:I12)</f>
        <v>3033</v>
      </c>
      <c r="K11" s="44" t="s">
        <v>104</v>
      </c>
    </row>
    <row r="12" spans="1:11" ht="16.5" thickBot="1">
      <c r="A12" s="3"/>
      <c r="B12" s="63">
        <v>36761</v>
      </c>
      <c r="C12" s="52" t="s">
        <v>97</v>
      </c>
      <c r="D12" s="45" t="s">
        <v>12</v>
      </c>
      <c r="E12" s="55">
        <f>IF(ISBLANK(E11),"",INT(20.0479*(17-E11)^1.835))</f>
        <v>653</v>
      </c>
      <c r="F12" s="56">
        <f>IF(ISBLANK(F11),"",INT(1.84523*(F11*100-75)^1.348))</f>
        <v>621</v>
      </c>
      <c r="G12" s="56">
        <f>IF(ISBLANK(G11),"",INT(56.0211*(G11-1.5)^1.05))</f>
        <v>677</v>
      </c>
      <c r="H12" s="56">
        <f>IF(ISBLANK(H11),"",INT(0.188807*(H11*100-210)^1.41))</f>
        <v>565</v>
      </c>
      <c r="I12" s="57">
        <f>IF(ISBLANK(I11),"",INT(0.11193*(254-(I11/$D$6))^1.88))</f>
        <v>517</v>
      </c>
      <c r="J12" s="49">
        <f>J11</f>
        <v>3033</v>
      </c>
      <c r="K12" s="50" t="s">
        <v>105</v>
      </c>
    </row>
    <row r="13" spans="1:11" ht="15.75">
      <c r="A13" s="4">
        <v>3</v>
      </c>
      <c r="B13" s="60" t="s">
        <v>102</v>
      </c>
      <c r="C13" s="51" t="s">
        <v>103</v>
      </c>
      <c r="D13" s="39" t="s">
        <v>11</v>
      </c>
      <c r="E13" s="40">
        <v>9.86</v>
      </c>
      <c r="F13" s="41">
        <v>1.53</v>
      </c>
      <c r="G13" s="41">
        <v>9.96</v>
      </c>
      <c r="H13" s="41">
        <v>5.06</v>
      </c>
      <c r="I13" s="42">
        <v>0.0019649305555555553</v>
      </c>
      <c r="J13" s="43">
        <f>SUM(E14:I14)</f>
        <v>2962</v>
      </c>
      <c r="K13" s="44" t="s">
        <v>104</v>
      </c>
    </row>
    <row r="14" spans="1:11" ht="16.5" thickBot="1">
      <c r="A14" s="3"/>
      <c r="B14" s="63">
        <v>36970</v>
      </c>
      <c r="C14" s="52" t="s">
        <v>97</v>
      </c>
      <c r="D14" s="45" t="s">
        <v>12</v>
      </c>
      <c r="E14" s="55">
        <f>IF(ISBLANK(E13),"",INT(20.0479*(17-E13)^1.835))</f>
        <v>738</v>
      </c>
      <c r="F14" s="56">
        <f>IF(ISBLANK(F13),"",INT(1.84523*(F13*100-75)^1.348))</f>
        <v>655</v>
      </c>
      <c r="G14" s="56">
        <f>IF(ISBLANK(G13),"",INT(56.0211*(G13-1.5)^1.05))</f>
        <v>527</v>
      </c>
      <c r="H14" s="56">
        <f>IF(ISBLANK(H13),"",INT(0.188807*(H13*100-210)^1.41))</f>
        <v>576</v>
      </c>
      <c r="I14" s="57">
        <f>IF(ISBLANK(I13),"",INT(0.11193*(254-(I13/$D$6))^1.88))</f>
        <v>466</v>
      </c>
      <c r="J14" s="49">
        <f>J13</f>
        <v>2962</v>
      </c>
      <c r="K14" s="50" t="s">
        <v>105</v>
      </c>
    </row>
    <row r="15" spans="1:11" ht="15.75">
      <c r="A15" s="4">
        <v>4</v>
      </c>
      <c r="B15" s="60" t="s">
        <v>122</v>
      </c>
      <c r="C15" s="51" t="s">
        <v>123</v>
      </c>
      <c r="D15" s="39" t="s">
        <v>11</v>
      </c>
      <c r="E15" s="40">
        <v>10.16</v>
      </c>
      <c r="F15" s="41">
        <v>1.59</v>
      </c>
      <c r="G15" s="41">
        <v>10.02</v>
      </c>
      <c r="H15" s="41">
        <v>4.79</v>
      </c>
      <c r="I15" s="42">
        <v>0.0019930555555555556</v>
      </c>
      <c r="J15" s="43">
        <f>SUM(E16:I16)</f>
        <v>2881</v>
      </c>
      <c r="K15" s="44" t="s">
        <v>125</v>
      </c>
    </row>
    <row r="16" spans="1:11" ht="16.5" thickBot="1">
      <c r="A16" s="3"/>
      <c r="B16" s="63" t="s">
        <v>124</v>
      </c>
      <c r="C16" s="52" t="s">
        <v>14</v>
      </c>
      <c r="D16" s="45" t="s">
        <v>12</v>
      </c>
      <c r="E16" s="55">
        <f>IF(ISBLANK(E15),"",INT(20.0479*(17-E15)^1.835))</f>
        <v>682</v>
      </c>
      <c r="F16" s="56">
        <f>IF(ISBLANK(F15),"",INT(1.84523*(F15*100-75)^1.348))</f>
        <v>724</v>
      </c>
      <c r="G16" s="56">
        <f>IF(ISBLANK(G15),"",INT(56.0211*(G15-1.5)^1.05))</f>
        <v>531</v>
      </c>
      <c r="H16" s="56">
        <f>IF(ISBLANK(H15),"",INT(0.188807*(H15*100-210)^1.41))</f>
        <v>503</v>
      </c>
      <c r="I16" s="57">
        <f>IF(ISBLANK(I15),"",INT(0.11193*(254-(I15/$D$6))^1.88))</f>
        <v>441</v>
      </c>
      <c r="J16" s="49">
        <f>J15</f>
        <v>2881</v>
      </c>
      <c r="K16" s="50"/>
    </row>
    <row r="17" spans="1:11" ht="15.75">
      <c r="A17" s="4">
        <v>5</v>
      </c>
      <c r="B17" s="60" t="s">
        <v>100</v>
      </c>
      <c r="C17" s="51" t="s">
        <v>101</v>
      </c>
      <c r="D17" s="39" t="s">
        <v>11</v>
      </c>
      <c r="E17" s="40">
        <v>9.86</v>
      </c>
      <c r="F17" s="41">
        <v>1.44</v>
      </c>
      <c r="G17" s="41">
        <v>8.64</v>
      </c>
      <c r="H17" s="41">
        <v>4.68</v>
      </c>
      <c r="I17" s="42">
        <v>0.0018472222222222223</v>
      </c>
      <c r="J17" s="43">
        <f>SUM(E18:I18)</f>
        <v>2785</v>
      </c>
      <c r="K17" s="44" t="s">
        <v>104</v>
      </c>
    </row>
    <row r="18" spans="1:11" ht="16.5" thickBot="1">
      <c r="A18" s="3"/>
      <c r="B18" s="63">
        <v>36895</v>
      </c>
      <c r="C18" s="52" t="s">
        <v>97</v>
      </c>
      <c r="D18" s="45" t="s">
        <v>12</v>
      </c>
      <c r="E18" s="55">
        <f>IF(ISBLANK(E17),"",INT(20.0479*(17-E17)^1.835))</f>
        <v>738</v>
      </c>
      <c r="F18" s="56">
        <f>IF(ISBLANK(F17),"",INT(1.84523*(F17*100-75)^1.348))</f>
        <v>555</v>
      </c>
      <c r="G18" s="56">
        <f>IF(ISBLANK(G17),"",INT(56.0211*(G17-1.5)^1.05))</f>
        <v>441</v>
      </c>
      <c r="H18" s="56">
        <f>IF(ISBLANK(H17),"",INT(0.188807*(H17*100-210)^1.41))</f>
        <v>474</v>
      </c>
      <c r="I18" s="57">
        <f>IF(ISBLANK(I17),"",INT(0.11193*(254-(I17/$D$6))^1.88))</f>
        <v>577</v>
      </c>
      <c r="J18" s="49">
        <f>J17</f>
        <v>2785</v>
      </c>
      <c r="K18" s="50" t="s">
        <v>105</v>
      </c>
    </row>
    <row r="19" spans="1:11" ht="15.75">
      <c r="A19" s="4">
        <v>6</v>
      </c>
      <c r="B19" s="60" t="s">
        <v>138</v>
      </c>
      <c r="C19" s="51" t="s">
        <v>139</v>
      </c>
      <c r="D19" s="39" t="s">
        <v>11</v>
      </c>
      <c r="E19" s="40">
        <v>11.84</v>
      </c>
      <c r="F19" s="41">
        <v>1.2</v>
      </c>
      <c r="G19" s="41">
        <v>7.15</v>
      </c>
      <c r="H19" s="41">
        <v>3.78</v>
      </c>
      <c r="I19" s="42">
        <v>0.0023853009259259257</v>
      </c>
      <c r="J19" s="43">
        <f>SUM(E20:I20)</f>
        <v>1484</v>
      </c>
      <c r="K19" s="44" t="s">
        <v>136</v>
      </c>
    </row>
    <row r="20" spans="1:11" ht="16.5" thickBot="1">
      <c r="A20" s="3"/>
      <c r="B20" s="63" t="s">
        <v>140</v>
      </c>
      <c r="C20" s="52" t="s">
        <v>14</v>
      </c>
      <c r="D20" s="45" t="s">
        <v>12</v>
      </c>
      <c r="E20" s="55">
        <f>IF(ISBLANK(E19),"",INT(20.0479*(17-E19)^1.835))</f>
        <v>407</v>
      </c>
      <c r="F20" s="56">
        <f>IF(ISBLANK(F19),"",INT(1.84523*(F19*100-75)^1.348))</f>
        <v>312</v>
      </c>
      <c r="G20" s="56">
        <f>IF(ISBLANK(G19),"",INT(56.0211*(G19-1.5)^1.05))</f>
        <v>345</v>
      </c>
      <c r="H20" s="56">
        <f>IF(ISBLANK(H19),"",INT(0.188807*(H19*100-210)^1.41))</f>
        <v>259</v>
      </c>
      <c r="I20" s="57">
        <f>IF(ISBLANK(I19),"",INT(0.11193*(254-(I19/$D$6))^1.88))</f>
        <v>161</v>
      </c>
      <c r="J20" s="49">
        <f>J19</f>
        <v>1484</v>
      </c>
      <c r="K20" s="50" t="s">
        <v>137</v>
      </c>
    </row>
    <row r="21" spans="1:11" ht="15.75">
      <c r="A21" s="4">
        <v>7</v>
      </c>
      <c r="B21" s="60" t="s">
        <v>198</v>
      </c>
      <c r="C21" s="51" t="s">
        <v>199</v>
      </c>
      <c r="D21" s="39" t="s">
        <v>11</v>
      </c>
      <c r="E21" s="40">
        <v>10.87</v>
      </c>
      <c r="F21" s="41" t="s">
        <v>193</v>
      </c>
      <c r="G21" s="41">
        <v>6.97</v>
      </c>
      <c r="H21" s="41">
        <v>4.06</v>
      </c>
      <c r="I21" s="42">
        <v>0.0022760416666666667</v>
      </c>
      <c r="J21" s="43">
        <f>SUM(E22:I22)</f>
        <v>1439</v>
      </c>
      <c r="K21" s="44" t="s">
        <v>136</v>
      </c>
    </row>
    <row r="22" spans="1:11" ht="16.5" thickBot="1">
      <c r="A22" s="3"/>
      <c r="B22" s="63" t="s">
        <v>200</v>
      </c>
      <c r="C22" s="52" t="s">
        <v>14</v>
      </c>
      <c r="D22" s="45" t="s">
        <v>12</v>
      </c>
      <c r="E22" s="55">
        <f>IF(ISBLANK(E21),"",INT(20.0479*(17-E21)^1.835))</f>
        <v>558</v>
      </c>
      <c r="F22" s="56"/>
      <c r="G22" s="56">
        <f>IF(ISBLANK(G21),"",INT(56.0211*(G21-1.5)^1.05))</f>
        <v>333</v>
      </c>
      <c r="H22" s="56">
        <f>IF(ISBLANK(H21),"",INT(0.188807*(H21*100-210)^1.41))</f>
        <v>322</v>
      </c>
      <c r="I22" s="57">
        <f>IF(ISBLANK(I21),"",INT(0.11193*(254-(I21/$D$6))^1.88))</f>
        <v>226</v>
      </c>
      <c r="J22" s="49">
        <f>J21</f>
        <v>1439</v>
      </c>
      <c r="K22" s="50" t="s">
        <v>137</v>
      </c>
    </row>
  </sheetData>
  <sheetProtection/>
  <mergeCells count="17">
    <mergeCell ref="A21:A22"/>
    <mergeCell ref="A13:A14"/>
    <mergeCell ref="J7:J8"/>
    <mergeCell ref="K7:K8"/>
    <mergeCell ref="A9:A10"/>
    <mergeCell ref="A11:A12"/>
    <mergeCell ref="A19:A20"/>
    <mergeCell ref="A15:A16"/>
    <mergeCell ref="A17:A18"/>
    <mergeCell ref="E6:I6"/>
    <mergeCell ref="A7:A8"/>
    <mergeCell ref="D7:D8"/>
    <mergeCell ref="E7:E8"/>
    <mergeCell ref="F7:F8"/>
    <mergeCell ref="G7:G8"/>
    <mergeCell ref="H7:H8"/>
    <mergeCell ref="I7:I8"/>
  </mergeCells>
  <printOptions horizontalCentered="1"/>
  <pageMargins left="0.1968503937007874" right="0.3937007874015748" top="1.1811023622047245" bottom="0.7874015748031497" header="0.1968503937007874" footer="0.3937007874015748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Q18"/>
  <sheetViews>
    <sheetView showZeros="0" zoomScaleSheetLayoutView="75" workbookViewId="0" topLeftCell="A1">
      <selection activeCell="L15" sqref="L15"/>
    </sheetView>
  </sheetViews>
  <sheetFormatPr defaultColWidth="9.140625" defaultRowHeight="12.75"/>
  <cols>
    <col min="1" max="1" width="5.421875" style="16" customWidth="1"/>
    <col min="2" max="2" width="9.8515625" style="16" bestFit="1" customWidth="1"/>
    <col min="3" max="3" width="12.28125" style="15" bestFit="1" customWidth="1"/>
    <col min="4" max="4" width="9.28125" style="15" customWidth="1"/>
    <col min="5" max="5" width="11.140625" style="15" customWidth="1"/>
    <col min="6" max="11" width="11.140625" style="16" customWidth="1"/>
    <col min="12" max="12" width="10.7109375" style="16" customWidth="1"/>
    <col min="13" max="13" width="21.7109375" style="16" customWidth="1"/>
    <col min="14" max="16384" width="9.140625" style="15" customWidth="1"/>
  </cols>
  <sheetData>
    <row r="1" spans="1:17" s="14" customFormat="1" ht="18" customHeight="1">
      <c r="A1" s="34" t="s">
        <v>35</v>
      </c>
      <c r="B1" s="12"/>
      <c r="C1" s="11"/>
      <c r="D1" s="12"/>
      <c r="E1" s="11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4" s="14" customFormat="1" ht="13.5" customHeight="1">
      <c r="A2" s="20" t="s">
        <v>54</v>
      </c>
      <c r="B2" s="12"/>
      <c r="C2" s="1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" customHeight="1">
      <c r="A3" s="20"/>
      <c r="B3" s="12"/>
      <c r="C3" s="1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3" ht="18" customHeight="1">
      <c r="A4" s="20"/>
      <c r="B4" s="12"/>
      <c r="C4" s="11"/>
      <c r="D4" s="11" t="s">
        <v>43</v>
      </c>
      <c r="E4" s="17" t="s">
        <v>44</v>
      </c>
      <c r="G4" s="13"/>
      <c r="H4" s="13"/>
      <c r="I4" s="13"/>
      <c r="J4" s="13"/>
      <c r="K4" s="13"/>
      <c r="L4" s="13"/>
      <c r="M4" s="13"/>
    </row>
    <row r="5" spans="5:12" ht="13.5" customHeight="1" thickBot="1">
      <c r="E5" s="18"/>
      <c r="K5" s="15"/>
      <c r="L5" s="15"/>
    </row>
    <row r="6" spans="1:13" ht="12.75" customHeight="1" thickBot="1">
      <c r="A6" s="37"/>
      <c r="B6" s="37"/>
      <c r="C6" s="17"/>
      <c r="D6" s="36">
        <v>1.1574074074074073E-05</v>
      </c>
      <c r="E6" s="6" t="s">
        <v>4</v>
      </c>
      <c r="F6" s="5"/>
      <c r="G6" s="5"/>
      <c r="H6" s="5"/>
      <c r="I6" s="5"/>
      <c r="J6" s="5"/>
      <c r="K6" s="94"/>
      <c r="L6" s="37"/>
      <c r="M6" s="37"/>
    </row>
    <row r="7" spans="1:13" ht="22.5" customHeight="1">
      <c r="A7" s="95" t="s">
        <v>0</v>
      </c>
      <c r="B7" s="90" t="s">
        <v>5</v>
      </c>
      <c r="C7" s="92" t="s">
        <v>6</v>
      </c>
      <c r="D7" s="97"/>
      <c r="E7" s="99" t="s">
        <v>41</v>
      </c>
      <c r="F7" s="101" t="s">
        <v>9</v>
      </c>
      <c r="G7" s="103" t="s">
        <v>40</v>
      </c>
      <c r="H7" s="101" t="s">
        <v>8</v>
      </c>
      <c r="I7" s="103" t="s">
        <v>50</v>
      </c>
      <c r="J7" s="101" t="s">
        <v>42</v>
      </c>
      <c r="K7" s="2" t="s">
        <v>13</v>
      </c>
      <c r="L7" s="9" t="s">
        <v>2</v>
      </c>
      <c r="M7" s="7" t="s">
        <v>20</v>
      </c>
    </row>
    <row r="8" spans="1:13" ht="13.5" customHeight="1" thickBot="1">
      <c r="A8" s="96"/>
      <c r="B8" s="93" t="s">
        <v>7</v>
      </c>
      <c r="C8" s="91" t="s">
        <v>1</v>
      </c>
      <c r="D8" s="98"/>
      <c r="E8" s="100"/>
      <c r="F8" s="102"/>
      <c r="G8" s="104"/>
      <c r="H8" s="102"/>
      <c r="I8" s="104"/>
      <c r="J8" s="102"/>
      <c r="K8" s="1"/>
      <c r="L8" s="8"/>
      <c r="M8" s="10"/>
    </row>
    <row r="9" spans="1:13" ht="15.75">
      <c r="A9" s="4">
        <v>1</v>
      </c>
      <c r="B9" s="60" t="s">
        <v>133</v>
      </c>
      <c r="C9" s="51" t="s">
        <v>134</v>
      </c>
      <c r="D9" s="39" t="s">
        <v>11</v>
      </c>
      <c r="E9" s="40">
        <v>7.81</v>
      </c>
      <c r="F9" s="41">
        <v>5.47</v>
      </c>
      <c r="G9" s="41">
        <v>12.71</v>
      </c>
      <c r="H9" s="41">
        <v>1.77</v>
      </c>
      <c r="I9" s="85">
        <v>9.43</v>
      </c>
      <c r="J9" s="41">
        <v>3.5</v>
      </c>
      <c r="K9" s="42">
        <v>0.0024069444444444446</v>
      </c>
      <c r="L9" s="43">
        <f>SUM(E10:K10)</f>
        <v>3896</v>
      </c>
      <c r="M9" s="44" t="s">
        <v>136</v>
      </c>
    </row>
    <row r="10" spans="1:13" ht="16.5" thickBot="1">
      <c r="A10" s="3"/>
      <c r="B10" s="63" t="s">
        <v>135</v>
      </c>
      <c r="C10" s="52" t="s">
        <v>14</v>
      </c>
      <c r="D10" s="45" t="s">
        <v>12</v>
      </c>
      <c r="E10" s="58">
        <f>IF(ISBLANK(E9),"",TRUNC(58.015*(11.5-E9)^1.81))</f>
        <v>616</v>
      </c>
      <c r="F10" s="58">
        <f>IF(ISBLANK(F9),"",TRUNC(0.14354*(F9*100-220)^1.4))</f>
        <v>475</v>
      </c>
      <c r="G10" s="58">
        <f>IF(ISBLANK(G9),"",TRUNC(51.39*(G9-1.5)^1.05))</f>
        <v>650</v>
      </c>
      <c r="H10" s="58">
        <f>IF(ISBLANK(H9),"",TRUNC(0.8465*(H9*100-75)^1.42))</f>
        <v>602</v>
      </c>
      <c r="I10" s="86">
        <f>IF(ISBLANK(I9),"",TRUNC(20.5173*(15.5-I9)^1.92))</f>
        <v>654</v>
      </c>
      <c r="J10" s="58">
        <f>IF(ISBLANK(J9),"",TRUNC(0.2797*(J9*100-100)^1.35))</f>
        <v>482</v>
      </c>
      <c r="K10" s="59">
        <f>IF(ISBLANK(K9),"",INT(0.08713*(305.5-(K9/$D$6))^1.85))</f>
        <v>417</v>
      </c>
      <c r="L10" s="49">
        <f>L9</f>
        <v>3896</v>
      </c>
      <c r="M10" s="50" t="s">
        <v>137</v>
      </c>
    </row>
    <row r="11" spans="1:13" ht="15.75">
      <c r="A11" s="4">
        <v>2</v>
      </c>
      <c r="B11" s="60" t="s">
        <v>176</v>
      </c>
      <c r="C11" s="51" t="s">
        <v>177</v>
      </c>
      <c r="D11" s="39" t="s">
        <v>11</v>
      </c>
      <c r="E11" s="40">
        <v>7.5</v>
      </c>
      <c r="F11" s="41">
        <v>5.7</v>
      </c>
      <c r="G11" s="41">
        <v>10.21</v>
      </c>
      <c r="H11" s="41">
        <v>1.59</v>
      </c>
      <c r="I11" s="85">
        <v>8.72</v>
      </c>
      <c r="J11" s="41">
        <v>2.3</v>
      </c>
      <c r="K11" s="42">
        <v>0.0023177083333333335</v>
      </c>
      <c r="L11" s="43">
        <f>SUM(E12:K12)</f>
        <v>3679</v>
      </c>
      <c r="M11" s="44" t="s">
        <v>171</v>
      </c>
    </row>
    <row r="12" spans="1:13" ht="16.5" thickBot="1">
      <c r="A12" s="3"/>
      <c r="B12" s="63">
        <v>36590</v>
      </c>
      <c r="C12" s="52" t="s">
        <v>14</v>
      </c>
      <c r="D12" s="45" t="s">
        <v>12</v>
      </c>
      <c r="E12" s="58">
        <f>IF(ISBLANK(E11),"",TRUNC(58.015*(11.5-E11)^1.81))</f>
        <v>713</v>
      </c>
      <c r="F12" s="58">
        <f>IF(ISBLANK(F11),"",TRUNC(0.14354*(F11*100-220)^1.4))</f>
        <v>523</v>
      </c>
      <c r="G12" s="58">
        <f>IF(ISBLANK(G11),"",TRUNC(51.39*(G11-1.5)^1.05))</f>
        <v>498</v>
      </c>
      <c r="H12" s="58">
        <f>IF(ISBLANK(H11),"",TRUNC(0.8465*(H11*100-75)^1.42))</f>
        <v>457</v>
      </c>
      <c r="I12" s="86">
        <f>IF(ISBLANK(I11),"",TRUNC(20.5173*(15.5-I11)^1.92))</f>
        <v>809</v>
      </c>
      <c r="J12" s="58">
        <f>IF(ISBLANK(J11),"",TRUNC(0.2797*(J11*100-100)^1.35))</f>
        <v>199</v>
      </c>
      <c r="K12" s="59">
        <f>IF(ISBLANK(K11),"",INT(0.08713*(305.5-(K11/$D$6))^1.85))</f>
        <v>480</v>
      </c>
      <c r="L12" s="49">
        <f>L11</f>
        <v>3679</v>
      </c>
      <c r="M12" s="50" t="s">
        <v>175</v>
      </c>
    </row>
    <row r="13" spans="1:13" ht="15.75">
      <c r="A13" s="4">
        <v>3</v>
      </c>
      <c r="B13" s="60" t="s">
        <v>173</v>
      </c>
      <c r="C13" s="51" t="s">
        <v>174</v>
      </c>
      <c r="D13" s="39" t="s">
        <v>11</v>
      </c>
      <c r="E13" s="40">
        <v>8.19</v>
      </c>
      <c r="F13" s="41">
        <v>5.36</v>
      </c>
      <c r="G13" s="41">
        <v>10.44</v>
      </c>
      <c r="H13" s="41">
        <v>1.68</v>
      </c>
      <c r="I13" s="85">
        <v>10.16</v>
      </c>
      <c r="J13" s="41">
        <v>2.6</v>
      </c>
      <c r="K13" s="42">
        <v>0.0023605324074074075</v>
      </c>
      <c r="L13" s="43">
        <f>SUM(E14:K14)</f>
        <v>3223</v>
      </c>
      <c r="M13" s="44" t="s">
        <v>191</v>
      </c>
    </row>
    <row r="14" spans="1:13" ht="16.5" thickBot="1">
      <c r="A14" s="3"/>
      <c r="B14" s="63">
        <v>36929</v>
      </c>
      <c r="C14" s="52" t="s">
        <v>189</v>
      </c>
      <c r="D14" s="45" t="s">
        <v>12</v>
      </c>
      <c r="E14" s="58">
        <f>IF(ISBLANK(E13),"",TRUNC(58.015*(11.5-E13)^1.81))</f>
        <v>506</v>
      </c>
      <c r="F14" s="58">
        <f>IF(ISBLANK(F13),"",TRUNC(0.14354*(F13*100-220)^1.4))</f>
        <v>453</v>
      </c>
      <c r="G14" s="58">
        <f>IF(ISBLANK(G13),"",TRUNC(51.39*(G13-1.5)^1.05))</f>
        <v>512</v>
      </c>
      <c r="H14" s="58">
        <f>IF(ISBLANK(H13),"",TRUNC(0.8465*(H13*100-75)^1.42))</f>
        <v>528</v>
      </c>
      <c r="I14" s="86">
        <f>IF(ISBLANK(I13),"",TRUNC(20.5173*(15.5-I13)^1.92))</f>
        <v>511</v>
      </c>
      <c r="J14" s="58">
        <f>IF(ISBLANK(J13),"",TRUNC(0.2797*(J13*100-100)^1.35))</f>
        <v>264</v>
      </c>
      <c r="K14" s="59">
        <f>IF(ISBLANK(K13),"",INT(0.08713*(305.5-(K13/$D$6))^1.85))</f>
        <v>449</v>
      </c>
      <c r="L14" s="49">
        <f>L13</f>
        <v>3223</v>
      </c>
      <c r="M14" s="50" t="s">
        <v>190</v>
      </c>
    </row>
    <row r="15" spans="1:13" ht="15.75">
      <c r="A15" s="4"/>
      <c r="B15" s="60" t="s">
        <v>79</v>
      </c>
      <c r="C15" s="51" t="s">
        <v>80</v>
      </c>
      <c r="D15" s="39" t="s">
        <v>11</v>
      </c>
      <c r="E15" s="40">
        <v>7.54</v>
      </c>
      <c r="F15" s="41">
        <v>5.7</v>
      </c>
      <c r="G15" s="41">
        <v>9.55</v>
      </c>
      <c r="H15" s="41">
        <v>1.86</v>
      </c>
      <c r="I15" s="85" t="s">
        <v>192</v>
      </c>
      <c r="J15" s="41"/>
      <c r="K15" s="42"/>
      <c r="L15" s="43"/>
      <c r="M15" s="44" t="s">
        <v>59</v>
      </c>
    </row>
    <row r="16" spans="1:13" ht="16.5" thickBot="1">
      <c r="A16" s="3"/>
      <c r="B16" s="63">
        <v>36934</v>
      </c>
      <c r="C16" s="52" t="s">
        <v>55</v>
      </c>
      <c r="D16" s="45" t="s">
        <v>12</v>
      </c>
      <c r="E16" s="58">
        <f>IF(ISBLANK(E15),"",TRUNC(58.015*(11.5-E15)^1.81))</f>
        <v>700</v>
      </c>
      <c r="F16" s="58">
        <f>IF(ISBLANK(F15),"",TRUNC(0.14354*(F15*100-220)^1.4))</f>
        <v>523</v>
      </c>
      <c r="G16" s="58">
        <f>IF(ISBLANK(G15),"",TRUNC(51.39*(G15-1.5)^1.05))</f>
        <v>459</v>
      </c>
      <c r="H16" s="58">
        <f>IF(ISBLANK(H15),"",TRUNC(0.8465*(H15*100-75)^1.42))</f>
        <v>679</v>
      </c>
      <c r="I16" s="86"/>
      <c r="J16" s="58">
        <f>IF(ISBLANK(J15),"",TRUNC(0.2797*(J15*100-100)^1.35))</f>
      </c>
      <c r="K16" s="59">
        <f>IF(ISBLANK(K15),"",INT(0.08713*(305.5-(K15/$D$6))^1.85))</f>
      </c>
      <c r="L16" s="49">
        <f>L15</f>
        <v>0</v>
      </c>
      <c r="M16" s="50"/>
    </row>
    <row r="17" spans="1:13" ht="15.75">
      <c r="A17" s="4"/>
      <c r="B17" s="60" t="s">
        <v>77</v>
      </c>
      <c r="C17" s="51" t="s">
        <v>78</v>
      </c>
      <c r="D17" s="39" t="s">
        <v>11</v>
      </c>
      <c r="E17" s="40">
        <v>8.08</v>
      </c>
      <c r="F17" s="41">
        <v>5.17</v>
      </c>
      <c r="G17" s="41">
        <v>9.07</v>
      </c>
      <c r="H17" s="41" t="s">
        <v>192</v>
      </c>
      <c r="I17" s="85"/>
      <c r="J17" s="41"/>
      <c r="K17" s="42"/>
      <c r="L17" s="43">
        <v>0</v>
      </c>
      <c r="M17" s="44" t="s">
        <v>58</v>
      </c>
    </row>
    <row r="18" spans="1:13" ht="16.5" thickBot="1">
      <c r="A18" s="3"/>
      <c r="B18" s="63">
        <v>36627</v>
      </c>
      <c r="C18" s="52" t="s">
        <v>55</v>
      </c>
      <c r="D18" s="45" t="s">
        <v>12</v>
      </c>
      <c r="E18" s="58">
        <f>IF(ISBLANK(E17),"",TRUNC(58.015*(11.5-E17)^1.81))</f>
        <v>537</v>
      </c>
      <c r="F18" s="58">
        <f>IF(ISBLANK(F17),"",TRUNC(0.14354*(F17*100-220)^1.4))</f>
        <v>415</v>
      </c>
      <c r="G18" s="58">
        <f>IF(ISBLANK(G17),"",TRUNC(51.39*(G17-1.5)^1.05))</f>
        <v>430</v>
      </c>
      <c r="H18" s="58"/>
      <c r="I18" s="86">
        <f>IF(ISBLANK(I17),"",TRUNC(20.5173*(15.5-I17)^1.92))</f>
      </c>
      <c r="J18" s="58">
        <f>IF(ISBLANK(J17),"",TRUNC(0.2797*(J17*100-100)^1.35))</f>
      </c>
      <c r="K18" s="59">
        <f>IF(ISBLANK(K17),"",INT(0.08713*(305.5-(K17/$D$6))^1.85))</f>
      </c>
      <c r="L18" s="49">
        <f>L17</f>
        <v>0</v>
      </c>
      <c r="M18" s="50"/>
    </row>
  </sheetData>
  <sheetProtection/>
  <mergeCells count="17">
    <mergeCell ref="A15:A16"/>
    <mergeCell ref="L7:L8"/>
    <mergeCell ref="M7:M8"/>
    <mergeCell ref="A11:A12"/>
    <mergeCell ref="A17:A18"/>
    <mergeCell ref="A13:A14"/>
    <mergeCell ref="A9:A10"/>
    <mergeCell ref="I7:I8"/>
    <mergeCell ref="J7:J8"/>
    <mergeCell ref="E6:K6"/>
    <mergeCell ref="A7:A8"/>
    <mergeCell ref="D7:D8"/>
    <mergeCell ref="E7:E8"/>
    <mergeCell ref="F7:F8"/>
    <mergeCell ref="G7:G8"/>
    <mergeCell ref="H7:H8"/>
    <mergeCell ref="K7:K8"/>
  </mergeCells>
  <printOptions horizontalCentered="1"/>
  <pageMargins left="0" right="0" top="1.1811023622047245" bottom="0.7874015748031497" header="0.1968503937007874" footer="0.3937007874015748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R12"/>
  <sheetViews>
    <sheetView showZeros="0" workbookViewId="0" topLeftCell="A1">
      <selection activeCell="O14" sqref="O14"/>
    </sheetView>
  </sheetViews>
  <sheetFormatPr defaultColWidth="9.140625" defaultRowHeight="12.75"/>
  <cols>
    <col min="1" max="1" width="5.00390625" style="16" customWidth="1"/>
    <col min="2" max="2" width="11.28125" style="16" bestFit="1" customWidth="1"/>
    <col min="3" max="3" width="13.8515625" style="15" customWidth="1"/>
    <col min="4" max="4" width="9.421875" style="16" customWidth="1"/>
    <col min="5" max="5" width="9.7109375" style="15" customWidth="1"/>
    <col min="6" max="6" width="7.00390625" style="15" customWidth="1"/>
    <col min="7" max="7" width="5.7109375" style="15" customWidth="1"/>
    <col min="8" max="9" width="5.7109375" style="16" customWidth="1"/>
    <col min="10" max="10" width="6.28125" style="16" customWidth="1"/>
    <col min="11" max="13" width="5.7109375" style="16" customWidth="1"/>
    <col min="14" max="14" width="8.00390625" style="16" customWidth="1"/>
    <col min="15" max="15" width="8.7109375" style="16" customWidth="1"/>
    <col min="16" max="16" width="10.8515625" style="16" customWidth="1"/>
    <col min="17" max="17" width="11.8515625" style="16" customWidth="1"/>
    <col min="18" max="18" width="20.8515625" style="16" customWidth="1"/>
    <col min="19" max="16384" width="9.140625" style="15" customWidth="1"/>
  </cols>
  <sheetData>
    <row r="1" spans="1:17" s="14" customFormat="1" ht="18" customHeight="1">
      <c r="A1" s="34" t="s">
        <v>35</v>
      </c>
      <c r="B1" s="12"/>
      <c r="C1" s="11"/>
      <c r="D1" s="12"/>
      <c r="E1" s="11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4" customFormat="1" ht="13.5" customHeight="1">
      <c r="A2" s="20" t="s">
        <v>53</v>
      </c>
      <c r="B2" s="12"/>
      <c r="C2" s="11"/>
      <c r="D2" s="12"/>
      <c r="E2" s="1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8" ht="18" customHeight="1">
      <c r="A3" s="20"/>
      <c r="B3" s="12"/>
      <c r="C3" s="11"/>
      <c r="D3" s="12"/>
      <c r="E3" s="1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5"/>
    </row>
    <row r="4" spans="3:17" ht="18" customHeight="1">
      <c r="C4" s="11" t="s">
        <v>36</v>
      </c>
      <c r="E4" s="11"/>
      <c r="N4" s="15"/>
      <c r="O4" s="15"/>
      <c r="P4" s="15"/>
      <c r="Q4" s="15"/>
    </row>
    <row r="5" spans="3:17" ht="13.5" customHeight="1" thickBot="1">
      <c r="C5" s="17" t="s">
        <v>3</v>
      </c>
      <c r="E5" s="17"/>
      <c r="F5" s="18"/>
      <c r="G5" s="18"/>
      <c r="N5" s="15"/>
      <c r="O5" s="15"/>
      <c r="P5" s="15"/>
      <c r="Q5" s="15"/>
    </row>
    <row r="6" spans="1:18" ht="12.75" customHeight="1" thickBot="1">
      <c r="A6" s="37"/>
      <c r="B6" s="37"/>
      <c r="C6" s="17"/>
      <c r="D6" s="37"/>
      <c r="E6" s="81">
        <v>1.1574074074074073E-05</v>
      </c>
      <c r="F6" s="67"/>
      <c r="G6" s="5" t="s">
        <v>4</v>
      </c>
      <c r="H6" s="5"/>
      <c r="I6" s="5"/>
      <c r="J6" s="5"/>
      <c r="K6" s="5"/>
      <c r="L6" s="5"/>
      <c r="M6" s="5"/>
      <c r="N6" s="5"/>
      <c r="O6" s="94"/>
      <c r="P6" s="37"/>
      <c r="Q6" s="37"/>
      <c r="R6" s="37"/>
    </row>
    <row r="7" spans="1:18" ht="22.5" customHeight="1">
      <c r="A7" s="105" t="s">
        <v>0</v>
      </c>
      <c r="B7" s="107" t="s">
        <v>5</v>
      </c>
      <c r="C7" s="109" t="s">
        <v>6</v>
      </c>
      <c r="D7" s="123" t="s">
        <v>7</v>
      </c>
      <c r="E7" s="95" t="s">
        <v>1</v>
      </c>
      <c r="F7" s="125" t="s">
        <v>38</v>
      </c>
      <c r="G7" s="116"/>
      <c r="H7" s="111" t="s">
        <v>8</v>
      </c>
      <c r="I7" s="112"/>
      <c r="J7" s="125" t="s">
        <v>30</v>
      </c>
      <c r="K7" s="116"/>
      <c r="L7" s="111" t="s">
        <v>9</v>
      </c>
      <c r="M7" s="112"/>
      <c r="N7" s="115" t="s">
        <v>29</v>
      </c>
      <c r="O7" s="116"/>
      <c r="P7" s="9" t="s">
        <v>2</v>
      </c>
      <c r="Q7" s="121" t="s">
        <v>28</v>
      </c>
      <c r="R7" s="7" t="s">
        <v>20</v>
      </c>
    </row>
    <row r="8" spans="1:18" ht="13.5" customHeight="1" thickBot="1">
      <c r="A8" s="106"/>
      <c r="B8" s="108"/>
      <c r="C8" s="110"/>
      <c r="D8" s="124"/>
      <c r="E8" s="96"/>
      <c r="F8" s="126"/>
      <c r="G8" s="118"/>
      <c r="H8" s="113"/>
      <c r="I8" s="114"/>
      <c r="J8" s="126"/>
      <c r="K8" s="118"/>
      <c r="L8" s="113"/>
      <c r="M8" s="114"/>
      <c r="N8" s="117"/>
      <c r="O8" s="118"/>
      <c r="P8" s="8"/>
      <c r="Q8" s="122"/>
      <c r="R8" s="10"/>
    </row>
    <row r="9" spans="1:18" ht="15.75">
      <c r="A9" s="4">
        <v>1</v>
      </c>
      <c r="B9" s="65" t="s">
        <v>178</v>
      </c>
      <c r="C9" s="66" t="s">
        <v>179</v>
      </c>
      <c r="D9" s="75">
        <v>35962</v>
      </c>
      <c r="E9" s="76" t="s">
        <v>180</v>
      </c>
      <c r="F9" s="40">
        <v>9.56</v>
      </c>
      <c r="G9" s="68">
        <f>IF(ISBLANK(F9),"",INT(20.0479*(17-F9)^1.835))</f>
        <v>796</v>
      </c>
      <c r="H9" s="40">
        <v>1.58</v>
      </c>
      <c r="I9" s="61">
        <f>IF(ISBLANK(H9),"",INT(1.84523*(H9*100-75)^1.348))</f>
        <v>712</v>
      </c>
      <c r="J9" s="40">
        <v>11.15</v>
      </c>
      <c r="K9" s="61">
        <f>IF(ISBLANK(J9),"",INT(56.0211*(J9-1.5)^1.05))</f>
        <v>605</v>
      </c>
      <c r="L9" s="40">
        <v>5.14</v>
      </c>
      <c r="M9" s="70">
        <f>IF(ISBLANK(L9),"",INT(0.188807*(L9*100-210)^1.41))</f>
        <v>598</v>
      </c>
      <c r="N9" s="82" t="s">
        <v>201</v>
      </c>
      <c r="O9" s="83">
        <f>IF(ISBLANK(N9),"",TRUNC(0.2585*((N9/$E$6)-119)^2))</f>
        <v>855</v>
      </c>
      <c r="P9" s="64">
        <f>SUM(G9,I9,K9,M9,O9)</f>
        <v>3566</v>
      </c>
      <c r="Q9" s="43">
        <f>SUM(P9:P10)</f>
        <v>6490</v>
      </c>
      <c r="R9" s="73" t="s">
        <v>181</v>
      </c>
    </row>
    <row r="10" spans="1:18" ht="16.5" thickBot="1">
      <c r="A10" s="3"/>
      <c r="B10" s="71" t="s">
        <v>61</v>
      </c>
      <c r="C10" s="72" t="s">
        <v>195</v>
      </c>
      <c r="D10" s="77">
        <v>35465</v>
      </c>
      <c r="E10" s="78" t="s">
        <v>196</v>
      </c>
      <c r="F10" s="79">
        <v>9.24</v>
      </c>
      <c r="G10" s="69">
        <f>IF(ISBLANK(F10),"",TRUNC(20.5173*(15.5-F10)^1.92))</f>
        <v>694</v>
      </c>
      <c r="H10" s="80">
        <v>1.79</v>
      </c>
      <c r="I10" s="59">
        <f>IF(ISBLANK(H10),"",TRUNC(0.8465*(H10*100-75)^1.42))</f>
        <v>619</v>
      </c>
      <c r="J10" s="80">
        <v>11.83</v>
      </c>
      <c r="K10" s="59">
        <f>IF(ISBLANK(J10),"",TRUNC(51.39*(J10-1.5)^1.05))</f>
        <v>596</v>
      </c>
      <c r="L10" s="79">
        <v>5.81</v>
      </c>
      <c r="M10" s="69">
        <f>IF(ISBLANK(L10),"",TRUNC(0.14354*(L10*100-220)^1.4))</f>
        <v>546</v>
      </c>
      <c r="N10" s="89" t="s">
        <v>202</v>
      </c>
      <c r="O10" s="84">
        <f>IF(ISBLANK(N10),"",TRUNC(0.907*((N10/$E$6)-82)^2))</f>
        <v>469</v>
      </c>
      <c r="P10" s="62">
        <f>SUM(G10,I10,K10,M10,O10)</f>
        <v>2924</v>
      </c>
      <c r="Q10" s="49">
        <f>Q9</f>
        <v>6490</v>
      </c>
      <c r="R10" s="74" t="s">
        <v>197</v>
      </c>
    </row>
    <row r="11" spans="1:18" ht="16.5" thickBot="1">
      <c r="A11" s="119">
        <v>2</v>
      </c>
      <c r="B11" s="65" t="s">
        <v>162</v>
      </c>
      <c r="C11" s="66" t="s">
        <v>163</v>
      </c>
      <c r="D11" s="75" t="s">
        <v>165</v>
      </c>
      <c r="E11" s="78" t="s">
        <v>14</v>
      </c>
      <c r="F11" s="40">
        <v>9.77</v>
      </c>
      <c r="G11" s="68">
        <f>IF(ISBLANK(F11),"",INT(20.0479*(17-F11)^1.835))</f>
        <v>756</v>
      </c>
      <c r="H11" s="40">
        <v>1.7</v>
      </c>
      <c r="I11" s="61">
        <f>IF(ISBLANK(H11),"",INT(1.84523*(H11*100-75)^1.348))</f>
        <v>855</v>
      </c>
      <c r="J11" s="40">
        <v>9.55</v>
      </c>
      <c r="K11" s="61">
        <f>IF(ISBLANK(J11),"",INT(56.0211*(J11-1.5)^1.05))</f>
        <v>500</v>
      </c>
      <c r="L11" s="40">
        <v>5.13</v>
      </c>
      <c r="M11" s="70">
        <f>IF(ISBLANK(L11),"",INT(0.188807*(L11*100-210)^1.41))</f>
        <v>595</v>
      </c>
      <c r="N11" s="82" t="s">
        <v>203</v>
      </c>
      <c r="O11" s="83">
        <f>IF(ISBLANK(N11),"",TRUNC(0.2585*((N11/$E$6)-119)^2))</f>
        <v>654</v>
      </c>
      <c r="P11" s="64">
        <f>SUM(G11,I11,K11,M11,O11)</f>
        <v>3360</v>
      </c>
      <c r="Q11" s="43">
        <f>SUM(P11:P12)</f>
        <v>6071</v>
      </c>
      <c r="R11" s="73" t="s">
        <v>33</v>
      </c>
    </row>
    <row r="12" spans="1:18" ht="16.5" thickBot="1">
      <c r="A12" s="120"/>
      <c r="B12" s="71" t="s">
        <v>89</v>
      </c>
      <c r="C12" s="72" t="s">
        <v>164</v>
      </c>
      <c r="D12" s="77" t="s">
        <v>166</v>
      </c>
      <c r="E12" s="78" t="s">
        <v>14</v>
      </c>
      <c r="F12" s="79">
        <v>8.64</v>
      </c>
      <c r="G12" s="69">
        <f>IF(ISBLANK(F12),"",TRUNC(20.5173*(15.5-F12)^1.92))</f>
        <v>827</v>
      </c>
      <c r="H12" s="80">
        <v>1.49</v>
      </c>
      <c r="I12" s="59">
        <f>IF(ISBLANK(H12),"",TRUNC(0.8465*(H12*100-75)^1.42))</f>
        <v>381</v>
      </c>
      <c r="J12" s="80">
        <v>11</v>
      </c>
      <c r="K12" s="59">
        <f>IF(ISBLANK(J12),"",TRUNC(51.39*(J12-1.5)^1.05))</f>
        <v>546</v>
      </c>
      <c r="L12" s="79">
        <v>4.91</v>
      </c>
      <c r="M12" s="69">
        <f>IF(ISBLANK(L12),"",TRUNC(0.14354*(L12*100-220)^1.4))</f>
        <v>365</v>
      </c>
      <c r="N12" s="89" t="s">
        <v>204</v>
      </c>
      <c r="O12" s="84">
        <f>IF(ISBLANK(N12),"",TRUNC(0.907*((N12/$E$6)-82)^2))</f>
        <v>592</v>
      </c>
      <c r="P12" s="62">
        <f>SUM(G12,I12,K12,M12,O12)</f>
        <v>2711</v>
      </c>
      <c r="Q12" s="49">
        <f>Q11</f>
        <v>6071</v>
      </c>
      <c r="R12" s="74" t="s">
        <v>158</v>
      </c>
    </row>
  </sheetData>
  <sheetProtection/>
  <mergeCells count="16">
    <mergeCell ref="R7:R8"/>
    <mergeCell ref="A11:A12"/>
    <mergeCell ref="Q7:Q8"/>
    <mergeCell ref="D7:D8"/>
    <mergeCell ref="E7:E8"/>
    <mergeCell ref="F7:G8"/>
    <mergeCell ref="J7:K8"/>
    <mergeCell ref="P7:P8"/>
    <mergeCell ref="A9:A10"/>
    <mergeCell ref="G6:O6"/>
    <mergeCell ref="A7:A8"/>
    <mergeCell ref="B7:B8"/>
    <mergeCell ref="C7:C8"/>
    <mergeCell ref="H7:I8"/>
    <mergeCell ref="L7:M8"/>
    <mergeCell ref="N7:O8"/>
  </mergeCells>
  <printOptions horizontalCentered="1"/>
  <pageMargins left="0.393700787401575" right="0.393700787401575" top="1.18110236220472" bottom="0.78740157480315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Evaldas</dc:creator>
  <cp:keywords/>
  <dc:description/>
  <cp:lastModifiedBy>Steponas</cp:lastModifiedBy>
  <cp:lastPrinted>2016-10-22T11:24:32Z</cp:lastPrinted>
  <dcterms:created xsi:type="dcterms:W3CDTF">1996-10-14T23:33:28Z</dcterms:created>
  <dcterms:modified xsi:type="dcterms:W3CDTF">2016-10-22T13:35:55Z</dcterms:modified>
  <cp:category/>
  <cp:version/>
  <cp:contentType/>
  <cp:contentStatus/>
</cp:coreProperties>
</file>