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0"/>
  </bookViews>
  <sheets>
    <sheet name="60 M par.bėg." sheetId="1" r:id="rId1"/>
    <sheet name="60 M Finalas" sheetId="2" r:id="rId2"/>
    <sheet name="60 V par.bėg." sheetId="3" r:id="rId3"/>
    <sheet name="60 V Finalas " sheetId="4" r:id="rId4"/>
    <sheet name="200 M bėg." sheetId="5" r:id="rId5"/>
    <sheet name="200 M Suvestinė" sheetId="6" r:id="rId6"/>
    <sheet name="200 V bėg" sheetId="7" r:id="rId7"/>
    <sheet name="200 V Suvestinė" sheetId="8" r:id="rId8"/>
    <sheet name="400 M bėg." sheetId="9" r:id="rId9"/>
    <sheet name="400 M Suvestinė" sheetId="10" r:id="rId10"/>
    <sheet name="400 V bėg." sheetId="11" r:id="rId11"/>
    <sheet name="400 V Suvestinė" sheetId="12" r:id="rId12"/>
    <sheet name="800 M bėg." sheetId="13" r:id="rId13"/>
    <sheet name="800 M Suvestinė" sheetId="14" r:id="rId14"/>
    <sheet name="800 V bėg." sheetId="15" r:id="rId15"/>
    <sheet name="800 V Suvestinė" sheetId="16" r:id="rId16"/>
    <sheet name="1500 M" sheetId="17" r:id="rId17"/>
    <sheet name="1500 V" sheetId="18" r:id="rId18"/>
    <sheet name="3000 V" sheetId="19" r:id="rId19"/>
    <sheet name="60bb M finalas" sheetId="20" r:id="rId20"/>
    <sheet name="60bb V par.bėg." sheetId="21" r:id="rId21"/>
    <sheet name="60bb V Finalas" sheetId="22" r:id="rId22"/>
    <sheet name="3000ej M" sheetId="23" r:id="rId23"/>
    <sheet name="4x200 M" sheetId="24" r:id="rId24"/>
    <sheet name="4x200 V" sheetId="25" r:id="rId25"/>
    <sheet name="Aukstis M" sheetId="26" r:id="rId26"/>
    <sheet name="Aukstis V" sheetId="27" r:id="rId27"/>
    <sheet name="Kartis V" sheetId="28" r:id="rId28"/>
    <sheet name="Tolis M" sheetId="29" r:id="rId29"/>
    <sheet name="Tolis V" sheetId="30" r:id="rId30"/>
    <sheet name="Trisuolis M" sheetId="31" r:id="rId31"/>
    <sheet name="Trisuolis V" sheetId="32" r:id="rId32"/>
    <sheet name="Rutulys M" sheetId="33" r:id="rId33"/>
    <sheet name="Rutulys V" sheetId="34" r:id="rId34"/>
    <sheet name="KOMANDINIAI" sheetId="35" r:id="rId35"/>
  </sheets>
  <definedNames/>
  <calcPr fullCalcOnLoad="1"/>
</workbook>
</file>

<file path=xl/sharedStrings.xml><?xml version="1.0" encoding="utf-8"?>
<sst xmlns="http://schemas.openxmlformats.org/spreadsheetml/2006/main" count="3741" uniqueCount="798">
  <si>
    <t>LIETUVOS UNIVERSITETŲ STUDENTŲ LENGVOSIOS ATLETIKOS ŽIEMOS ČEMPIONATAS</t>
  </si>
  <si>
    <t>Klaipėda</t>
  </si>
  <si>
    <t>KOMANDINIAI REZULTATAI:</t>
  </si>
  <si>
    <t>Vieta</t>
  </si>
  <si>
    <t>Komandos</t>
  </si>
  <si>
    <t>Taškai</t>
  </si>
  <si>
    <t>LSU-1</t>
  </si>
  <si>
    <t>VU</t>
  </si>
  <si>
    <t>KU</t>
  </si>
  <si>
    <t>VGTU</t>
  </si>
  <si>
    <t>KTU</t>
  </si>
  <si>
    <t>LEU</t>
  </si>
  <si>
    <t>LSU-2</t>
  </si>
  <si>
    <t>VDU</t>
  </si>
  <si>
    <t>MRU</t>
  </si>
  <si>
    <t>ŠU</t>
  </si>
  <si>
    <t>LSMU</t>
  </si>
  <si>
    <t>ASU</t>
  </si>
  <si>
    <t>2017-02-04</t>
  </si>
  <si>
    <t>5051</t>
  </si>
  <si>
    <t>3470</t>
  </si>
  <si>
    <t>2498</t>
  </si>
  <si>
    <t>V. Kozlov</t>
  </si>
  <si>
    <t>1994-10-08</t>
  </si>
  <si>
    <t>Almanaitytė</t>
  </si>
  <si>
    <t>Brigita</t>
  </si>
  <si>
    <t>A. Tolstiks</t>
  </si>
  <si>
    <t>1997-02-19</t>
  </si>
  <si>
    <t>Pauliūtė</t>
  </si>
  <si>
    <t>Kotryna</t>
  </si>
  <si>
    <t>D.Rauktys, V. Baronienė</t>
  </si>
  <si>
    <t>1993-01-07</t>
  </si>
  <si>
    <t>Daugėlaitė</t>
  </si>
  <si>
    <t>Aistė</t>
  </si>
  <si>
    <t>K. Šapka</t>
  </si>
  <si>
    <t>1996-06-26</t>
  </si>
  <si>
    <t>Aukštuolytė</t>
  </si>
  <si>
    <t>Justina</t>
  </si>
  <si>
    <t>J.Čižauskas, J.Beržinskienė</t>
  </si>
  <si>
    <t>1998-03-24</t>
  </si>
  <si>
    <t>Regalaitė</t>
  </si>
  <si>
    <t>Augustė</t>
  </si>
  <si>
    <t>Takas</t>
  </si>
  <si>
    <t>SB</t>
  </si>
  <si>
    <t>Treneris</t>
  </si>
  <si>
    <t>Kv. l.</t>
  </si>
  <si>
    <t>R.l.</t>
  </si>
  <si>
    <t>Finalas</t>
  </si>
  <si>
    <t>Rez.p.b.</t>
  </si>
  <si>
    <t>Taškai</t>
  </si>
  <si>
    <t>Komanda</t>
  </si>
  <si>
    <t>Gim.data</t>
  </si>
  <si>
    <t>Pavardė</t>
  </si>
  <si>
    <t>Vardas</t>
  </si>
  <si>
    <t>Nr.</t>
  </si>
  <si>
    <t>bėgimas iš 5</t>
  </si>
  <si>
    <t>J.Čižauskas, R.Norkus</t>
  </si>
  <si>
    <t>1996-11-09</t>
  </si>
  <si>
    <t>Baubonytė</t>
  </si>
  <si>
    <t>Silvija</t>
  </si>
  <si>
    <t>P. Žukienė</t>
  </si>
  <si>
    <t>1997-02-09</t>
  </si>
  <si>
    <t>Ivickytė</t>
  </si>
  <si>
    <t>Viktorija</t>
  </si>
  <si>
    <t>K. Šapka, K. Mačėnas</t>
  </si>
  <si>
    <t>1995-03-23</t>
  </si>
  <si>
    <t>Gedaminskaitė</t>
  </si>
  <si>
    <t xml:space="preserve">Neringa </t>
  </si>
  <si>
    <t>J.Armonienė</t>
  </si>
  <si>
    <t>1994-04-25</t>
  </si>
  <si>
    <t>Strakovska</t>
  </si>
  <si>
    <t>Karolina</t>
  </si>
  <si>
    <t>1995-08-09</t>
  </si>
  <si>
    <t>Deliautaitė</t>
  </si>
  <si>
    <t>I. Jefimova</t>
  </si>
  <si>
    <t>dns</t>
  </si>
  <si>
    <t>1996-08-13</t>
  </si>
  <si>
    <t>Rudytė</t>
  </si>
  <si>
    <t>Emilija</t>
  </si>
  <si>
    <t>M.Krakys</t>
  </si>
  <si>
    <t>b.k.</t>
  </si>
  <si>
    <t>1997-04-23</t>
  </si>
  <si>
    <t>Curikova</t>
  </si>
  <si>
    <t>Diana</t>
  </si>
  <si>
    <t>D.D.Senkai</t>
  </si>
  <si>
    <t>1998-01-02</t>
  </si>
  <si>
    <t>Unskinaitė</t>
  </si>
  <si>
    <t>R.Sadzevičienė, D.Jankauskaitė</t>
  </si>
  <si>
    <t>1996-11-17</t>
  </si>
  <si>
    <t>Liubinaitė</t>
  </si>
  <si>
    <t>Ugnė</t>
  </si>
  <si>
    <t>-</t>
  </si>
  <si>
    <t>A.Kazlauskas, J.Čižauskas</t>
  </si>
  <si>
    <t>1995-10-09</t>
  </si>
  <si>
    <t>Grigaitytė</t>
  </si>
  <si>
    <t>Ignė</t>
  </si>
  <si>
    <t>S.Obelėnienė</t>
  </si>
  <si>
    <t>Kaunas</t>
  </si>
  <si>
    <t>1999-01-29</t>
  </si>
  <si>
    <t>Dubininkaitė</t>
  </si>
  <si>
    <t>Urtė</t>
  </si>
  <si>
    <t>b.k</t>
  </si>
  <si>
    <t>2000-09-18</t>
  </si>
  <si>
    <t>Jonauskytė</t>
  </si>
  <si>
    <t>Akvilė</t>
  </si>
  <si>
    <t>G.Šerėnienė</t>
  </si>
  <si>
    <t>1998-01-15</t>
  </si>
  <si>
    <t>Pacevičiūtė</t>
  </si>
  <si>
    <t>Justė</t>
  </si>
  <si>
    <t>1997-01-24</t>
  </si>
  <si>
    <t>Janiškevičiūtė</t>
  </si>
  <si>
    <t>Ieva</t>
  </si>
  <si>
    <t>N.Gedgaudienė</t>
  </si>
  <si>
    <t>1998-03-16</t>
  </si>
  <si>
    <t>Plečkaitytė</t>
  </si>
  <si>
    <t>Greta</t>
  </si>
  <si>
    <t>NT</t>
  </si>
  <si>
    <t>1994-06-24</t>
  </si>
  <si>
    <t>Slavinskaitė</t>
  </si>
  <si>
    <t>Simona</t>
  </si>
  <si>
    <t>A.  Dobregienė, P. Mockus</t>
  </si>
  <si>
    <t>1997-06-07</t>
  </si>
  <si>
    <t>Rečiūnaitė</t>
  </si>
  <si>
    <t xml:space="preserve"> J. Armonienė</t>
  </si>
  <si>
    <t>1993-06-13</t>
  </si>
  <si>
    <t>Kemeklytė</t>
  </si>
  <si>
    <t>Laura</t>
  </si>
  <si>
    <t>1997-06-20</t>
  </si>
  <si>
    <t>Zagainova</t>
  </si>
  <si>
    <t>60 m bėgimas moterims</t>
  </si>
  <si>
    <t>Takas fin</t>
  </si>
  <si>
    <t>I.Jefimova</t>
  </si>
  <si>
    <t>1995-01-30</t>
  </si>
  <si>
    <t>Dailidėnas</t>
  </si>
  <si>
    <t>Ignas</t>
  </si>
  <si>
    <t>E. Žiupkienė</t>
  </si>
  <si>
    <t>1997-10-10</t>
  </si>
  <si>
    <t>Žiupka</t>
  </si>
  <si>
    <t xml:space="preserve">Ignas </t>
  </si>
  <si>
    <t>D.Januševičius, E.Petrokas</t>
  </si>
  <si>
    <t>1996-08-09</t>
  </si>
  <si>
    <t>Arštikis</t>
  </si>
  <si>
    <t>Justinas</t>
  </si>
  <si>
    <t>D.D. Senkai</t>
  </si>
  <si>
    <t>1991-04-19</t>
  </si>
  <si>
    <t>Špučys</t>
  </si>
  <si>
    <t>Deimantas</t>
  </si>
  <si>
    <t>1992-12-30</t>
  </si>
  <si>
    <t>Lotužis</t>
  </si>
  <si>
    <t>Tomas</t>
  </si>
  <si>
    <t>N.Sabaliauskienė</t>
  </si>
  <si>
    <t>1996-05-25</t>
  </si>
  <si>
    <t>Beresna</t>
  </si>
  <si>
    <t>Edvinas</t>
  </si>
  <si>
    <t>bėgimas iš 7</t>
  </si>
  <si>
    <t>D.Januševičius</t>
  </si>
  <si>
    <t>DQ  162.6</t>
  </si>
  <si>
    <t>1999-01-26</t>
  </si>
  <si>
    <t>Juodžbalys</t>
  </si>
  <si>
    <t>Jaunius</t>
  </si>
  <si>
    <t>J.Strumskytė-Razgūnė</t>
  </si>
  <si>
    <t>Vilnius</t>
  </si>
  <si>
    <t>1999-09-17</t>
  </si>
  <si>
    <t>Mačionis</t>
  </si>
  <si>
    <t>Mantas</t>
  </si>
  <si>
    <t>1997-09-22</t>
  </si>
  <si>
    <t>Barcys</t>
  </si>
  <si>
    <t>Domantas</t>
  </si>
  <si>
    <t>J.Stanislovaitienė, D.Januševičius</t>
  </si>
  <si>
    <t>1993-03-24</t>
  </si>
  <si>
    <t>Žalga</t>
  </si>
  <si>
    <t>D. Skirmantienė</t>
  </si>
  <si>
    <t>1992-09-10</t>
  </si>
  <si>
    <t>Rupeika</t>
  </si>
  <si>
    <t>Giedrius</t>
  </si>
  <si>
    <t>E.Norvilas, A.Vilčinskienė</t>
  </si>
  <si>
    <t>1992-07-14</t>
  </si>
  <si>
    <t>Malakauskas</t>
  </si>
  <si>
    <t xml:space="preserve">Tomas </t>
  </si>
  <si>
    <t>1996-12-10</t>
  </si>
  <si>
    <t>Vrubliauskas</t>
  </si>
  <si>
    <t>Osvaldas</t>
  </si>
  <si>
    <t>J. Armonienė</t>
  </si>
  <si>
    <t>1992-12-02</t>
  </si>
  <si>
    <t>Balčaitis</t>
  </si>
  <si>
    <t>Lukas</t>
  </si>
  <si>
    <t>D.Januševičius, J.Stanislovaitienė</t>
  </si>
  <si>
    <t>1993-07-28</t>
  </si>
  <si>
    <t>Abromas</t>
  </si>
  <si>
    <t>Svajūnas</t>
  </si>
  <si>
    <t>V.Šilinskas</t>
  </si>
  <si>
    <t>1996-05-16</t>
  </si>
  <si>
    <t>Birbalas</t>
  </si>
  <si>
    <t>Irmantas</t>
  </si>
  <si>
    <t>M.Skrabulis, J.Stanislovaitienė</t>
  </si>
  <si>
    <t>1987-06-27</t>
  </si>
  <si>
    <t>Sakalauskas</t>
  </si>
  <si>
    <t>Rytis</t>
  </si>
  <si>
    <t>R.Anšlauskas</t>
  </si>
  <si>
    <t>1993-01-31</t>
  </si>
  <si>
    <t>Ašutaitis</t>
  </si>
  <si>
    <t>Aurimas</t>
  </si>
  <si>
    <t>A.Gavėnas</t>
  </si>
  <si>
    <t>1997-12-01</t>
  </si>
  <si>
    <t>Gailevičius</t>
  </si>
  <si>
    <t>Simas</t>
  </si>
  <si>
    <t>1996-05-03</t>
  </si>
  <si>
    <t>Laurynas</t>
  </si>
  <si>
    <t>1995-06-23</t>
  </si>
  <si>
    <t>Silkinis</t>
  </si>
  <si>
    <t xml:space="preserve">Rokas </t>
  </si>
  <si>
    <t>1996-04-18</t>
  </si>
  <si>
    <t>Šeštokas</t>
  </si>
  <si>
    <t>E.Norvilas</t>
  </si>
  <si>
    <t>1992-08-04</t>
  </si>
  <si>
    <t>Skrabulis</t>
  </si>
  <si>
    <t>Kostas</t>
  </si>
  <si>
    <t>R.Sadževičienė, I.Jakubaitytė</t>
  </si>
  <si>
    <t>1997-12-17</t>
  </si>
  <si>
    <t>Škut</t>
  </si>
  <si>
    <t>Erikas</t>
  </si>
  <si>
    <t>1997-07-31</t>
  </si>
  <si>
    <t>Budrikas</t>
  </si>
  <si>
    <t>Tadas</t>
  </si>
  <si>
    <t>J.Strumskytė-Razgūnė, E.Abušovas</t>
  </si>
  <si>
    <t>1999-02-09</t>
  </si>
  <si>
    <t>Šakalinis</t>
  </si>
  <si>
    <t>Algirdas</t>
  </si>
  <si>
    <t>1996-02-12</t>
  </si>
  <si>
    <t>Golovacki</t>
  </si>
  <si>
    <t>Daniel</t>
  </si>
  <si>
    <t>L.Maceika, V.Bogomolovas</t>
  </si>
  <si>
    <t>1995-05-06</t>
  </si>
  <si>
    <t>Kučinskas</t>
  </si>
  <si>
    <t>Arnas</t>
  </si>
  <si>
    <t>M.Skrabulis, D.Skirmantienė</t>
  </si>
  <si>
    <t>1992-01-22</t>
  </si>
  <si>
    <t>Savickas</t>
  </si>
  <si>
    <t>Ugnius</t>
  </si>
  <si>
    <t xml:space="preserve"> E.Karaškienė</t>
  </si>
  <si>
    <t>1995-07-13</t>
  </si>
  <si>
    <t>Pukys</t>
  </si>
  <si>
    <t>Martynas</t>
  </si>
  <si>
    <t>1997-02-21</t>
  </si>
  <si>
    <t>Docius</t>
  </si>
  <si>
    <t>H. Statkus</t>
  </si>
  <si>
    <t>1997-06-17</t>
  </si>
  <si>
    <t>Novicki</t>
  </si>
  <si>
    <t>Pavel</t>
  </si>
  <si>
    <t>N.Gedgaudienė,D.Senkus</t>
  </si>
  <si>
    <t>1995-09-30</t>
  </si>
  <si>
    <t>Vrašinskas</t>
  </si>
  <si>
    <t>D. Matusevičienė</t>
  </si>
  <si>
    <t>1996-06-30</t>
  </si>
  <si>
    <t>Matusevičius</t>
  </si>
  <si>
    <t>Edis</t>
  </si>
  <si>
    <t>R.Petruškevičius</t>
  </si>
  <si>
    <t>1996-03-12</t>
  </si>
  <si>
    <t>Kleinauskas</t>
  </si>
  <si>
    <t>Ramūnas</t>
  </si>
  <si>
    <t>1999-11-17</t>
  </si>
  <si>
    <t>Ivanikovas</t>
  </si>
  <si>
    <t>Olegas</t>
  </si>
  <si>
    <t>1999-01-03</t>
  </si>
  <si>
    <t>Toleikis</t>
  </si>
  <si>
    <t xml:space="preserve">Laurynas </t>
  </si>
  <si>
    <t>1995-04-03</t>
  </si>
  <si>
    <t>Milkus</t>
  </si>
  <si>
    <t>Arnoldas</t>
  </si>
  <si>
    <t>A.Skujytė, E.Karaškienė</t>
  </si>
  <si>
    <t>1992-06-12</t>
  </si>
  <si>
    <t>Bendoraitis</t>
  </si>
  <si>
    <t>1996-11-19</t>
  </si>
  <si>
    <t>Treinys</t>
  </si>
  <si>
    <t>Dovydas</t>
  </si>
  <si>
    <t>A.Pranckevičius</t>
  </si>
  <si>
    <t>1997-05-20</t>
  </si>
  <si>
    <t>Siautilas</t>
  </si>
  <si>
    <t>60 m bėgimas vyrams</t>
  </si>
  <si>
    <t>Finalas b.k.</t>
  </si>
  <si>
    <t>TakasFin.</t>
  </si>
  <si>
    <t>1994-08-05</t>
  </si>
  <si>
    <t>Korf</t>
  </si>
  <si>
    <t>Sofija</t>
  </si>
  <si>
    <t>Rezultatas</t>
  </si>
  <si>
    <t>bėgimas iš 4</t>
  </si>
  <si>
    <t>1998-06-15</t>
  </si>
  <si>
    <t>Stabingytė</t>
  </si>
  <si>
    <t>Rmunė</t>
  </si>
  <si>
    <t>1999-09-02</t>
  </si>
  <si>
    <t>Bušmaitė</t>
  </si>
  <si>
    <t xml:space="preserve">Valda </t>
  </si>
  <si>
    <t>E.Karaškienė</t>
  </si>
  <si>
    <t>1994-12-19</t>
  </si>
  <si>
    <t>Vijeikytė</t>
  </si>
  <si>
    <t>Rimantė</t>
  </si>
  <si>
    <t>200 m bėgimas moterims</t>
  </si>
  <si>
    <t>Suvestinė</t>
  </si>
  <si>
    <t>PB</t>
  </si>
  <si>
    <t>bėgimas iš 10</t>
  </si>
  <si>
    <t>1999-11-12</t>
  </si>
  <si>
    <t>Katkevičius</t>
  </si>
  <si>
    <t>Nikas</t>
  </si>
  <si>
    <t>1995-12-19</t>
  </si>
  <si>
    <t>Bukovskis</t>
  </si>
  <si>
    <t>Valentinas</t>
  </si>
  <si>
    <t>400(54,59)</t>
  </si>
  <si>
    <t>200 m bėgimas vyrams</t>
  </si>
  <si>
    <t>400(48,19)</t>
  </si>
  <si>
    <t>1995-05-10</t>
  </si>
  <si>
    <t>Pacevičius</t>
  </si>
  <si>
    <t>Rokas</t>
  </si>
  <si>
    <t>J. Garalevičius</t>
  </si>
  <si>
    <t>1996-06-08</t>
  </si>
  <si>
    <t>Pabiržis</t>
  </si>
  <si>
    <t>Modestas</t>
  </si>
  <si>
    <t>1999-05-14</t>
  </si>
  <si>
    <t>Budavičius</t>
  </si>
  <si>
    <t>Nojus</t>
  </si>
  <si>
    <t>2:08,71</t>
  </si>
  <si>
    <t>1996-01-21</t>
  </si>
  <si>
    <t>Šarkauskas</t>
  </si>
  <si>
    <t>Linas</t>
  </si>
  <si>
    <t>1:57,57</t>
  </si>
  <si>
    <t>L. Juchnevičienė</t>
  </si>
  <si>
    <t>1994-08-23</t>
  </si>
  <si>
    <t>Gabrėnas</t>
  </si>
  <si>
    <t>1996-03-09</t>
  </si>
  <si>
    <t>Totoraitis</t>
  </si>
  <si>
    <t>Šarūnas</t>
  </si>
  <si>
    <t>1992-09-30</t>
  </si>
  <si>
    <t>Beleška</t>
  </si>
  <si>
    <t>Jonas</t>
  </si>
  <si>
    <t>2:07,71</t>
  </si>
  <si>
    <t>1994-04-19</t>
  </si>
  <si>
    <t>Sipas</t>
  </si>
  <si>
    <t>Marius</t>
  </si>
  <si>
    <t>T. Krasauskienė</t>
  </si>
  <si>
    <t>1998-06-12</t>
  </si>
  <si>
    <t>Bolotin</t>
  </si>
  <si>
    <t>Maksim</t>
  </si>
  <si>
    <t>1:03,40</t>
  </si>
  <si>
    <t>1:00,87</t>
  </si>
  <si>
    <t>56,78</t>
  </si>
  <si>
    <t>V.Baronienė</t>
  </si>
  <si>
    <t>1998-04-24</t>
  </si>
  <si>
    <t>Krūminaitė</t>
  </si>
  <si>
    <t>Erika</t>
  </si>
  <si>
    <t>bėgimas iš 2</t>
  </si>
  <si>
    <t>1:05,95</t>
  </si>
  <si>
    <t>1:04,32</t>
  </si>
  <si>
    <t>O.Grybauskienė</t>
  </si>
  <si>
    <t>1999-11-09</t>
  </si>
  <si>
    <t>Ruseckaitė</t>
  </si>
  <si>
    <t>Adriana</t>
  </si>
  <si>
    <t>1:03,64</t>
  </si>
  <si>
    <t>1979-06-02</t>
  </si>
  <si>
    <t>Choda</t>
  </si>
  <si>
    <t>Oksana</t>
  </si>
  <si>
    <t>2016-02-06</t>
  </si>
  <si>
    <t>400 m bėgimas moterims</t>
  </si>
  <si>
    <t>52,86</t>
  </si>
  <si>
    <t>53,59</t>
  </si>
  <si>
    <t>A.Kazlauskas, D.Urbonienė</t>
  </si>
  <si>
    <t>1996-09-11</t>
  </si>
  <si>
    <t>Dapkevičius</t>
  </si>
  <si>
    <t>Almantas</t>
  </si>
  <si>
    <t>M.Krakys, R.Ančlauskas</t>
  </si>
  <si>
    <t>1997-03-26</t>
  </si>
  <si>
    <t>Mickus</t>
  </si>
  <si>
    <t>Benediktas</t>
  </si>
  <si>
    <t>55,63</t>
  </si>
  <si>
    <t>A.Kazlauskas, A.Lukošaitis</t>
  </si>
  <si>
    <t>1994-04-29</t>
  </si>
  <si>
    <t>Šerkšnys</t>
  </si>
  <si>
    <t>Zenonas</t>
  </si>
  <si>
    <t>55,32</t>
  </si>
  <si>
    <t>I.Juodeškienė</t>
  </si>
  <si>
    <t>1996-11-04</t>
  </si>
  <si>
    <t>Kontrimas</t>
  </si>
  <si>
    <t>400 m bėgimas vyrams</t>
  </si>
  <si>
    <t>I. Juodeškienė, A.Sniečkus</t>
  </si>
  <si>
    <t>1997-08-16</t>
  </si>
  <si>
    <t>Brusokaitė</t>
  </si>
  <si>
    <t>Gabrielė</t>
  </si>
  <si>
    <t>Č.Kundrotas</t>
  </si>
  <si>
    <t>1996-12-01</t>
  </si>
  <si>
    <t>Mockaitytė</t>
  </si>
  <si>
    <t>M.Norbutas</t>
  </si>
  <si>
    <t>1994-09-17</t>
  </si>
  <si>
    <t>Balsytė</t>
  </si>
  <si>
    <t>Aurika</t>
  </si>
  <si>
    <t>1:00,99 (400)</t>
  </si>
  <si>
    <t>I. Krakoviak - Tolstika</t>
  </si>
  <si>
    <t>1996-02-17</t>
  </si>
  <si>
    <t>Elenska</t>
  </si>
  <si>
    <t>Monika</t>
  </si>
  <si>
    <t>1996-05-15</t>
  </si>
  <si>
    <t>Budrevičiūtė</t>
  </si>
  <si>
    <t>Agnė</t>
  </si>
  <si>
    <t>1993-01-05</t>
  </si>
  <si>
    <t>Slipkauskaitė</t>
  </si>
  <si>
    <t>Julija</t>
  </si>
  <si>
    <t>1998-09-09</t>
  </si>
  <si>
    <t>Butkevičiūtė</t>
  </si>
  <si>
    <t>Aušra</t>
  </si>
  <si>
    <t>Gedvilaitė</t>
  </si>
  <si>
    <t>Gytautė</t>
  </si>
  <si>
    <t>1993-07-29</t>
  </si>
  <si>
    <t>Katilevičiūtė</t>
  </si>
  <si>
    <t>savarankiškai</t>
  </si>
  <si>
    <t>1995-11-07</t>
  </si>
  <si>
    <t>Krupinskaitė</t>
  </si>
  <si>
    <t xml:space="preserve">Agnė </t>
  </si>
  <si>
    <t>800 m bėgimas moterims</t>
  </si>
  <si>
    <t>1:27,32</t>
  </si>
  <si>
    <t>1995-07-31</t>
  </si>
  <si>
    <t>Malinovskij</t>
  </si>
  <si>
    <t>2:02,89</t>
  </si>
  <si>
    <t>A.Miliauskas</t>
  </si>
  <si>
    <t>1996-07-17</t>
  </si>
  <si>
    <t>Miliūnas</t>
  </si>
  <si>
    <t>2:02,29</t>
  </si>
  <si>
    <t>J. Beržanskis, M. Norbutas, A.Lukošaitis</t>
  </si>
  <si>
    <t>1996-02-09</t>
  </si>
  <si>
    <t>Rėzgis</t>
  </si>
  <si>
    <t>2:05,38</t>
  </si>
  <si>
    <t>2:00,49</t>
  </si>
  <si>
    <t>1998-05-01</t>
  </si>
  <si>
    <t>Antonovič</t>
  </si>
  <si>
    <t>Robert</t>
  </si>
  <si>
    <t>1:55,94</t>
  </si>
  <si>
    <t>1991-01-26</t>
  </si>
  <si>
    <t>Striokas</t>
  </si>
  <si>
    <t>Mindaugas</t>
  </si>
  <si>
    <t>3:52,92 (1500)</t>
  </si>
  <si>
    <t>1993-10-31</t>
  </si>
  <si>
    <t>Bertašius</t>
  </si>
  <si>
    <t>2:08,27</t>
  </si>
  <si>
    <t>2:07.69</t>
  </si>
  <si>
    <t>A.Buliuolis</t>
  </si>
  <si>
    <t>1991-03-03</t>
  </si>
  <si>
    <t>Stirbys</t>
  </si>
  <si>
    <t>Vaclovas</t>
  </si>
  <si>
    <t>2:07,04</t>
  </si>
  <si>
    <t>1992-06-26</t>
  </si>
  <si>
    <t>Valentas</t>
  </si>
  <si>
    <t>4:22,31 (1500)</t>
  </si>
  <si>
    <t>R.Razmaitė,A.Kitanov</t>
  </si>
  <si>
    <t>1997-11-06</t>
  </si>
  <si>
    <t>Baliutavičius</t>
  </si>
  <si>
    <t>Tautvydas</t>
  </si>
  <si>
    <t>1997-05-17</t>
  </si>
  <si>
    <t>Sztura</t>
  </si>
  <si>
    <t xml:space="preserve">Artur </t>
  </si>
  <si>
    <t>800 m bėgimas vyrams</t>
  </si>
  <si>
    <t>1996-11-22</t>
  </si>
  <si>
    <t>Butkytė</t>
  </si>
  <si>
    <t>Renata</t>
  </si>
  <si>
    <t>5:20,57</t>
  </si>
  <si>
    <t>J.Beržinskienė</t>
  </si>
  <si>
    <t>1998-02-14</t>
  </si>
  <si>
    <t>Gruodytė</t>
  </si>
  <si>
    <t>Vlmantė</t>
  </si>
  <si>
    <t>M.Krakys, L.Bloškienė</t>
  </si>
  <si>
    <t>1998-09-11</t>
  </si>
  <si>
    <t>Kuldaitė</t>
  </si>
  <si>
    <t>Violeta</t>
  </si>
  <si>
    <t>1996-07-06</t>
  </si>
  <si>
    <t>Jovaišaitė</t>
  </si>
  <si>
    <t>Z. Zenkevičius</t>
  </si>
  <si>
    <t>1993-02-05</t>
  </si>
  <si>
    <t>Zajančkovskaja</t>
  </si>
  <si>
    <t>Kristina</t>
  </si>
  <si>
    <t>G. Michniova</t>
  </si>
  <si>
    <t>1994-09-24</t>
  </si>
  <si>
    <t>Vaiciukevičiūtė</t>
  </si>
  <si>
    <t>Gintarė</t>
  </si>
  <si>
    <t>I.Juodeškienė,D.Tamulevičius</t>
  </si>
  <si>
    <t>1995-01-19</t>
  </si>
  <si>
    <t>Pabiržytė</t>
  </si>
  <si>
    <t>Vytautė</t>
  </si>
  <si>
    <t>4:39,40</t>
  </si>
  <si>
    <t>M. Krakys</t>
  </si>
  <si>
    <t>1991-08-08</t>
  </si>
  <si>
    <t xml:space="preserve">Balnaitė </t>
  </si>
  <si>
    <t xml:space="preserve">Banga  </t>
  </si>
  <si>
    <t>1500 m bėgimas moterims</t>
  </si>
  <si>
    <t>R.Sausaitis</t>
  </si>
  <si>
    <t>1992-10-30</t>
  </si>
  <si>
    <t>Pacauskas</t>
  </si>
  <si>
    <t>Dominykas</t>
  </si>
  <si>
    <t>P.Aleksandravičius, E.Karaškienė</t>
  </si>
  <si>
    <t>1996-10-03</t>
  </si>
  <si>
    <t>Žurauskas</t>
  </si>
  <si>
    <t>Jokūbas</t>
  </si>
  <si>
    <t>4:22,12</t>
  </si>
  <si>
    <t>R. Kančys, V.Komisaraitis</t>
  </si>
  <si>
    <t>1997-07-16</t>
  </si>
  <si>
    <t>Rusevičius</t>
  </si>
  <si>
    <t>1990-10-31</t>
  </si>
  <si>
    <t>Kruša</t>
  </si>
  <si>
    <t>Gediminas</t>
  </si>
  <si>
    <t>4:16,50</t>
  </si>
  <si>
    <t>A.Buliuolis, V.Komisaraitis</t>
  </si>
  <si>
    <t>1995-05-02</t>
  </si>
  <si>
    <t>Gustaitis</t>
  </si>
  <si>
    <t>Evaldas</t>
  </si>
  <si>
    <t>1500 m bėgimas vyrams</t>
  </si>
  <si>
    <t>dnf</t>
  </si>
  <si>
    <t>1992-03-15</t>
  </si>
  <si>
    <t>Žigis</t>
  </si>
  <si>
    <t>Edgar</t>
  </si>
  <si>
    <t>1996-03-27</t>
  </si>
  <si>
    <t>Buivydas</t>
  </si>
  <si>
    <t>Eligijus</t>
  </si>
  <si>
    <t>A.Kazlauskas</t>
  </si>
  <si>
    <t>1995-12-26</t>
  </si>
  <si>
    <t>Būdvytis</t>
  </si>
  <si>
    <t>R. Norkus</t>
  </si>
  <si>
    <t>1996-07-07</t>
  </si>
  <si>
    <t>Mingaila</t>
  </si>
  <si>
    <t>1991-06-27</t>
  </si>
  <si>
    <t>Janušis</t>
  </si>
  <si>
    <t>1996-03-06</t>
  </si>
  <si>
    <t>Krivickas</t>
  </si>
  <si>
    <t xml:space="preserve">Gytis </t>
  </si>
  <si>
    <t>R.Kančys, E.Karaškienė</t>
  </si>
  <si>
    <t>1992-10-08</t>
  </si>
  <si>
    <t>Bizimavičius</t>
  </si>
  <si>
    <t>3000 m bėgimas vyrams</t>
  </si>
  <si>
    <t>1992-10-10</t>
  </si>
  <si>
    <t>Šleinytė</t>
  </si>
  <si>
    <t>Vaida</t>
  </si>
  <si>
    <t>A.Vilčinskienė, R.Adomaitienė</t>
  </si>
  <si>
    <t>2000-11-23</t>
  </si>
  <si>
    <t>Griciūtė</t>
  </si>
  <si>
    <t>Rez. p. b.</t>
  </si>
  <si>
    <t>Ekstra bėgimas</t>
  </si>
  <si>
    <t>J.Baikštienė, T.Skalikas</t>
  </si>
  <si>
    <t>Mažeikaitė</t>
  </si>
  <si>
    <t>Rasa</t>
  </si>
  <si>
    <t>I. Jakubaitytė, D. Pranckuvienė</t>
  </si>
  <si>
    <t>1993-03-16</t>
  </si>
  <si>
    <t>Pranckutė</t>
  </si>
  <si>
    <t>60 m barjerinis bėgimas moterims</t>
  </si>
  <si>
    <t>8,48</t>
  </si>
  <si>
    <t>J.Baikštienė</t>
  </si>
  <si>
    <t>ŠLASC</t>
  </si>
  <si>
    <t>1998-04-04</t>
  </si>
  <si>
    <t>Ickys</t>
  </si>
  <si>
    <t>q</t>
  </si>
  <si>
    <t>8,37</t>
  </si>
  <si>
    <t>L.Grinčikaitė-Samuolė</t>
  </si>
  <si>
    <t>Q</t>
  </si>
  <si>
    <t>1987-07-25</t>
  </si>
  <si>
    <t>Janauskas</t>
  </si>
  <si>
    <t>Artūras</t>
  </si>
  <si>
    <t>1Q+3q</t>
  </si>
  <si>
    <t>8,50</t>
  </si>
  <si>
    <t>8,73</t>
  </si>
  <si>
    <t>A.Izergin</t>
  </si>
  <si>
    <t>1993-02-14</t>
  </si>
  <si>
    <t>Misius</t>
  </si>
  <si>
    <t>Alvydas</t>
  </si>
  <si>
    <t>8,00</t>
  </si>
  <si>
    <t>60 m barjerinis bėgimas vyrams</t>
  </si>
  <si>
    <t>V.Kazlauskas, D.Tamulevičius</t>
  </si>
  <si>
    <t>1996-06-01</t>
  </si>
  <si>
    <t>Vainaitė</t>
  </si>
  <si>
    <t>V.Kazlauskas, Domulienė</t>
  </si>
  <si>
    <t>1996-09-28</t>
  </si>
  <si>
    <t>Šukevičiūtė</t>
  </si>
  <si>
    <t>1996-04-03</t>
  </si>
  <si>
    <t>V. Meškauskas</t>
  </si>
  <si>
    <t xml:space="preserve">Živilė </t>
  </si>
  <si>
    <t>Įspėjimai</t>
  </si>
  <si>
    <t>3000 m sportinis ėjimas moterims</t>
  </si>
  <si>
    <t>V.Meškauskas</t>
  </si>
  <si>
    <t>1992-02-19</t>
  </si>
  <si>
    <t>Čiapienė</t>
  </si>
  <si>
    <t>Viltė</t>
  </si>
  <si>
    <t>4x200 m bėgimas moterims</t>
  </si>
  <si>
    <t>J.Martinkus</t>
  </si>
  <si>
    <t>1996-09-20</t>
  </si>
  <si>
    <t>Gedrimas</t>
  </si>
  <si>
    <t xml:space="preserve">Osvaldas </t>
  </si>
  <si>
    <t>J. Martinkus</t>
  </si>
  <si>
    <t>1993-11-24</t>
  </si>
  <si>
    <t>Grikšas</t>
  </si>
  <si>
    <t xml:space="preserve">Kęstutis </t>
  </si>
  <si>
    <t>Svarauskas</t>
  </si>
  <si>
    <t>Paulius</t>
  </si>
  <si>
    <t>ind.</t>
  </si>
  <si>
    <t>4x200 m bėgimas vyrams</t>
  </si>
  <si>
    <t>A.Bajoras, R.Kazlauskas</t>
  </si>
  <si>
    <t>xxx</t>
  </si>
  <si>
    <t>xo</t>
  </si>
  <si>
    <t>o</t>
  </si>
  <si>
    <t>Palanga</t>
  </si>
  <si>
    <t>2000-05-26</t>
  </si>
  <si>
    <t>Tirevičiūtė</t>
  </si>
  <si>
    <t>b/k</t>
  </si>
  <si>
    <t>I.Gricevičienė</t>
  </si>
  <si>
    <t>xxo</t>
  </si>
  <si>
    <t>1998-02-10</t>
  </si>
  <si>
    <t>Grybaitė</t>
  </si>
  <si>
    <t xml:space="preserve">Simona </t>
  </si>
  <si>
    <t>I. Jakubaitytė, D.Pranckuvienė</t>
  </si>
  <si>
    <t>Kv.l.</t>
  </si>
  <si>
    <t>Rezultas</t>
  </si>
  <si>
    <t>1,75</t>
  </si>
  <si>
    <t>1,70</t>
  </si>
  <si>
    <t>1,65</t>
  </si>
  <si>
    <t>1,60</t>
  </si>
  <si>
    <t>1,55</t>
  </si>
  <si>
    <t>1,50</t>
  </si>
  <si>
    <t>1,45</t>
  </si>
  <si>
    <t>1,40</t>
  </si>
  <si>
    <t>B a n d y m a i</t>
  </si>
  <si>
    <t>Šuolis į aukštį moterims</t>
  </si>
  <si>
    <t>R. Kazlauskas</t>
  </si>
  <si>
    <t>1998-12-05</t>
  </si>
  <si>
    <t>Jašinskas</t>
  </si>
  <si>
    <t>Ernestas</t>
  </si>
  <si>
    <t>1998-03-18</t>
  </si>
  <si>
    <t>Baikštys</t>
  </si>
  <si>
    <t>Juozas</t>
  </si>
  <si>
    <t>R.Sadzevičienė</t>
  </si>
  <si>
    <t>1997-09-11</t>
  </si>
  <si>
    <t>Šimkus</t>
  </si>
  <si>
    <t>II A</t>
  </si>
  <si>
    <t>A. Vilčinskienė, R.Adomaitienė</t>
  </si>
  <si>
    <t>1997-06-02</t>
  </si>
  <si>
    <t>Gricius</t>
  </si>
  <si>
    <t>I.Jakubaitytė, A.Kiaulakis</t>
  </si>
  <si>
    <t>1997-05-31</t>
  </si>
  <si>
    <t>Zubrus</t>
  </si>
  <si>
    <t>A.Baranauskas, A.Gavelytė</t>
  </si>
  <si>
    <t>1997-12-26</t>
  </si>
  <si>
    <t>Pazdrazdis</t>
  </si>
  <si>
    <t>Dainius</t>
  </si>
  <si>
    <t>A.Gavelytė, L.Milikauskaitė</t>
  </si>
  <si>
    <t>1996-04-26</t>
  </si>
  <si>
    <t>Liekis</t>
  </si>
  <si>
    <t>A.Gavelytė, A.Baranauskas</t>
  </si>
  <si>
    <t>1994-11-20</t>
  </si>
  <si>
    <t>Glebauskas</t>
  </si>
  <si>
    <t>Adrijus</t>
  </si>
  <si>
    <t>2,20</t>
  </si>
  <si>
    <t>2,16</t>
  </si>
  <si>
    <t>2,12</t>
  </si>
  <si>
    <t>2,08</t>
  </si>
  <si>
    <t>2,04</t>
  </si>
  <si>
    <t>2,00</t>
  </si>
  <si>
    <t>1,95</t>
  </si>
  <si>
    <t>1,90</t>
  </si>
  <si>
    <t>1,85</t>
  </si>
  <si>
    <t>1,80</t>
  </si>
  <si>
    <t>Šuolis į aukštį vyrams</t>
  </si>
  <si>
    <t>XXX</t>
  </si>
  <si>
    <t>I.Jakubaitytė, Kiaulakis</t>
  </si>
  <si>
    <t>XXO</t>
  </si>
  <si>
    <t>O</t>
  </si>
  <si>
    <t>XO</t>
  </si>
  <si>
    <t>R.Ančlauskas</t>
  </si>
  <si>
    <t>1995-03-25</t>
  </si>
  <si>
    <t>Stuknys</t>
  </si>
  <si>
    <t>4.52</t>
  </si>
  <si>
    <t>4,20</t>
  </si>
  <si>
    <t>4,00</t>
  </si>
  <si>
    <t>3,80</t>
  </si>
  <si>
    <t>3,60</t>
  </si>
  <si>
    <t>3,40</t>
  </si>
  <si>
    <t>3,20</t>
  </si>
  <si>
    <t>3,00</t>
  </si>
  <si>
    <t>2,80</t>
  </si>
  <si>
    <t>Šuolis su kartimi vyrams</t>
  </si>
  <si>
    <t>x</t>
  </si>
  <si>
    <t>2001-01-04</t>
  </si>
  <si>
    <t>Jasadavičiūtė</t>
  </si>
  <si>
    <t>Karina</t>
  </si>
  <si>
    <t>L.Milikauskaitė</t>
  </si>
  <si>
    <t>1999-10-03</t>
  </si>
  <si>
    <t>Narbutaitytė</t>
  </si>
  <si>
    <t>1994-07-13</t>
  </si>
  <si>
    <t>Židonytė</t>
  </si>
  <si>
    <t>Rez.</t>
  </si>
  <si>
    <t>Eilė</t>
  </si>
  <si>
    <t>Bandymai</t>
  </si>
  <si>
    <t>Šuolis į tolį moterims</t>
  </si>
  <si>
    <t>DNS</t>
  </si>
  <si>
    <t>I.Jakubaitytė</t>
  </si>
  <si>
    <t>1997-12-22</t>
  </si>
  <si>
    <t>Čiučurka</t>
  </si>
  <si>
    <t>Stanislovas</t>
  </si>
  <si>
    <t>Šostakas</t>
  </si>
  <si>
    <t>1998-11-28</t>
  </si>
  <si>
    <t>Krikštanavičius</t>
  </si>
  <si>
    <t>1997-12-27</t>
  </si>
  <si>
    <t>Maciukevičius</t>
  </si>
  <si>
    <t>1994-06-06</t>
  </si>
  <si>
    <t>1992-01-17</t>
  </si>
  <si>
    <t>Brazauskas</t>
  </si>
  <si>
    <t>Elvinas</t>
  </si>
  <si>
    <t>1995-08-13</t>
  </si>
  <si>
    <t>Urbonavičius</t>
  </si>
  <si>
    <t>1992-12-31</t>
  </si>
  <si>
    <t>Šuolis į tolį vyrams</t>
  </si>
  <si>
    <t>1999-08-05</t>
  </si>
  <si>
    <t>Alejūnaitė</t>
  </si>
  <si>
    <t>Sandra</t>
  </si>
  <si>
    <t>1998-09-21</t>
  </si>
  <si>
    <t>Levkovič</t>
  </si>
  <si>
    <t>Žaneta</t>
  </si>
  <si>
    <t>X</t>
  </si>
  <si>
    <t>1997-07-28</t>
  </si>
  <si>
    <t>Dargytė</t>
  </si>
  <si>
    <t>Trišuolis moterims</t>
  </si>
  <si>
    <t>J.Tribė</t>
  </si>
  <si>
    <t>1998-04-20</t>
  </si>
  <si>
    <t>Bileišis</t>
  </si>
  <si>
    <t>Benas</t>
  </si>
  <si>
    <t>2001-10-12</t>
  </si>
  <si>
    <t>Ivanauskas</t>
  </si>
  <si>
    <t>N.Gedgaudienė, O. Povilionienė</t>
  </si>
  <si>
    <t>1999-03-20</t>
  </si>
  <si>
    <t>Gedminas</t>
  </si>
  <si>
    <t>Ričardas</t>
  </si>
  <si>
    <t>NM</t>
  </si>
  <si>
    <t>A.Gavelytė, V.Kiaulakis</t>
  </si>
  <si>
    <t>1997-01-28</t>
  </si>
  <si>
    <t>Petrosevičius</t>
  </si>
  <si>
    <t>1996-10-08</t>
  </si>
  <si>
    <t>Belevičius</t>
  </si>
  <si>
    <t>Andrius</t>
  </si>
  <si>
    <t>Trišuolis vyrams</t>
  </si>
  <si>
    <t>A.Šilauskas, V.Murašovas</t>
  </si>
  <si>
    <t>x</t>
  </si>
  <si>
    <t>2000-08-23</t>
  </si>
  <si>
    <t>Antonova</t>
  </si>
  <si>
    <t>Vera</t>
  </si>
  <si>
    <t>I.Jakubaitytė, T.Nekrošaitė</t>
  </si>
  <si>
    <t>1997-05-27</t>
  </si>
  <si>
    <t>Kunickaitė</t>
  </si>
  <si>
    <t>Kamilė</t>
  </si>
  <si>
    <t>V.L.Maleckiai</t>
  </si>
  <si>
    <t>1997-01-27</t>
  </si>
  <si>
    <t>Turskytė</t>
  </si>
  <si>
    <t>1992-03-09</t>
  </si>
  <si>
    <t>Kupstytė</t>
  </si>
  <si>
    <t xml:space="preserve">Giedrė </t>
  </si>
  <si>
    <t>Rutulio stūmimas moterims</t>
  </si>
  <si>
    <t>V.R.Murašovai</t>
  </si>
  <si>
    <t>1998-05-17</t>
  </si>
  <si>
    <t>Čečkauskas</t>
  </si>
  <si>
    <t>Arminas</t>
  </si>
  <si>
    <t>S.Liepinaitis, D.Daškevičienė</t>
  </si>
  <si>
    <t>x</t>
  </si>
  <si>
    <t>1993-08-19</t>
  </si>
  <si>
    <t>Laurinavičius</t>
  </si>
  <si>
    <t xml:space="preserve">S.Liepinaitis </t>
  </si>
  <si>
    <t>1992-07-09</t>
  </si>
  <si>
    <t>Ivaškevičius</t>
  </si>
  <si>
    <t>Vytenis</t>
  </si>
  <si>
    <t>V.Murašovas, A.Jasmontas</t>
  </si>
  <si>
    <t>1995-05-19</t>
  </si>
  <si>
    <t>Malotkinas</t>
  </si>
  <si>
    <t>Julius</t>
  </si>
  <si>
    <t>R. Ubartas</t>
  </si>
  <si>
    <t>Laima</t>
  </si>
  <si>
    <t xml:space="preserve">Lukas </t>
  </si>
  <si>
    <t>Maisuradzė</t>
  </si>
  <si>
    <t>Karolis</t>
  </si>
  <si>
    <t>V. R. Murašovai</t>
  </si>
  <si>
    <t>1992-08-13</t>
  </si>
  <si>
    <t>Murašovas</t>
  </si>
  <si>
    <t xml:space="preserve">Karolis </t>
  </si>
  <si>
    <t>V.Murašovas</t>
  </si>
  <si>
    <t>1992-10-14</t>
  </si>
  <si>
    <t>Jurkša</t>
  </si>
  <si>
    <t>L.V.Maleckiai</t>
  </si>
  <si>
    <t>1996-03-22</t>
  </si>
  <si>
    <t>Čekanavičius</t>
  </si>
  <si>
    <t>V. Murašovas</t>
  </si>
  <si>
    <t>1991-11-20</t>
  </si>
  <si>
    <t>Banevičius</t>
  </si>
  <si>
    <t xml:space="preserve">Šarūnas </t>
  </si>
  <si>
    <t>Rutulio stūmimas vyrams</t>
  </si>
  <si>
    <t>16525</t>
  </si>
  <si>
    <t>15663</t>
  </si>
  <si>
    <t>14392</t>
  </si>
  <si>
    <t>13346</t>
  </si>
  <si>
    <t>13148</t>
  </si>
  <si>
    <t>12452</t>
  </si>
  <si>
    <t>5657</t>
  </si>
  <si>
    <t>4161</t>
  </si>
  <si>
    <t>M.Skrabulis,D.Skirmantienė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</si>
</sst>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:ss.00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[Red]0%;[Red]\(0%\)"/>
    <numFmt numFmtId="183" formatCode="yyyy\-mm\-dd;@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000"/>
    <numFmt numFmtId="194" formatCode="ss.00"/>
    <numFmt numFmtId="195" formatCode="m:ss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HelveticaLT"/>
      <family val="0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6.5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</borders>
  <cellStyleXfs count="129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18" fillId="9" borderId="0" applyNumberFormat="0" applyBorder="0" applyAlignment="0" applyProtection="0"/>
    <xf numFmtId="173" fontId="19" fillId="0" borderId="0" applyFill="0" applyBorder="0" applyAlignment="0">
      <protection/>
    </xf>
    <xf numFmtId="174" fontId="19" fillId="0" borderId="0" applyFill="0" applyBorder="0" applyAlignment="0">
      <protection/>
    </xf>
    <xf numFmtId="175" fontId="19" fillId="0" borderId="0" applyFill="0" applyBorder="0" applyAlignment="0">
      <protection/>
    </xf>
    <xf numFmtId="176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178" fontId="19" fillId="0" borderId="0" applyFill="0" applyBorder="0" applyAlignment="0">
      <protection/>
    </xf>
    <xf numFmtId="174" fontId="19" fillId="0" borderId="0" applyFill="0" applyBorder="0" applyAlignment="0">
      <protection/>
    </xf>
    <xf numFmtId="0" fontId="57" fillId="41" borderId="4" applyNumberFormat="0" applyAlignment="0" applyProtection="0"/>
    <xf numFmtId="0" fontId="58" fillId="42" borderId="5" applyNumberFormat="0" applyAlignment="0" applyProtection="0"/>
    <xf numFmtId="171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19" fillId="0" borderId="0" applyFill="0" applyBorder="0" applyAlignment="0"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20" fillId="0" borderId="0" applyFill="0" applyBorder="0" applyAlignment="0">
      <protection/>
    </xf>
    <xf numFmtId="174" fontId="20" fillId="0" borderId="0" applyFill="0" applyBorder="0" applyAlignment="0">
      <protection/>
    </xf>
    <xf numFmtId="173" fontId="20" fillId="0" borderId="0" applyFill="0" applyBorder="0" applyAlignment="0">
      <protection/>
    </xf>
    <xf numFmtId="178" fontId="20" fillId="0" borderId="0" applyFill="0" applyBorder="0" applyAlignment="0">
      <protection/>
    </xf>
    <xf numFmtId="174" fontId="20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60" fillId="43" borderId="0" applyNumberFormat="0" applyBorder="0" applyAlignment="0" applyProtection="0"/>
    <xf numFmtId="38" fontId="22" fillId="44" borderId="0" applyNumberFormat="0" applyBorder="0" applyAlignment="0" applyProtection="0"/>
    <xf numFmtId="0" fontId="23" fillId="0" borderId="6" applyNumberFormat="0" applyAlignment="0" applyProtection="0"/>
    <xf numFmtId="0" fontId="23" fillId="0" borderId="7">
      <alignment horizontal="left" vertical="center"/>
      <protection/>
    </xf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45" borderId="4" applyNumberFormat="0" applyAlignment="0" applyProtection="0"/>
    <xf numFmtId="10" fontId="22" fillId="46" borderId="11" applyNumberFormat="0" applyBorder="0" applyAlignment="0" applyProtection="0"/>
    <xf numFmtId="0" fontId="26" fillId="44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13" borderId="13" applyNumberFormat="0" applyAlignment="0" applyProtection="0"/>
    <xf numFmtId="173" fontId="28" fillId="0" borderId="0" applyFill="0" applyBorder="0" applyAlignment="0">
      <protection/>
    </xf>
    <xf numFmtId="174" fontId="28" fillId="0" borderId="0" applyFill="0" applyBorder="0" applyAlignment="0">
      <protection/>
    </xf>
    <xf numFmtId="173" fontId="28" fillId="0" borderId="0" applyFill="0" applyBorder="0" applyAlignment="0">
      <protection/>
    </xf>
    <xf numFmtId="178" fontId="28" fillId="0" borderId="0" applyFill="0" applyBorder="0" applyAlignment="0">
      <protection/>
    </xf>
    <xf numFmtId="174" fontId="28" fillId="0" borderId="0" applyFill="0" applyBorder="0" applyAlignment="0">
      <protection/>
    </xf>
    <xf numFmtId="0" fontId="65" fillId="0" borderId="14" applyNumberFormat="0" applyFill="0" applyAlignment="0" applyProtection="0"/>
    <xf numFmtId="0" fontId="66" fillId="47" borderId="0" applyNumberFormat="0" applyBorder="0" applyAlignment="0" applyProtection="0"/>
    <xf numFmtId="0" fontId="29" fillId="48" borderId="0" applyNumberFormat="0" applyBorder="0" applyAlignment="0" applyProtection="0"/>
    <xf numFmtId="182" fontId="3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3" fontId="0" fillId="0" borderId="0">
      <alignment/>
      <protection/>
    </xf>
    <xf numFmtId="184" fontId="0" fillId="0" borderId="0">
      <alignment/>
      <protection/>
    </xf>
    <xf numFmtId="183" fontId="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2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2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49" borderId="15" applyNumberFormat="0" applyFont="0" applyAlignment="0" applyProtection="0"/>
    <xf numFmtId="0" fontId="67" fillId="41" borderId="16" applyNumberFormat="0" applyAlignment="0" applyProtection="0"/>
    <xf numFmtId="0" fontId="0" fillId="0" borderId="0">
      <alignment/>
      <protection/>
    </xf>
    <xf numFmtId="0" fontId="32" fillId="0" borderId="0" applyAlignment="0">
      <protection/>
    </xf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3" borderId="0" applyNumberFormat="0" applyBorder="0" applyAlignment="0" applyProtection="0"/>
    <xf numFmtId="0" fontId="0" fillId="46" borderId="17" applyNumberFormat="0" applyFont="0" applyAlignment="0" applyProtection="0"/>
    <xf numFmtId="0" fontId="33" fillId="0" borderId="0" applyNumberFormat="0" applyFill="0" applyBorder="0" applyAlignment="0" applyProtection="0"/>
    <xf numFmtId="9" fontId="54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34" fillId="0" borderId="0" applyFill="0" applyBorder="0" applyAlignment="0">
      <protection/>
    </xf>
    <xf numFmtId="174" fontId="34" fillId="0" borderId="0" applyFill="0" applyBorder="0" applyAlignment="0">
      <protection/>
    </xf>
    <xf numFmtId="173" fontId="34" fillId="0" borderId="0" applyFill="0" applyBorder="0" applyAlignment="0">
      <protection/>
    </xf>
    <xf numFmtId="178" fontId="34" fillId="0" borderId="0" applyFill="0" applyBorder="0" applyAlignment="0">
      <protection/>
    </xf>
    <xf numFmtId="174" fontId="34" fillId="0" borderId="0" applyFill="0" applyBorder="0" applyAlignment="0">
      <protection/>
    </xf>
    <xf numFmtId="0" fontId="35" fillId="44" borderId="13" applyNumberFormat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49" fontId="19" fillId="0" borderId="0" applyFill="0" applyBorder="0" applyAlignment="0">
      <protection/>
    </xf>
    <xf numFmtId="189" fontId="19" fillId="0" borderId="0" applyFill="0" applyBorder="0" applyAlignment="0">
      <protection/>
    </xf>
    <xf numFmtId="190" fontId="19" fillId="0" borderId="0" applyFill="0" applyBorder="0" applyAlignment="0">
      <protection/>
    </xf>
    <xf numFmtId="0" fontId="38" fillId="54" borderId="20" applyNumberFormat="0" applyAlignment="0" applyProtection="0"/>
    <xf numFmtId="0" fontId="68" fillId="0" borderId="0" applyNumberFormat="0" applyFill="0" applyBorder="0" applyAlignment="0" applyProtection="0"/>
    <xf numFmtId="0" fontId="69" fillId="0" borderId="21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>
      <alignment/>
      <protection/>
    </xf>
  </cellStyleXfs>
  <cellXfs count="6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1263" applyNumberFormat="1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6" fillId="0" borderId="7" xfId="0" applyFont="1" applyFill="1" applyBorder="1" applyAlignment="1">
      <alignment/>
    </xf>
    <xf numFmtId="49" fontId="6" fillId="0" borderId="7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6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/>
    </xf>
    <xf numFmtId="49" fontId="12" fillId="0" borderId="7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191" applyFont="1" applyFill="1">
      <alignment/>
      <protection/>
    </xf>
    <xf numFmtId="0" fontId="4" fillId="0" borderId="0" xfId="191" applyFont="1" applyFill="1">
      <alignment/>
      <protection/>
    </xf>
    <xf numFmtId="0" fontId="9" fillId="0" borderId="0" xfId="191" applyFont="1" applyFill="1" applyBorder="1">
      <alignment/>
      <protection/>
    </xf>
    <xf numFmtId="49" fontId="4" fillId="0" borderId="0" xfId="191" applyNumberFormat="1" applyFont="1" applyFill="1">
      <alignment/>
      <protection/>
    </xf>
    <xf numFmtId="193" fontId="3" fillId="0" borderId="0" xfId="191" applyNumberFormat="1" applyFont="1" applyFill="1">
      <alignment/>
      <protection/>
    </xf>
    <xf numFmtId="2" fontId="3" fillId="0" borderId="0" xfId="191" applyNumberFormat="1" applyFont="1" applyFill="1">
      <alignment/>
      <protection/>
    </xf>
    <xf numFmtId="1" fontId="4" fillId="0" borderId="0" xfId="191" applyNumberFormat="1" applyFont="1" applyFill="1">
      <alignment/>
      <protection/>
    </xf>
    <xf numFmtId="0" fontId="9" fillId="0" borderId="0" xfId="191" applyNumberFormat="1" applyFont="1" applyFill="1">
      <alignment/>
      <protection/>
    </xf>
    <xf numFmtId="49" fontId="9" fillId="0" borderId="0" xfId="191" applyNumberFormat="1" applyFont="1" applyFill="1">
      <alignment/>
      <protection/>
    </xf>
    <xf numFmtId="0" fontId="0" fillId="0" borderId="0" xfId="191" applyFont="1" applyFill="1" applyAlignment="1">
      <alignment vertical="center"/>
      <protection/>
    </xf>
    <xf numFmtId="0" fontId="4" fillId="0" borderId="0" xfId="191" applyFont="1" applyFill="1" applyAlignment="1">
      <alignment vertical="center"/>
      <protection/>
    </xf>
    <xf numFmtId="0" fontId="9" fillId="0" borderId="0" xfId="191" applyFont="1" applyFill="1" applyBorder="1" applyAlignment="1">
      <alignment horizontal="center" vertical="center"/>
      <protection/>
    </xf>
    <xf numFmtId="2" fontId="4" fillId="0" borderId="0" xfId="191" applyNumberFormat="1" applyFont="1" applyFill="1" applyAlignment="1">
      <alignment vertical="center"/>
      <protection/>
    </xf>
    <xf numFmtId="0" fontId="9" fillId="0" borderId="11" xfId="191" applyFont="1" applyFill="1" applyBorder="1" applyAlignment="1">
      <alignment horizontal="left" vertical="center"/>
      <protection/>
    </xf>
    <xf numFmtId="49" fontId="4" fillId="0" borderId="22" xfId="191" applyNumberFormat="1" applyFont="1" applyFill="1" applyBorder="1" applyAlignment="1">
      <alignment horizontal="center" vertical="center"/>
      <protection/>
    </xf>
    <xf numFmtId="193" fontId="40" fillId="0" borderId="11" xfId="191" applyNumberFormat="1" applyFont="1" applyFill="1" applyBorder="1" applyAlignment="1">
      <alignment horizontal="center" vertical="center"/>
      <protection/>
    </xf>
    <xf numFmtId="2" fontId="3" fillId="0" borderId="22" xfId="191" applyNumberFormat="1" applyFont="1" applyFill="1" applyBorder="1" applyAlignment="1">
      <alignment horizontal="center" vertical="center"/>
      <protection/>
    </xf>
    <xf numFmtId="2" fontId="3" fillId="0" borderId="23" xfId="191" applyNumberFormat="1" applyFont="1" applyFill="1" applyBorder="1" applyAlignment="1">
      <alignment horizontal="center" vertical="center"/>
      <protection/>
    </xf>
    <xf numFmtId="1" fontId="4" fillId="0" borderId="11" xfId="191" applyNumberFormat="1" applyFont="1" applyFill="1" applyBorder="1" applyAlignment="1">
      <alignment horizontal="center" vertical="center"/>
      <protection/>
    </xf>
    <xf numFmtId="0" fontId="40" fillId="0" borderId="23" xfId="191" applyNumberFormat="1" applyFont="1" applyFill="1" applyBorder="1" applyAlignment="1">
      <alignment horizontal="left" vertical="center"/>
      <protection/>
    </xf>
    <xf numFmtId="49" fontId="9" fillId="0" borderId="23" xfId="191" applyNumberFormat="1" applyFont="1" applyFill="1" applyBorder="1" applyAlignment="1">
      <alignment horizontal="left" vertical="center"/>
      <protection/>
    </xf>
    <xf numFmtId="0" fontId="3" fillId="0" borderId="24" xfId="191" applyFont="1" applyFill="1" applyBorder="1" applyAlignment="1">
      <alignment horizontal="left" vertical="center"/>
      <protection/>
    </xf>
    <xf numFmtId="0" fontId="4" fillId="0" borderId="25" xfId="191" applyFont="1" applyFill="1" applyBorder="1" applyAlignment="1">
      <alignment horizontal="right" vertical="center"/>
      <protection/>
    </xf>
    <xf numFmtId="0" fontId="4" fillId="0" borderId="7" xfId="191" applyFont="1" applyFill="1" applyBorder="1" applyAlignment="1">
      <alignment horizontal="center" vertical="center"/>
      <protection/>
    </xf>
    <xf numFmtId="0" fontId="4" fillId="0" borderId="11" xfId="191" applyFont="1" applyFill="1" applyBorder="1" applyAlignment="1">
      <alignment horizontal="center" vertical="center"/>
      <protection/>
    </xf>
    <xf numFmtId="0" fontId="3" fillId="0" borderId="11" xfId="191" applyFont="1" applyFill="1" applyBorder="1" applyAlignment="1">
      <alignment horizontal="center" vertical="center"/>
      <protection/>
    </xf>
    <xf numFmtId="49" fontId="8" fillId="0" borderId="11" xfId="191" applyNumberFormat="1" applyFont="1" applyFill="1" applyBorder="1" applyAlignment="1">
      <alignment horizontal="center" vertical="center" wrapText="1"/>
      <protection/>
    </xf>
    <xf numFmtId="193" fontId="8" fillId="0" borderId="11" xfId="191" applyNumberFormat="1" applyFont="1" applyFill="1" applyBorder="1" applyAlignment="1">
      <alignment horizontal="center" vertical="center"/>
      <protection/>
    </xf>
    <xf numFmtId="2" fontId="8" fillId="0" borderId="11" xfId="191" applyNumberFormat="1" applyFont="1" applyFill="1" applyBorder="1" applyAlignment="1">
      <alignment horizontal="center" vertical="center"/>
      <protection/>
    </xf>
    <xf numFmtId="1" fontId="8" fillId="0" borderId="11" xfId="191" applyNumberFormat="1" applyFont="1" applyFill="1" applyBorder="1" applyAlignment="1">
      <alignment horizontal="center" vertical="center"/>
      <protection/>
    </xf>
    <xf numFmtId="0" fontId="3" fillId="0" borderId="11" xfId="191" applyNumberFormat="1" applyFont="1" applyFill="1" applyBorder="1" applyAlignment="1">
      <alignment horizontal="center" vertical="center"/>
      <protection/>
    </xf>
    <xf numFmtId="49" fontId="3" fillId="0" borderId="11" xfId="191" applyNumberFormat="1" applyFont="1" applyFill="1" applyBorder="1" applyAlignment="1">
      <alignment horizontal="center" vertical="center"/>
      <protection/>
    </xf>
    <xf numFmtId="0" fontId="3" fillId="0" borderId="26" xfId="191" applyFont="1" applyFill="1" applyBorder="1" applyAlignment="1">
      <alignment horizontal="left" vertical="center"/>
      <protection/>
    </xf>
    <xf numFmtId="0" fontId="3" fillId="0" borderId="27" xfId="191" applyFont="1" applyFill="1" applyBorder="1" applyAlignment="1">
      <alignment horizontal="right" vertical="center"/>
      <protection/>
    </xf>
    <xf numFmtId="0" fontId="4" fillId="0" borderId="0" xfId="191" applyFont="1" applyFill="1">
      <alignment/>
      <protection/>
    </xf>
    <xf numFmtId="0" fontId="10" fillId="0" borderId="0" xfId="191" applyFont="1" applyFill="1">
      <alignment/>
      <protection/>
    </xf>
    <xf numFmtId="49" fontId="4" fillId="0" borderId="0" xfId="191" applyNumberFormat="1" applyFont="1" applyFill="1" applyAlignment="1">
      <alignment horizontal="center"/>
      <protection/>
    </xf>
    <xf numFmtId="193" fontId="4" fillId="0" borderId="0" xfId="191" applyNumberFormat="1" applyFont="1" applyFill="1">
      <alignment/>
      <protection/>
    </xf>
    <xf numFmtId="2" fontId="4" fillId="0" borderId="0" xfId="191" applyNumberFormat="1" applyFont="1" applyFill="1">
      <alignment/>
      <protection/>
    </xf>
    <xf numFmtId="2" fontId="9" fillId="0" borderId="0" xfId="191" applyNumberFormat="1" applyFont="1" applyFill="1">
      <alignment/>
      <protection/>
    </xf>
    <xf numFmtId="1" fontId="9" fillId="0" borderId="0" xfId="191" applyNumberFormat="1" applyFont="1" applyFill="1">
      <alignment/>
      <protection/>
    </xf>
    <xf numFmtId="0" fontId="9" fillId="0" borderId="0" xfId="191" applyNumberFormat="1" applyFont="1" applyFill="1">
      <alignment/>
      <protection/>
    </xf>
    <xf numFmtId="49" fontId="9" fillId="0" borderId="0" xfId="191" applyNumberFormat="1" applyFont="1" applyFill="1">
      <alignment/>
      <protection/>
    </xf>
    <xf numFmtId="2" fontId="8" fillId="0" borderId="0" xfId="191" applyNumberFormat="1" applyFont="1" applyFill="1">
      <alignment/>
      <protection/>
    </xf>
    <xf numFmtId="0" fontId="11" fillId="0" borderId="0" xfId="191" applyNumberFormat="1" applyFont="1" applyFill="1" applyAlignment="1">
      <alignment horizontal="left"/>
      <protection/>
    </xf>
    <xf numFmtId="49" fontId="11" fillId="0" borderId="0" xfId="191" applyNumberFormat="1" applyFont="1" applyFill="1">
      <alignment/>
      <protection/>
    </xf>
    <xf numFmtId="0" fontId="11" fillId="0" borderId="0" xfId="191" applyFont="1" applyFill="1">
      <alignment/>
      <protection/>
    </xf>
    <xf numFmtId="0" fontId="8" fillId="0" borderId="0" xfId="191" applyNumberFormat="1" applyFont="1" applyFill="1">
      <alignment/>
      <protection/>
    </xf>
    <xf numFmtId="49" fontId="8" fillId="0" borderId="0" xfId="191" applyNumberFormat="1" applyFont="1" applyFill="1">
      <alignment/>
      <protection/>
    </xf>
    <xf numFmtId="0" fontId="6" fillId="0" borderId="0" xfId="191" applyFont="1" applyFill="1">
      <alignment/>
      <protection/>
    </xf>
    <xf numFmtId="0" fontId="3" fillId="0" borderId="28" xfId="191" applyFont="1" applyFill="1" applyBorder="1" applyAlignment="1">
      <alignment horizontal="left" vertical="center"/>
      <protection/>
    </xf>
    <xf numFmtId="0" fontId="4" fillId="0" borderId="29" xfId="191" applyFont="1" applyFill="1" applyBorder="1" applyAlignment="1">
      <alignment horizontal="right" vertical="center"/>
      <protection/>
    </xf>
    <xf numFmtId="49" fontId="5" fillId="0" borderId="0" xfId="191" applyNumberFormat="1" applyFont="1" applyFill="1" applyAlignment="1">
      <alignment horizontal="right"/>
      <protection/>
    </xf>
    <xf numFmtId="0" fontId="8" fillId="0" borderId="0" xfId="191" applyNumberFormat="1" applyFont="1" applyFill="1">
      <alignment/>
      <protection/>
    </xf>
    <xf numFmtId="49" fontId="8" fillId="0" borderId="0" xfId="191" applyNumberFormat="1" applyFont="1" applyFill="1">
      <alignment/>
      <protection/>
    </xf>
    <xf numFmtId="0" fontId="6" fillId="0" borderId="0" xfId="191" applyFont="1" applyFill="1">
      <alignment/>
      <protection/>
    </xf>
    <xf numFmtId="0" fontId="3" fillId="0" borderId="0" xfId="191" applyFont="1" applyFill="1">
      <alignment/>
      <protection/>
    </xf>
    <xf numFmtId="0" fontId="5" fillId="0" borderId="0" xfId="191" applyFont="1" applyFill="1" applyAlignment="1">
      <alignment horizontal="right"/>
      <protection/>
    </xf>
    <xf numFmtId="49" fontId="3" fillId="0" borderId="0" xfId="191" applyNumberFormat="1" applyFont="1" applyFill="1">
      <alignment/>
      <protection/>
    </xf>
    <xf numFmtId="1" fontId="3" fillId="0" borderId="0" xfId="191" applyNumberFormat="1" applyFont="1" applyFill="1" applyAlignment="1">
      <alignment horizontal="center"/>
      <protection/>
    </xf>
    <xf numFmtId="0" fontId="3" fillId="0" borderId="0" xfId="191" applyNumberFormat="1" applyFont="1" applyFill="1" applyAlignment="1">
      <alignment horizontal="center"/>
      <protection/>
    </xf>
    <xf numFmtId="0" fontId="2" fillId="0" borderId="0" xfId="191" applyFont="1" applyFill="1">
      <alignment/>
      <protection/>
    </xf>
    <xf numFmtId="1" fontId="4" fillId="0" borderId="7" xfId="191" applyNumberFormat="1" applyFont="1" applyFill="1" applyBorder="1" applyAlignment="1">
      <alignment horizontal="center" vertical="center"/>
      <protection/>
    </xf>
    <xf numFmtId="2" fontId="4" fillId="0" borderId="22" xfId="191" applyNumberFormat="1" applyFont="1" applyFill="1" applyBorder="1" applyAlignment="1">
      <alignment horizontal="center" vertical="center"/>
      <protection/>
    </xf>
    <xf numFmtId="2" fontId="4" fillId="0" borderId="23" xfId="191" applyNumberFormat="1" applyFont="1" applyFill="1" applyBorder="1" applyAlignment="1">
      <alignment horizontal="center" vertical="center"/>
      <protection/>
    </xf>
    <xf numFmtId="1" fontId="4" fillId="0" borderId="11" xfId="191" applyNumberFormat="1" applyFont="1" applyFill="1" applyBorder="1" applyAlignment="1">
      <alignment horizontal="center"/>
      <protection/>
    </xf>
    <xf numFmtId="2" fontId="9" fillId="0" borderId="23" xfId="191" applyNumberFormat="1" applyFont="1" applyFill="1" applyBorder="1" applyAlignment="1">
      <alignment horizontal="center" vertical="center"/>
      <protection/>
    </xf>
    <xf numFmtId="2" fontId="3" fillId="0" borderId="11" xfId="191" applyNumberFormat="1" applyFont="1" applyFill="1" applyBorder="1" applyAlignment="1">
      <alignment horizontal="center" vertical="center"/>
      <protection/>
    </xf>
    <xf numFmtId="0" fontId="4" fillId="0" borderId="0" xfId="191" applyFont="1" applyFill="1" applyAlignment="1">
      <alignment horizontal="center"/>
      <protection/>
    </xf>
    <xf numFmtId="0" fontId="4" fillId="0" borderId="0" xfId="191" applyFont="1" applyFill="1" applyAlignment="1">
      <alignment horizontal="center" vertical="center"/>
      <protection/>
    </xf>
    <xf numFmtId="0" fontId="9" fillId="0" borderId="0" xfId="191" applyFont="1" applyFill="1" applyAlignment="1">
      <alignment horizontal="center" vertical="center"/>
      <protection/>
    </xf>
    <xf numFmtId="0" fontId="4" fillId="0" borderId="0" xfId="191" applyFont="1" applyFill="1" applyAlignment="1">
      <alignment horizontal="center"/>
      <protection/>
    </xf>
    <xf numFmtId="0" fontId="3" fillId="0" borderId="0" xfId="191" applyFont="1" applyFill="1" applyAlignment="1">
      <alignment horizontal="center"/>
      <protection/>
    </xf>
    <xf numFmtId="0" fontId="9" fillId="0" borderId="0" xfId="191" applyFont="1" applyFill="1" applyBorder="1">
      <alignment/>
      <protection/>
    </xf>
    <xf numFmtId="0" fontId="9" fillId="0" borderId="0" xfId="191" applyFont="1" applyFill="1" applyBorder="1" applyAlignment="1">
      <alignment horizontal="center" vertical="center"/>
      <protection/>
    </xf>
    <xf numFmtId="2" fontId="41" fillId="0" borderId="0" xfId="1267" applyNumberFormat="1" applyFont="1" applyFill="1" applyBorder="1" applyAlignment="1">
      <alignment horizontal="center"/>
      <protection/>
    </xf>
    <xf numFmtId="49" fontId="4" fillId="0" borderId="23" xfId="191" applyNumberFormat="1" applyFont="1" applyFill="1" applyBorder="1" applyAlignment="1">
      <alignment horizontal="center" vertical="center"/>
      <protection/>
    </xf>
    <xf numFmtId="193" fontId="40" fillId="0" borderId="23" xfId="191" applyNumberFormat="1" applyFont="1" applyFill="1" applyBorder="1" applyAlignment="1">
      <alignment horizontal="center" vertical="center"/>
      <protection/>
    </xf>
    <xf numFmtId="1" fontId="4" fillId="0" borderId="25" xfId="191" applyNumberFormat="1" applyFont="1" applyFill="1" applyBorder="1" applyAlignment="1">
      <alignment horizontal="center" vertical="center"/>
      <protection/>
    </xf>
    <xf numFmtId="0" fontId="4" fillId="0" borderId="25" xfId="191" applyFont="1" applyFill="1" applyBorder="1" applyAlignment="1">
      <alignment horizontal="center" vertical="center"/>
      <protection/>
    </xf>
    <xf numFmtId="0" fontId="4" fillId="0" borderId="30" xfId="191" applyFont="1" applyFill="1" applyBorder="1" applyAlignment="1">
      <alignment horizontal="center" vertical="center"/>
      <protection/>
    </xf>
    <xf numFmtId="0" fontId="8" fillId="0" borderId="0" xfId="191" applyFont="1" applyFill="1" applyBorder="1" applyAlignment="1">
      <alignment horizontal="center" vertical="center"/>
      <protection/>
    </xf>
    <xf numFmtId="193" fontId="40" fillId="0" borderId="24" xfId="191" applyNumberFormat="1" applyFont="1" applyFill="1" applyBorder="1" applyAlignment="1">
      <alignment horizontal="center" vertical="center"/>
      <protection/>
    </xf>
    <xf numFmtId="0" fontId="40" fillId="0" borderId="25" xfId="191" applyNumberFormat="1" applyFont="1" applyFill="1" applyBorder="1" applyAlignment="1">
      <alignment horizontal="left" vertical="center"/>
      <protection/>
    </xf>
    <xf numFmtId="0" fontId="8" fillId="0" borderId="0" xfId="191" applyFont="1" applyFill="1" applyBorder="1">
      <alignment/>
      <protection/>
    </xf>
    <xf numFmtId="0" fontId="9" fillId="0" borderId="0" xfId="191" applyFont="1" applyFill="1" applyAlignment="1">
      <alignment horizontal="center"/>
      <protection/>
    </xf>
    <xf numFmtId="49" fontId="9" fillId="0" borderId="0" xfId="191" applyNumberFormat="1" applyFont="1" applyFill="1" applyAlignment="1">
      <alignment horizontal="center" vertical="center"/>
      <protection/>
    </xf>
    <xf numFmtId="2" fontId="9" fillId="0" borderId="0" xfId="191" applyNumberFormat="1" applyFont="1" applyFill="1" applyAlignment="1">
      <alignment horizontal="center" vertical="center"/>
      <protection/>
    </xf>
    <xf numFmtId="49" fontId="9" fillId="0" borderId="23" xfId="930" applyNumberFormat="1" applyFont="1" applyFill="1" applyBorder="1" applyAlignment="1">
      <alignment horizontal="left" vertical="center"/>
      <protection/>
    </xf>
    <xf numFmtId="0" fontId="3" fillId="0" borderId="24" xfId="930" applyFont="1" applyFill="1" applyBorder="1" applyAlignment="1">
      <alignment horizontal="left" vertical="center"/>
      <protection/>
    </xf>
    <xf numFmtId="0" fontId="4" fillId="0" borderId="25" xfId="930" applyFont="1" applyFill="1" applyBorder="1" applyAlignment="1">
      <alignment horizontal="right" vertical="center"/>
      <protection/>
    </xf>
    <xf numFmtId="0" fontId="71" fillId="55" borderId="25" xfId="930" applyFont="1" applyFill="1" applyBorder="1" applyAlignment="1">
      <alignment horizontal="center" vertical="center"/>
      <protection/>
    </xf>
    <xf numFmtId="0" fontId="8" fillId="0" borderId="0" xfId="191" applyFont="1" applyFill="1" applyAlignment="1">
      <alignment horizontal="center"/>
      <protection/>
    </xf>
    <xf numFmtId="0" fontId="9" fillId="0" borderId="0" xfId="191" applyFont="1" applyFill="1">
      <alignment/>
      <protection/>
    </xf>
    <xf numFmtId="49" fontId="4" fillId="0" borderId="0" xfId="191" applyNumberFormat="1" applyFont="1" applyFill="1" applyAlignment="1">
      <alignment horizontal="center"/>
      <protection/>
    </xf>
    <xf numFmtId="172" fontId="3" fillId="0" borderId="0" xfId="191" applyNumberFormat="1" applyFont="1" applyFill="1">
      <alignment/>
      <protection/>
    </xf>
    <xf numFmtId="172" fontId="3" fillId="0" borderId="23" xfId="191" applyNumberFormat="1" applyFont="1" applyFill="1" applyBorder="1" applyAlignment="1">
      <alignment horizontal="center" vertical="center"/>
      <protection/>
    </xf>
    <xf numFmtId="194" fontId="3" fillId="0" borderId="23" xfId="191" applyNumberFormat="1" applyFont="1" applyFill="1" applyBorder="1" applyAlignment="1">
      <alignment horizontal="center" vertical="center"/>
      <protection/>
    </xf>
    <xf numFmtId="172" fontId="8" fillId="0" borderId="11" xfId="191" applyNumberFormat="1" applyFont="1" applyFill="1" applyBorder="1" applyAlignment="1">
      <alignment horizontal="center" vertical="center"/>
      <protection/>
    </xf>
    <xf numFmtId="49" fontId="3" fillId="0" borderId="11" xfId="930" applyNumberFormat="1" applyFont="1" applyFill="1" applyBorder="1" applyAlignment="1">
      <alignment horizontal="center" vertical="center"/>
      <protection/>
    </xf>
    <xf numFmtId="0" fontId="3" fillId="0" borderId="26" xfId="930" applyFont="1" applyFill="1" applyBorder="1" applyAlignment="1">
      <alignment horizontal="left" vertical="center"/>
      <protection/>
    </xf>
    <xf numFmtId="0" fontId="3" fillId="0" borderId="27" xfId="930" applyFont="1" applyFill="1" applyBorder="1" applyAlignment="1">
      <alignment horizontal="right" vertical="center"/>
      <protection/>
    </xf>
    <xf numFmtId="0" fontId="3" fillId="0" borderId="11" xfId="930" applyFont="1" applyFill="1" applyBorder="1" applyAlignment="1">
      <alignment horizontal="center" vertical="center"/>
      <protection/>
    </xf>
    <xf numFmtId="172" fontId="9" fillId="0" borderId="0" xfId="191" applyNumberFormat="1" applyFont="1" applyFill="1">
      <alignment/>
      <protection/>
    </xf>
    <xf numFmtId="172" fontId="8" fillId="0" borderId="0" xfId="191" applyNumberFormat="1" applyFont="1" applyFill="1">
      <alignment/>
      <protection/>
    </xf>
    <xf numFmtId="172" fontId="42" fillId="0" borderId="0" xfId="191" applyNumberFormat="1" applyFont="1" applyFill="1" applyAlignment="1">
      <alignment horizontal="center"/>
      <protection/>
    </xf>
    <xf numFmtId="49" fontId="3" fillId="0" borderId="0" xfId="191" applyNumberFormat="1" applyFont="1" applyFill="1" applyAlignment="1">
      <alignment horizontal="center"/>
      <protection/>
    </xf>
    <xf numFmtId="0" fontId="3" fillId="0" borderId="11" xfId="191" applyFont="1" applyFill="1" applyBorder="1" applyAlignment="1">
      <alignment horizontal="left" vertical="center"/>
      <protection/>
    </xf>
    <xf numFmtId="0" fontId="3" fillId="0" borderId="11" xfId="191" applyFont="1" applyFill="1" applyBorder="1" applyAlignment="1">
      <alignment horizontal="right" vertical="center"/>
      <protection/>
    </xf>
    <xf numFmtId="49" fontId="4" fillId="0" borderId="0" xfId="191" applyNumberFormat="1" applyFont="1" applyFill="1" applyBorder="1" applyAlignment="1">
      <alignment horizontal="center" vertical="center"/>
      <protection/>
    </xf>
    <xf numFmtId="0" fontId="0" fillId="0" borderId="23" xfId="1264" applyFont="1" applyFill="1" applyBorder="1" applyAlignment="1">
      <alignment horizontal="center"/>
      <protection/>
    </xf>
    <xf numFmtId="194" fontId="9" fillId="0" borderId="23" xfId="191" applyNumberFormat="1" applyFont="1" applyFill="1" applyBorder="1" applyAlignment="1">
      <alignment horizontal="center" vertical="center"/>
      <protection/>
    </xf>
    <xf numFmtId="0" fontId="71" fillId="55" borderId="25" xfId="191" applyFont="1" applyFill="1" applyBorder="1" applyAlignment="1">
      <alignment horizontal="center" vertical="center"/>
      <protection/>
    </xf>
    <xf numFmtId="172" fontId="40" fillId="0" borderId="0" xfId="191" applyNumberFormat="1" applyFont="1" applyFill="1" applyBorder="1" applyAlignment="1">
      <alignment horizontal="center"/>
      <protection/>
    </xf>
    <xf numFmtId="172" fontId="3" fillId="0" borderId="11" xfId="191" applyNumberFormat="1" applyFont="1" applyFill="1" applyBorder="1" applyAlignment="1">
      <alignment horizontal="center"/>
      <protection/>
    </xf>
    <xf numFmtId="0" fontId="4" fillId="0" borderId="30" xfId="191" applyNumberFormat="1" applyFont="1" applyFill="1" applyBorder="1" applyAlignment="1">
      <alignment horizontal="center" vertical="center"/>
      <protection/>
    </xf>
    <xf numFmtId="172" fontId="40" fillId="0" borderId="0" xfId="191" applyNumberFormat="1" applyFont="1" applyFill="1" applyBorder="1" applyAlignment="1">
      <alignment horizontal="left"/>
      <protection/>
    </xf>
    <xf numFmtId="49" fontId="9" fillId="0" borderId="0" xfId="1262" applyNumberFormat="1" applyFont="1" applyFill="1" applyBorder="1" applyAlignment="1">
      <alignment horizontal="center"/>
      <protection/>
    </xf>
    <xf numFmtId="1" fontId="43" fillId="0" borderId="11" xfId="191" applyNumberFormat="1" applyFont="1" applyFill="1" applyBorder="1" applyAlignment="1">
      <alignment horizontal="center"/>
      <protection/>
    </xf>
    <xf numFmtId="49" fontId="9" fillId="0" borderId="23" xfId="191" applyNumberFormat="1" applyFont="1" applyFill="1" applyBorder="1" applyAlignment="1">
      <alignment horizontal="center" vertical="center"/>
      <protection/>
    </xf>
    <xf numFmtId="49" fontId="9" fillId="0" borderId="0" xfId="1262" applyNumberFormat="1" applyFont="1" applyFill="1" applyBorder="1" applyAlignment="1">
      <alignment horizontal="left"/>
      <protection/>
    </xf>
    <xf numFmtId="49" fontId="9" fillId="0" borderId="0" xfId="930" applyNumberFormat="1" applyFont="1" applyFill="1" applyAlignment="1">
      <alignment horizontal="center"/>
      <protection/>
    </xf>
    <xf numFmtId="14" fontId="10" fillId="0" borderId="0" xfId="191" applyNumberFormat="1" applyFont="1" applyFill="1">
      <alignment/>
      <protection/>
    </xf>
    <xf numFmtId="49" fontId="41" fillId="0" borderId="0" xfId="1262" applyNumberFormat="1" applyFont="1" applyFill="1" applyBorder="1" applyAlignment="1">
      <alignment horizontal="center"/>
      <protection/>
    </xf>
    <xf numFmtId="0" fontId="4" fillId="0" borderId="22" xfId="191" applyNumberFormat="1" applyFont="1" applyFill="1" applyBorder="1" applyAlignment="1">
      <alignment horizontal="center"/>
      <protection/>
    </xf>
    <xf numFmtId="1" fontId="43" fillId="0" borderId="11" xfId="191" applyNumberFormat="1" applyFont="1" applyFill="1" applyBorder="1" applyAlignment="1">
      <alignment horizontal="center"/>
      <protection/>
    </xf>
    <xf numFmtId="0" fontId="4" fillId="0" borderId="0" xfId="930" applyFont="1" applyFill="1" applyAlignment="1">
      <alignment horizontal="center"/>
      <protection/>
    </xf>
    <xf numFmtId="0" fontId="0" fillId="0" borderId="0" xfId="191" applyFont="1">
      <alignment/>
      <protection/>
    </xf>
    <xf numFmtId="0" fontId="9" fillId="0" borderId="0" xfId="930" applyFont="1" applyFill="1" applyBorder="1">
      <alignment/>
      <protection/>
    </xf>
    <xf numFmtId="0" fontId="4" fillId="0" borderId="0" xfId="930" applyFont="1" applyFill="1">
      <alignment/>
      <protection/>
    </xf>
    <xf numFmtId="193" fontId="3" fillId="0" borderId="0" xfId="191" applyNumberFormat="1" applyFont="1" applyFill="1">
      <alignment/>
      <protection/>
    </xf>
    <xf numFmtId="2" fontId="3" fillId="0" borderId="0" xfId="191" applyNumberFormat="1" applyFont="1" applyFill="1">
      <alignment/>
      <protection/>
    </xf>
    <xf numFmtId="0" fontId="9" fillId="0" borderId="0" xfId="191" applyNumberFormat="1" applyFont="1">
      <alignment/>
      <protection/>
    </xf>
    <xf numFmtId="49" fontId="9" fillId="0" borderId="0" xfId="191" applyNumberFormat="1" applyFont="1">
      <alignment/>
      <protection/>
    </xf>
    <xf numFmtId="0" fontId="4" fillId="0" borderId="0" xfId="191" applyFont="1">
      <alignment/>
      <protection/>
    </xf>
    <xf numFmtId="0" fontId="0" fillId="0" borderId="0" xfId="191" applyFont="1" applyAlignment="1">
      <alignment vertical="center"/>
      <protection/>
    </xf>
    <xf numFmtId="0" fontId="9" fillId="0" borderId="0" xfId="930" applyFont="1" applyFill="1" applyBorder="1" applyAlignment="1">
      <alignment horizontal="center" vertical="center"/>
      <protection/>
    </xf>
    <xf numFmtId="2" fontId="4" fillId="0" borderId="0" xfId="930" applyNumberFormat="1" applyFont="1" applyFill="1" applyAlignment="1">
      <alignment vertical="center"/>
      <protection/>
    </xf>
    <xf numFmtId="193" fontId="40" fillId="0" borderId="23" xfId="191" applyNumberFormat="1" applyFont="1" applyFill="1" applyBorder="1" applyAlignment="1">
      <alignment horizontal="center" vertical="center"/>
      <protection/>
    </xf>
    <xf numFmtId="2" fontId="3" fillId="0" borderId="24" xfId="191" applyNumberFormat="1" applyFont="1" applyFill="1" applyBorder="1" applyAlignment="1">
      <alignment horizontal="center" vertical="center"/>
      <protection/>
    </xf>
    <xf numFmtId="1" fontId="4" fillId="0" borderId="31" xfId="191" applyNumberFormat="1" applyFont="1" applyFill="1" applyBorder="1" applyAlignment="1">
      <alignment horizontal="center" vertical="center"/>
      <protection/>
    </xf>
    <xf numFmtId="0" fontId="40" fillId="0" borderId="23" xfId="191" applyNumberFormat="1" applyFont="1" applyBorder="1" applyAlignment="1">
      <alignment horizontal="left" vertical="center"/>
      <protection/>
    </xf>
    <xf numFmtId="49" fontId="9" fillId="0" borderId="23" xfId="191" applyNumberFormat="1" applyFont="1" applyBorder="1" applyAlignment="1">
      <alignment horizontal="left" vertical="center"/>
      <protection/>
    </xf>
    <xf numFmtId="0" fontId="3" fillId="0" borderId="24" xfId="191" applyFont="1" applyBorder="1" applyAlignment="1">
      <alignment horizontal="left" vertical="center"/>
      <protection/>
    </xf>
    <xf numFmtId="0" fontId="4" fillId="0" borderId="25" xfId="191" applyFont="1" applyBorder="1" applyAlignment="1">
      <alignment horizontal="right" vertical="center"/>
      <protection/>
    </xf>
    <xf numFmtId="0" fontId="4" fillId="0" borderId="25" xfId="191" applyFont="1" applyBorder="1" applyAlignment="1">
      <alignment horizontal="center" vertical="center"/>
      <protection/>
    </xf>
    <xf numFmtId="0" fontId="4" fillId="0" borderId="30" xfId="191" applyFont="1" applyBorder="1" applyAlignment="1">
      <alignment horizontal="center" vertical="center"/>
      <protection/>
    </xf>
    <xf numFmtId="193" fontId="8" fillId="0" borderId="11" xfId="191" applyNumberFormat="1" applyFont="1" applyFill="1" applyBorder="1" applyAlignment="1">
      <alignment horizontal="center" vertical="center"/>
      <protection/>
    </xf>
    <xf numFmtId="2" fontId="8" fillId="0" borderId="11" xfId="191" applyNumberFormat="1" applyFont="1" applyFill="1" applyBorder="1" applyAlignment="1">
      <alignment horizontal="center" vertical="center"/>
      <protection/>
    </xf>
    <xf numFmtId="0" fontId="3" fillId="0" borderId="11" xfId="191" applyNumberFormat="1" applyFont="1" applyBorder="1" applyAlignment="1">
      <alignment horizontal="center" vertical="center"/>
      <protection/>
    </xf>
    <xf numFmtId="49" fontId="3" fillId="0" borderId="26" xfId="191" applyNumberFormat="1" applyFont="1" applyBorder="1" applyAlignment="1">
      <alignment horizontal="center" vertical="center"/>
      <protection/>
    </xf>
    <xf numFmtId="0" fontId="3" fillId="0" borderId="26" xfId="191" applyFont="1" applyBorder="1" applyAlignment="1">
      <alignment horizontal="left" vertical="center"/>
      <protection/>
    </xf>
    <xf numFmtId="0" fontId="3" fillId="0" borderId="27" xfId="191" applyFont="1" applyBorder="1" applyAlignment="1">
      <alignment horizontal="right" vertical="center"/>
      <protection/>
    </xf>
    <xf numFmtId="0" fontId="3" fillId="0" borderId="27" xfId="191" applyFont="1" applyBorder="1" applyAlignment="1">
      <alignment horizontal="center" vertical="center"/>
      <protection/>
    </xf>
    <xf numFmtId="0" fontId="3" fillId="0" borderId="11" xfId="191" applyFont="1" applyBorder="1" applyAlignment="1">
      <alignment horizontal="center" vertical="center"/>
      <protection/>
    </xf>
    <xf numFmtId="0" fontId="4" fillId="0" borderId="0" xfId="191" applyFont="1">
      <alignment/>
      <protection/>
    </xf>
    <xf numFmtId="0" fontId="4" fillId="0" borderId="0" xfId="930" applyFont="1" applyFill="1">
      <alignment/>
      <protection/>
    </xf>
    <xf numFmtId="0" fontId="10" fillId="0" borderId="0" xfId="191" applyFont="1" applyFill="1">
      <alignment/>
      <protection/>
    </xf>
    <xf numFmtId="193" fontId="4" fillId="0" borderId="0" xfId="191" applyNumberFormat="1" applyFont="1" applyFill="1">
      <alignment/>
      <protection/>
    </xf>
    <xf numFmtId="2" fontId="9" fillId="0" borderId="0" xfId="191" applyNumberFormat="1" applyFont="1" applyFill="1">
      <alignment/>
      <protection/>
    </xf>
    <xf numFmtId="1" fontId="9" fillId="0" borderId="0" xfId="191" applyNumberFormat="1" applyFont="1" applyFill="1">
      <alignment/>
      <protection/>
    </xf>
    <xf numFmtId="0" fontId="9" fillId="0" borderId="0" xfId="191" applyNumberFormat="1" applyFont="1">
      <alignment/>
      <protection/>
    </xf>
    <xf numFmtId="49" fontId="9" fillId="0" borderId="0" xfId="191" applyNumberFormat="1" applyFont="1">
      <alignment/>
      <protection/>
    </xf>
    <xf numFmtId="2" fontId="8" fillId="0" borderId="0" xfId="191" applyNumberFormat="1" applyFont="1" applyFill="1">
      <alignment/>
      <protection/>
    </xf>
    <xf numFmtId="0" fontId="11" fillId="0" borderId="0" xfId="191" applyNumberFormat="1" applyFont="1" applyAlignment="1">
      <alignment horizontal="left"/>
      <protection/>
    </xf>
    <xf numFmtId="0" fontId="8" fillId="0" borderId="0" xfId="191" applyNumberFormat="1" applyFont="1">
      <alignment/>
      <protection/>
    </xf>
    <xf numFmtId="49" fontId="8" fillId="0" borderId="0" xfId="191" applyNumberFormat="1" applyFont="1">
      <alignment/>
      <protection/>
    </xf>
    <xf numFmtId="0" fontId="6" fillId="0" borderId="0" xfId="191" applyFont="1">
      <alignment/>
      <protection/>
    </xf>
    <xf numFmtId="2" fontId="9" fillId="0" borderId="0" xfId="930" applyNumberFormat="1" applyFont="1" applyFill="1" applyAlignment="1">
      <alignment vertical="center"/>
      <protection/>
    </xf>
    <xf numFmtId="0" fontId="8" fillId="0" borderId="0" xfId="191" applyNumberFormat="1" applyFont="1">
      <alignment/>
      <protection/>
    </xf>
    <xf numFmtId="49" fontId="8" fillId="0" borderId="0" xfId="191" applyNumberFormat="1" applyFont="1">
      <alignment/>
      <protection/>
    </xf>
    <xf numFmtId="0" fontId="6" fillId="0" borderId="0" xfId="191" applyFont="1">
      <alignment/>
      <protection/>
    </xf>
    <xf numFmtId="0" fontId="3" fillId="0" borderId="0" xfId="191" applyFont="1">
      <alignment/>
      <protection/>
    </xf>
    <xf numFmtId="0" fontId="3" fillId="0" borderId="0" xfId="930" applyFont="1" applyFill="1">
      <alignment/>
      <protection/>
    </xf>
    <xf numFmtId="0" fontId="3" fillId="0" borderId="0" xfId="191" applyNumberFormat="1" applyFont="1" applyAlignment="1">
      <alignment horizontal="center"/>
      <protection/>
    </xf>
    <xf numFmtId="49" fontId="3" fillId="0" borderId="0" xfId="191" applyNumberFormat="1" applyFont="1">
      <alignment/>
      <protection/>
    </xf>
    <xf numFmtId="0" fontId="2" fillId="0" borderId="0" xfId="191" applyFont="1">
      <alignment/>
      <protection/>
    </xf>
    <xf numFmtId="0" fontId="4" fillId="0" borderId="0" xfId="191" applyFont="1" applyAlignment="1">
      <alignment vertical="center"/>
      <protection/>
    </xf>
    <xf numFmtId="0" fontId="4" fillId="0" borderId="0" xfId="191" applyFont="1" applyBorder="1" applyAlignment="1">
      <alignment horizontal="center" vertical="center"/>
      <protection/>
    </xf>
    <xf numFmtId="49" fontId="9" fillId="0" borderId="0" xfId="191" applyNumberFormat="1" applyFont="1" applyAlignment="1">
      <alignment vertical="center"/>
      <protection/>
    </xf>
    <xf numFmtId="0" fontId="9" fillId="0" borderId="11" xfId="191" applyFont="1" applyBorder="1" applyAlignment="1">
      <alignment horizontal="left" vertical="center"/>
      <protection/>
    </xf>
    <xf numFmtId="49" fontId="3" fillId="0" borderId="23" xfId="191" applyNumberFormat="1" applyFont="1" applyFill="1" applyBorder="1" applyAlignment="1">
      <alignment horizontal="center" vertical="center"/>
      <protection/>
    </xf>
    <xf numFmtId="193" fontId="40" fillId="0" borderId="7" xfId="191" applyNumberFormat="1" applyFont="1" applyFill="1" applyBorder="1" applyAlignment="1">
      <alignment horizontal="center" vertical="center"/>
      <protection/>
    </xf>
    <xf numFmtId="2" fontId="3" fillId="0" borderId="11" xfId="191" applyNumberFormat="1" applyFont="1" applyFill="1" applyBorder="1" applyAlignment="1">
      <alignment horizontal="center" vertical="center"/>
      <protection/>
    </xf>
    <xf numFmtId="0" fontId="40" fillId="0" borderId="25" xfId="191" applyNumberFormat="1" applyFont="1" applyBorder="1" applyAlignment="1">
      <alignment horizontal="left" vertical="center"/>
      <protection/>
    </xf>
    <xf numFmtId="2" fontId="8" fillId="0" borderId="11" xfId="930" applyNumberFormat="1" applyFont="1" applyFill="1" applyBorder="1" applyAlignment="1">
      <alignment horizontal="center" vertical="center"/>
      <protection/>
    </xf>
    <xf numFmtId="49" fontId="3" fillId="0" borderId="11" xfId="191" applyNumberFormat="1" applyFont="1" applyBorder="1" applyAlignment="1">
      <alignment horizontal="center" vertical="center"/>
      <protection/>
    </xf>
    <xf numFmtId="0" fontId="3" fillId="0" borderId="11" xfId="191" applyFont="1" applyBorder="1" applyAlignment="1">
      <alignment horizontal="left" vertical="center"/>
      <protection/>
    </xf>
    <xf numFmtId="0" fontId="3" fillId="0" borderId="11" xfId="191" applyFont="1" applyBorder="1" applyAlignment="1">
      <alignment horizontal="right" vertical="center"/>
      <protection/>
    </xf>
    <xf numFmtId="0" fontId="10" fillId="0" borderId="0" xfId="191" applyFont="1">
      <alignment/>
      <protection/>
    </xf>
    <xf numFmtId="49" fontId="11" fillId="0" borderId="0" xfId="191" applyNumberFormat="1" applyFont="1">
      <alignment/>
      <protection/>
    </xf>
    <xf numFmtId="0" fontId="11" fillId="0" borderId="0" xfId="191" applyFont="1">
      <alignment/>
      <protection/>
    </xf>
    <xf numFmtId="2" fontId="4" fillId="0" borderId="11" xfId="191" applyNumberFormat="1" applyFont="1" applyFill="1" applyBorder="1" applyAlignment="1">
      <alignment horizontal="center" vertical="center"/>
      <protection/>
    </xf>
    <xf numFmtId="172" fontId="4" fillId="0" borderId="0" xfId="191" applyNumberFormat="1" applyFont="1" applyFill="1">
      <alignment/>
      <protection/>
    </xf>
    <xf numFmtId="0" fontId="4" fillId="0" borderId="23" xfId="191" applyNumberFormat="1" applyFont="1" applyFill="1" applyBorder="1" applyAlignment="1">
      <alignment horizontal="center" vertical="center"/>
      <protection/>
    </xf>
    <xf numFmtId="172" fontId="8" fillId="0" borderId="11" xfId="191" applyNumberFormat="1" applyFont="1" applyFill="1" applyBorder="1" applyAlignment="1">
      <alignment horizontal="center"/>
      <protection/>
    </xf>
    <xf numFmtId="49" fontId="3" fillId="0" borderId="26" xfId="191" applyNumberFormat="1" applyFont="1" applyFill="1" applyBorder="1" applyAlignment="1">
      <alignment horizontal="center" vertical="center"/>
      <protection/>
    </xf>
    <xf numFmtId="0" fontId="3" fillId="0" borderId="27" xfId="191" applyFont="1" applyFill="1" applyBorder="1" applyAlignment="1">
      <alignment horizontal="center" vertical="center"/>
      <protection/>
    </xf>
    <xf numFmtId="172" fontId="4" fillId="0" borderId="0" xfId="191" applyNumberFormat="1" applyFont="1" applyFill="1" applyAlignment="1">
      <alignment horizontal="center"/>
      <protection/>
    </xf>
    <xf numFmtId="1" fontId="4" fillId="0" borderId="0" xfId="191" applyNumberFormat="1" applyFont="1" applyFill="1" applyAlignment="1">
      <alignment horizontal="center"/>
      <protection/>
    </xf>
    <xf numFmtId="0" fontId="4" fillId="0" borderId="0" xfId="191" applyNumberFormat="1" applyFont="1" applyFill="1" applyAlignment="1">
      <alignment horizontal="left"/>
      <protection/>
    </xf>
    <xf numFmtId="49" fontId="4" fillId="0" borderId="0" xfId="191" applyNumberFormat="1" applyFont="1" applyFill="1" applyAlignment="1">
      <alignment horizontal="left"/>
      <protection/>
    </xf>
    <xf numFmtId="0" fontId="4" fillId="0" borderId="32" xfId="191" applyFont="1" applyFill="1" applyBorder="1" applyAlignment="1">
      <alignment horizontal="left"/>
      <protection/>
    </xf>
    <xf numFmtId="0" fontId="4" fillId="0" borderId="33" xfId="191" applyFont="1" applyFill="1" applyBorder="1" applyAlignment="1">
      <alignment horizontal="center" vertical="center"/>
      <protection/>
    </xf>
    <xf numFmtId="49" fontId="43" fillId="0" borderId="33" xfId="191" applyNumberFormat="1" applyFont="1" applyFill="1" applyBorder="1" applyAlignment="1">
      <alignment horizontal="center" vertical="center"/>
      <protection/>
    </xf>
    <xf numFmtId="195" fontId="6" fillId="0" borderId="33" xfId="191" applyNumberFormat="1" applyFont="1" applyFill="1" applyBorder="1" applyAlignment="1">
      <alignment horizontal="center" vertical="center"/>
      <protection/>
    </xf>
    <xf numFmtId="0" fontId="41" fillId="0" borderId="34" xfId="191" applyFont="1" applyFill="1" applyBorder="1" applyAlignment="1">
      <alignment horizontal="left"/>
      <protection/>
    </xf>
    <xf numFmtId="49" fontId="41" fillId="0" borderId="35" xfId="191" applyNumberFormat="1" applyFont="1" applyFill="1" applyBorder="1" applyAlignment="1">
      <alignment horizontal="left"/>
      <protection/>
    </xf>
    <xf numFmtId="0" fontId="44" fillId="0" borderId="35" xfId="191" applyFont="1" applyFill="1" applyBorder="1" applyAlignment="1">
      <alignment horizontal="left"/>
      <protection/>
    </xf>
    <xf numFmtId="0" fontId="41" fillId="0" borderId="36" xfId="191" applyFont="1" applyFill="1" applyBorder="1" applyAlignment="1">
      <alignment horizontal="right"/>
      <protection/>
    </xf>
    <xf numFmtId="0" fontId="12" fillId="0" borderId="34" xfId="191" applyFont="1" applyFill="1" applyBorder="1" applyAlignment="1">
      <alignment horizontal="center"/>
      <protection/>
    </xf>
    <xf numFmtId="0" fontId="72" fillId="0" borderId="37" xfId="930" applyFont="1" applyFill="1" applyBorder="1" applyAlignment="1">
      <alignment horizontal="left"/>
      <protection/>
    </xf>
    <xf numFmtId="0" fontId="4" fillId="0" borderId="38" xfId="191" applyFont="1" applyFill="1" applyBorder="1" applyAlignment="1">
      <alignment horizontal="center" vertical="center"/>
      <protection/>
    </xf>
    <xf numFmtId="49" fontId="43" fillId="0" borderId="38" xfId="191" applyNumberFormat="1" applyFont="1" applyFill="1" applyBorder="1" applyAlignment="1">
      <alignment horizontal="center" vertical="center"/>
      <protection/>
    </xf>
    <xf numFmtId="195" fontId="6" fillId="0" borderId="38" xfId="191" applyNumberFormat="1" applyFont="1" applyFill="1" applyBorder="1" applyAlignment="1">
      <alignment horizontal="center" vertical="center"/>
      <protection/>
    </xf>
    <xf numFmtId="0" fontId="41" fillId="0" borderId="11" xfId="191" applyFont="1" applyFill="1" applyBorder="1" applyAlignment="1">
      <alignment horizontal="left"/>
      <protection/>
    </xf>
    <xf numFmtId="49" fontId="72" fillId="0" borderId="11" xfId="930" applyNumberFormat="1" applyFont="1" applyFill="1" applyBorder="1" applyAlignment="1">
      <alignment horizontal="center"/>
      <protection/>
    </xf>
    <xf numFmtId="0" fontId="73" fillId="0" borderId="39" xfId="930" applyFont="1" applyFill="1" applyBorder="1" applyAlignment="1">
      <alignment horizontal="left"/>
      <protection/>
    </xf>
    <xf numFmtId="0" fontId="72" fillId="0" borderId="39" xfId="930" applyFont="1" applyFill="1" applyBorder="1" applyAlignment="1">
      <alignment horizontal="right"/>
      <protection/>
    </xf>
    <xf numFmtId="0" fontId="72" fillId="0" borderId="11" xfId="930" applyFont="1" applyBorder="1" applyAlignment="1">
      <alignment horizontal="center"/>
      <protection/>
    </xf>
    <xf numFmtId="0" fontId="4" fillId="0" borderId="40" xfId="191" applyFont="1" applyFill="1" applyBorder="1" applyAlignment="1">
      <alignment horizontal="left"/>
      <protection/>
    </xf>
    <xf numFmtId="49" fontId="41" fillId="0" borderId="11" xfId="191" applyNumberFormat="1" applyFont="1" applyFill="1" applyBorder="1" applyAlignment="1">
      <alignment horizontal="left"/>
      <protection/>
    </xf>
    <xf numFmtId="0" fontId="44" fillId="0" borderId="26" xfId="191" applyFont="1" applyFill="1" applyBorder="1" applyAlignment="1">
      <alignment horizontal="left"/>
      <protection/>
    </xf>
    <xf numFmtId="0" fontId="41" fillId="0" borderId="27" xfId="191" applyFont="1" applyFill="1" applyBorder="1" applyAlignment="1">
      <alignment horizontal="right"/>
      <protection/>
    </xf>
    <xf numFmtId="0" fontId="12" fillId="0" borderId="11" xfId="191" applyFont="1" applyFill="1" applyBorder="1" applyAlignment="1">
      <alignment horizontal="center"/>
      <protection/>
    </xf>
    <xf numFmtId="0" fontId="72" fillId="0" borderId="41" xfId="930" applyFont="1" applyBorder="1" applyAlignment="1">
      <alignment horizontal="left"/>
      <protection/>
    </xf>
    <xf numFmtId="0" fontId="4" fillId="0" borderId="42" xfId="191" applyFont="1" applyFill="1" applyBorder="1" applyAlignment="1">
      <alignment horizontal="center" vertical="center"/>
      <protection/>
    </xf>
    <xf numFmtId="49" fontId="43" fillId="0" borderId="42" xfId="191" applyNumberFormat="1" applyFont="1" applyFill="1" applyBorder="1" applyAlignment="1">
      <alignment horizontal="center" vertical="center"/>
      <protection/>
    </xf>
    <xf numFmtId="195" fontId="6" fillId="0" borderId="42" xfId="191" applyNumberFormat="1" applyFont="1" applyFill="1" applyBorder="1" applyAlignment="1">
      <alignment horizontal="center" vertical="center"/>
      <protection/>
    </xf>
    <xf numFmtId="0" fontId="41" fillId="0" borderId="42" xfId="191" applyFont="1" applyFill="1" applyBorder="1" applyAlignment="1">
      <alignment horizontal="left"/>
      <protection/>
    </xf>
    <xf numFmtId="49" fontId="72" fillId="0" borderId="43" xfId="930" applyNumberFormat="1" applyFont="1" applyBorder="1" applyAlignment="1">
      <alignment horizontal="center"/>
      <protection/>
    </xf>
    <xf numFmtId="0" fontId="73" fillId="0" borderId="44" xfId="930" applyFont="1" applyBorder="1" applyAlignment="1">
      <alignment horizontal="left"/>
      <protection/>
    </xf>
    <xf numFmtId="0" fontId="72" fillId="0" borderId="45" xfId="930" applyFont="1" applyBorder="1" applyAlignment="1">
      <alignment horizontal="right"/>
      <protection/>
    </xf>
    <xf numFmtId="0" fontId="72" fillId="0" borderId="46" xfId="930" applyFont="1" applyBorder="1" applyAlignment="1">
      <alignment horizontal="center"/>
      <protection/>
    </xf>
    <xf numFmtId="0" fontId="9" fillId="0" borderId="0" xfId="191" applyFont="1" applyFill="1">
      <alignment/>
      <protection/>
    </xf>
    <xf numFmtId="0" fontId="8" fillId="0" borderId="47" xfId="191" applyFont="1" applyFill="1" applyBorder="1" applyAlignment="1">
      <alignment horizontal="center"/>
      <protection/>
    </xf>
    <xf numFmtId="0" fontId="8" fillId="0" borderId="48" xfId="191" applyFont="1" applyFill="1" applyBorder="1" applyAlignment="1">
      <alignment horizontal="center"/>
      <protection/>
    </xf>
    <xf numFmtId="172" fontId="8" fillId="0" borderId="48" xfId="191" applyNumberFormat="1" applyFont="1" applyFill="1" applyBorder="1" applyAlignment="1">
      <alignment horizontal="center"/>
      <protection/>
    </xf>
    <xf numFmtId="1" fontId="8" fillId="0" borderId="49" xfId="191" applyNumberFormat="1" applyFont="1" applyFill="1" applyBorder="1" applyAlignment="1">
      <alignment horizontal="center"/>
      <protection/>
    </xf>
    <xf numFmtId="0" fontId="9" fillId="0" borderId="48" xfId="191" applyNumberFormat="1" applyFont="1" applyFill="1" applyBorder="1" applyAlignment="1">
      <alignment horizontal="left"/>
      <protection/>
    </xf>
    <xf numFmtId="49" fontId="9" fillId="0" borderId="48" xfId="191" applyNumberFormat="1" applyFont="1" applyFill="1" applyBorder="1" applyAlignment="1">
      <alignment horizontal="left"/>
      <protection/>
    </xf>
    <xf numFmtId="0" fontId="8" fillId="0" borderId="50" xfId="191" applyFont="1" applyFill="1" applyBorder="1" applyAlignment="1">
      <alignment horizontal="left"/>
      <protection/>
    </xf>
    <xf numFmtId="0" fontId="8" fillId="0" borderId="49" xfId="191" applyFont="1" applyFill="1" applyBorder="1" applyAlignment="1">
      <alignment horizontal="right"/>
      <protection/>
    </xf>
    <xf numFmtId="0" fontId="8" fillId="0" borderId="51" xfId="191" applyFont="1" applyFill="1" applyBorder="1" applyAlignment="1">
      <alignment horizontal="center"/>
      <protection/>
    </xf>
    <xf numFmtId="0" fontId="8" fillId="0" borderId="52" xfId="191" applyFont="1" applyFill="1" applyBorder="1" applyAlignment="1">
      <alignment horizontal="center"/>
      <protection/>
    </xf>
    <xf numFmtId="49" fontId="4" fillId="0" borderId="0" xfId="191" applyNumberFormat="1" applyFont="1" applyFill="1">
      <alignment/>
      <protection/>
    </xf>
    <xf numFmtId="1" fontId="4" fillId="0" borderId="0" xfId="191" applyNumberFormat="1" applyFont="1" applyFill="1">
      <alignment/>
      <protection/>
    </xf>
    <xf numFmtId="0" fontId="11" fillId="0" borderId="0" xfId="191" applyFont="1" applyFill="1" applyAlignment="1">
      <alignment horizontal="left"/>
      <protection/>
    </xf>
    <xf numFmtId="0" fontId="11" fillId="0" borderId="0" xfId="191" applyFont="1" applyFill="1" applyAlignment="1">
      <alignment horizontal="center"/>
      <protection/>
    </xf>
    <xf numFmtId="0" fontId="9" fillId="0" borderId="0" xfId="191" applyFont="1" applyFill="1" applyAlignment="1">
      <alignment horizontal="left"/>
      <protection/>
    </xf>
    <xf numFmtId="0" fontId="8" fillId="0" borderId="0" xfId="191" applyFont="1" applyFill="1" applyAlignment="1">
      <alignment horizontal="center"/>
      <protection/>
    </xf>
    <xf numFmtId="0" fontId="8" fillId="0" borderId="0" xfId="191" applyFont="1" applyFill="1" applyAlignment="1">
      <alignment horizontal="right"/>
      <protection/>
    </xf>
    <xf numFmtId="0" fontId="8" fillId="0" borderId="0" xfId="191" applyFont="1" applyFill="1">
      <alignment/>
      <protection/>
    </xf>
    <xf numFmtId="1" fontId="3" fillId="0" borderId="0" xfId="191" applyNumberFormat="1" applyFont="1" applyFill="1">
      <alignment/>
      <protection/>
    </xf>
    <xf numFmtId="49" fontId="7" fillId="0" borderId="0" xfId="1263" applyNumberFormat="1" applyFont="1" applyFill="1" applyBorder="1" applyAlignment="1">
      <alignment horizontal="center"/>
      <protection/>
    </xf>
    <xf numFmtId="0" fontId="3" fillId="0" borderId="0" xfId="191" applyFont="1" applyFill="1">
      <alignment/>
      <protection/>
    </xf>
    <xf numFmtId="49" fontId="3" fillId="0" borderId="0" xfId="191" applyNumberFormat="1" applyFont="1" applyFill="1">
      <alignment/>
      <protection/>
    </xf>
    <xf numFmtId="0" fontId="3" fillId="0" borderId="0" xfId="191" applyNumberFormat="1" applyFont="1" applyFill="1" applyAlignment="1">
      <alignment horizontal="center"/>
      <protection/>
    </xf>
    <xf numFmtId="1" fontId="4" fillId="0" borderId="33" xfId="191" applyNumberFormat="1" applyFont="1" applyFill="1" applyBorder="1" applyAlignment="1">
      <alignment horizontal="center" vertical="center"/>
      <protection/>
    </xf>
    <xf numFmtId="49" fontId="41" fillId="0" borderId="34" xfId="191" applyNumberFormat="1" applyFont="1" applyFill="1" applyBorder="1" applyAlignment="1">
      <alignment horizontal="left"/>
      <protection/>
    </xf>
    <xf numFmtId="0" fontId="72" fillId="0" borderId="37" xfId="935" applyFont="1" applyFill="1" applyBorder="1" applyAlignment="1">
      <alignment horizontal="left" vertical="center"/>
      <protection/>
    </xf>
    <xf numFmtId="1" fontId="4" fillId="0" borderId="38" xfId="191" applyNumberFormat="1" applyFont="1" applyFill="1" applyBorder="1" applyAlignment="1">
      <alignment horizontal="center" vertical="center"/>
      <protection/>
    </xf>
    <xf numFmtId="49" fontId="72" fillId="0" borderId="26" xfId="191" applyNumberFormat="1" applyFont="1" applyBorder="1" applyAlignment="1">
      <alignment horizontal="left"/>
      <protection/>
    </xf>
    <xf numFmtId="0" fontId="73" fillId="0" borderId="26" xfId="191" applyFont="1" applyBorder="1" applyAlignment="1">
      <alignment horizontal="left"/>
      <protection/>
    </xf>
    <xf numFmtId="0" fontId="72" fillId="0" borderId="27" xfId="191" applyFont="1" applyBorder="1" applyAlignment="1">
      <alignment horizontal="right"/>
      <protection/>
    </xf>
    <xf numFmtId="0" fontId="72" fillId="0" borderId="27" xfId="191" applyFont="1" applyBorder="1" applyAlignment="1">
      <alignment horizontal="center"/>
      <protection/>
    </xf>
    <xf numFmtId="0" fontId="72" fillId="0" borderId="40" xfId="191" applyFont="1" applyBorder="1" applyAlignment="1">
      <alignment horizontal="left"/>
      <protection/>
    </xf>
    <xf numFmtId="0" fontId="41" fillId="0" borderId="53" xfId="191" applyFont="1" applyFill="1" applyBorder="1" applyAlignment="1">
      <alignment horizontal="left"/>
      <protection/>
    </xf>
    <xf numFmtId="0" fontId="72" fillId="0" borderId="54" xfId="191" applyFont="1" applyBorder="1" applyAlignment="1">
      <alignment horizontal="left"/>
      <protection/>
    </xf>
    <xf numFmtId="1" fontId="4" fillId="0" borderId="42" xfId="191" applyNumberFormat="1" applyFont="1" applyFill="1" applyBorder="1" applyAlignment="1">
      <alignment horizontal="center" vertical="center"/>
      <protection/>
    </xf>
    <xf numFmtId="0" fontId="41" fillId="0" borderId="55" xfId="191" applyFont="1" applyFill="1" applyBorder="1" applyAlignment="1">
      <alignment horizontal="left"/>
      <protection/>
    </xf>
    <xf numFmtId="49" fontId="72" fillId="0" borderId="44" xfId="191" applyNumberFormat="1" applyFont="1" applyBorder="1" applyAlignment="1">
      <alignment horizontal="left"/>
      <protection/>
    </xf>
    <xf numFmtId="0" fontId="73" fillId="0" borderId="44" xfId="191" applyFont="1" applyBorder="1" applyAlignment="1">
      <alignment horizontal="left"/>
      <protection/>
    </xf>
    <xf numFmtId="0" fontId="72" fillId="0" borderId="45" xfId="191" applyFont="1" applyBorder="1" applyAlignment="1">
      <alignment horizontal="right"/>
      <protection/>
    </xf>
    <xf numFmtId="0" fontId="72" fillId="0" borderId="45" xfId="191" applyFont="1" applyBorder="1" applyAlignment="1">
      <alignment horizontal="center"/>
      <protection/>
    </xf>
    <xf numFmtId="14" fontId="41" fillId="0" borderId="34" xfId="191" applyNumberFormat="1" applyFont="1" applyFill="1" applyBorder="1" applyAlignment="1">
      <alignment horizontal="left"/>
      <protection/>
    </xf>
    <xf numFmtId="14" fontId="72" fillId="0" borderId="26" xfId="191" applyNumberFormat="1" applyFont="1" applyBorder="1" applyAlignment="1">
      <alignment horizontal="left"/>
      <protection/>
    </xf>
    <xf numFmtId="14" fontId="72" fillId="0" borderId="44" xfId="191" applyNumberFormat="1" applyFont="1" applyBorder="1" applyAlignment="1">
      <alignment horizontal="left"/>
      <protection/>
    </xf>
    <xf numFmtId="0" fontId="72" fillId="0" borderId="40" xfId="191" applyFont="1" applyFill="1" applyBorder="1" applyAlignment="1">
      <alignment horizontal="left"/>
      <protection/>
    </xf>
    <xf numFmtId="14" fontId="72" fillId="0" borderId="11" xfId="191" applyNumberFormat="1" applyFont="1" applyFill="1" applyBorder="1" applyAlignment="1">
      <alignment horizontal="left"/>
      <protection/>
    </xf>
    <xf numFmtId="0" fontId="73" fillId="0" borderId="26" xfId="191" applyFont="1" applyFill="1" applyBorder="1" applyAlignment="1">
      <alignment horizontal="left"/>
      <protection/>
    </xf>
    <xf numFmtId="0" fontId="72" fillId="0" borderId="27" xfId="191" applyFont="1" applyFill="1" applyBorder="1" applyAlignment="1">
      <alignment horizontal="right"/>
      <protection/>
    </xf>
    <xf numFmtId="0" fontId="72" fillId="0" borderId="11" xfId="191" applyNumberFormat="1" applyFont="1" applyFill="1" applyBorder="1" applyAlignment="1">
      <alignment horizontal="center"/>
      <protection/>
    </xf>
    <xf numFmtId="0" fontId="4" fillId="0" borderId="54" xfId="191" applyFont="1" applyFill="1" applyBorder="1" applyAlignment="1">
      <alignment horizontal="left"/>
      <protection/>
    </xf>
    <xf numFmtId="14" fontId="41" fillId="0" borderId="55" xfId="191" applyNumberFormat="1" applyFont="1" applyFill="1" applyBorder="1" applyAlignment="1">
      <alignment horizontal="left"/>
      <protection/>
    </xf>
    <xf numFmtId="0" fontId="44" fillId="0" borderId="44" xfId="191" applyFont="1" applyFill="1" applyBorder="1" applyAlignment="1">
      <alignment horizontal="left"/>
      <protection/>
    </xf>
    <xf numFmtId="0" fontId="41" fillId="0" borderId="45" xfId="191" applyFont="1" applyFill="1" applyBorder="1" applyAlignment="1">
      <alignment horizontal="right"/>
      <protection/>
    </xf>
    <xf numFmtId="0" fontId="12" fillId="0" borderId="55" xfId="191" applyFont="1" applyFill="1" applyBorder="1" applyAlignment="1">
      <alignment horizontal="center"/>
      <protection/>
    </xf>
    <xf numFmtId="49" fontId="41" fillId="0" borderId="34" xfId="191" applyNumberFormat="1" applyFont="1" applyFill="1" applyBorder="1" applyAlignment="1">
      <alignment/>
      <protection/>
    </xf>
    <xf numFmtId="49" fontId="72" fillId="0" borderId="11" xfId="191" applyNumberFormat="1" applyFont="1" applyFill="1" applyBorder="1" applyAlignment="1">
      <alignment/>
      <protection/>
    </xf>
    <xf numFmtId="49" fontId="41" fillId="0" borderId="55" xfId="191" applyNumberFormat="1" applyFont="1" applyFill="1" applyBorder="1" applyAlignment="1">
      <alignment/>
      <protection/>
    </xf>
    <xf numFmtId="49" fontId="72" fillId="56" borderId="34" xfId="191" applyNumberFormat="1" applyFont="1" applyFill="1" applyBorder="1" applyAlignment="1">
      <alignment/>
      <protection/>
    </xf>
    <xf numFmtId="0" fontId="73" fillId="56" borderId="35" xfId="191" applyFont="1" applyFill="1" applyBorder="1" applyAlignment="1">
      <alignment horizontal="left"/>
      <protection/>
    </xf>
    <xf numFmtId="0" fontId="72" fillId="56" borderId="36" xfId="191" applyFont="1" applyFill="1" applyBorder="1" applyAlignment="1">
      <alignment horizontal="right"/>
      <protection/>
    </xf>
    <xf numFmtId="0" fontId="72" fillId="56" borderId="34" xfId="191" applyFont="1" applyFill="1" applyBorder="1" applyAlignment="1">
      <alignment horizontal="center"/>
      <protection/>
    </xf>
    <xf numFmtId="49" fontId="41" fillId="0" borderId="11" xfId="191" applyNumberFormat="1" applyFont="1" applyFill="1" applyBorder="1" applyAlignment="1">
      <alignment/>
      <protection/>
    </xf>
    <xf numFmtId="49" fontId="41" fillId="0" borderId="53" xfId="191" applyNumberFormat="1" applyFont="1" applyFill="1" applyBorder="1" applyAlignment="1">
      <alignment/>
      <protection/>
    </xf>
    <xf numFmtId="0" fontId="44" fillId="0" borderId="56" xfId="191" applyFont="1" applyFill="1" applyBorder="1" applyAlignment="1">
      <alignment horizontal="left"/>
      <protection/>
    </xf>
    <xf numFmtId="0" fontId="41" fillId="0" borderId="57" xfId="191" applyFont="1" applyFill="1" applyBorder="1" applyAlignment="1">
      <alignment horizontal="right"/>
      <protection/>
    </xf>
    <xf numFmtId="0" fontId="12" fillId="0" borderId="53" xfId="191" applyFont="1" applyFill="1" applyBorder="1" applyAlignment="1">
      <alignment horizontal="center"/>
      <protection/>
    </xf>
    <xf numFmtId="0" fontId="8" fillId="0" borderId="41" xfId="191" applyFont="1" applyFill="1" applyBorder="1" applyAlignment="1">
      <alignment horizontal="center"/>
      <protection/>
    </xf>
    <xf numFmtId="0" fontId="8" fillId="0" borderId="42" xfId="191" applyFont="1" applyFill="1" applyBorder="1" applyAlignment="1">
      <alignment horizontal="center"/>
      <protection/>
    </xf>
    <xf numFmtId="172" fontId="8" fillId="0" borderId="42" xfId="191" applyNumberFormat="1" applyFont="1" applyFill="1" applyBorder="1" applyAlignment="1">
      <alignment horizontal="center"/>
      <protection/>
    </xf>
    <xf numFmtId="1" fontId="8" fillId="0" borderId="46" xfId="191" applyNumberFormat="1" applyFont="1" applyFill="1" applyBorder="1" applyAlignment="1">
      <alignment horizontal="center"/>
      <protection/>
    </xf>
    <xf numFmtId="0" fontId="9" fillId="0" borderId="42" xfId="191" applyNumberFormat="1" applyFont="1" applyFill="1" applyBorder="1" applyAlignment="1">
      <alignment horizontal="left"/>
      <protection/>
    </xf>
    <xf numFmtId="49" fontId="9" fillId="0" borderId="42" xfId="191" applyNumberFormat="1" applyFont="1" applyFill="1" applyBorder="1" applyAlignment="1">
      <alignment horizontal="left"/>
      <protection/>
    </xf>
    <xf numFmtId="0" fontId="8" fillId="0" borderId="43" xfId="191" applyFont="1" applyFill="1" applyBorder="1" applyAlignment="1">
      <alignment horizontal="left"/>
      <protection/>
    </xf>
    <xf numFmtId="0" fontId="8" fillId="0" borderId="46" xfId="191" applyFont="1" applyFill="1" applyBorder="1" applyAlignment="1">
      <alignment horizontal="right"/>
      <protection/>
    </xf>
    <xf numFmtId="0" fontId="8" fillId="0" borderId="58" xfId="191" applyFont="1" applyFill="1" applyBorder="1" applyAlignment="1">
      <alignment horizontal="center"/>
      <protection/>
    </xf>
    <xf numFmtId="0" fontId="8" fillId="0" borderId="59" xfId="191" applyFont="1" applyFill="1" applyBorder="1" applyAlignment="1">
      <alignment horizontal="center"/>
      <protection/>
    </xf>
    <xf numFmtId="0" fontId="4" fillId="0" borderId="0" xfId="216" applyFont="1" applyFill="1" applyAlignment="1">
      <alignment horizontal="center" vertical="center"/>
      <protection/>
    </xf>
    <xf numFmtId="0" fontId="4" fillId="0" borderId="0" xfId="216" applyFont="1" applyFill="1" applyAlignment="1">
      <alignment horizontal="left" vertical="center"/>
      <protection/>
    </xf>
    <xf numFmtId="2" fontId="40" fillId="0" borderId="0" xfId="216" applyNumberFormat="1" applyFont="1" applyFill="1" applyAlignment="1">
      <alignment horizontal="center" vertical="center"/>
      <protection/>
    </xf>
    <xf numFmtId="0" fontId="9" fillId="0" borderId="60" xfId="216" applyFont="1" applyFill="1" applyBorder="1" applyAlignment="1">
      <alignment horizontal="left" vertical="center" wrapText="1"/>
      <protection/>
    </xf>
    <xf numFmtId="0" fontId="4" fillId="0" borderId="60" xfId="216" applyNumberFormat="1" applyFont="1" applyFill="1" applyBorder="1" applyAlignment="1">
      <alignment horizontal="center" vertical="center"/>
      <protection/>
    </xf>
    <xf numFmtId="2" fontId="73" fillId="0" borderId="11" xfId="216" applyNumberFormat="1" applyFont="1" applyFill="1" applyBorder="1" applyAlignment="1">
      <alignment horizontal="center" vertical="center"/>
      <protection/>
    </xf>
    <xf numFmtId="0" fontId="41" fillId="0" borderId="61" xfId="216" applyFont="1" applyFill="1" applyBorder="1" applyAlignment="1">
      <alignment horizontal="center" vertical="center"/>
      <protection/>
    </xf>
    <xf numFmtId="0" fontId="41" fillId="0" borderId="62" xfId="216" applyFont="1" applyFill="1" applyBorder="1" applyAlignment="1">
      <alignment horizontal="center" vertical="center"/>
      <protection/>
    </xf>
    <xf numFmtId="0" fontId="41" fillId="0" borderId="63" xfId="216" applyFont="1" applyFill="1" applyBorder="1" applyAlignment="1">
      <alignment horizontal="center" vertical="center"/>
      <protection/>
    </xf>
    <xf numFmtId="0" fontId="4" fillId="0" borderId="11" xfId="216" applyFont="1" applyFill="1" applyBorder="1" applyAlignment="1">
      <alignment horizontal="center" vertical="center"/>
      <protection/>
    </xf>
    <xf numFmtId="0" fontId="4" fillId="0" borderId="64" xfId="216" applyNumberFormat="1" applyFont="1" applyFill="1" applyBorder="1" applyAlignment="1">
      <alignment horizontal="center" vertical="center"/>
      <protection/>
    </xf>
    <xf numFmtId="49" fontId="43" fillId="0" borderId="60" xfId="216" applyNumberFormat="1" applyFont="1" applyFill="1" applyBorder="1" applyAlignment="1">
      <alignment horizontal="center" vertical="center"/>
      <protection/>
    </xf>
    <xf numFmtId="0" fontId="44" fillId="0" borderId="65" xfId="216" applyFont="1" applyFill="1" applyBorder="1" applyAlignment="1">
      <alignment horizontal="left" vertical="center"/>
      <protection/>
    </xf>
    <xf numFmtId="0" fontId="41" fillId="0" borderId="64" xfId="216" applyFont="1" applyFill="1" applyBorder="1" applyAlignment="1">
      <alignment horizontal="right" vertical="center"/>
      <protection/>
    </xf>
    <xf numFmtId="0" fontId="4" fillId="0" borderId="60" xfId="216" applyFont="1" applyFill="1" applyBorder="1" applyAlignment="1">
      <alignment horizontal="center" vertical="center"/>
      <protection/>
    </xf>
    <xf numFmtId="2" fontId="73" fillId="0" borderId="60" xfId="216" applyNumberFormat="1" applyFont="1" applyFill="1" applyBorder="1" applyAlignment="1">
      <alignment horizontal="center" vertical="center"/>
      <protection/>
    </xf>
    <xf numFmtId="0" fontId="9" fillId="0" borderId="0" xfId="216" applyFont="1" applyFill="1" applyAlignment="1">
      <alignment horizontal="center" vertical="center"/>
      <protection/>
    </xf>
    <xf numFmtId="0" fontId="43" fillId="0" borderId="11" xfId="216" applyFont="1" applyFill="1" applyBorder="1" applyAlignment="1">
      <alignment horizontal="left" vertical="center"/>
      <protection/>
    </xf>
    <xf numFmtId="0" fontId="43" fillId="0" borderId="11" xfId="216" applyFont="1" applyFill="1" applyBorder="1" applyAlignment="1">
      <alignment horizontal="center" vertical="center" wrapText="1"/>
      <protection/>
    </xf>
    <xf numFmtId="0" fontId="43" fillId="0" borderId="11" xfId="216" applyFont="1" applyFill="1" applyBorder="1" applyAlignment="1">
      <alignment horizontal="center" vertical="center"/>
      <protection/>
    </xf>
    <xf numFmtId="49" fontId="9" fillId="0" borderId="11" xfId="216" applyNumberFormat="1" applyFont="1" applyFill="1" applyBorder="1" applyAlignment="1">
      <alignment horizontal="center" vertical="center"/>
      <protection/>
    </xf>
    <xf numFmtId="49" fontId="4" fillId="0" borderId="11" xfId="216" applyNumberFormat="1" applyFont="1" applyFill="1" applyBorder="1" applyAlignment="1">
      <alignment horizontal="center" vertical="center"/>
      <protection/>
    </xf>
    <xf numFmtId="0" fontId="43" fillId="0" borderId="26" xfId="216" applyFont="1" applyFill="1" applyBorder="1" applyAlignment="1">
      <alignment horizontal="center" vertical="center"/>
      <protection/>
    </xf>
    <xf numFmtId="0" fontId="43" fillId="0" borderId="26" xfId="216" applyFont="1" applyFill="1" applyBorder="1" applyAlignment="1">
      <alignment horizontal="left" vertical="center"/>
      <protection/>
    </xf>
    <xf numFmtId="0" fontId="43" fillId="0" borderId="27" xfId="216" applyFont="1" applyFill="1" applyBorder="1" applyAlignment="1">
      <alignment horizontal="right" vertical="center"/>
      <protection/>
    </xf>
    <xf numFmtId="0" fontId="43" fillId="0" borderId="27" xfId="216" applyFont="1" applyFill="1" applyBorder="1" applyAlignment="1">
      <alignment horizontal="center" vertical="center" wrapText="1"/>
      <protection/>
    </xf>
    <xf numFmtId="49" fontId="9" fillId="0" borderId="56" xfId="216" applyNumberFormat="1" applyFont="1" applyFill="1" applyBorder="1" applyAlignment="1">
      <alignment horizontal="center" vertical="center"/>
      <protection/>
    </xf>
    <xf numFmtId="49" fontId="9" fillId="0" borderId="66" xfId="216" applyNumberFormat="1" applyFont="1" applyFill="1" applyBorder="1" applyAlignment="1">
      <alignment horizontal="center" vertical="center"/>
      <protection/>
    </xf>
    <xf numFmtId="0" fontId="45" fillId="0" borderId="0" xfId="216" applyFont="1" applyFill="1" applyAlignment="1">
      <alignment horizontal="left" vertical="center"/>
      <protection/>
    </xf>
    <xf numFmtId="0" fontId="4" fillId="0" borderId="0" xfId="216" applyFont="1" applyFill="1" applyAlignment="1">
      <alignment vertical="center"/>
      <protection/>
    </xf>
    <xf numFmtId="49" fontId="5" fillId="0" borderId="0" xfId="216" applyNumberFormat="1" applyFont="1" applyFill="1" applyAlignment="1">
      <alignment horizontal="right" vertical="center"/>
      <protection/>
    </xf>
    <xf numFmtId="0" fontId="5" fillId="0" borderId="0" xfId="216" applyFont="1" applyFill="1" applyAlignment="1">
      <alignment horizontal="center" vertical="center"/>
      <protection/>
    </xf>
    <xf numFmtId="0" fontId="3" fillId="0" borderId="0" xfId="216" applyFont="1" applyFill="1" applyAlignment="1">
      <alignment vertical="center"/>
      <protection/>
    </xf>
    <xf numFmtId="0" fontId="6" fillId="0" borderId="0" xfId="216" applyFont="1" applyFill="1" applyAlignment="1">
      <alignment horizontal="left" vertical="center"/>
      <protection/>
    </xf>
    <xf numFmtId="49" fontId="5" fillId="0" borderId="0" xfId="216" applyNumberFormat="1" applyFont="1" applyFill="1" applyAlignment="1">
      <alignment horizontal="left" vertical="center"/>
      <protection/>
    </xf>
    <xf numFmtId="14" fontId="46" fillId="0" borderId="0" xfId="216" applyNumberFormat="1" applyFont="1" applyFill="1" applyAlignment="1">
      <alignment horizontal="center" vertical="center"/>
      <protection/>
    </xf>
    <xf numFmtId="0" fontId="6" fillId="0" borderId="0" xfId="216" applyFont="1" applyFill="1" applyAlignment="1">
      <alignment vertical="center"/>
      <protection/>
    </xf>
    <xf numFmtId="0" fontId="5" fillId="0" borderId="0" xfId="216" applyFont="1" applyFill="1" applyAlignment="1">
      <alignment horizontal="left" vertical="center"/>
      <protection/>
    </xf>
    <xf numFmtId="0" fontId="45" fillId="0" borderId="0" xfId="216" applyFont="1" applyFill="1" applyAlignment="1">
      <alignment horizontal="center" vertical="center"/>
      <protection/>
    </xf>
    <xf numFmtId="0" fontId="2" fillId="0" borderId="0" xfId="216" applyFont="1" applyFill="1" applyAlignment="1">
      <alignment horizontal="center" vertical="center"/>
      <protection/>
    </xf>
    <xf numFmtId="0" fontId="4" fillId="0" borderId="0" xfId="179" applyFont="1" applyFill="1" applyAlignment="1">
      <alignment horizontal="center" vertical="center"/>
      <protection/>
    </xf>
    <xf numFmtId="0" fontId="4" fillId="0" borderId="0" xfId="179" applyFont="1" applyFill="1" applyAlignment="1">
      <alignment horizontal="left" vertical="center"/>
      <protection/>
    </xf>
    <xf numFmtId="0" fontId="9" fillId="0" borderId="11" xfId="179" applyFont="1" applyFill="1" applyBorder="1" applyAlignment="1">
      <alignment horizontal="left" vertical="center" wrapText="1"/>
      <protection/>
    </xf>
    <xf numFmtId="0" fontId="4" fillId="0" borderId="11" xfId="179" applyNumberFormat="1" applyFont="1" applyFill="1" applyBorder="1" applyAlignment="1">
      <alignment horizontal="center" vertical="center"/>
      <protection/>
    </xf>
    <xf numFmtId="2" fontId="3" fillId="0" borderId="11" xfId="179" applyNumberFormat="1" applyFont="1" applyFill="1" applyBorder="1" applyAlignment="1">
      <alignment horizontal="center" vertical="center"/>
      <protection/>
    </xf>
    <xf numFmtId="0" fontId="4" fillId="0" borderId="11" xfId="179" applyFont="1" applyFill="1" applyBorder="1" applyAlignment="1">
      <alignment horizontal="center" vertical="center"/>
      <protection/>
    </xf>
    <xf numFmtId="49" fontId="43" fillId="0" borderId="26" xfId="179" applyNumberFormat="1" applyFont="1" applyFill="1" applyBorder="1" applyAlignment="1">
      <alignment horizontal="center" vertical="center"/>
      <protection/>
    </xf>
    <xf numFmtId="0" fontId="44" fillId="0" borderId="26" xfId="179" applyFont="1" applyFill="1" applyBorder="1" applyAlignment="1">
      <alignment horizontal="left" vertical="center"/>
      <protection/>
    </xf>
    <xf numFmtId="0" fontId="41" fillId="0" borderId="27" xfId="179" applyFont="1" applyFill="1" applyBorder="1" applyAlignment="1">
      <alignment horizontal="right" vertical="center"/>
      <protection/>
    </xf>
    <xf numFmtId="0" fontId="4" fillId="0" borderId="27" xfId="179" applyFont="1" applyFill="1" applyBorder="1" applyAlignment="1">
      <alignment horizontal="center" vertical="center"/>
      <protection/>
    </xf>
    <xf numFmtId="2" fontId="40" fillId="0" borderId="0" xfId="179" applyNumberFormat="1" applyFont="1" applyFill="1" applyAlignment="1">
      <alignment horizontal="center" vertical="center"/>
      <protection/>
    </xf>
    <xf numFmtId="2" fontId="44" fillId="0" borderId="11" xfId="179" applyNumberFormat="1" applyFont="1" applyFill="1" applyBorder="1" applyAlignment="1">
      <alignment horizontal="center" vertical="center"/>
      <protection/>
    </xf>
    <xf numFmtId="49" fontId="43" fillId="0" borderId="11" xfId="179" applyNumberFormat="1" applyFont="1" applyFill="1" applyBorder="1" applyAlignment="1">
      <alignment horizontal="center" vertical="center"/>
      <protection/>
    </xf>
    <xf numFmtId="0" fontId="44" fillId="0" borderId="56" xfId="179" applyFont="1" applyFill="1" applyBorder="1" applyAlignment="1">
      <alignment horizontal="left" vertical="center"/>
      <protection/>
    </xf>
    <xf numFmtId="0" fontId="41" fillId="0" borderId="57" xfId="179" applyFont="1" applyFill="1" applyBorder="1" applyAlignment="1">
      <alignment horizontal="right" vertical="center"/>
      <protection/>
    </xf>
    <xf numFmtId="0" fontId="9" fillId="0" borderId="11" xfId="179" applyFont="1" applyFill="1" applyBorder="1" applyAlignment="1">
      <alignment horizontal="left" vertical="center"/>
      <protection/>
    </xf>
    <xf numFmtId="0" fontId="44" fillId="0" borderId="11" xfId="179" applyFont="1" applyFill="1" applyBorder="1" applyAlignment="1">
      <alignment horizontal="center" vertical="center"/>
      <protection/>
    </xf>
    <xf numFmtId="14" fontId="4" fillId="0" borderId="11" xfId="179" applyNumberFormat="1" applyFont="1" applyFill="1" applyBorder="1" applyAlignment="1">
      <alignment horizontal="center" vertical="center"/>
      <protection/>
    </xf>
    <xf numFmtId="0" fontId="43" fillId="0" borderId="0" xfId="179" applyFont="1" applyFill="1" applyAlignment="1">
      <alignment horizontal="center" vertical="center"/>
      <protection/>
    </xf>
    <xf numFmtId="0" fontId="43" fillId="0" borderId="11" xfId="179" applyFont="1" applyFill="1" applyBorder="1" applyAlignment="1">
      <alignment horizontal="left" vertical="center"/>
      <protection/>
    </xf>
    <xf numFmtId="0" fontId="43" fillId="0" borderId="11" xfId="179" applyFont="1" applyFill="1" applyBorder="1" applyAlignment="1">
      <alignment horizontal="center" vertical="center" wrapText="1"/>
      <protection/>
    </xf>
    <xf numFmtId="0" fontId="43" fillId="0" borderId="11" xfId="179" applyFont="1" applyFill="1" applyBorder="1" applyAlignment="1">
      <alignment horizontal="center" vertical="center"/>
      <protection/>
    </xf>
    <xf numFmtId="49" fontId="4" fillId="0" borderId="11" xfId="179" applyNumberFormat="1" applyFont="1" applyFill="1" applyBorder="1" applyAlignment="1">
      <alignment horizontal="center" vertical="center"/>
      <protection/>
    </xf>
    <xf numFmtId="0" fontId="43" fillId="0" borderId="26" xfId="179" applyFont="1" applyFill="1" applyBorder="1" applyAlignment="1">
      <alignment horizontal="left" vertical="center"/>
      <protection/>
    </xf>
    <xf numFmtId="0" fontId="43" fillId="0" borderId="27" xfId="179" applyFont="1" applyFill="1" applyBorder="1" applyAlignment="1">
      <alignment horizontal="right" vertical="center"/>
      <protection/>
    </xf>
    <xf numFmtId="49" fontId="9" fillId="0" borderId="56" xfId="179" applyNumberFormat="1" applyFont="1" applyFill="1" applyBorder="1" applyAlignment="1">
      <alignment horizontal="center" vertical="center"/>
      <protection/>
    </xf>
    <xf numFmtId="49" fontId="9" fillId="0" borderId="66" xfId="179" applyNumberFormat="1" applyFont="1" applyFill="1" applyBorder="1" applyAlignment="1">
      <alignment horizontal="center" vertical="center"/>
      <protection/>
    </xf>
    <xf numFmtId="49" fontId="9" fillId="0" borderId="57" xfId="179" applyNumberFormat="1" applyFont="1" applyFill="1" applyBorder="1" applyAlignment="1">
      <alignment horizontal="center" vertical="center"/>
      <protection/>
    </xf>
    <xf numFmtId="0" fontId="45" fillId="0" borderId="0" xfId="179" applyFont="1" applyFill="1" applyAlignment="1">
      <alignment horizontal="left" vertical="center"/>
      <protection/>
    </xf>
    <xf numFmtId="0" fontId="4" fillId="0" borderId="0" xfId="179" applyFont="1" applyFill="1" applyAlignment="1">
      <alignment vertical="center"/>
      <protection/>
    </xf>
    <xf numFmtId="0" fontId="3" fillId="0" borderId="0" xfId="179" applyFont="1" applyFill="1" applyAlignment="1">
      <alignment horizontal="right" vertical="center"/>
      <protection/>
    </xf>
    <xf numFmtId="0" fontId="5" fillId="0" borderId="0" xfId="179" applyFont="1" applyFill="1" applyAlignment="1">
      <alignment horizontal="center" vertical="center"/>
      <protection/>
    </xf>
    <xf numFmtId="0" fontId="3" fillId="0" borderId="0" xfId="179" applyFont="1" applyFill="1" applyAlignment="1">
      <alignment vertical="center"/>
      <protection/>
    </xf>
    <xf numFmtId="0" fontId="6" fillId="0" borderId="0" xfId="179" applyFont="1" applyFill="1" applyAlignment="1">
      <alignment horizontal="left" vertical="center"/>
      <protection/>
    </xf>
    <xf numFmtId="49" fontId="47" fillId="0" borderId="0" xfId="179" applyNumberFormat="1" applyFont="1" applyFill="1" applyAlignment="1">
      <alignment horizontal="left" vertical="center"/>
      <protection/>
    </xf>
    <xf numFmtId="14" fontId="46" fillId="0" borderId="0" xfId="179" applyNumberFormat="1" applyFont="1" applyFill="1" applyAlignment="1">
      <alignment horizontal="center" vertical="center"/>
      <protection/>
    </xf>
    <xf numFmtId="0" fontId="6" fillId="0" borderId="0" xfId="179" applyFont="1" applyFill="1" applyAlignment="1">
      <alignment vertical="center"/>
      <protection/>
    </xf>
    <xf numFmtId="0" fontId="47" fillId="0" borderId="0" xfId="179" applyFont="1" applyFill="1" applyAlignment="1">
      <alignment horizontal="left" vertical="center"/>
      <protection/>
    </xf>
    <xf numFmtId="0" fontId="45" fillId="0" borderId="0" xfId="179" applyFont="1" applyFill="1" applyAlignment="1">
      <alignment horizontal="center" vertical="center"/>
      <protection/>
    </xf>
    <xf numFmtId="0" fontId="2" fillId="0" borderId="0" xfId="179" applyFont="1" applyFill="1" applyAlignment="1">
      <alignment horizontal="center" vertical="center"/>
      <protection/>
    </xf>
    <xf numFmtId="0" fontId="4" fillId="0" borderId="0" xfId="191" applyFont="1" applyFill="1" applyAlignment="1">
      <alignment horizontal="left"/>
      <protection/>
    </xf>
    <xf numFmtId="0" fontId="4" fillId="0" borderId="0" xfId="191" applyFont="1" applyFill="1" applyAlignment="1">
      <alignment horizontal="center" vertical="center"/>
      <protection/>
    </xf>
    <xf numFmtId="0" fontId="9" fillId="0" borderId="60" xfId="191" applyFont="1" applyFill="1" applyBorder="1" applyAlignment="1">
      <alignment horizontal="left" vertical="center" wrapText="1"/>
      <protection/>
    </xf>
    <xf numFmtId="0" fontId="4" fillId="0" borderId="60" xfId="191" applyNumberFormat="1" applyFont="1" applyFill="1" applyBorder="1" applyAlignment="1">
      <alignment horizontal="center" vertical="center"/>
      <protection/>
    </xf>
    <xf numFmtId="2" fontId="74" fillId="0" borderId="67" xfId="191" applyNumberFormat="1" applyFont="1" applyFill="1" applyBorder="1" applyAlignment="1">
      <alignment horizontal="center" vertical="center"/>
      <protection/>
    </xf>
    <xf numFmtId="0" fontId="4" fillId="0" borderId="61" xfId="191" applyFont="1" applyFill="1" applyBorder="1" applyAlignment="1">
      <alignment horizontal="center" vertical="center"/>
      <protection/>
    </xf>
    <xf numFmtId="0" fontId="4" fillId="0" borderId="62" xfId="191" applyFont="1" applyFill="1" applyBorder="1" applyAlignment="1">
      <alignment horizontal="center" vertical="center"/>
      <protection/>
    </xf>
    <xf numFmtId="0" fontId="4" fillId="0" borderId="62" xfId="191" applyFont="1" applyFill="1" applyBorder="1" applyAlignment="1" quotePrefix="1">
      <alignment horizontal="center" vertical="center"/>
      <protection/>
    </xf>
    <xf numFmtId="0" fontId="75" fillId="0" borderId="60" xfId="191" applyNumberFormat="1" applyFont="1" applyFill="1" applyBorder="1" applyAlignment="1">
      <alignment horizontal="center" vertical="center"/>
      <protection/>
    </xf>
    <xf numFmtId="0" fontId="48" fillId="0" borderId="60" xfId="191" applyFont="1" applyFill="1" applyBorder="1" applyAlignment="1">
      <alignment horizontal="left" vertical="center" wrapText="1"/>
      <protection/>
    </xf>
    <xf numFmtId="49" fontId="9" fillId="0" borderId="60" xfId="191" applyNumberFormat="1" applyFont="1" applyFill="1" applyBorder="1" applyAlignment="1">
      <alignment horizontal="center" vertical="center"/>
      <protection/>
    </xf>
    <xf numFmtId="0" fontId="3" fillId="0" borderId="65" xfId="191" applyFont="1" applyFill="1" applyBorder="1" applyAlignment="1">
      <alignment horizontal="left" vertical="center"/>
      <protection/>
    </xf>
    <xf numFmtId="0" fontId="4" fillId="0" borderId="64" xfId="191" applyFont="1" applyFill="1" applyBorder="1" applyAlignment="1">
      <alignment horizontal="right" vertical="center"/>
      <protection/>
    </xf>
    <xf numFmtId="0" fontId="4" fillId="0" borderId="60" xfId="191" applyFont="1" applyFill="1" applyBorder="1" applyAlignment="1">
      <alignment horizontal="center" vertical="center"/>
      <protection/>
    </xf>
    <xf numFmtId="0" fontId="8" fillId="0" borderId="47" xfId="191" applyFont="1" applyFill="1" applyBorder="1" applyAlignment="1">
      <alignment horizontal="left" vertical="center"/>
      <protection/>
    </xf>
    <xf numFmtId="0" fontId="49" fillId="0" borderId="48" xfId="191" applyFont="1" applyFill="1" applyBorder="1" applyAlignment="1">
      <alignment horizontal="center" vertical="center" wrapText="1"/>
      <protection/>
    </xf>
    <xf numFmtId="0" fontId="8" fillId="0" borderId="52" xfId="191" applyFont="1" applyFill="1" applyBorder="1" applyAlignment="1">
      <alignment horizontal="center" vertical="center"/>
      <protection/>
    </xf>
    <xf numFmtId="49" fontId="9" fillId="0" borderId="52" xfId="191" applyNumberFormat="1" applyFont="1" applyFill="1" applyBorder="1" applyAlignment="1">
      <alignment horizontal="center"/>
      <protection/>
    </xf>
    <xf numFmtId="49" fontId="9" fillId="0" borderId="51" xfId="191" applyNumberFormat="1" applyFont="1" applyFill="1" applyBorder="1" applyAlignment="1">
      <alignment horizontal="center"/>
      <protection/>
    </xf>
    <xf numFmtId="0" fontId="8" fillId="0" borderId="48" xfId="191" applyFont="1" applyFill="1" applyBorder="1" applyAlignment="1">
      <alignment horizontal="center" vertical="center"/>
      <protection/>
    </xf>
    <xf numFmtId="0" fontId="8" fillId="0" borderId="50" xfId="191" applyFont="1" applyFill="1" applyBorder="1" applyAlignment="1">
      <alignment horizontal="left" vertical="center"/>
      <protection/>
    </xf>
    <xf numFmtId="0" fontId="8" fillId="0" borderId="49" xfId="191" applyFont="1" applyFill="1" applyBorder="1" applyAlignment="1">
      <alignment horizontal="right" vertical="center"/>
      <protection/>
    </xf>
    <xf numFmtId="0" fontId="8" fillId="0" borderId="68" xfId="191" applyFont="1" applyFill="1" applyBorder="1" applyAlignment="1">
      <alignment horizontal="center" vertical="center"/>
      <protection/>
    </xf>
    <xf numFmtId="0" fontId="4" fillId="0" borderId="69" xfId="191" applyFont="1" applyFill="1" applyBorder="1" applyAlignment="1">
      <alignment horizontal="center"/>
      <protection/>
    </xf>
    <xf numFmtId="49" fontId="9" fillId="0" borderId="26" xfId="191" applyNumberFormat="1" applyFont="1" applyFill="1" applyBorder="1" applyAlignment="1">
      <alignment horizontal="center" vertical="center"/>
      <protection/>
    </xf>
    <xf numFmtId="49" fontId="9" fillId="0" borderId="7" xfId="191" applyNumberFormat="1" applyFont="1" applyFill="1" applyBorder="1" applyAlignment="1">
      <alignment horizontal="center" vertical="center"/>
      <protection/>
    </xf>
    <xf numFmtId="49" fontId="9" fillId="0" borderId="27" xfId="191" applyNumberFormat="1" applyFont="1" applyFill="1" applyBorder="1" applyAlignment="1">
      <alignment horizontal="center" vertical="center"/>
      <protection/>
    </xf>
    <xf numFmtId="0" fontId="45" fillId="0" borderId="0" xfId="191" applyFont="1" applyFill="1" applyAlignment="1">
      <alignment horizontal="left"/>
      <protection/>
    </xf>
    <xf numFmtId="0" fontId="5" fillId="0" borderId="0" xfId="191" applyFont="1" applyFill="1" applyAlignment="1">
      <alignment horizontal="center"/>
      <protection/>
    </xf>
    <xf numFmtId="0" fontId="2" fillId="0" borderId="0" xfId="191" applyFont="1" applyFill="1" applyAlignment="1">
      <alignment horizontal="left"/>
      <protection/>
    </xf>
    <xf numFmtId="14" fontId="46" fillId="0" borderId="0" xfId="191" applyNumberFormat="1" applyFont="1" applyFill="1" applyAlignment="1">
      <alignment horizontal="center"/>
      <protection/>
    </xf>
    <xf numFmtId="0" fontId="6" fillId="0" borderId="0" xfId="191" applyFont="1" applyFill="1" applyAlignment="1">
      <alignment horizontal="left"/>
      <protection/>
    </xf>
    <xf numFmtId="0" fontId="45" fillId="0" borderId="0" xfId="191" applyFont="1" applyFill="1" applyAlignment="1">
      <alignment horizontal="center"/>
      <protection/>
    </xf>
    <xf numFmtId="0" fontId="2" fillId="0" borderId="0" xfId="191" applyFont="1" applyFill="1" applyAlignment="1">
      <alignment horizontal="center"/>
      <protection/>
    </xf>
    <xf numFmtId="2" fontId="4" fillId="0" borderId="0" xfId="191" applyNumberFormat="1" applyFont="1" applyFill="1" applyAlignment="1">
      <alignment horizontal="center"/>
      <protection/>
    </xf>
    <xf numFmtId="0" fontId="4" fillId="0" borderId="0" xfId="191" applyNumberFormat="1" applyFont="1" applyFill="1">
      <alignment/>
      <protection/>
    </xf>
    <xf numFmtId="0" fontId="4" fillId="0" borderId="0" xfId="191" applyFont="1" applyFill="1" applyAlignment="1">
      <alignment vertical="center"/>
      <protection/>
    </xf>
    <xf numFmtId="0" fontId="9" fillId="0" borderId="0" xfId="191" applyFont="1" applyFill="1" applyAlignment="1">
      <alignment horizontal="center" vertical="center"/>
      <protection/>
    </xf>
    <xf numFmtId="0" fontId="9" fillId="0" borderId="11" xfId="191" applyFont="1" applyFill="1" applyBorder="1" applyAlignment="1">
      <alignment vertical="center"/>
      <protection/>
    </xf>
    <xf numFmtId="2" fontId="4" fillId="0" borderId="11" xfId="191" applyNumberFormat="1" applyFont="1" applyFill="1" applyBorder="1" applyAlignment="1">
      <alignment horizontal="center" vertical="center"/>
      <protection/>
    </xf>
    <xf numFmtId="1" fontId="9" fillId="0" borderId="11" xfId="191" applyNumberFormat="1" applyFont="1" applyFill="1" applyBorder="1" applyAlignment="1">
      <alignment horizontal="center" vertical="center"/>
      <protection/>
    </xf>
    <xf numFmtId="1" fontId="4" fillId="56" borderId="11" xfId="191" applyNumberFormat="1" applyFont="1" applyFill="1" applyBorder="1" applyAlignment="1">
      <alignment horizontal="center" vertical="center"/>
      <protection/>
    </xf>
    <xf numFmtId="0" fontId="9" fillId="0" borderId="11" xfId="191" applyNumberFormat="1" applyFont="1" applyFill="1" applyBorder="1" applyAlignment="1">
      <alignment horizontal="left" vertical="center"/>
      <protection/>
    </xf>
    <xf numFmtId="49" fontId="9" fillId="0" borderId="11" xfId="191" applyNumberFormat="1" applyFont="1" applyFill="1" applyBorder="1" applyAlignment="1">
      <alignment horizontal="center" vertical="center"/>
      <protection/>
    </xf>
    <xf numFmtId="0" fontId="3" fillId="0" borderId="26" xfId="191" applyFont="1" applyFill="1" applyBorder="1" applyAlignment="1">
      <alignment horizontal="left" vertical="center"/>
      <protection/>
    </xf>
    <xf numFmtId="0" fontId="4" fillId="0" borderId="27" xfId="191" applyFont="1" applyFill="1" applyBorder="1" applyAlignment="1">
      <alignment horizontal="right" vertical="center"/>
      <protection/>
    </xf>
    <xf numFmtId="0" fontId="4" fillId="0" borderId="11" xfId="191" applyFont="1" applyFill="1" applyBorder="1" applyAlignment="1">
      <alignment horizontal="center" vertical="center"/>
      <protection/>
    </xf>
    <xf numFmtId="1" fontId="71" fillId="56" borderId="11" xfId="191" applyNumberFormat="1" applyFont="1" applyFill="1" applyBorder="1" applyAlignment="1">
      <alignment horizontal="center" vertical="center"/>
      <protection/>
    </xf>
    <xf numFmtId="0" fontId="4" fillId="0" borderId="11" xfId="191" applyNumberFormat="1" applyFont="1" applyFill="1" applyBorder="1" applyAlignment="1">
      <alignment horizontal="center" vertical="center"/>
      <protection/>
    </xf>
    <xf numFmtId="0" fontId="3" fillId="0" borderId="53" xfId="191" applyFont="1" applyFill="1" applyBorder="1" applyAlignment="1">
      <alignment horizontal="center" vertical="center"/>
      <protection/>
    </xf>
    <xf numFmtId="1" fontId="3" fillId="0" borderId="11" xfId="191" applyNumberFormat="1" applyFont="1" applyFill="1" applyBorder="1" applyAlignment="1">
      <alignment horizontal="center" vertical="center"/>
      <protection/>
    </xf>
    <xf numFmtId="1" fontId="8" fillId="0" borderId="11" xfId="191" applyNumberFormat="1" applyFont="1" applyFill="1" applyBorder="1" applyAlignment="1">
      <alignment horizontal="center" vertical="center"/>
      <protection/>
    </xf>
    <xf numFmtId="1" fontId="3" fillId="0" borderId="53" xfId="191" applyNumberFormat="1" applyFont="1" applyFill="1" applyBorder="1" applyAlignment="1">
      <alignment horizontal="center" vertical="center"/>
      <protection/>
    </xf>
    <xf numFmtId="0" fontId="3" fillId="0" borderId="53" xfId="191" applyNumberFormat="1" applyFont="1" applyFill="1" applyBorder="1" applyAlignment="1">
      <alignment horizontal="center" vertical="center"/>
      <protection/>
    </xf>
    <xf numFmtId="49" fontId="3" fillId="0" borderId="53" xfId="191" applyNumberFormat="1" applyFont="1" applyFill="1" applyBorder="1" applyAlignment="1">
      <alignment horizontal="center" vertical="center"/>
      <protection/>
    </xf>
    <xf numFmtId="0" fontId="3" fillId="0" borderId="56" xfId="191" applyFont="1" applyFill="1" applyBorder="1" applyAlignment="1">
      <alignment horizontal="left" vertical="center"/>
      <protection/>
    </xf>
    <xf numFmtId="0" fontId="3" fillId="0" borderId="57" xfId="191" applyFont="1" applyFill="1" applyBorder="1" applyAlignment="1">
      <alignment horizontal="right" vertical="center"/>
      <protection/>
    </xf>
    <xf numFmtId="0" fontId="3" fillId="0" borderId="11" xfId="191" applyFont="1" applyFill="1" applyBorder="1" applyAlignment="1">
      <alignment horizontal="center" vertical="center"/>
      <protection/>
    </xf>
    <xf numFmtId="49" fontId="3" fillId="0" borderId="0" xfId="191" applyNumberFormat="1" applyFont="1" applyFill="1" applyAlignment="1">
      <alignment horizontal="center"/>
      <protection/>
    </xf>
    <xf numFmtId="0" fontId="3" fillId="0" borderId="0" xfId="191" applyFont="1" applyFill="1" applyAlignment="1">
      <alignment horizontal="center" vertical="center"/>
      <protection/>
    </xf>
    <xf numFmtId="2" fontId="2" fillId="0" borderId="0" xfId="191" applyNumberFormat="1" applyFont="1" applyFill="1" applyAlignment="1">
      <alignment horizontal="center"/>
      <protection/>
    </xf>
    <xf numFmtId="1" fontId="2" fillId="0" borderId="0" xfId="191" applyNumberFormat="1" applyFont="1" applyFill="1" applyAlignment="1">
      <alignment horizontal="center"/>
      <protection/>
    </xf>
    <xf numFmtId="0" fontId="2" fillId="0" borderId="0" xfId="191" applyNumberFormat="1" applyFont="1" applyFill="1" applyAlignment="1">
      <alignment horizontal="center"/>
      <protection/>
    </xf>
    <xf numFmtId="49" fontId="2" fillId="0" borderId="0" xfId="191" applyNumberFormat="1" applyFont="1" applyFill="1" applyAlignment="1">
      <alignment horizontal="center"/>
      <protection/>
    </xf>
    <xf numFmtId="0" fontId="3" fillId="0" borderId="0" xfId="191" applyNumberFormat="1" applyFont="1" applyFill="1">
      <alignment/>
      <protection/>
    </xf>
    <xf numFmtId="2" fontId="4" fillId="0" borderId="11" xfId="191" applyNumberFormat="1" applyFont="1" applyFill="1" applyBorder="1" applyAlignment="1" quotePrefix="1">
      <alignment horizontal="center" vertical="center"/>
      <protection/>
    </xf>
    <xf numFmtId="2" fontId="71" fillId="0" borderId="11" xfId="191" applyNumberFormat="1" applyFont="1" applyFill="1" applyBorder="1" applyAlignment="1">
      <alignment horizontal="center" vertical="center"/>
      <protection/>
    </xf>
    <xf numFmtId="0" fontId="41" fillId="0" borderId="11" xfId="191" applyFont="1" applyFill="1" applyBorder="1" applyAlignment="1">
      <alignment vertical="center"/>
      <protection/>
    </xf>
    <xf numFmtId="2" fontId="41" fillId="0" borderId="11" xfId="191" applyNumberFormat="1" applyFont="1" applyFill="1" applyBorder="1" applyAlignment="1">
      <alignment horizontal="center" vertical="center"/>
      <protection/>
    </xf>
    <xf numFmtId="2" fontId="44" fillId="0" borderId="11" xfId="191" applyNumberFormat="1" applyFont="1" applyFill="1" applyBorder="1" applyAlignment="1">
      <alignment horizontal="center" vertical="center"/>
      <protection/>
    </xf>
    <xf numFmtId="1" fontId="43" fillId="0" borderId="11" xfId="191" applyNumberFormat="1" applyFont="1" applyFill="1" applyBorder="1" applyAlignment="1">
      <alignment horizontal="center" vertical="center"/>
      <protection/>
    </xf>
    <xf numFmtId="1" fontId="4" fillId="55" borderId="11" xfId="191" applyNumberFormat="1" applyFont="1" applyFill="1" applyBorder="1" applyAlignment="1">
      <alignment horizontal="center" vertical="center"/>
      <protection/>
    </xf>
    <xf numFmtId="0" fontId="41" fillId="0" borderId="11" xfId="191" applyNumberFormat="1" applyFont="1" applyFill="1" applyBorder="1" applyAlignment="1">
      <alignment horizontal="left" vertical="center"/>
      <protection/>
    </xf>
    <xf numFmtId="49" fontId="41" fillId="0" borderId="11" xfId="191" applyNumberFormat="1" applyFont="1" applyFill="1" applyBorder="1" applyAlignment="1">
      <alignment horizontal="center" vertical="center"/>
      <protection/>
    </xf>
    <xf numFmtId="0" fontId="44" fillId="0" borderId="26" xfId="191" applyFont="1" applyFill="1" applyBorder="1" applyAlignment="1">
      <alignment horizontal="left" vertical="center"/>
      <protection/>
    </xf>
    <xf numFmtId="0" fontId="41" fillId="0" borderId="27" xfId="191" applyFont="1" applyFill="1" applyBorder="1" applyAlignment="1">
      <alignment horizontal="right" vertical="center"/>
      <protection/>
    </xf>
    <xf numFmtId="0" fontId="41" fillId="0" borderId="11" xfId="191" applyFont="1" applyFill="1" applyBorder="1" applyAlignment="1">
      <alignment horizontal="center" vertical="center"/>
      <protection/>
    </xf>
    <xf numFmtId="1" fontId="71" fillId="55" borderId="11" xfId="191" applyNumberFormat="1" applyFont="1" applyFill="1" applyBorder="1" applyAlignment="1">
      <alignment horizontal="center" vertical="center"/>
      <protection/>
    </xf>
    <xf numFmtId="0" fontId="9" fillId="0" borderId="0" xfId="191" applyFont="1" applyFill="1" applyAlignment="1">
      <alignment horizontal="center"/>
      <protection/>
    </xf>
    <xf numFmtId="0" fontId="44" fillId="0" borderId="53" xfId="191" applyFont="1" applyFill="1" applyBorder="1" applyAlignment="1">
      <alignment horizontal="center" vertical="center"/>
      <protection/>
    </xf>
    <xf numFmtId="1" fontId="44" fillId="0" borderId="11" xfId="191" applyNumberFormat="1" applyFont="1" applyFill="1" applyBorder="1" applyAlignment="1">
      <alignment horizontal="center" vertical="center"/>
      <protection/>
    </xf>
    <xf numFmtId="1" fontId="11" fillId="0" borderId="11" xfId="191" applyNumberFormat="1" applyFont="1" applyFill="1" applyBorder="1" applyAlignment="1">
      <alignment horizontal="center" vertical="center"/>
      <protection/>
    </xf>
    <xf numFmtId="1" fontId="44" fillId="0" borderId="53" xfId="191" applyNumberFormat="1" applyFont="1" applyFill="1" applyBorder="1" applyAlignment="1">
      <alignment horizontal="center" vertical="center"/>
      <protection/>
    </xf>
    <xf numFmtId="0" fontId="44" fillId="0" borderId="53" xfId="191" applyNumberFormat="1" applyFont="1" applyFill="1" applyBorder="1" applyAlignment="1">
      <alignment horizontal="center" vertical="center"/>
      <protection/>
    </xf>
    <xf numFmtId="49" fontId="44" fillId="0" borderId="53" xfId="191" applyNumberFormat="1" applyFont="1" applyFill="1" applyBorder="1" applyAlignment="1">
      <alignment horizontal="center" vertical="center"/>
      <protection/>
    </xf>
    <xf numFmtId="0" fontId="44" fillId="0" borderId="56" xfId="191" applyFont="1" applyFill="1" applyBorder="1" applyAlignment="1">
      <alignment horizontal="left" vertical="center"/>
      <protection/>
    </xf>
    <xf numFmtId="0" fontId="44" fillId="0" borderId="57" xfId="191" applyFont="1" applyFill="1" applyBorder="1" applyAlignment="1">
      <alignment horizontal="right" vertical="center"/>
      <protection/>
    </xf>
    <xf numFmtId="0" fontId="44" fillId="0" borderId="11" xfId="191" applyFont="1" applyFill="1" applyBorder="1" applyAlignment="1">
      <alignment horizontal="center" vertical="center"/>
      <protection/>
    </xf>
    <xf numFmtId="0" fontId="3" fillId="0" borderId="0" xfId="191" applyFont="1" applyFill="1" applyAlignment="1">
      <alignment horizontal="right"/>
      <protection/>
    </xf>
    <xf numFmtId="2" fontId="75" fillId="0" borderId="11" xfId="191" applyNumberFormat="1" applyFont="1" applyFill="1" applyBorder="1" applyAlignment="1">
      <alignment horizontal="center" vertical="center"/>
      <protection/>
    </xf>
    <xf numFmtId="1" fontId="75" fillId="55" borderId="11" xfId="191" applyNumberFormat="1" applyFont="1" applyFill="1" applyBorder="1" applyAlignment="1">
      <alignment horizontal="center" vertical="center"/>
      <protection/>
    </xf>
    <xf numFmtId="2" fontId="74" fillId="0" borderId="11" xfId="191" applyNumberFormat="1" applyFont="1" applyFill="1" applyBorder="1" applyAlignment="1">
      <alignment horizontal="center" vertical="center"/>
      <protection/>
    </xf>
    <xf numFmtId="49" fontId="5" fillId="0" borderId="0" xfId="191" applyNumberFormat="1" applyFont="1" applyFill="1" applyAlignment="1">
      <alignment horizontal="right"/>
      <protection/>
    </xf>
    <xf numFmtId="0" fontId="5" fillId="0" borderId="0" xfId="191" applyFont="1" applyFill="1" applyAlignment="1">
      <alignment horizontal="right"/>
      <protection/>
    </xf>
    <xf numFmtId="0" fontId="4" fillId="0" borderId="0" xfId="216" applyFont="1" applyFill="1">
      <alignment/>
      <protection/>
    </xf>
    <xf numFmtId="0" fontId="40" fillId="0" borderId="0" xfId="216" applyFont="1" applyFill="1" applyAlignment="1">
      <alignment horizontal="center"/>
      <protection/>
    </xf>
    <xf numFmtId="0" fontId="3" fillId="0" borderId="0" xfId="216" applyFont="1" applyFill="1">
      <alignment/>
      <protection/>
    </xf>
    <xf numFmtId="2" fontId="3" fillId="0" borderId="0" xfId="216" applyNumberFormat="1" applyFont="1" applyFill="1">
      <alignment/>
      <protection/>
    </xf>
    <xf numFmtId="2" fontId="4" fillId="0" borderId="0" xfId="216" applyNumberFormat="1" applyFont="1" applyFill="1" applyAlignment="1">
      <alignment horizontal="center"/>
      <protection/>
    </xf>
    <xf numFmtId="0" fontId="4" fillId="0" borderId="0" xfId="216" applyFont="1" applyFill="1" applyAlignment="1">
      <alignment horizontal="center"/>
      <protection/>
    </xf>
    <xf numFmtId="1" fontId="4" fillId="0" borderId="0" xfId="216" applyNumberFormat="1" applyFont="1" applyFill="1">
      <alignment/>
      <protection/>
    </xf>
    <xf numFmtId="0" fontId="4" fillId="0" borderId="0" xfId="216" applyNumberFormat="1" applyFont="1" applyFill="1">
      <alignment/>
      <protection/>
    </xf>
    <xf numFmtId="49" fontId="4" fillId="0" borderId="0" xfId="216" applyNumberFormat="1" applyFont="1" applyFill="1" applyAlignment="1">
      <alignment horizontal="center"/>
      <protection/>
    </xf>
    <xf numFmtId="0" fontId="40" fillId="0" borderId="0" xfId="216" applyFont="1" applyFill="1" applyAlignment="1">
      <alignment horizontal="center" vertical="center"/>
      <protection/>
    </xf>
    <xf numFmtId="0" fontId="4" fillId="0" borderId="11" xfId="216" applyFont="1" applyFill="1" applyBorder="1" applyAlignment="1">
      <alignment horizontal="left"/>
      <protection/>
    </xf>
    <xf numFmtId="2" fontId="4" fillId="0" borderId="11" xfId="216" applyNumberFormat="1" applyFont="1" applyFill="1" applyBorder="1" applyAlignment="1">
      <alignment horizontal="center" vertical="center"/>
      <protection/>
    </xf>
    <xf numFmtId="2" fontId="3" fillId="0" borderId="11" xfId="216" applyNumberFormat="1" applyFont="1" applyFill="1" applyBorder="1" applyAlignment="1">
      <alignment horizontal="center" vertical="center"/>
      <protection/>
    </xf>
    <xf numFmtId="1" fontId="9" fillId="0" borderId="11" xfId="216" applyNumberFormat="1" applyFont="1" applyFill="1" applyBorder="1" applyAlignment="1">
      <alignment horizontal="center" vertical="center"/>
      <protection/>
    </xf>
    <xf numFmtId="1" fontId="50" fillId="56" borderId="11" xfId="216" applyNumberFormat="1" applyFont="1" applyFill="1" applyBorder="1" applyAlignment="1">
      <alignment horizontal="center" vertical="center"/>
      <protection/>
    </xf>
    <xf numFmtId="0" fontId="41" fillId="0" borderId="11" xfId="216" applyFont="1" applyFill="1" applyBorder="1" applyAlignment="1">
      <alignment horizontal="left"/>
      <protection/>
    </xf>
    <xf numFmtId="49" fontId="41" fillId="0" borderId="26" xfId="216" applyNumberFormat="1" applyFont="1" applyFill="1" applyBorder="1" applyAlignment="1">
      <alignment horizontal="left"/>
      <protection/>
    </xf>
    <xf numFmtId="0" fontId="44" fillId="0" borderId="26" xfId="216" applyFont="1" applyFill="1" applyBorder="1" applyAlignment="1">
      <alignment horizontal="left"/>
      <protection/>
    </xf>
    <xf numFmtId="0" fontId="41" fillId="0" borderId="27" xfId="216" applyFont="1" applyFill="1" applyBorder="1" applyAlignment="1">
      <alignment horizontal="right"/>
      <protection/>
    </xf>
    <xf numFmtId="0" fontId="4" fillId="0" borderId="11" xfId="216" applyNumberFormat="1" applyFont="1" applyFill="1" applyBorder="1" applyAlignment="1">
      <alignment horizontal="center" vertical="center"/>
      <protection/>
    </xf>
    <xf numFmtId="1" fontId="71" fillId="56" borderId="11" xfId="216" applyNumberFormat="1" applyFont="1" applyFill="1" applyBorder="1" applyAlignment="1">
      <alignment horizontal="center" vertical="center"/>
      <protection/>
    </xf>
    <xf numFmtId="0" fontId="9" fillId="0" borderId="0" xfId="216" applyFont="1" applyFill="1" applyAlignment="1">
      <alignment horizontal="center"/>
      <protection/>
    </xf>
    <xf numFmtId="0" fontId="3" fillId="0" borderId="53" xfId="216" applyFont="1" applyFill="1" applyBorder="1" applyAlignment="1">
      <alignment horizontal="center" vertical="center"/>
      <protection/>
    </xf>
    <xf numFmtId="1" fontId="3" fillId="0" borderId="11" xfId="216" applyNumberFormat="1" applyFont="1" applyFill="1" applyBorder="1" applyAlignment="1">
      <alignment horizontal="center" vertical="center"/>
      <protection/>
    </xf>
    <xf numFmtId="1" fontId="8" fillId="0" borderId="11" xfId="216" applyNumberFormat="1" applyFont="1" applyFill="1" applyBorder="1" applyAlignment="1">
      <alignment horizontal="center" vertical="center"/>
      <protection/>
    </xf>
    <xf numFmtId="1" fontId="3" fillId="0" borderId="53" xfId="216" applyNumberFormat="1" applyFont="1" applyFill="1" applyBorder="1" applyAlignment="1">
      <alignment horizontal="center" vertical="center"/>
      <protection/>
    </xf>
    <xf numFmtId="0" fontId="3" fillId="0" borderId="53" xfId="216" applyNumberFormat="1" applyFont="1" applyFill="1" applyBorder="1" applyAlignment="1">
      <alignment horizontal="center" vertical="center"/>
      <protection/>
    </xf>
    <xf numFmtId="49" fontId="3" fillId="0" borderId="53" xfId="216" applyNumberFormat="1" applyFont="1" applyFill="1" applyBorder="1" applyAlignment="1">
      <alignment horizontal="center" vertical="center"/>
      <protection/>
    </xf>
    <xf numFmtId="0" fontId="3" fillId="0" borderId="56" xfId="216" applyFont="1" applyFill="1" applyBorder="1" applyAlignment="1">
      <alignment horizontal="left" vertical="center"/>
      <protection/>
    </xf>
    <xf numFmtId="0" fontId="3" fillId="0" borderId="57" xfId="216" applyFont="1" applyFill="1" applyBorder="1" applyAlignment="1">
      <alignment horizontal="right" vertical="center"/>
      <protection/>
    </xf>
    <xf numFmtId="0" fontId="3" fillId="0" borderId="11" xfId="216" applyFont="1" applyFill="1" applyBorder="1" applyAlignment="1">
      <alignment horizontal="center" vertical="center"/>
      <protection/>
    </xf>
    <xf numFmtId="0" fontId="4" fillId="0" borderId="0" xfId="216" applyFont="1" applyFill="1" applyAlignment="1">
      <alignment horizontal="left"/>
      <protection/>
    </xf>
    <xf numFmtId="2" fontId="4" fillId="0" borderId="0" xfId="216" applyNumberFormat="1" applyFont="1" applyFill="1">
      <alignment/>
      <protection/>
    </xf>
    <xf numFmtId="49" fontId="3" fillId="0" borderId="0" xfId="216" applyNumberFormat="1" applyFont="1" applyFill="1" applyAlignment="1">
      <alignment horizontal="center"/>
      <protection/>
    </xf>
    <xf numFmtId="0" fontId="2" fillId="0" borderId="0" xfId="216" applyFont="1" applyFill="1">
      <alignment/>
      <protection/>
    </xf>
    <xf numFmtId="49" fontId="5" fillId="0" borderId="0" xfId="216" applyNumberFormat="1" applyFont="1" applyFill="1" applyAlignment="1">
      <alignment horizontal="right"/>
      <protection/>
    </xf>
    <xf numFmtId="0" fontId="6" fillId="0" borderId="0" xfId="216" applyFont="1" applyFill="1">
      <alignment/>
      <protection/>
    </xf>
    <xf numFmtId="0" fontId="49" fillId="0" borderId="0" xfId="216" applyFont="1" applyFill="1" applyAlignment="1">
      <alignment horizontal="center"/>
      <protection/>
    </xf>
    <xf numFmtId="0" fontId="5" fillId="0" borderId="0" xfId="216" applyFont="1" applyFill="1" applyAlignment="1">
      <alignment horizontal="right"/>
      <protection/>
    </xf>
    <xf numFmtId="0" fontId="2" fillId="0" borderId="0" xfId="216" applyFont="1" applyFill="1" applyAlignment="1">
      <alignment horizontal="center"/>
      <protection/>
    </xf>
    <xf numFmtId="2" fontId="2" fillId="0" borderId="0" xfId="216" applyNumberFormat="1" applyFont="1" applyFill="1" applyAlignment="1">
      <alignment horizontal="center"/>
      <protection/>
    </xf>
    <xf numFmtId="1" fontId="2" fillId="0" borderId="0" xfId="216" applyNumberFormat="1" applyFont="1" applyFill="1" applyAlignment="1">
      <alignment horizontal="center"/>
      <protection/>
    </xf>
    <xf numFmtId="0" fontId="2" fillId="0" borderId="0" xfId="216" applyNumberFormat="1" applyFont="1" applyFill="1" applyAlignment="1">
      <alignment horizontal="center"/>
      <protection/>
    </xf>
    <xf numFmtId="49" fontId="2" fillId="0" borderId="0" xfId="216" applyNumberFormat="1" applyFont="1" applyFill="1" applyAlignment="1">
      <alignment horizontal="center"/>
      <protection/>
    </xf>
    <xf numFmtId="0" fontId="3" fillId="0" borderId="0" xfId="216" applyNumberFormat="1" applyFont="1" applyFill="1">
      <alignment/>
      <protection/>
    </xf>
    <xf numFmtId="49" fontId="3" fillId="0" borderId="0" xfId="216" applyNumberFormat="1" applyFont="1" applyFill="1">
      <alignment/>
      <protection/>
    </xf>
    <xf numFmtId="0" fontId="45" fillId="0" borderId="0" xfId="216" applyFont="1" applyFill="1" applyAlignment="1">
      <alignment horizontal="left"/>
      <protection/>
    </xf>
    <xf numFmtId="0" fontId="9" fillId="0" borderId="11" xfId="216" applyFont="1" applyFill="1" applyBorder="1" applyAlignment="1">
      <alignment vertical="center"/>
      <protection/>
    </xf>
    <xf numFmtId="2" fontId="75" fillId="0" borderId="11" xfId="216" applyNumberFormat="1" applyFont="1" applyFill="1" applyBorder="1" applyAlignment="1">
      <alignment horizontal="center" vertical="center"/>
      <protection/>
    </xf>
    <xf numFmtId="1" fontId="4" fillId="56" borderId="11" xfId="216" applyNumberFormat="1" applyFont="1" applyFill="1" applyBorder="1" applyAlignment="1">
      <alignment horizontal="center" vertical="center"/>
      <protection/>
    </xf>
    <xf numFmtId="0" fontId="9" fillId="0" borderId="11" xfId="216" applyNumberFormat="1" applyFont="1" applyFill="1" applyBorder="1" applyAlignment="1">
      <alignment horizontal="left" vertical="center"/>
      <protection/>
    </xf>
    <xf numFmtId="0" fontId="3" fillId="0" borderId="26" xfId="216" applyFont="1" applyFill="1" applyBorder="1" applyAlignment="1">
      <alignment horizontal="left" vertical="center"/>
      <protection/>
    </xf>
    <xf numFmtId="0" fontId="4" fillId="0" borderId="27" xfId="216" applyFont="1" applyFill="1" applyBorder="1" applyAlignment="1">
      <alignment horizontal="right" vertical="center"/>
      <protection/>
    </xf>
    <xf numFmtId="0" fontId="3" fillId="0" borderId="0" xfId="216" applyFont="1" applyFill="1" applyAlignment="1">
      <alignment horizontal="right"/>
      <protection/>
    </xf>
    <xf numFmtId="1" fontId="4" fillId="0" borderId="7" xfId="191" applyNumberFormat="1" applyFont="1" applyFill="1" applyBorder="1" applyAlignment="1">
      <alignment horizontal="center"/>
      <protection/>
    </xf>
    <xf numFmtId="0" fontId="3" fillId="0" borderId="70" xfId="191" applyFont="1" applyFill="1" applyBorder="1" applyAlignment="1">
      <alignment horizontal="center" vertical="center"/>
      <protection/>
    </xf>
    <xf numFmtId="0" fontId="3" fillId="0" borderId="71" xfId="191" applyFont="1" applyFill="1" applyBorder="1" applyAlignment="1">
      <alignment horizontal="center" vertical="center"/>
      <protection/>
    </xf>
    <xf numFmtId="0" fontId="3" fillId="0" borderId="72" xfId="191" applyFont="1" applyFill="1" applyBorder="1" applyAlignment="1">
      <alignment horizontal="center" vertical="center"/>
      <protection/>
    </xf>
    <xf numFmtId="0" fontId="4" fillId="0" borderId="42" xfId="191" applyFont="1" applyFill="1" applyBorder="1" applyAlignment="1">
      <alignment horizontal="center" vertical="center"/>
      <protection/>
    </xf>
    <xf numFmtId="0" fontId="4" fillId="0" borderId="73" xfId="191" applyFont="1" applyFill="1" applyBorder="1" applyAlignment="1">
      <alignment horizontal="center" vertical="center"/>
      <protection/>
    </xf>
    <xf numFmtId="0" fontId="4" fillId="0" borderId="33" xfId="191" applyFont="1" applyFill="1" applyBorder="1" applyAlignment="1">
      <alignment horizontal="center" vertical="center"/>
      <protection/>
    </xf>
    <xf numFmtId="195" fontId="6" fillId="0" borderId="42" xfId="191" applyNumberFormat="1" applyFont="1" applyFill="1" applyBorder="1" applyAlignment="1">
      <alignment horizontal="center" vertical="center"/>
      <protection/>
    </xf>
    <xf numFmtId="195" fontId="6" fillId="0" borderId="38" xfId="191" applyNumberFormat="1" applyFont="1" applyFill="1" applyBorder="1" applyAlignment="1">
      <alignment horizontal="center" vertical="center"/>
      <protection/>
    </xf>
    <xf numFmtId="195" fontId="6" fillId="0" borderId="33" xfId="191" applyNumberFormat="1" applyFont="1" applyFill="1" applyBorder="1" applyAlignment="1">
      <alignment horizontal="center" vertical="center"/>
      <protection/>
    </xf>
    <xf numFmtId="49" fontId="43" fillId="0" borderId="42" xfId="191" applyNumberFormat="1" applyFont="1" applyFill="1" applyBorder="1" applyAlignment="1">
      <alignment horizontal="center" vertical="center"/>
      <protection/>
    </xf>
    <xf numFmtId="49" fontId="43" fillId="0" borderId="38" xfId="191" applyNumberFormat="1" applyFont="1" applyFill="1" applyBorder="1" applyAlignment="1">
      <alignment horizontal="center" vertical="center"/>
      <protection/>
    </xf>
    <xf numFmtId="49" fontId="43" fillId="0" borderId="33" xfId="191" applyNumberFormat="1" applyFont="1" applyFill="1" applyBorder="1" applyAlignment="1">
      <alignment horizontal="center" vertical="center"/>
      <protection/>
    </xf>
    <xf numFmtId="0" fontId="4" fillId="0" borderId="74" xfId="191" applyFont="1" applyFill="1" applyBorder="1" applyAlignment="1">
      <alignment horizontal="center" vertical="center"/>
      <protection/>
    </xf>
    <xf numFmtId="0" fontId="4" fillId="0" borderId="38" xfId="191" applyFont="1" applyFill="1" applyBorder="1" applyAlignment="1">
      <alignment horizontal="center" vertical="center"/>
      <protection/>
    </xf>
    <xf numFmtId="0" fontId="3" fillId="0" borderId="75" xfId="191" applyFont="1" applyFill="1" applyBorder="1" applyAlignment="1">
      <alignment horizontal="center" vertical="center"/>
      <protection/>
    </xf>
    <xf numFmtId="1" fontId="4" fillId="0" borderId="42" xfId="191" applyNumberFormat="1" applyFont="1" applyFill="1" applyBorder="1" applyAlignment="1">
      <alignment horizontal="center" vertical="center"/>
      <protection/>
    </xf>
    <xf numFmtId="1" fontId="4" fillId="0" borderId="38" xfId="191" applyNumberFormat="1" applyFont="1" applyFill="1" applyBorder="1" applyAlignment="1">
      <alignment horizontal="center" vertical="center"/>
      <protection/>
    </xf>
    <xf numFmtId="1" fontId="4" fillId="0" borderId="33" xfId="191" applyNumberFormat="1" applyFont="1" applyFill="1" applyBorder="1" applyAlignment="1">
      <alignment horizontal="center" vertical="center"/>
      <protection/>
    </xf>
    <xf numFmtId="49" fontId="9" fillId="0" borderId="27" xfId="216" applyNumberFormat="1" applyFont="1" applyFill="1" applyBorder="1" applyAlignment="1">
      <alignment horizontal="center" vertical="center"/>
      <protection/>
    </xf>
    <xf numFmtId="49" fontId="9" fillId="0" borderId="7" xfId="216" applyNumberFormat="1" applyFont="1" applyFill="1" applyBorder="1" applyAlignment="1">
      <alignment horizontal="center" vertical="center"/>
      <protection/>
    </xf>
    <xf numFmtId="49" fontId="9" fillId="0" borderId="26" xfId="216" applyNumberFormat="1" applyFont="1" applyFill="1" applyBorder="1" applyAlignment="1">
      <alignment horizontal="center" vertical="center"/>
      <protection/>
    </xf>
    <xf numFmtId="0" fontId="4" fillId="0" borderId="27" xfId="191" applyFont="1" applyFill="1" applyBorder="1" applyAlignment="1">
      <alignment horizontal="center"/>
      <protection/>
    </xf>
    <xf numFmtId="0" fontId="4" fillId="0" borderId="7" xfId="191" applyFont="1" applyFill="1" applyBorder="1" applyAlignment="1">
      <alignment horizontal="center"/>
      <protection/>
    </xf>
    <xf numFmtId="0" fontId="4" fillId="0" borderId="26" xfId="191" applyFont="1" applyFill="1" applyBorder="1" applyAlignment="1">
      <alignment horizontal="center"/>
      <protection/>
    </xf>
    <xf numFmtId="0" fontId="4" fillId="0" borderId="27" xfId="216" applyFont="1" applyFill="1" applyBorder="1" applyAlignment="1">
      <alignment horizontal="center"/>
      <protection/>
    </xf>
    <xf numFmtId="0" fontId="4" fillId="0" borderId="7" xfId="216" applyFont="1" applyFill="1" applyBorder="1" applyAlignment="1">
      <alignment horizontal="center"/>
      <protection/>
    </xf>
    <xf numFmtId="0" fontId="4" fillId="0" borderId="26" xfId="216" applyFont="1" applyFill="1" applyBorder="1" applyAlignment="1">
      <alignment horizontal="center"/>
      <protection/>
    </xf>
  </cellXfs>
  <cellStyles count="1285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alculation" xfId="72"/>
    <cellStyle name="Check Cell" xfId="73"/>
    <cellStyle name="Comma" xfId="74"/>
    <cellStyle name="Comma [0]" xfId="75"/>
    <cellStyle name="Comma [00]" xfId="76"/>
    <cellStyle name="Comma 10" xfId="77"/>
    <cellStyle name="Comma 10 2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" xfId="85"/>
    <cellStyle name="Comma 14 2" xfId="86"/>
    <cellStyle name="Comma 15" xfId="87"/>
    <cellStyle name="Comma 15 2" xfId="88"/>
    <cellStyle name="Comma 16" xfId="89"/>
    <cellStyle name="Comma 16 2" xfId="90"/>
    <cellStyle name="Comma 17" xfId="91"/>
    <cellStyle name="Comma 17 2" xfId="92"/>
    <cellStyle name="Comma 18" xfId="93"/>
    <cellStyle name="Comma 18 2" xfId="94"/>
    <cellStyle name="Comma 19" xfId="95"/>
    <cellStyle name="Comma 19 2" xfId="96"/>
    <cellStyle name="Comma 2" xfId="97"/>
    <cellStyle name="Comma 2 2" xfId="98"/>
    <cellStyle name="Comma 2 3" xfId="99"/>
    <cellStyle name="Comma 2_DALYVIAI" xfId="100"/>
    <cellStyle name="Comma 20" xfId="101"/>
    <cellStyle name="Comma 20 2" xfId="102"/>
    <cellStyle name="Comma 21" xfId="103"/>
    <cellStyle name="Comma 21 2" xfId="104"/>
    <cellStyle name="Comma 22" xfId="105"/>
    <cellStyle name="Comma 22 2" xfId="106"/>
    <cellStyle name="Comma 23" xfId="107"/>
    <cellStyle name="Comma 23 2" xfId="108"/>
    <cellStyle name="Comma 24" xfId="109"/>
    <cellStyle name="Comma 24 2" xfId="110"/>
    <cellStyle name="Comma 25" xfId="111"/>
    <cellStyle name="Comma 25 2" xfId="112"/>
    <cellStyle name="Comma 26" xfId="113"/>
    <cellStyle name="Comma 26 2" xfId="114"/>
    <cellStyle name="Comma 27" xfId="115"/>
    <cellStyle name="Comma 27 2" xfId="116"/>
    <cellStyle name="Comma 28" xfId="117"/>
    <cellStyle name="Comma 28 2" xfId="118"/>
    <cellStyle name="Comma 29" xfId="119"/>
    <cellStyle name="Comma 29 2" xfId="120"/>
    <cellStyle name="Comma 3" xfId="121"/>
    <cellStyle name="Comma 3 2" xfId="122"/>
    <cellStyle name="Comma 30" xfId="123"/>
    <cellStyle name="Comma 30 2" xfId="124"/>
    <cellStyle name="Comma 30 2 2" xfId="125"/>
    <cellStyle name="Comma 30 3" xfId="126"/>
    <cellStyle name="Comma 30 3 2" xfId="127"/>
    <cellStyle name="Comma 30 4" xfId="128"/>
    <cellStyle name="Comma 31" xfId="129"/>
    <cellStyle name="Comma 31 2" xfId="130"/>
    <cellStyle name="Comma 32" xfId="131"/>
    <cellStyle name="Comma 32 2" xfId="132"/>
    <cellStyle name="Comma 33" xfId="133"/>
    <cellStyle name="Comma 33 2" xfId="134"/>
    <cellStyle name="Comma 34" xfId="135"/>
    <cellStyle name="Comma 34 2" xfId="136"/>
    <cellStyle name="Comma 35" xfId="137"/>
    <cellStyle name="Comma 35 2" xfId="138"/>
    <cellStyle name="Comma 4" xfId="139"/>
    <cellStyle name="Comma 4 2" xfId="140"/>
    <cellStyle name="Comma 5" xfId="141"/>
    <cellStyle name="Comma 5 2" xfId="142"/>
    <cellStyle name="Comma 6" xfId="143"/>
    <cellStyle name="Comma 6 2" xfId="144"/>
    <cellStyle name="Comma 7" xfId="145"/>
    <cellStyle name="Comma 7 2" xfId="146"/>
    <cellStyle name="Comma 8" xfId="147"/>
    <cellStyle name="Comma 8 2" xfId="148"/>
    <cellStyle name="Comma 9" xfId="149"/>
    <cellStyle name="Comma 9 2" xfId="150"/>
    <cellStyle name="Currency" xfId="151"/>
    <cellStyle name="Currency [0]" xfId="152"/>
    <cellStyle name="Currency [00]" xfId="153"/>
    <cellStyle name="Currency 2" xfId="154"/>
    <cellStyle name="Date Short" xfId="155"/>
    <cellStyle name="Dziesiętny [0]_PLDT" xfId="156"/>
    <cellStyle name="Dziesiętny_PLDT" xfId="157"/>
    <cellStyle name="Enter Currency (0)" xfId="158"/>
    <cellStyle name="Enter Currency (2)" xfId="159"/>
    <cellStyle name="Enter Units (0)" xfId="160"/>
    <cellStyle name="Enter Units (1)" xfId="161"/>
    <cellStyle name="Enter Units (2)" xfId="162"/>
    <cellStyle name="Explanatory Text" xfId="163"/>
    <cellStyle name="Geras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iperłącze" xfId="173"/>
    <cellStyle name="Input" xfId="174"/>
    <cellStyle name="Input [yellow]" xfId="175"/>
    <cellStyle name="Išvestis" xfId="176"/>
    <cellStyle name="Įprastas 2 2" xfId="177"/>
    <cellStyle name="Įprastas 2 3" xfId="178"/>
    <cellStyle name="Įprastas 3" xfId="179"/>
    <cellStyle name="Įspėjimo tekstas" xfId="180"/>
    <cellStyle name="Įvestis" xfId="181"/>
    <cellStyle name="Link Currency (0)" xfId="182"/>
    <cellStyle name="Link Currency (2)" xfId="183"/>
    <cellStyle name="Link Units (0)" xfId="184"/>
    <cellStyle name="Link Units (1)" xfId="185"/>
    <cellStyle name="Link Units (2)" xfId="186"/>
    <cellStyle name="Linked Cell" xfId="187"/>
    <cellStyle name="Neutral" xfId="188"/>
    <cellStyle name="Neutralus" xfId="189"/>
    <cellStyle name="Normal - Style1" xfId="190"/>
    <cellStyle name="Normal 10" xfId="191"/>
    <cellStyle name="Normal 10 2" xfId="192"/>
    <cellStyle name="Normal 10 2 2" xfId="193"/>
    <cellStyle name="Normal 10 2 2 2" xfId="194"/>
    <cellStyle name="Normal 10 2 2 2 2" xfId="195"/>
    <cellStyle name="Normal 10 2 2 3" xfId="196"/>
    <cellStyle name="Normal 10 2 2 3 2" xfId="197"/>
    <cellStyle name="Normal 10 2 2 4" xfId="198"/>
    <cellStyle name="Normal 10 2 2 4 2" xfId="199"/>
    <cellStyle name="Normal 10 2 2_4x200 V" xfId="200"/>
    <cellStyle name="Normal 10 2 3" xfId="201"/>
    <cellStyle name="Normal 10 2 3 2" xfId="202"/>
    <cellStyle name="Normal 10 2 4" xfId="203"/>
    <cellStyle name="Normal 10 2 5" xfId="204"/>
    <cellStyle name="Normal 10 2 6" xfId="205"/>
    <cellStyle name="Normal 10 2_4x200 M" xfId="206"/>
    <cellStyle name="Normal 10 3" xfId="207"/>
    <cellStyle name="Normal 10 3 2" xfId="208"/>
    <cellStyle name="Normal 10 3 2 2" xfId="209"/>
    <cellStyle name="Normal 10 3 3" xfId="210"/>
    <cellStyle name="Normal 10 3 3 2" xfId="211"/>
    <cellStyle name="Normal 10 3 4" xfId="212"/>
    <cellStyle name="Normal 10 3 4 2" xfId="213"/>
    <cellStyle name="Normal 10 3 5" xfId="214"/>
    <cellStyle name="Normal 10 3_4x200 M" xfId="215"/>
    <cellStyle name="Normal 10 4" xfId="216"/>
    <cellStyle name="Normal 10 5" xfId="217"/>
    <cellStyle name="Normal 10 5 2" xfId="218"/>
    <cellStyle name="Normal 10 5 3" xfId="219"/>
    <cellStyle name="Normal 10 5 4" xfId="220"/>
    <cellStyle name="Normal 10 5_DALYVIAI" xfId="221"/>
    <cellStyle name="Normal 10 6" xfId="222"/>
    <cellStyle name="Normal 10 7" xfId="223"/>
    <cellStyle name="Normal 10_4x200 V" xfId="224"/>
    <cellStyle name="Normal 11" xfId="225"/>
    <cellStyle name="Normal 11 2" xfId="226"/>
    <cellStyle name="Normal 11 2 2" xfId="227"/>
    <cellStyle name="Normal 11 2 2 2" xfId="228"/>
    <cellStyle name="Normal 11 2 3" xfId="229"/>
    <cellStyle name="Normal 11 2 3 2" xfId="230"/>
    <cellStyle name="Normal 11 2 4" xfId="231"/>
    <cellStyle name="Normal 11 2 4 2" xfId="232"/>
    <cellStyle name="Normal 11 2 5" xfId="233"/>
    <cellStyle name="Normal 11 2_4x200 M" xfId="234"/>
    <cellStyle name="Normal 11 3" xfId="235"/>
    <cellStyle name="Normal 11 3 2" xfId="236"/>
    <cellStyle name="Normal 11 3 2 2" xfId="237"/>
    <cellStyle name="Normal 11 3 3" xfId="238"/>
    <cellStyle name="Normal 11 3 3 2" xfId="239"/>
    <cellStyle name="Normal 11 3 4" xfId="240"/>
    <cellStyle name="Normal 11 3 4 2" xfId="241"/>
    <cellStyle name="Normal 11 3 5" xfId="242"/>
    <cellStyle name="Normal 11 3_4x200 M" xfId="243"/>
    <cellStyle name="Normal 11 4" xfId="244"/>
    <cellStyle name="Normal 11 5" xfId="245"/>
    <cellStyle name="Normal 11 5 2" xfId="246"/>
    <cellStyle name="Normal 11 5 2 2" xfId="247"/>
    <cellStyle name="Normal 11 5 3" xfId="248"/>
    <cellStyle name="Normal 11 5 3 2" xfId="249"/>
    <cellStyle name="Normal 11 5 4" xfId="250"/>
    <cellStyle name="Normal 11 5 4 2" xfId="251"/>
    <cellStyle name="Normal 11 5_DALYVIAI" xfId="252"/>
    <cellStyle name="Normal 11 6" xfId="253"/>
    <cellStyle name="Normal 11 7" xfId="254"/>
    <cellStyle name="Normal 11 8" xfId="255"/>
    <cellStyle name="Normal 11_4x200 M" xfId="256"/>
    <cellStyle name="Normal 12" xfId="257"/>
    <cellStyle name="Normal 12 2" xfId="258"/>
    <cellStyle name="Normal 12 2 2" xfId="259"/>
    <cellStyle name="Normal 12 2 2 2" xfId="260"/>
    <cellStyle name="Normal 12 2 3" xfId="261"/>
    <cellStyle name="Normal 12 2 3 2" xfId="262"/>
    <cellStyle name="Normal 12 2 4" xfId="263"/>
    <cellStyle name="Normal 12 2 4 2" xfId="264"/>
    <cellStyle name="Normal 12 2 5" xfId="265"/>
    <cellStyle name="Normal 12 2_4x200 M" xfId="266"/>
    <cellStyle name="Normal 12 3" xfId="267"/>
    <cellStyle name="Normal 12 4" xfId="268"/>
    <cellStyle name="Normal 12 4 2" xfId="269"/>
    <cellStyle name="Normal 12 4 2 2" xfId="270"/>
    <cellStyle name="Normal 12 4 3" xfId="271"/>
    <cellStyle name="Normal 12 4 3 2" xfId="272"/>
    <cellStyle name="Normal 12 4 4" xfId="273"/>
    <cellStyle name="Normal 12 4 4 2" xfId="274"/>
    <cellStyle name="Normal 12 4_DALYVIAI" xfId="275"/>
    <cellStyle name="Normal 12 5" xfId="276"/>
    <cellStyle name="Normal 12 6" xfId="277"/>
    <cellStyle name="Normal 12 7" xfId="278"/>
    <cellStyle name="Normal 12_4x200 M" xfId="279"/>
    <cellStyle name="Normal 13" xfId="280"/>
    <cellStyle name="Normal 13 2" xfId="281"/>
    <cellStyle name="Normal 13 2 2" xfId="282"/>
    <cellStyle name="Normal 13 2 2 2" xfId="283"/>
    <cellStyle name="Normal 13 2 2 3" xfId="284"/>
    <cellStyle name="Normal 13 2 2 4" xfId="285"/>
    <cellStyle name="Normal 13 2 2 5" xfId="286"/>
    <cellStyle name="Normal 13 2 2_4x200 M" xfId="287"/>
    <cellStyle name="Normal 13 2 3" xfId="288"/>
    <cellStyle name="Normal 13 2 4" xfId="289"/>
    <cellStyle name="Normal 13 2 4 2" xfId="290"/>
    <cellStyle name="Normal 13 2 5" xfId="291"/>
    <cellStyle name="Normal 13 2 5 2" xfId="292"/>
    <cellStyle name="Normal 13 2_DALYVIAI" xfId="293"/>
    <cellStyle name="Normal 13 3" xfId="294"/>
    <cellStyle name="Normal 13 3 2" xfId="295"/>
    <cellStyle name="Normal 13 3 2 2" xfId="296"/>
    <cellStyle name="Normal 13 3 3" xfId="297"/>
    <cellStyle name="Normal 13 3 3 2" xfId="298"/>
    <cellStyle name="Normal 13 3 4" xfId="299"/>
    <cellStyle name="Normal 13 3 4 2" xfId="300"/>
    <cellStyle name="Normal 13 3_DALYVIAI" xfId="301"/>
    <cellStyle name="Normal 13 4" xfId="302"/>
    <cellStyle name="Normal 13 5" xfId="303"/>
    <cellStyle name="Normal 13 6" xfId="304"/>
    <cellStyle name="Normal 13_1500 V" xfId="305"/>
    <cellStyle name="Normal 14" xfId="306"/>
    <cellStyle name="Normal 14 2" xfId="307"/>
    <cellStyle name="Normal 14 2 2" xfId="308"/>
    <cellStyle name="Normal 14 2 2 2" xfId="309"/>
    <cellStyle name="Normal 14 2 2 3" xfId="310"/>
    <cellStyle name="Normal 14 2 2 4" xfId="311"/>
    <cellStyle name="Normal 14 2 2 5" xfId="312"/>
    <cellStyle name="Normal 14 2 2_4x200 M" xfId="313"/>
    <cellStyle name="Normal 14 2 3" xfId="314"/>
    <cellStyle name="Normal 14 2 4" xfId="315"/>
    <cellStyle name="Normal 14 2 4 2" xfId="316"/>
    <cellStyle name="Normal 14 2 5" xfId="317"/>
    <cellStyle name="Normal 14 2 5 2" xfId="318"/>
    <cellStyle name="Normal 14 2_DALYVIAI" xfId="319"/>
    <cellStyle name="Normal 14 3" xfId="320"/>
    <cellStyle name="Normal 14 3 2" xfId="321"/>
    <cellStyle name="Normal 14 3 2 2" xfId="322"/>
    <cellStyle name="Normal 14 3 3" xfId="323"/>
    <cellStyle name="Normal 14 3 3 2" xfId="324"/>
    <cellStyle name="Normal 14 3 4" xfId="325"/>
    <cellStyle name="Normal 14 3 4 2" xfId="326"/>
    <cellStyle name="Normal 14 3_DALYVIAI" xfId="327"/>
    <cellStyle name="Normal 14 4" xfId="328"/>
    <cellStyle name="Normal 14 5" xfId="329"/>
    <cellStyle name="Normal 14 6" xfId="330"/>
    <cellStyle name="Normal 14_4x200 M" xfId="331"/>
    <cellStyle name="Normal 15" xfId="332"/>
    <cellStyle name="Normal 15 2" xfId="333"/>
    <cellStyle name="Normal 15 2 2" xfId="334"/>
    <cellStyle name="Normal 15 2 2 2" xfId="335"/>
    <cellStyle name="Normal 15 2 3" xfId="336"/>
    <cellStyle name="Normal 15 2 3 2" xfId="337"/>
    <cellStyle name="Normal 15 2 4" xfId="338"/>
    <cellStyle name="Normal 15 2 4 2" xfId="339"/>
    <cellStyle name="Normal 15 2 5" xfId="340"/>
    <cellStyle name="Normal 15 2_4x200 M" xfId="341"/>
    <cellStyle name="Normal 15 3" xfId="342"/>
    <cellStyle name="Normal 15 4" xfId="343"/>
    <cellStyle name="Normal 15 4 2" xfId="344"/>
    <cellStyle name="Normal 15 4 2 2" xfId="345"/>
    <cellStyle name="Normal 15 4 3" xfId="346"/>
    <cellStyle name="Normal 15 4 3 2" xfId="347"/>
    <cellStyle name="Normal 15 4 4" xfId="348"/>
    <cellStyle name="Normal 15 4 4 2" xfId="349"/>
    <cellStyle name="Normal 15 4_DALYVIAI" xfId="350"/>
    <cellStyle name="Normal 15 5" xfId="351"/>
    <cellStyle name="Normal 15 6" xfId="352"/>
    <cellStyle name="Normal 15 7" xfId="353"/>
    <cellStyle name="Normal 15_4x200 M" xfId="354"/>
    <cellStyle name="Normal 16" xfId="355"/>
    <cellStyle name="Normal 16 2" xfId="356"/>
    <cellStyle name="Normal 16 2 2" xfId="357"/>
    <cellStyle name="Normal 16 2 2 2" xfId="358"/>
    <cellStyle name="Normal 16 2 3" xfId="359"/>
    <cellStyle name="Normal 16 2 3 2" xfId="360"/>
    <cellStyle name="Normal 16 2 4" xfId="361"/>
    <cellStyle name="Normal 16 2 4 2" xfId="362"/>
    <cellStyle name="Normal 16 2 5" xfId="363"/>
    <cellStyle name="Normal 16 2_4x200 M" xfId="364"/>
    <cellStyle name="Normal 16 3" xfId="365"/>
    <cellStyle name="Normal 16 3 2" xfId="366"/>
    <cellStyle name="Normal 16 4" xfId="367"/>
    <cellStyle name="Normal 16_4x200 M" xfId="368"/>
    <cellStyle name="Normal 17" xfId="369"/>
    <cellStyle name="Normal 17 2" xfId="370"/>
    <cellStyle name="Normal 17 2 2" xfId="371"/>
    <cellStyle name="Normal 17 2 2 2" xfId="372"/>
    <cellStyle name="Normal 17 2 3" xfId="373"/>
    <cellStyle name="Normal 17 2 3 2" xfId="374"/>
    <cellStyle name="Normal 17 2 4" xfId="375"/>
    <cellStyle name="Normal 17 2 4 2" xfId="376"/>
    <cellStyle name="Normal 17 2 5" xfId="377"/>
    <cellStyle name="Normal 17 2_4x200 M" xfId="378"/>
    <cellStyle name="Normal 17 3" xfId="379"/>
    <cellStyle name="Normal 17 4" xfId="380"/>
    <cellStyle name="Normal 17 4 2" xfId="381"/>
    <cellStyle name="Normal 17 4 2 2" xfId="382"/>
    <cellStyle name="Normal 17 4 3" xfId="383"/>
    <cellStyle name="Normal 17 4 3 2" xfId="384"/>
    <cellStyle name="Normal 17 4 4" xfId="385"/>
    <cellStyle name="Normal 17 4 4 2" xfId="386"/>
    <cellStyle name="Normal 17 4_DALYVIAI" xfId="387"/>
    <cellStyle name="Normal 17 5" xfId="388"/>
    <cellStyle name="Normal 17 6" xfId="389"/>
    <cellStyle name="Normal 17 7" xfId="390"/>
    <cellStyle name="Normal 17_4x200 M" xfId="391"/>
    <cellStyle name="Normal 18" xfId="392"/>
    <cellStyle name="Normal 18 2" xfId="393"/>
    <cellStyle name="Normal 18 2 2" xfId="394"/>
    <cellStyle name="Normal 18 2 2 2" xfId="395"/>
    <cellStyle name="Normal 18 2 2 3" xfId="396"/>
    <cellStyle name="Normal 18 2 2 4" xfId="397"/>
    <cellStyle name="Normal 18 2 2 5" xfId="398"/>
    <cellStyle name="Normal 18 2 2_4x200 M" xfId="399"/>
    <cellStyle name="Normal 18 2 3" xfId="400"/>
    <cellStyle name="Normal 18 2 4" xfId="401"/>
    <cellStyle name="Normal 18 2 4 2" xfId="402"/>
    <cellStyle name="Normal 18 2 5" xfId="403"/>
    <cellStyle name="Normal 18 2 5 2" xfId="404"/>
    <cellStyle name="Normal 18 2_DALYVIAI" xfId="405"/>
    <cellStyle name="Normal 18 3" xfId="406"/>
    <cellStyle name="Normal 18 3 2" xfId="407"/>
    <cellStyle name="Normal 18 3 2 2" xfId="408"/>
    <cellStyle name="Normal 18 3 3" xfId="409"/>
    <cellStyle name="Normal 18 3 3 2" xfId="410"/>
    <cellStyle name="Normal 18 3 4" xfId="411"/>
    <cellStyle name="Normal 18 3 4 2" xfId="412"/>
    <cellStyle name="Normal 18 3_DALYVIAI" xfId="413"/>
    <cellStyle name="Normal 18 4" xfId="414"/>
    <cellStyle name="Normal 18 5" xfId="415"/>
    <cellStyle name="Normal 18 6" xfId="416"/>
    <cellStyle name="Normal 18_4x200 M" xfId="417"/>
    <cellStyle name="Normal 19" xfId="418"/>
    <cellStyle name="Normal 19 2" xfId="419"/>
    <cellStyle name="Normal 19 2 2" xfId="420"/>
    <cellStyle name="Normal 19 2 2 2" xfId="421"/>
    <cellStyle name="Normal 19 2 2 3" xfId="422"/>
    <cellStyle name="Normal 19 2 2 4" xfId="423"/>
    <cellStyle name="Normal 19 2 2 5" xfId="424"/>
    <cellStyle name="Normal 19 2 2_4x200 M" xfId="425"/>
    <cellStyle name="Normal 19 2 3" xfId="426"/>
    <cellStyle name="Normal 19 2 4" xfId="427"/>
    <cellStyle name="Normal 19 2 4 2" xfId="428"/>
    <cellStyle name="Normal 19 2 5" xfId="429"/>
    <cellStyle name="Normal 19 2 5 2" xfId="430"/>
    <cellStyle name="Normal 19 2_DALYVIAI" xfId="431"/>
    <cellStyle name="Normal 19 3" xfId="432"/>
    <cellStyle name="Normal 19 3 2" xfId="433"/>
    <cellStyle name="Normal 19 3 2 2" xfId="434"/>
    <cellStyle name="Normal 19 3 3" xfId="435"/>
    <cellStyle name="Normal 19 3 3 2" xfId="436"/>
    <cellStyle name="Normal 19 3 4" xfId="437"/>
    <cellStyle name="Normal 19 3 4 2" xfId="438"/>
    <cellStyle name="Normal 19 3_DALYVIAI" xfId="439"/>
    <cellStyle name="Normal 19 4" xfId="440"/>
    <cellStyle name="Normal 19 5" xfId="441"/>
    <cellStyle name="Normal 19 6" xfId="442"/>
    <cellStyle name="Normal 19_4x200 M" xfId="443"/>
    <cellStyle name="Normal 2" xfId="444"/>
    <cellStyle name="Normal 2 2" xfId="445"/>
    <cellStyle name="Normal 2 2 10" xfId="446"/>
    <cellStyle name="Normal 2 2 10 2" xfId="447"/>
    <cellStyle name="Normal 2 2 10 2 2" xfId="448"/>
    <cellStyle name="Normal 2 2 10 3" xfId="449"/>
    <cellStyle name="Normal 2 2 10 3 2" xfId="450"/>
    <cellStyle name="Normal 2 2 10 4" xfId="451"/>
    <cellStyle name="Normal 2 2 10 4 2" xfId="452"/>
    <cellStyle name="Normal 2 2 10_4x200 V" xfId="453"/>
    <cellStyle name="Normal 2 2 11" xfId="454"/>
    <cellStyle name="Normal 2 2 12" xfId="455"/>
    <cellStyle name="Normal 2 2 13" xfId="456"/>
    <cellStyle name="Normal 2 2 2" xfId="457"/>
    <cellStyle name="Normal 2 2 2 2" xfId="458"/>
    <cellStyle name="Normal 2 2 2 2 2" xfId="459"/>
    <cellStyle name="Normal 2 2 2 2 3" xfId="460"/>
    <cellStyle name="Normal 2 2 2 2 4" xfId="461"/>
    <cellStyle name="Normal 2 2 2 2 5" xfId="462"/>
    <cellStyle name="Normal 2 2 2 2 5 2" xfId="463"/>
    <cellStyle name="Normal 2 2 2 2 5 3" xfId="464"/>
    <cellStyle name="Normal 2 2 2 2 5_4x200 V" xfId="465"/>
    <cellStyle name="Normal 2 2 2 2_4x200 V" xfId="466"/>
    <cellStyle name="Normal 2 2 2 3" xfId="467"/>
    <cellStyle name="Normal 2 2 2 4" xfId="468"/>
    <cellStyle name="Normal 2 2 2 4 2" xfId="469"/>
    <cellStyle name="Normal 2 2 2 4 3" xfId="470"/>
    <cellStyle name="Normal 2 2 2 4 4" xfId="471"/>
    <cellStyle name="Normal 2 2 2 4 5" xfId="472"/>
    <cellStyle name="Normal 2 2 2 4_4x200 M" xfId="473"/>
    <cellStyle name="Normal 2 2 2 5" xfId="474"/>
    <cellStyle name="Normal 2 2 2 5 2" xfId="475"/>
    <cellStyle name="Normal 2 2 2 6" xfId="476"/>
    <cellStyle name="Normal 2 2 2 6 2" xfId="477"/>
    <cellStyle name="Normal 2 2 2_4x200 V" xfId="478"/>
    <cellStyle name="Normal 2 2 3" xfId="479"/>
    <cellStyle name="Normal 2 2 3 10" xfId="480"/>
    <cellStyle name="Normal 2 2 3 10 2" xfId="481"/>
    <cellStyle name="Normal 2 2 3 11" xfId="482"/>
    <cellStyle name="Normal 2 2 3 2" xfId="483"/>
    <cellStyle name="Normal 2 2 3 2 10" xfId="484"/>
    <cellStyle name="Normal 2 2 3 2 2" xfId="485"/>
    <cellStyle name="Normal 2 2 3 2 2 10" xfId="486"/>
    <cellStyle name="Normal 2 2 3 2 2 2" xfId="487"/>
    <cellStyle name="Normal 2 2 3 2 2 2 2" xfId="488"/>
    <cellStyle name="Normal 2 2 3 2 2 2 2 2" xfId="489"/>
    <cellStyle name="Normal 2 2 3 2 2 2 3" xfId="490"/>
    <cellStyle name="Normal 2 2 3 2 2 2 3 2" xfId="491"/>
    <cellStyle name="Normal 2 2 3 2 2 2 4" xfId="492"/>
    <cellStyle name="Normal 2 2 3 2 2 2 4 2" xfId="493"/>
    <cellStyle name="Normal 2 2 3 2 2 2 5" xfId="494"/>
    <cellStyle name="Normal 2 2 3 2 2 2_4x200 M" xfId="495"/>
    <cellStyle name="Normal 2 2 3 2 2 3" xfId="496"/>
    <cellStyle name="Normal 2 2 3 2 2 3 2" xfId="497"/>
    <cellStyle name="Normal 2 2 3 2 2 3 2 2" xfId="498"/>
    <cellStyle name="Normal 2 2 3 2 2 3 3" xfId="499"/>
    <cellStyle name="Normal 2 2 3 2 2 3 3 2" xfId="500"/>
    <cellStyle name="Normal 2 2 3 2 2 3 4" xfId="501"/>
    <cellStyle name="Normal 2 2 3 2 2 3 4 2" xfId="502"/>
    <cellStyle name="Normal 2 2 3 2 2 3 5" xfId="503"/>
    <cellStyle name="Normal 2 2 3 2 2 3_4x200 M" xfId="504"/>
    <cellStyle name="Normal 2 2 3 2 2 4" xfId="505"/>
    <cellStyle name="Normal 2 2 3 2 2 4 2" xfId="506"/>
    <cellStyle name="Normal 2 2 3 2 2 4 2 2" xfId="507"/>
    <cellStyle name="Normal 2 2 3 2 2 4 3" xfId="508"/>
    <cellStyle name="Normal 2 2 3 2 2 4 3 2" xfId="509"/>
    <cellStyle name="Normal 2 2 3 2 2 4 4" xfId="510"/>
    <cellStyle name="Normal 2 2 3 2 2 4 4 2" xfId="511"/>
    <cellStyle name="Normal 2 2 3 2 2 4 5" xfId="512"/>
    <cellStyle name="Normal 2 2 3 2 2 4_4x200 M" xfId="513"/>
    <cellStyle name="Normal 2 2 3 2 2 5" xfId="514"/>
    <cellStyle name="Normal 2 2 3 2 2 5 2" xfId="515"/>
    <cellStyle name="Normal 2 2 3 2 2 5 2 2" xfId="516"/>
    <cellStyle name="Normal 2 2 3 2 2 5 3" xfId="517"/>
    <cellStyle name="Normal 2 2 3 2 2 5 3 2" xfId="518"/>
    <cellStyle name="Normal 2 2 3 2 2 5 4" xfId="519"/>
    <cellStyle name="Normal 2 2 3 2 2 5 4 2" xfId="520"/>
    <cellStyle name="Normal 2 2 3 2 2 5 5" xfId="521"/>
    <cellStyle name="Normal 2 2 3 2 2 5_4x200 M" xfId="522"/>
    <cellStyle name="Normal 2 2 3 2 2 6" xfId="523"/>
    <cellStyle name="Normal 2 2 3 2 2 6 2" xfId="524"/>
    <cellStyle name="Normal 2 2 3 2 2 7" xfId="525"/>
    <cellStyle name="Normal 2 2 3 2 2 7 2" xfId="526"/>
    <cellStyle name="Normal 2 2 3 2 2 8" xfId="527"/>
    <cellStyle name="Normal 2 2 3 2 2 8 2" xfId="528"/>
    <cellStyle name="Normal 2 2 3 2 2 9" xfId="529"/>
    <cellStyle name="Normal 2 2 3 2 2_4x200 M" xfId="530"/>
    <cellStyle name="Normal 2 2 3 2 3" xfId="531"/>
    <cellStyle name="Normal 2 2 3 2 3 2" xfId="532"/>
    <cellStyle name="Normal 2 2 3 2 4" xfId="533"/>
    <cellStyle name="Normal 2 2 3 2 4 2" xfId="534"/>
    <cellStyle name="Normal 2 2 3 2 5" xfId="535"/>
    <cellStyle name="Normal 2 2 3 2 5 2" xfId="536"/>
    <cellStyle name="Normal 2 2 3 2 6" xfId="537"/>
    <cellStyle name="Normal 2 2 3 2 7" xfId="538"/>
    <cellStyle name="Normal 2 2 3 2 8" xfId="539"/>
    <cellStyle name="Normal 2 2 3 2 9" xfId="540"/>
    <cellStyle name="Normal 2 2 3 2_4x200 M" xfId="541"/>
    <cellStyle name="Normal 2 2 3 3" xfId="542"/>
    <cellStyle name="Normal 2 2 3 3 10" xfId="543"/>
    <cellStyle name="Normal 2 2 3 3 2" xfId="544"/>
    <cellStyle name="Normal 2 2 3 3 2 2" xfId="545"/>
    <cellStyle name="Normal 2 2 3 3 2 2 2" xfId="546"/>
    <cellStyle name="Normal 2 2 3 3 2 3" xfId="547"/>
    <cellStyle name="Normal 2 2 3 3 2 3 2" xfId="548"/>
    <cellStyle name="Normal 2 2 3 3 2 4" xfId="549"/>
    <cellStyle name="Normal 2 2 3 3 2 4 2" xfId="550"/>
    <cellStyle name="Normal 2 2 3 3 2 5" xfId="551"/>
    <cellStyle name="Normal 2 2 3 3 2_4x200 M" xfId="552"/>
    <cellStyle name="Normal 2 2 3 3 3" xfId="553"/>
    <cellStyle name="Normal 2 2 3 3 3 2" xfId="554"/>
    <cellStyle name="Normal 2 2 3 3 3 2 2" xfId="555"/>
    <cellStyle name="Normal 2 2 3 3 3 3" xfId="556"/>
    <cellStyle name="Normal 2 2 3 3 3 3 2" xfId="557"/>
    <cellStyle name="Normal 2 2 3 3 3 4" xfId="558"/>
    <cellStyle name="Normal 2 2 3 3 3 4 2" xfId="559"/>
    <cellStyle name="Normal 2 2 3 3 3 5" xfId="560"/>
    <cellStyle name="Normal 2 2 3 3 3_4x200 M" xfId="561"/>
    <cellStyle name="Normal 2 2 3 3 4" xfId="562"/>
    <cellStyle name="Normal 2 2 3 3 4 2" xfId="563"/>
    <cellStyle name="Normal 2 2 3 3 5" xfId="564"/>
    <cellStyle name="Normal 2 2 3 3 5 2" xfId="565"/>
    <cellStyle name="Normal 2 2 3 3 6" xfId="566"/>
    <cellStyle name="Normal 2 2 3 3 6 2" xfId="567"/>
    <cellStyle name="Normal 2 2 3 3 7" xfId="568"/>
    <cellStyle name="Normal 2 2 3 3 7 2" xfId="569"/>
    <cellStyle name="Normal 2 2 3 3 8" xfId="570"/>
    <cellStyle name="Normal 2 2 3 3 9" xfId="571"/>
    <cellStyle name="Normal 2 2 3 3_4x200 M" xfId="572"/>
    <cellStyle name="Normal 2 2 3 4" xfId="573"/>
    <cellStyle name="Normal 2 2 3 4 2" xfId="574"/>
    <cellStyle name="Normal 2 2 3 4 2 10" xfId="575"/>
    <cellStyle name="Normal 2 2 3 4 2 2" xfId="576"/>
    <cellStyle name="Normal 2 2 3 4 2 2 2" xfId="577"/>
    <cellStyle name="Normal 2 2 3 4 2 2 2 2" xfId="578"/>
    <cellStyle name="Normal 2 2 3 4 2 2 3" xfId="579"/>
    <cellStyle name="Normal 2 2 3 4 2 2 3 2" xfId="580"/>
    <cellStyle name="Normal 2 2 3 4 2 2 4" xfId="581"/>
    <cellStyle name="Normal 2 2 3 4 2 2 4 2" xfId="582"/>
    <cellStyle name="Normal 2 2 3 4 2 2 5" xfId="583"/>
    <cellStyle name="Normal 2 2 3 4 2 2_4x200 M" xfId="584"/>
    <cellStyle name="Normal 2 2 3 4 2 3" xfId="585"/>
    <cellStyle name="Normal 2 2 3 4 2 3 2" xfId="586"/>
    <cellStyle name="Normal 2 2 3 4 2 3 2 2" xfId="587"/>
    <cellStyle name="Normal 2 2 3 4 2 3 3" xfId="588"/>
    <cellStyle name="Normal 2 2 3 4 2 3 3 2" xfId="589"/>
    <cellStyle name="Normal 2 2 3 4 2 3 4" xfId="590"/>
    <cellStyle name="Normal 2 2 3 4 2 3 4 2" xfId="591"/>
    <cellStyle name="Normal 2 2 3 4 2 3 5" xfId="592"/>
    <cellStyle name="Normal 2 2 3 4 2 3_4x200 M" xfId="593"/>
    <cellStyle name="Normal 2 2 3 4 2 4" xfId="594"/>
    <cellStyle name="Normal 2 2 3 4 2 4 2" xfId="595"/>
    <cellStyle name="Normal 2 2 3 4 2 5" xfId="596"/>
    <cellStyle name="Normal 2 2 3 4 2 5 2" xfId="597"/>
    <cellStyle name="Normal 2 2 3 4 2 6" xfId="598"/>
    <cellStyle name="Normal 2 2 3 4 2 6 2" xfId="599"/>
    <cellStyle name="Normal 2 2 3 4 2 7" xfId="600"/>
    <cellStyle name="Normal 2 2 3 4 2 8" xfId="601"/>
    <cellStyle name="Normal 2 2 3 4 2 9" xfId="602"/>
    <cellStyle name="Normal 2 2 3 4 2_4x200 M" xfId="603"/>
    <cellStyle name="Normal 2 2 3 4 3" xfId="604"/>
    <cellStyle name="Normal 2 2 3 4 3 2" xfId="605"/>
    <cellStyle name="Normal 2 2 3 4 4" xfId="606"/>
    <cellStyle name="Normal 2 2 3 4 4 2" xfId="607"/>
    <cellStyle name="Normal 2 2 3 4 5" xfId="608"/>
    <cellStyle name="Normal 2 2 3 4 5 2" xfId="609"/>
    <cellStyle name="Normal 2 2 3 4 6" xfId="610"/>
    <cellStyle name="Normal 2 2 3 4_4x200 M" xfId="611"/>
    <cellStyle name="Normal 2 2 3 5" xfId="612"/>
    <cellStyle name="Normal 2 2 3 5 10" xfId="613"/>
    <cellStyle name="Normal 2 2 3 5 2" xfId="614"/>
    <cellStyle name="Normal 2 2 3 5 2 2" xfId="615"/>
    <cellStyle name="Normal 2 2 3 5 2 2 2" xfId="616"/>
    <cellStyle name="Normal 2 2 3 5 2 3" xfId="617"/>
    <cellStyle name="Normal 2 2 3 5 2 3 2" xfId="618"/>
    <cellStyle name="Normal 2 2 3 5 2 4" xfId="619"/>
    <cellStyle name="Normal 2 2 3 5 2 4 2" xfId="620"/>
    <cellStyle name="Normal 2 2 3 5 2 5" xfId="621"/>
    <cellStyle name="Normal 2 2 3 5 2_4x200 M" xfId="622"/>
    <cellStyle name="Normal 2 2 3 5 3" xfId="623"/>
    <cellStyle name="Normal 2 2 3 5 3 2" xfId="624"/>
    <cellStyle name="Normal 2 2 3 5 3 2 2" xfId="625"/>
    <cellStyle name="Normal 2 2 3 5 3 3" xfId="626"/>
    <cellStyle name="Normal 2 2 3 5 3 3 2" xfId="627"/>
    <cellStyle name="Normal 2 2 3 5 3 4" xfId="628"/>
    <cellStyle name="Normal 2 2 3 5 3 4 2" xfId="629"/>
    <cellStyle name="Normal 2 2 3 5 3 5" xfId="630"/>
    <cellStyle name="Normal 2 2 3 5 3_4x200 M" xfId="631"/>
    <cellStyle name="Normal 2 2 3 5 4" xfId="632"/>
    <cellStyle name="Normal 2 2 3 5 4 2" xfId="633"/>
    <cellStyle name="Normal 2 2 3 5 4 2 2" xfId="634"/>
    <cellStyle name="Normal 2 2 3 5 4 3" xfId="635"/>
    <cellStyle name="Normal 2 2 3 5 4 3 2" xfId="636"/>
    <cellStyle name="Normal 2 2 3 5 4 4" xfId="637"/>
    <cellStyle name="Normal 2 2 3 5 4 4 2" xfId="638"/>
    <cellStyle name="Normal 2 2 3 5 4 5" xfId="639"/>
    <cellStyle name="Normal 2 2 3 5 4_4x200 M" xfId="640"/>
    <cellStyle name="Normal 2 2 3 5 5" xfId="641"/>
    <cellStyle name="Normal 2 2 3 5 5 2" xfId="642"/>
    <cellStyle name="Normal 2 2 3 5 5 2 2" xfId="643"/>
    <cellStyle name="Normal 2 2 3 5 5 3" xfId="644"/>
    <cellStyle name="Normal 2 2 3 5 5 3 2" xfId="645"/>
    <cellStyle name="Normal 2 2 3 5 5 4" xfId="646"/>
    <cellStyle name="Normal 2 2 3 5 5 4 2" xfId="647"/>
    <cellStyle name="Normal 2 2 3 5 5 5" xfId="648"/>
    <cellStyle name="Normal 2 2 3 5 5_4x200 M" xfId="649"/>
    <cellStyle name="Normal 2 2 3 5 6" xfId="650"/>
    <cellStyle name="Normal 2 2 3 5 6 2" xfId="651"/>
    <cellStyle name="Normal 2 2 3 5 7" xfId="652"/>
    <cellStyle name="Normal 2 2 3 5 7 2" xfId="653"/>
    <cellStyle name="Normal 2 2 3 5 8" xfId="654"/>
    <cellStyle name="Normal 2 2 3 5 8 2" xfId="655"/>
    <cellStyle name="Normal 2 2 3 5 9" xfId="656"/>
    <cellStyle name="Normal 2 2 3 5_4x200 M" xfId="657"/>
    <cellStyle name="Normal 2 2 3 6" xfId="658"/>
    <cellStyle name="Normal 2 2 3 6 10" xfId="659"/>
    <cellStyle name="Normal 2 2 3 6 10 2" xfId="660"/>
    <cellStyle name="Normal 2 2 3 6 11" xfId="661"/>
    <cellStyle name="Normal 2 2 3 6 11 2" xfId="662"/>
    <cellStyle name="Normal 2 2 3 6 12" xfId="663"/>
    <cellStyle name="Normal 2 2 3 6 12 2" xfId="664"/>
    <cellStyle name="Normal 2 2 3 6 13" xfId="665"/>
    <cellStyle name="Normal 2 2 3 6 2" xfId="666"/>
    <cellStyle name="Normal 2 2 3 6 2 2" xfId="667"/>
    <cellStyle name="Normal 2 2 3 6 2 2 2" xfId="668"/>
    <cellStyle name="Normal 2 2 3 6 2 3" xfId="669"/>
    <cellStyle name="Normal 2 2 3 6 2_4x200 M" xfId="670"/>
    <cellStyle name="Normal 2 2 3 6 3" xfId="671"/>
    <cellStyle name="Normal 2 2 3 6 3 2" xfId="672"/>
    <cellStyle name="Normal 2 2 3 6 3 2 2" xfId="673"/>
    <cellStyle name="Normal 2 2 3 6 3 3" xfId="674"/>
    <cellStyle name="Normal 2 2 3 6 3_4x200 M" xfId="675"/>
    <cellStyle name="Normal 2 2 3 6 4" xfId="676"/>
    <cellStyle name="Normal 2 2 3 6 4 2" xfId="677"/>
    <cellStyle name="Normal 2 2 3 6 5" xfId="678"/>
    <cellStyle name="Normal 2 2 3 6 5 2" xfId="679"/>
    <cellStyle name="Normal 2 2 3 6 6" xfId="680"/>
    <cellStyle name="Normal 2 2 3 6 6 2" xfId="681"/>
    <cellStyle name="Normal 2 2 3 6 7" xfId="682"/>
    <cellStyle name="Normal 2 2 3 6 7 2" xfId="683"/>
    <cellStyle name="Normal 2 2 3 6 8" xfId="684"/>
    <cellStyle name="Normal 2 2 3 6 8 2" xfId="685"/>
    <cellStyle name="Normal 2 2 3 6 9" xfId="686"/>
    <cellStyle name="Normal 2 2 3 6 9 2" xfId="687"/>
    <cellStyle name="Normal 2 2 3 6_4x200 M" xfId="688"/>
    <cellStyle name="Normal 2 2 3 7" xfId="689"/>
    <cellStyle name="Normal 2 2 3 7 2" xfId="690"/>
    <cellStyle name="Normal 2 2 3 8" xfId="691"/>
    <cellStyle name="Normal 2 2 3 8 2" xfId="692"/>
    <cellStyle name="Normal 2 2 3 9" xfId="693"/>
    <cellStyle name="Normal 2 2 3 9 2" xfId="694"/>
    <cellStyle name="Normal 2 2 3_4x200 M" xfId="695"/>
    <cellStyle name="Normal 2 2 4" xfId="696"/>
    <cellStyle name="Normal 2 2 4 2" xfId="697"/>
    <cellStyle name="Normal 2 2 4 2 2" xfId="698"/>
    <cellStyle name="Normal 2 2 4 2 2 2" xfId="699"/>
    <cellStyle name="Normal 2 2 4 2 3" xfId="700"/>
    <cellStyle name="Normal 2 2 4 2 3 2" xfId="701"/>
    <cellStyle name="Normal 2 2 4 2 4" xfId="702"/>
    <cellStyle name="Normal 2 2 4 2 4 2" xfId="703"/>
    <cellStyle name="Normal 2 2 4 2 5" xfId="704"/>
    <cellStyle name="Normal 2 2 4 2_4x200 M" xfId="705"/>
    <cellStyle name="Normal 2 2 4 3" xfId="706"/>
    <cellStyle name="Normal 2 2 4 3 2" xfId="707"/>
    <cellStyle name="Normal 2 2 4 4" xfId="708"/>
    <cellStyle name="Normal 2 2 4 4 2" xfId="709"/>
    <cellStyle name="Normal 2 2 4 5" xfId="710"/>
    <cellStyle name="Normal 2 2 4 5 2" xfId="711"/>
    <cellStyle name="Normal 2 2 4 6" xfId="712"/>
    <cellStyle name="Normal 2 2 4_4x200 M" xfId="713"/>
    <cellStyle name="Normal 2 2 5" xfId="714"/>
    <cellStyle name="Normal 2 2 5 2" xfId="715"/>
    <cellStyle name="Normal 2 2 5 2 10" xfId="716"/>
    <cellStyle name="Normal 2 2 5 2 2" xfId="717"/>
    <cellStyle name="Normal 2 2 5 2 2 2" xfId="718"/>
    <cellStyle name="Normal 2 2 5 2 2 2 2" xfId="719"/>
    <cellStyle name="Normal 2 2 5 2 2 3" xfId="720"/>
    <cellStyle name="Normal 2 2 5 2 2 3 2" xfId="721"/>
    <cellStyle name="Normal 2 2 5 2 2 4" xfId="722"/>
    <cellStyle name="Normal 2 2 5 2 2 4 2" xfId="723"/>
    <cellStyle name="Normal 2 2 5 2 2 5" xfId="724"/>
    <cellStyle name="Normal 2 2 5 2 2_4x200 M" xfId="725"/>
    <cellStyle name="Normal 2 2 5 2 3" xfId="726"/>
    <cellStyle name="Normal 2 2 5 2 3 2" xfId="727"/>
    <cellStyle name="Normal 2 2 5 2 3 2 2" xfId="728"/>
    <cellStyle name="Normal 2 2 5 2 3 3" xfId="729"/>
    <cellStyle name="Normal 2 2 5 2 3 3 2" xfId="730"/>
    <cellStyle name="Normal 2 2 5 2 3 4" xfId="731"/>
    <cellStyle name="Normal 2 2 5 2 3 4 2" xfId="732"/>
    <cellStyle name="Normal 2 2 5 2 3 5" xfId="733"/>
    <cellStyle name="Normal 2 2 5 2 3_4x200 M" xfId="734"/>
    <cellStyle name="Normal 2 2 5 2 4" xfId="735"/>
    <cellStyle name="Normal 2 2 5 2 4 2" xfId="736"/>
    <cellStyle name="Normal 2 2 5 2 5" xfId="737"/>
    <cellStyle name="Normal 2 2 5 2 5 2" xfId="738"/>
    <cellStyle name="Normal 2 2 5 2 6" xfId="739"/>
    <cellStyle name="Normal 2 2 5 2 6 2" xfId="740"/>
    <cellStyle name="Normal 2 2 5 2 7" xfId="741"/>
    <cellStyle name="Normal 2 2 5 2 8" xfId="742"/>
    <cellStyle name="Normal 2 2 5 2 9" xfId="743"/>
    <cellStyle name="Normal 2 2 5 2_4x200 M" xfId="744"/>
    <cellStyle name="Normal 2 2 5 3" xfId="745"/>
    <cellStyle name="Normal 2 2 5 3 2" xfId="746"/>
    <cellStyle name="Normal 2 2 5 4" xfId="747"/>
    <cellStyle name="Normal 2 2 5 4 2" xfId="748"/>
    <cellStyle name="Normal 2 2 5 5" xfId="749"/>
    <cellStyle name="Normal 2 2 5 5 2" xfId="750"/>
    <cellStyle name="Normal 2 2 5 6" xfId="751"/>
    <cellStyle name="Normal 2 2 5_4x200 M" xfId="752"/>
    <cellStyle name="Normal 2 2 6" xfId="753"/>
    <cellStyle name="Normal 2 2 6 2" xfId="754"/>
    <cellStyle name="Normal 2 2 6 2 2" xfId="755"/>
    <cellStyle name="Normal 2 2 6 3" xfId="756"/>
    <cellStyle name="Normal 2 2 6 3 2" xfId="757"/>
    <cellStyle name="Normal 2 2 6 4" xfId="758"/>
    <cellStyle name="Normal 2 2 6 4 2" xfId="759"/>
    <cellStyle name="Normal 2 2 6 5" xfId="760"/>
    <cellStyle name="Normal 2 2 6_4x200 M" xfId="761"/>
    <cellStyle name="Normal 2 2 7" xfId="762"/>
    <cellStyle name="Normal 2 2 7 2" xfId="763"/>
    <cellStyle name="Normal 2 2 7 2 2" xfId="764"/>
    <cellStyle name="Normal 2 2 7 3" xfId="765"/>
    <cellStyle name="Normal 2 2 7 3 2" xfId="766"/>
    <cellStyle name="Normal 2 2 7 4" xfId="767"/>
    <cellStyle name="Normal 2 2 7 4 2" xfId="768"/>
    <cellStyle name="Normal 2 2 7 5" xfId="769"/>
    <cellStyle name="Normal 2 2 7_4x200 M" xfId="770"/>
    <cellStyle name="Normal 2 2 8" xfId="771"/>
    <cellStyle name="Normal 2 2 8 2" xfId="772"/>
    <cellStyle name="Normal 2 2 8 2 2" xfId="773"/>
    <cellStyle name="Normal 2 2 8 3" xfId="774"/>
    <cellStyle name="Normal 2 2 8 3 2" xfId="775"/>
    <cellStyle name="Normal 2 2 8 4" xfId="776"/>
    <cellStyle name="Normal 2 2 8 4 2" xfId="777"/>
    <cellStyle name="Normal 2 2 8 5" xfId="778"/>
    <cellStyle name="Normal 2 2 8_4x200 M" xfId="779"/>
    <cellStyle name="Normal 2 2 9" xfId="780"/>
    <cellStyle name="Normal 2 2 9 2" xfId="781"/>
    <cellStyle name="Normal 2 2_4x200 M" xfId="782"/>
    <cellStyle name="Normal 2 3" xfId="783"/>
    <cellStyle name="Normal 2 4" xfId="784"/>
    <cellStyle name="Normal 2 4 2" xfId="785"/>
    <cellStyle name="Normal 2 4 3" xfId="786"/>
    <cellStyle name="Normal 2 4 3 2" xfId="787"/>
    <cellStyle name="Normal 2 4 3 3" xfId="788"/>
    <cellStyle name="Normal 2 4 3 4" xfId="789"/>
    <cellStyle name="Normal 2 4 3_4x200 V" xfId="790"/>
    <cellStyle name="Normal 2 4_4x200 V" xfId="791"/>
    <cellStyle name="Normal 2 5" xfId="792"/>
    <cellStyle name="Normal 2 6" xfId="793"/>
    <cellStyle name="Normal 2 7" xfId="794"/>
    <cellStyle name="Normal 2 7 2" xfId="795"/>
    <cellStyle name="Normal 2 7 3" xfId="796"/>
    <cellStyle name="Normal 2 7 4" xfId="797"/>
    <cellStyle name="Normal 2 7_DALYVIAI" xfId="798"/>
    <cellStyle name="Normal 2 8" xfId="799"/>
    <cellStyle name="Normal 2 9" xfId="800"/>
    <cellStyle name="Normal 2_4x200 V" xfId="801"/>
    <cellStyle name="Normal 20" xfId="802"/>
    <cellStyle name="Normal 20 2" xfId="803"/>
    <cellStyle name="Normal 20 2 2" xfId="804"/>
    <cellStyle name="Normal 20 2 2 2" xfId="805"/>
    <cellStyle name="Normal 20 2 2 3" xfId="806"/>
    <cellStyle name="Normal 20 2 2 4" xfId="807"/>
    <cellStyle name="Normal 20 2 2 5" xfId="808"/>
    <cellStyle name="Normal 20 2 2_4x200 M" xfId="809"/>
    <cellStyle name="Normal 20 2 3" xfId="810"/>
    <cellStyle name="Normal 20 2 4" xfId="811"/>
    <cellStyle name="Normal 20 2 4 2" xfId="812"/>
    <cellStyle name="Normal 20 2 5" xfId="813"/>
    <cellStyle name="Normal 20 2 5 2" xfId="814"/>
    <cellStyle name="Normal 20 2_DALYVIAI" xfId="815"/>
    <cellStyle name="Normal 20 3" xfId="816"/>
    <cellStyle name="Normal 20 3 2" xfId="817"/>
    <cellStyle name="Normal 20 3 2 2" xfId="818"/>
    <cellStyle name="Normal 20 3 3" xfId="819"/>
    <cellStyle name="Normal 20 3 3 2" xfId="820"/>
    <cellStyle name="Normal 20 3 4" xfId="821"/>
    <cellStyle name="Normal 20 3 4 2" xfId="822"/>
    <cellStyle name="Normal 20 3_DALYVIAI" xfId="823"/>
    <cellStyle name="Normal 20 4" xfId="824"/>
    <cellStyle name="Normal 20 5" xfId="825"/>
    <cellStyle name="Normal 20 6" xfId="826"/>
    <cellStyle name="Normal 20_4x200 M" xfId="827"/>
    <cellStyle name="Normal 21" xfId="828"/>
    <cellStyle name="Normal 21 2" xfId="829"/>
    <cellStyle name="Normal 21 2 2" xfId="830"/>
    <cellStyle name="Normal 21 2 2 2" xfId="831"/>
    <cellStyle name="Normal 21 2 2 3" xfId="832"/>
    <cellStyle name="Normal 21 2 2 4" xfId="833"/>
    <cellStyle name="Normal 21 2 2_4x200 V" xfId="834"/>
    <cellStyle name="Normal 21 2 3" xfId="835"/>
    <cellStyle name="Normal 21 2 4" xfId="836"/>
    <cellStyle name="Normal 21 2 5" xfId="837"/>
    <cellStyle name="Normal 21 2_DALYVIAI" xfId="838"/>
    <cellStyle name="Normal 21 3" xfId="839"/>
    <cellStyle name="Normal 21 3 2" xfId="840"/>
    <cellStyle name="Normal 21 3 3" xfId="841"/>
    <cellStyle name="Normal 21 3 4" xfId="842"/>
    <cellStyle name="Normal 21 3_DALYVIAI" xfId="843"/>
    <cellStyle name="Normal 21 4" xfId="844"/>
    <cellStyle name="Normal 21 5" xfId="845"/>
    <cellStyle name="Normal 21_4x200 V" xfId="846"/>
    <cellStyle name="Normal 22" xfId="847"/>
    <cellStyle name="Normal 22 2" xfId="848"/>
    <cellStyle name="Normal 22 2 2" xfId="849"/>
    <cellStyle name="Normal 22 2 2 2" xfId="850"/>
    <cellStyle name="Normal 22 2 2 3" xfId="851"/>
    <cellStyle name="Normal 22 2 2 4" xfId="852"/>
    <cellStyle name="Normal 22 2 2 5" xfId="853"/>
    <cellStyle name="Normal 22 2 2_4x200 M" xfId="854"/>
    <cellStyle name="Normal 22 2 3" xfId="855"/>
    <cellStyle name="Normal 22 2 4" xfId="856"/>
    <cellStyle name="Normal 22 2 4 2" xfId="857"/>
    <cellStyle name="Normal 22 2 5" xfId="858"/>
    <cellStyle name="Normal 22 2 5 2" xfId="859"/>
    <cellStyle name="Normal 22 2_DALYVIAI" xfId="860"/>
    <cellStyle name="Normal 22 3" xfId="861"/>
    <cellStyle name="Normal 22 3 2" xfId="862"/>
    <cellStyle name="Normal 22 3 2 2" xfId="863"/>
    <cellStyle name="Normal 22 3 3" xfId="864"/>
    <cellStyle name="Normal 22 3 3 2" xfId="865"/>
    <cellStyle name="Normal 22 3 4" xfId="866"/>
    <cellStyle name="Normal 22 3 4 2" xfId="867"/>
    <cellStyle name="Normal 22 3_DALYVIAI" xfId="868"/>
    <cellStyle name="Normal 22 4" xfId="869"/>
    <cellStyle name="Normal 22 5" xfId="870"/>
    <cellStyle name="Normal 22 6" xfId="871"/>
    <cellStyle name="Normal 22_4x200 M" xfId="872"/>
    <cellStyle name="Normal 23" xfId="873"/>
    <cellStyle name="Normal 23 2" xfId="874"/>
    <cellStyle name="Normal 23 3" xfId="875"/>
    <cellStyle name="Normal 24" xfId="876"/>
    <cellStyle name="Normal 24 2" xfId="877"/>
    <cellStyle name="Normal 24 3" xfId="878"/>
    <cellStyle name="Normal 24 4" xfId="879"/>
    <cellStyle name="Normal 24 5" xfId="880"/>
    <cellStyle name="Normal 24_DALYVIAI" xfId="881"/>
    <cellStyle name="Normal 25" xfId="882"/>
    <cellStyle name="Normal 25 2" xfId="883"/>
    <cellStyle name="Normal 25 2 2" xfId="884"/>
    <cellStyle name="Normal 25 3" xfId="885"/>
    <cellStyle name="Normal 25 3 2" xfId="886"/>
    <cellStyle name="Normal 25 4" xfId="887"/>
    <cellStyle name="Normal 25_4x200 M" xfId="888"/>
    <cellStyle name="Normal 26" xfId="889"/>
    <cellStyle name="Normal 26 2" xfId="890"/>
    <cellStyle name="Normal 26 3" xfId="891"/>
    <cellStyle name="Normal 26 4" xfId="892"/>
    <cellStyle name="Normal 26_DALYVIAI" xfId="893"/>
    <cellStyle name="Normal 27" xfId="894"/>
    <cellStyle name="Normal 28" xfId="895"/>
    <cellStyle name="Normal 29" xfId="896"/>
    <cellStyle name="Normal 3" xfId="897"/>
    <cellStyle name="Normal 3 10" xfId="898"/>
    <cellStyle name="Normal 3 11" xfId="899"/>
    <cellStyle name="Normal 3 12" xfId="900"/>
    <cellStyle name="Normal 3 12 2" xfId="901"/>
    <cellStyle name="Normal 3 12 3" xfId="902"/>
    <cellStyle name="Normal 3 12 4" xfId="903"/>
    <cellStyle name="Normal 3 12_DALYVIAI" xfId="904"/>
    <cellStyle name="Normal 3 13" xfId="905"/>
    <cellStyle name="Normal 3 14" xfId="906"/>
    <cellStyle name="Normal 3 2" xfId="907"/>
    <cellStyle name="Normal 3 3" xfId="908"/>
    <cellStyle name="Normal 3 3 2" xfId="909"/>
    <cellStyle name="Normal 3 3 3" xfId="910"/>
    <cellStyle name="Normal 3 3_4x200 V" xfId="911"/>
    <cellStyle name="Normal 3 4" xfId="912"/>
    <cellStyle name="Normal 3 4 2" xfId="913"/>
    <cellStyle name="Normal 3 4 3" xfId="914"/>
    <cellStyle name="Normal 3 4_4x200 V" xfId="915"/>
    <cellStyle name="Normal 3 5" xfId="916"/>
    <cellStyle name="Normal 3 5 2" xfId="917"/>
    <cellStyle name="Normal 3 5_4x200 V" xfId="918"/>
    <cellStyle name="Normal 3 6" xfId="919"/>
    <cellStyle name="Normal 3 7" xfId="920"/>
    <cellStyle name="Normal 3 8" xfId="921"/>
    <cellStyle name="Normal 3 8 2" xfId="922"/>
    <cellStyle name="Normal 3 8_4x200 V" xfId="923"/>
    <cellStyle name="Normal 3 9" xfId="924"/>
    <cellStyle name="Normal 3 9 2" xfId="925"/>
    <cellStyle name="Normal 3 9_4x200 V" xfId="926"/>
    <cellStyle name="Normal 3_1500 V" xfId="927"/>
    <cellStyle name="Normal 30" xfId="928"/>
    <cellStyle name="Normal 31" xfId="929"/>
    <cellStyle name="Normal 32" xfId="930"/>
    <cellStyle name="Normal 4" xfId="931"/>
    <cellStyle name="Normal 4 10" xfId="932"/>
    <cellStyle name="Normal 4 11" xfId="933"/>
    <cellStyle name="Normal 4 11 2" xfId="934"/>
    <cellStyle name="Normal 4 11 2 2" xfId="935"/>
    <cellStyle name="Normal 4 11 3" xfId="936"/>
    <cellStyle name="Normal 4 11 3 2" xfId="937"/>
    <cellStyle name="Normal 4 11 4" xfId="938"/>
    <cellStyle name="Normal 4 11 4 2" xfId="939"/>
    <cellStyle name="Normal 4 11_DALYVIAI" xfId="940"/>
    <cellStyle name="Normal 4 12" xfId="941"/>
    <cellStyle name="Normal 4 13" xfId="942"/>
    <cellStyle name="Normal 4 14" xfId="943"/>
    <cellStyle name="Normal 4 2" xfId="944"/>
    <cellStyle name="Normal 4 2 10" xfId="945"/>
    <cellStyle name="Normal 4 2 2" xfId="946"/>
    <cellStyle name="Normal 4 2 2 2" xfId="947"/>
    <cellStyle name="Normal 4 2 2 2 2" xfId="948"/>
    <cellStyle name="Normal 4 2 2 3" xfId="949"/>
    <cellStyle name="Normal 4 2 2 3 2" xfId="950"/>
    <cellStyle name="Normal 4 2 2 4" xfId="951"/>
    <cellStyle name="Normal 4 2 2 4 2" xfId="952"/>
    <cellStyle name="Normal 4 2 2 5" xfId="953"/>
    <cellStyle name="Normal 4 2 2_4x200 M" xfId="954"/>
    <cellStyle name="Normal 4 2 3" xfId="955"/>
    <cellStyle name="Normal 4 2 3 2" xfId="956"/>
    <cellStyle name="Normal 4 2 3 2 2" xfId="957"/>
    <cellStyle name="Normal 4 2 3 3" xfId="958"/>
    <cellStyle name="Normal 4 2 3 3 2" xfId="959"/>
    <cellStyle name="Normal 4 2 3 4" xfId="960"/>
    <cellStyle name="Normal 4 2 3 4 2" xfId="961"/>
    <cellStyle name="Normal 4 2 3 5" xfId="962"/>
    <cellStyle name="Normal 4 2 3_4x200 M" xfId="963"/>
    <cellStyle name="Normal 4 2 4" xfId="964"/>
    <cellStyle name="Normal 4 2 4 2" xfId="965"/>
    <cellStyle name="Normal 4 2 5" xfId="966"/>
    <cellStyle name="Normal 4 2 5 2" xfId="967"/>
    <cellStyle name="Normal 4 2 6" xfId="968"/>
    <cellStyle name="Normal 4 2 6 2" xfId="969"/>
    <cellStyle name="Normal 4 2 7" xfId="970"/>
    <cellStyle name="Normal 4 2 8" xfId="971"/>
    <cellStyle name="Normal 4 2 9" xfId="972"/>
    <cellStyle name="Normal 4 2_4x200 M" xfId="973"/>
    <cellStyle name="Normal 4 3" xfId="974"/>
    <cellStyle name="Normal 4 3 2" xfId="975"/>
    <cellStyle name="Normal 4 3 2 2" xfId="976"/>
    <cellStyle name="Normal 4 3 3" xfId="977"/>
    <cellStyle name="Normal 4 3 3 2" xfId="978"/>
    <cellStyle name="Normal 4 3 4" xfId="979"/>
    <cellStyle name="Normal 4 3 4 2" xfId="980"/>
    <cellStyle name="Normal 4 3 5" xfId="981"/>
    <cellStyle name="Normal 4 3_4x200 M" xfId="982"/>
    <cellStyle name="Normal 4 4" xfId="983"/>
    <cellStyle name="Normal 4 4 2" xfId="984"/>
    <cellStyle name="Normal 4 4 2 2" xfId="985"/>
    <cellStyle name="Normal 4 4 3" xfId="986"/>
    <cellStyle name="Normal 4 4 3 2" xfId="987"/>
    <cellStyle name="Normal 4 4 4" xfId="988"/>
    <cellStyle name="Normal 4 4 4 2" xfId="989"/>
    <cellStyle name="Normal 4 4 5" xfId="990"/>
    <cellStyle name="Normal 4 4_4x200 M" xfId="991"/>
    <cellStyle name="Normal 4 5" xfId="992"/>
    <cellStyle name="Normal 4 5 2" xfId="993"/>
    <cellStyle name="Normal 4 5 2 2" xfId="994"/>
    <cellStyle name="Normal 4 5 3" xfId="995"/>
    <cellStyle name="Normal 4 5 3 2" xfId="996"/>
    <cellStyle name="Normal 4 5 4" xfId="997"/>
    <cellStyle name="Normal 4 5 4 2" xfId="998"/>
    <cellStyle name="Normal 4 5 5" xfId="999"/>
    <cellStyle name="Normal 4 5_4x200 M" xfId="1000"/>
    <cellStyle name="Normal 4 6" xfId="1001"/>
    <cellStyle name="Normal 4 6 2" xfId="1002"/>
    <cellStyle name="Normal 4 6 2 2" xfId="1003"/>
    <cellStyle name="Normal 4 6 3" xfId="1004"/>
    <cellStyle name="Normal 4 6 3 2" xfId="1005"/>
    <cellStyle name="Normal 4 6 4" xfId="1006"/>
    <cellStyle name="Normal 4 6 4 2" xfId="1007"/>
    <cellStyle name="Normal 4 6 5" xfId="1008"/>
    <cellStyle name="Normal 4 6_4x200 M" xfId="1009"/>
    <cellStyle name="Normal 4 7" xfId="1010"/>
    <cellStyle name="Normal 4 7 2" xfId="1011"/>
    <cellStyle name="Normal 4 7 2 2" xfId="1012"/>
    <cellStyle name="Normal 4 7 3" xfId="1013"/>
    <cellStyle name="Normal 4 7 3 2" xfId="1014"/>
    <cellStyle name="Normal 4 7 4" xfId="1015"/>
    <cellStyle name="Normal 4 7 4 2" xfId="1016"/>
    <cellStyle name="Normal 4 7 5" xfId="1017"/>
    <cellStyle name="Normal 4 7_4x200 M" xfId="1018"/>
    <cellStyle name="Normal 4 8" xfId="1019"/>
    <cellStyle name="Normal 4 8 2" xfId="1020"/>
    <cellStyle name="Normal 4 8 2 2" xfId="1021"/>
    <cellStyle name="Normal 4 8 3" xfId="1022"/>
    <cellStyle name="Normal 4 8 3 2" xfId="1023"/>
    <cellStyle name="Normal 4 8 4" xfId="1024"/>
    <cellStyle name="Normal 4 8 4 2" xfId="1025"/>
    <cellStyle name="Normal 4 8 5" xfId="1026"/>
    <cellStyle name="Normal 4 8_4x200 M" xfId="1027"/>
    <cellStyle name="Normal 4 9" xfId="1028"/>
    <cellStyle name="Normal 4 9 10" xfId="1029"/>
    <cellStyle name="Normal 4 9 2" xfId="1030"/>
    <cellStyle name="Normal 4 9 2 2" xfId="1031"/>
    <cellStyle name="Normal 4 9 2 2 2" xfId="1032"/>
    <cellStyle name="Normal 4 9 2 3" xfId="1033"/>
    <cellStyle name="Normal 4 9 2 3 2" xfId="1034"/>
    <cellStyle name="Normal 4 9 2 4" xfId="1035"/>
    <cellStyle name="Normal 4 9 2 4 2" xfId="1036"/>
    <cellStyle name="Normal 4 9 2 5" xfId="1037"/>
    <cellStyle name="Normal 4 9 2_4x200 M" xfId="1038"/>
    <cellStyle name="Normal 4 9 3" xfId="1039"/>
    <cellStyle name="Normal 4 9 3 2" xfId="1040"/>
    <cellStyle name="Normal 4 9 3 2 2" xfId="1041"/>
    <cellStyle name="Normal 4 9 3 3" xfId="1042"/>
    <cellStyle name="Normal 4 9 3 3 2" xfId="1043"/>
    <cellStyle name="Normal 4 9 3 4" xfId="1044"/>
    <cellStyle name="Normal 4 9 3 4 2" xfId="1045"/>
    <cellStyle name="Normal 4 9 3 5" xfId="1046"/>
    <cellStyle name="Normal 4 9 3_4x200 M" xfId="1047"/>
    <cellStyle name="Normal 4 9 4" xfId="1048"/>
    <cellStyle name="Normal 4 9 4 2" xfId="1049"/>
    <cellStyle name="Normal 4 9 4 2 2" xfId="1050"/>
    <cellStyle name="Normal 4 9 4 3" xfId="1051"/>
    <cellStyle name="Normal 4 9 4 3 2" xfId="1052"/>
    <cellStyle name="Normal 4 9 4 4" xfId="1053"/>
    <cellStyle name="Normal 4 9 4 4 2" xfId="1054"/>
    <cellStyle name="Normal 4 9 4 5" xfId="1055"/>
    <cellStyle name="Normal 4 9 4_4x200 M" xfId="1056"/>
    <cellStyle name="Normal 4 9 5" xfId="1057"/>
    <cellStyle name="Normal 4 9 5 2" xfId="1058"/>
    <cellStyle name="Normal 4 9 5 2 2" xfId="1059"/>
    <cellStyle name="Normal 4 9 5 3" xfId="1060"/>
    <cellStyle name="Normal 4 9 5 3 2" xfId="1061"/>
    <cellStyle name="Normal 4 9 5 4" xfId="1062"/>
    <cellStyle name="Normal 4 9 5 4 2" xfId="1063"/>
    <cellStyle name="Normal 4 9 5 5" xfId="1064"/>
    <cellStyle name="Normal 4 9 5_4x200 M" xfId="1065"/>
    <cellStyle name="Normal 4 9 6" xfId="1066"/>
    <cellStyle name="Normal 4 9 6 2" xfId="1067"/>
    <cellStyle name="Normal 4 9 6 2 2" xfId="1068"/>
    <cellStyle name="Normal 4 9 6 3" xfId="1069"/>
    <cellStyle name="Normal 4 9 6 3 2" xfId="1070"/>
    <cellStyle name="Normal 4 9 6 4" xfId="1071"/>
    <cellStyle name="Normal 4 9 6 4 2" xfId="1072"/>
    <cellStyle name="Normal 4 9 6 5" xfId="1073"/>
    <cellStyle name="Normal 4 9 6_4x200 M" xfId="1074"/>
    <cellStyle name="Normal 4 9 7" xfId="1075"/>
    <cellStyle name="Normal 4 9 7 2" xfId="1076"/>
    <cellStyle name="Normal 4 9 8" xfId="1077"/>
    <cellStyle name="Normal 4 9 8 2" xfId="1078"/>
    <cellStyle name="Normal 4 9 9" xfId="1079"/>
    <cellStyle name="Normal 4 9 9 2" xfId="1080"/>
    <cellStyle name="Normal 4 9_4x200 M" xfId="1081"/>
    <cellStyle name="Normal 4_4x200 M" xfId="1082"/>
    <cellStyle name="Normal 5" xfId="1083"/>
    <cellStyle name="Normal 5 2" xfId="1084"/>
    <cellStyle name="Normal 5 2 2" xfId="1085"/>
    <cellStyle name="Normal 5 2 2 2" xfId="1086"/>
    <cellStyle name="Normal 5 2 2 3" xfId="1087"/>
    <cellStyle name="Normal 5 2 2 4" xfId="1088"/>
    <cellStyle name="Normal 5 2 2 5" xfId="1089"/>
    <cellStyle name="Normal 5 2 2_4x200 M" xfId="1090"/>
    <cellStyle name="Normal 5 2 3" xfId="1091"/>
    <cellStyle name="Normal 5 2 4" xfId="1092"/>
    <cellStyle name="Normal 5 2 4 2" xfId="1093"/>
    <cellStyle name="Normal 5 2 5" xfId="1094"/>
    <cellStyle name="Normal 5 2 5 2" xfId="1095"/>
    <cellStyle name="Normal 5 2_DALYVIAI" xfId="1096"/>
    <cellStyle name="Normal 5 3" xfId="1097"/>
    <cellStyle name="Normal 5 3 2" xfId="1098"/>
    <cellStyle name="Normal 5 3 2 2" xfId="1099"/>
    <cellStyle name="Normal 5 3 3" xfId="1100"/>
    <cellStyle name="Normal 5 3 3 2" xfId="1101"/>
    <cellStyle name="Normal 5 3 4" xfId="1102"/>
    <cellStyle name="Normal 5 3 4 2" xfId="1103"/>
    <cellStyle name="Normal 5 3_DALYVIAI" xfId="1104"/>
    <cellStyle name="Normal 5 4" xfId="1105"/>
    <cellStyle name="Normal 5 5" xfId="1106"/>
    <cellStyle name="Normal 5 6" xfId="1107"/>
    <cellStyle name="Normal 5_4x200 M" xfId="1108"/>
    <cellStyle name="Normal 6" xfId="1109"/>
    <cellStyle name="Normal 6 2" xfId="1110"/>
    <cellStyle name="Normal 6 2 2" xfId="1111"/>
    <cellStyle name="Normal 6 2 2 2" xfId="1112"/>
    <cellStyle name="Normal 6 2 3" xfId="1113"/>
    <cellStyle name="Normal 6 2 3 2" xfId="1114"/>
    <cellStyle name="Normal 6 2 4" xfId="1115"/>
    <cellStyle name="Normal 6 2 4 2" xfId="1116"/>
    <cellStyle name="Normal 6 2 5" xfId="1117"/>
    <cellStyle name="Normal 6 2_4x200 M" xfId="1118"/>
    <cellStyle name="Normal 6 3" xfId="1119"/>
    <cellStyle name="Normal 6 3 2" xfId="1120"/>
    <cellStyle name="Normal 6 3 2 2" xfId="1121"/>
    <cellStyle name="Normal 6 3 3" xfId="1122"/>
    <cellStyle name="Normal 6 3 3 2" xfId="1123"/>
    <cellStyle name="Normal 6 3 4" xfId="1124"/>
    <cellStyle name="Normal 6 3 4 2" xfId="1125"/>
    <cellStyle name="Normal 6 3 5" xfId="1126"/>
    <cellStyle name="Normal 6 3_4x200 M" xfId="1127"/>
    <cellStyle name="Normal 6 4" xfId="1128"/>
    <cellStyle name="Normal 6 4 2" xfId="1129"/>
    <cellStyle name="Normal 6 4 2 2" xfId="1130"/>
    <cellStyle name="Normal 6 4 3" xfId="1131"/>
    <cellStyle name="Normal 6 4 3 2" xfId="1132"/>
    <cellStyle name="Normal 6 4 4" xfId="1133"/>
    <cellStyle name="Normal 6 4 4 2" xfId="1134"/>
    <cellStyle name="Normal 6 4 5" xfId="1135"/>
    <cellStyle name="Normal 6 4_4x200 M" xfId="1136"/>
    <cellStyle name="Normal 6 5" xfId="1137"/>
    <cellStyle name="Normal 6 6" xfId="1138"/>
    <cellStyle name="Normal 6 6 2" xfId="1139"/>
    <cellStyle name="Normal 6 6 2 2" xfId="1140"/>
    <cellStyle name="Normal 6 6 3" xfId="1141"/>
    <cellStyle name="Normal 6 6 3 2" xfId="1142"/>
    <cellStyle name="Normal 6 6 4" xfId="1143"/>
    <cellStyle name="Normal 6 6 4 2" xfId="1144"/>
    <cellStyle name="Normal 6 6_DALYVIAI" xfId="1145"/>
    <cellStyle name="Normal 6 7" xfId="1146"/>
    <cellStyle name="Normal 6 8" xfId="1147"/>
    <cellStyle name="Normal 6 9" xfId="1148"/>
    <cellStyle name="Normal 6_4x200 M" xfId="1149"/>
    <cellStyle name="Normal 7" xfId="1150"/>
    <cellStyle name="Normal 7 2" xfId="1151"/>
    <cellStyle name="Normal 7 2 2" xfId="1152"/>
    <cellStyle name="Normal 7 2 2 2" xfId="1153"/>
    <cellStyle name="Normal 7 2 2 2 2" xfId="1154"/>
    <cellStyle name="Normal 7 2 2 3" xfId="1155"/>
    <cellStyle name="Normal 7 2 2 3 2" xfId="1156"/>
    <cellStyle name="Normal 7 2 2 4" xfId="1157"/>
    <cellStyle name="Normal 7 2 2 4 2" xfId="1158"/>
    <cellStyle name="Normal 7 2 2_DALYVIAI" xfId="1159"/>
    <cellStyle name="Normal 7 2 3" xfId="1160"/>
    <cellStyle name="Normal 7 2 3 2" xfId="1161"/>
    <cellStyle name="Normal 7 2 4" xfId="1162"/>
    <cellStyle name="Normal 7 2 5" xfId="1163"/>
    <cellStyle name="Normal 7 2 6" xfId="1164"/>
    <cellStyle name="Normal 7 2_4x200 M" xfId="1165"/>
    <cellStyle name="Normal 7 3" xfId="1166"/>
    <cellStyle name="Normal 7 4" xfId="1167"/>
    <cellStyle name="Normal 7 5" xfId="1168"/>
    <cellStyle name="Normal 7 6" xfId="1169"/>
    <cellStyle name="Normal 7_DALYVIAI" xfId="1170"/>
    <cellStyle name="Normal 8" xfId="1171"/>
    <cellStyle name="Normal 8 2" xfId="1172"/>
    <cellStyle name="Normal 8 2 2" xfId="1173"/>
    <cellStyle name="Normal 8 2 2 2" xfId="1174"/>
    <cellStyle name="Normal 8 2 2 2 2" xfId="1175"/>
    <cellStyle name="Normal 8 2 2 3" xfId="1176"/>
    <cellStyle name="Normal 8 2 2 3 2" xfId="1177"/>
    <cellStyle name="Normal 8 2 2 4" xfId="1178"/>
    <cellStyle name="Normal 8 2 2 4 2" xfId="1179"/>
    <cellStyle name="Normal 8 2 2 5" xfId="1180"/>
    <cellStyle name="Normal 8 2 2_4x200 M" xfId="1181"/>
    <cellStyle name="Normal 8 2 3" xfId="1182"/>
    <cellStyle name="Normal 8 2 3 2" xfId="1183"/>
    <cellStyle name="Normal 8 2 4" xfId="1184"/>
    <cellStyle name="Normal 8 2 4 2" xfId="1185"/>
    <cellStyle name="Normal 8 2 5" xfId="1186"/>
    <cellStyle name="Normal 8 2 5 2" xfId="1187"/>
    <cellStyle name="Normal 8 2 6" xfId="1188"/>
    <cellStyle name="Normal 8 2_4x200 M" xfId="1189"/>
    <cellStyle name="Normal 8 3" xfId="1190"/>
    <cellStyle name="Normal 8 4" xfId="1191"/>
    <cellStyle name="Normal 8 4 2" xfId="1192"/>
    <cellStyle name="Normal 8 4 2 2" xfId="1193"/>
    <cellStyle name="Normal 8 4 3" xfId="1194"/>
    <cellStyle name="Normal 8 4 3 2" xfId="1195"/>
    <cellStyle name="Normal 8 4 4" xfId="1196"/>
    <cellStyle name="Normal 8 4 4 2" xfId="1197"/>
    <cellStyle name="Normal 8 4_DALYVIAI" xfId="1198"/>
    <cellStyle name="Normal 8 5" xfId="1199"/>
    <cellStyle name="Normal 8 6" xfId="1200"/>
    <cellStyle name="Normal 8 7" xfId="1201"/>
    <cellStyle name="Normal 8_4x200 M" xfId="1202"/>
    <cellStyle name="Normal 9" xfId="1203"/>
    <cellStyle name="Normal 9 10" xfId="1204"/>
    <cellStyle name="Normal 9 2" xfId="1205"/>
    <cellStyle name="Normal 9 2 2" xfId="1206"/>
    <cellStyle name="Normal 9 2 2 2" xfId="1207"/>
    <cellStyle name="Normal 9 2 3" xfId="1208"/>
    <cellStyle name="Normal 9 2 3 2" xfId="1209"/>
    <cellStyle name="Normal 9 2 4" xfId="1210"/>
    <cellStyle name="Normal 9 2 4 2" xfId="1211"/>
    <cellStyle name="Normal 9 2 5" xfId="1212"/>
    <cellStyle name="Normal 9 2_4x200 M" xfId="1213"/>
    <cellStyle name="Normal 9 3" xfId="1214"/>
    <cellStyle name="Normal 9 3 2" xfId="1215"/>
    <cellStyle name="Normal 9 3 2 2" xfId="1216"/>
    <cellStyle name="Normal 9 3 2 2 2" xfId="1217"/>
    <cellStyle name="Normal 9 3 2 3" xfId="1218"/>
    <cellStyle name="Normal 9 3 2 3 2" xfId="1219"/>
    <cellStyle name="Normal 9 3 2 4" xfId="1220"/>
    <cellStyle name="Normal 9 3 2 4 2" xfId="1221"/>
    <cellStyle name="Normal 9 3 2 5" xfId="1222"/>
    <cellStyle name="Normal 9 3 2_4x200 M" xfId="1223"/>
    <cellStyle name="Normal 9 3 3" xfId="1224"/>
    <cellStyle name="Normal 9 3 3 2" xfId="1225"/>
    <cellStyle name="Normal 9 3 4" xfId="1226"/>
    <cellStyle name="Normal 9 3 4 2" xfId="1227"/>
    <cellStyle name="Normal 9 3 5" xfId="1228"/>
    <cellStyle name="Normal 9 3 5 2" xfId="1229"/>
    <cellStyle name="Normal 9 3 6" xfId="1230"/>
    <cellStyle name="Normal 9 3_4x200 M" xfId="1231"/>
    <cellStyle name="Normal 9 4" xfId="1232"/>
    <cellStyle name="Normal 9 4 2" xfId="1233"/>
    <cellStyle name="Normal 9 4 2 2" xfId="1234"/>
    <cellStyle name="Normal 9 4 3" xfId="1235"/>
    <cellStyle name="Normal 9 4 3 2" xfId="1236"/>
    <cellStyle name="Normal 9 4 4" xfId="1237"/>
    <cellStyle name="Normal 9 4 4 2" xfId="1238"/>
    <cellStyle name="Normal 9 4 5" xfId="1239"/>
    <cellStyle name="Normal 9 4_4x200 M" xfId="1240"/>
    <cellStyle name="Normal 9 5" xfId="1241"/>
    <cellStyle name="Normal 9 5 2" xfId="1242"/>
    <cellStyle name="Normal 9 5 2 2" xfId="1243"/>
    <cellStyle name="Normal 9 5 3" xfId="1244"/>
    <cellStyle name="Normal 9 5 3 2" xfId="1245"/>
    <cellStyle name="Normal 9 5 4" xfId="1246"/>
    <cellStyle name="Normal 9 5 4 2" xfId="1247"/>
    <cellStyle name="Normal 9 5 5" xfId="1248"/>
    <cellStyle name="Normal 9 5_4x200 M" xfId="1249"/>
    <cellStyle name="Normal 9 6" xfId="1250"/>
    <cellStyle name="Normal 9 7" xfId="1251"/>
    <cellStyle name="Normal 9 7 2" xfId="1252"/>
    <cellStyle name="Normal 9 7 2 2" xfId="1253"/>
    <cellStyle name="Normal 9 7 3" xfId="1254"/>
    <cellStyle name="Normal 9 7 3 2" xfId="1255"/>
    <cellStyle name="Normal 9 7 4" xfId="1256"/>
    <cellStyle name="Normal 9 7 4 2" xfId="1257"/>
    <cellStyle name="Normal 9 7_DALYVIAI" xfId="1258"/>
    <cellStyle name="Normal 9 8" xfId="1259"/>
    <cellStyle name="Normal 9 9" xfId="1260"/>
    <cellStyle name="Normal 9_4x200 M" xfId="1261"/>
    <cellStyle name="Normal_2013-01-15 2" xfId="1262"/>
    <cellStyle name="Normal_60 M1" xfId="1263"/>
    <cellStyle name="Normal_kategorijos(1)" xfId="1264"/>
    <cellStyle name="Note" xfId="1265"/>
    <cellStyle name="Output" xfId="1266"/>
    <cellStyle name="Paprastas 2" xfId="1267"/>
    <cellStyle name="Paprastas_Lapas1" xfId="1268"/>
    <cellStyle name="Paryškinimas 1" xfId="1269"/>
    <cellStyle name="Paryškinimas 2" xfId="1270"/>
    <cellStyle name="Paryškinimas 3" xfId="1271"/>
    <cellStyle name="Paryškinimas 4" xfId="1272"/>
    <cellStyle name="Paryškinimas 5" xfId="1273"/>
    <cellStyle name="Paryškinimas 6" xfId="1274"/>
    <cellStyle name="Pastaba" xfId="1275"/>
    <cellStyle name="Pavadinimas" xfId="1276"/>
    <cellStyle name="Percent" xfId="1277"/>
    <cellStyle name="Percent [0]" xfId="1278"/>
    <cellStyle name="Percent [00]" xfId="1279"/>
    <cellStyle name="Percent [2]" xfId="1280"/>
    <cellStyle name="PrePop Currency (0)" xfId="1281"/>
    <cellStyle name="PrePop Currency (2)" xfId="1282"/>
    <cellStyle name="PrePop Units (0)" xfId="1283"/>
    <cellStyle name="PrePop Units (1)" xfId="1284"/>
    <cellStyle name="PrePop Units (2)" xfId="1285"/>
    <cellStyle name="Skaičiavimas" xfId="1286"/>
    <cellStyle name="Suma" xfId="1287"/>
    <cellStyle name="Susietas langelis" xfId="1288"/>
    <cellStyle name="Text Indent A" xfId="1289"/>
    <cellStyle name="Text Indent B" xfId="1290"/>
    <cellStyle name="Text Indent C" xfId="1291"/>
    <cellStyle name="Tikrinimo langelis" xfId="1292"/>
    <cellStyle name="Title" xfId="1293"/>
    <cellStyle name="Total" xfId="1294"/>
    <cellStyle name="Walutowy [0]_PLDT" xfId="1295"/>
    <cellStyle name="Walutowy_PLDT" xfId="1296"/>
    <cellStyle name="Warning Text" xfId="1297"/>
    <cellStyle name="Обычный_Итоговый спартакиады 1991-92 г" xfId="1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74</xdr:row>
      <xdr:rowOff>161925</xdr:rowOff>
    </xdr:from>
    <xdr:ext cx="466725" cy="762000"/>
    <xdr:sp>
      <xdr:nvSpPr>
        <xdr:cNvPr id="1" name="AutoShape 2"/>
        <xdr:cNvSpPr>
          <a:spLocks noChangeAspect="1"/>
        </xdr:cNvSpPr>
      </xdr:nvSpPr>
      <xdr:spPr>
        <a:xfrm>
          <a:off x="5514975" y="11849100"/>
          <a:ext cx="466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180975</xdr:rowOff>
    </xdr:from>
    <xdr:ext cx="466725" cy="695325"/>
    <xdr:sp>
      <xdr:nvSpPr>
        <xdr:cNvPr id="2" name="AutoShape 2"/>
        <xdr:cNvSpPr>
          <a:spLocks noChangeAspect="1"/>
        </xdr:cNvSpPr>
      </xdr:nvSpPr>
      <xdr:spPr>
        <a:xfrm>
          <a:off x="5514975" y="6362700"/>
          <a:ext cx="466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55</xdr:row>
      <xdr:rowOff>161925</xdr:rowOff>
    </xdr:from>
    <xdr:ext cx="466725" cy="762000"/>
    <xdr:sp>
      <xdr:nvSpPr>
        <xdr:cNvPr id="1" name="AutoShape 2"/>
        <xdr:cNvSpPr>
          <a:spLocks noChangeAspect="1"/>
        </xdr:cNvSpPr>
      </xdr:nvSpPr>
      <xdr:spPr>
        <a:xfrm>
          <a:off x="6353175" y="10144125"/>
          <a:ext cx="466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180975</xdr:rowOff>
    </xdr:from>
    <xdr:ext cx="466725" cy="685800"/>
    <xdr:sp>
      <xdr:nvSpPr>
        <xdr:cNvPr id="2" name="AutoShape 2"/>
        <xdr:cNvSpPr>
          <a:spLocks noChangeAspect="1"/>
        </xdr:cNvSpPr>
      </xdr:nvSpPr>
      <xdr:spPr>
        <a:xfrm>
          <a:off x="6353175" y="3609975"/>
          <a:ext cx="466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48</xdr:row>
      <xdr:rowOff>180975</xdr:rowOff>
    </xdr:from>
    <xdr:ext cx="342900" cy="504825"/>
    <xdr:sp>
      <xdr:nvSpPr>
        <xdr:cNvPr id="1" name="AutoShape 2"/>
        <xdr:cNvSpPr>
          <a:spLocks noChangeAspect="1"/>
        </xdr:cNvSpPr>
      </xdr:nvSpPr>
      <xdr:spPr>
        <a:xfrm>
          <a:off x="5610225" y="7334250"/>
          <a:ext cx="3429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16</xdr:row>
      <xdr:rowOff>180975</xdr:rowOff>
    </xdr:from>
    <xdr:ext cx="342900" cy="504825"/>
    <xdr:sp>
      <xdr:nvSpPr>
        <xdr:cNvPr id="1" name="AutoShape 2"/>
        <xdr:cNvSpPr>
          <a:spLocks noChangeAspect="1"/>
        </xdr:cNvSpPr>
      </xdr:nvSpPr>
      <xdr:spPr>
        <a:xfrm>
          <a:off x="5610225" y="2886075"/>
          <a:ext cx="3429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10</xdr:row>
      <xdr:rowOff>0</xdr:rowOff>
    </xdr:from>
    <xdr:ext cx="609600" cy="714375"/>
    <xdr:sp>
      <xdr:nvSpPr>
        <xdr:cNvPr id="1" name="AutoShape 2"/>
        <xdr:cNvSpPr>
          <a:spLocks noChangeAspect="1"/>
        </xdr:cNvSpPr>
      </xdr:nvSpPr>
      <xdr:spPr>
        <a:xfrm>
          <a:off x="5334000" y="1504950"/>
          <a:ext cx="6096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17</xdr:row>
      <xdr:rowOff>0</xdr:rowOff>
    </xdr:from>
    <xdr:ext cx="609600" cy="704850"/>
    <xdr:sp>
      <xdr:nvSpPr>
        <xdr:cNvPr id="1" name="AutoShape 2"/>
        <xdr:cNvSpPr>
          <a:spLocks noChangeAspect="1"/>
        </xdr:cNvSpPr>
      </xdr:nvSpPr>
      <xdr:spPr>
        <a:xfrm>
          <a:off x="5334000" y="2905125"/>
          <a:ext cx="609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12</xdr:row>
      <xdr:rowOff>0</xdr:rowOff>
    </xdr:from>
    <xdr:ext cx="609600" cy="704850"/>
    <xdr:sp>
      <xdr:nvSpPr>
        <xdr:cNvPr id="1" name="AutoShape 2"/>
        <xdr:cNvSpPr>
          <a:spLocks noChangeAspect="1"/>
        </xdr:cNvSpPr>
      </xdr:nvSpPr>
      <xdr:spPr>
        <a:xfrm>
          <a:off x="6334125" y="1905000"/>
          <a:ext cx="609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609600" cy="733425"/>
    <xdr:sp>
      <xdr:nvSpPr>
        <xdr:cNvPr id="2" name="AutoShape 2"/>
        <xdr:cNvSpPr>
          <a:spLocks noChangeAspect="1"/>
        </xdr:cNvSpPr>
      </xdr:nvSpPr>
      <xdr:spPr>
        <a:xfrm>
          <a:off x="6334125" y="3048000"/>
          <a:ext cx="6096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IK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7.57421875" style="47" customWidth="1"/>
    <col min="8" max="8" width="7.00390625" style="46" customWidth="1"/>
    <col min="9" max="9" width="4.7109375" style="45" customWidth="1"/>
    <col min="10" max="10" width="7.00390625" style="46" hidden="1" customWidth="1"/>
    <col min="11" max="11" width="4.7109375" style="45" hidden="1" customWidth="1"/>
    <col min="12" max="12" width="5.140625" style="44" customWidth="1"/>
    <col min="13" max="13" width="24.57421875" style="42" customWidth="1"/>
    <col min="14" max="14" width="4.7109375" style="42" hidden="1" customWidth="1"/>
    <col min="15" max="15" width="5.28125" style="43" hidden="1" customWidth="1"/>
    <col min="16" max="16" width="3.57421875" style="42" hidden="1" customWidth="1"/>
    <col min="17" max="244" width="9.140625" style="42" customWidth="1"/>
    <col min="245" max="16384" width="9.140625" style="41" customWidth="1"/>
  </cols>
  <sheetData>
    <row r="1" spans="1:245" s="97" customFormat="1" ht="18.75">
      <c r="A1" s="102" t="s">
        <v>0</v>
      </c>
      <c r="E1" s="99"/>
      <c r="F1" s="101"/>
      <c r="G1" s="100"/>
      <c r="H1" s="46"/>
      <c r="I1" s="45"/>
      <c r="J1" s="46"/>
      <c r="K1" s="45"/>
      <c r="L1" s="99"/>
      <c r="O1" s="43"/>
      <c r="IK1" s="41"/>
    </row>
    <row r="2" spans="5:245" s="97" customFormat="1" ht="13.5" customHeight="1">
      <c r="E2" s="99"/>
      <c r="F2" s="101"/>
      <c r="G2" s="100"/>
      <c r="H2" s="46"/>
      <c r="I2" s="45"/>
      <c r="J2" s="46"/>
      <c r="K2" s="45"/>
      <c r="L2" s="99"/>
      <c r="M2" s="98" t="s">
        <v>1</v>
      </c>
      <c r="O2" s="43"/>
      <c r="IK2" s="41"/>
    </row>
    <row r="3" spans="3:15" s="75" customFormat="1" ht="4.5" customHeight="1">
      <c r="C3" s="90"/>
      <c r="E3" s="89"/>
      <c r="F3" s="88"/>
      <c r="G3" s="81"/>
      <c r="H3" s="84"/>
      <c r="I3" s="78"/>
      <c r="J3" s="79"/>
      <c r="K3" s="78"/>
      <c r="L3" s="77"/>
      <c r="M3" s="76"/>
      <c r="O3" s="43"/>
    </row>
    <row r="4" spans="3:13" ht="15.75">
      <c r="C4" s="96" t="s">
        <v>129</v>
      </c>
      <c r="E4" s="95"/>
      <c r="F4" s="94"/>
      <c r="M4" s="93" t="s">
        <v>18</v>
      </c>
    </row>
    <row r="5" spans="3:15" s="75" customFormat="1" ht="4.5" customHeight="1">
      <c r="C5" s="90"/>
      <c r="E5" s="89"/>
      <c r="F5" s="88"/>
      <c r="G5" s="81"/>
      <c r="H5" s="84"/>
      <c r="I5" s="78"/>
      <c r="J5" s="79"/>
      <c r="K5" s="78"/>
      <c r="L5" s="77"/>
      <c r="M5" s="76"/>
      <c r="O5" s="43"/>
    </row>
    <row r="6" spans="3:15" s="75" customFormat="1" ht="12.75" customHeight="1">
      <c r="C6" s="42"/>
      <c r="D6" s="87">
        <v>1</v>
      </c>
      <c r="E6" s="86" t="s">
        <v>55</v>
      </c>
      <c r="F6" s="85"/>
      <c r="G6" s="81"/>
      <c r="H6" s="84"/>
      <c r="I6" s="78"/>
      <c r="J6" s="79"/>
      <c r="K6" s="78"/>
      <c r="L6" s="77"/>
      <c r="M6" s="76"/>
      <c r="O6" s="43"/>
    </row>
    <row r="7" spans="5:15" s="75" customFormat="1" ht="6" customHeight="1">
      <c r="E7" s="83"/>
      <c r="F7" s="82"/>
      <c r="G7" s="81"/>
      <c r="H7" s="80"/>
      <c r="I7" s="78"/>
      <c r="J7" s="79"/>
      <c r="K7" s="78"/>
      <c r="L7" s="77"/>
      <c r="M7" s="76"/>
      <c r="O7" s="43"/>
    </row>
    <row r="8" spans="1:15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48</v>
      </c>
      <c r="I8" s="68" t="s">
        <v>46</v>
      </c>
      <c r="J8" s="69" t="s">
        <v>47</v>
      </c>
      <c r="K8" s="68" t="s">
        <v>46</v>
      </c>
      <c r="L8" s="67" t="s">
        <v>45</v>
      </c>
      <c r="M8" s="66" t="s">
        <v>44</v>
      </c>
      <c r="N8" s="42" t="s">
        <v>43</v>
      </c>
      <c r="O8" s="52" t="s">
        <v>42</v>
      </c>
    </row>
    <row r="9" spans="1:243" s="50" customFormat="1" ht="15.75" customHeight="1">
      <c r="A9" s="65">
        <v>1</v>
      </c>
      <c r="B9" s="64">
        <v>143</v>
      </c>
      <c r="C9" s="63" t="s">
        <v>83</v>
      </c>
      <c r="D9" s="62" t="s">
        <v>128</v>
      </c>
      <c r="E9" s="61" t="s">
        <v>127</v>
      </c>
      <c r="F9" s="60" t="s">
        <v>7</v>
      </c>
      <c r="G9" s="59">
        <f>IF(ISBLANK(H9),"",TRUNC(17.22*(H9-15.4)^2))</f>
        <v>872</v>
      </c>
      <c r="H9" s="58">
        <v>8.28</v>
      </c>
      <c r="I9" s="56">
        <v>0.159</v>
      </c>
      <c r="J9" s="57"/>
      <c r="K9" s="56"/>
      <c r="L9" s="55" t="str">
        <f>IF(ISBLANK(H9),"",IF(H9&gt;9.04,"",IF(H9&lt;=7.25,"TSM",IF(H9&lt;=7.45,"SM",IF(H9&lt;=7.7,"KSM",IF(H9&lt;=8,"I A",IF(H9&lt;=8.44,"II A",IF(H9&lt;=9.04,"III A"))))))))</f>
        <v>II A</v>
      </c>
      <c r="M9" s="54" t="s">
        <v>26</v>
      </c>
      <c r="N9" s="53">
        <v>8.26</v>
      </c>
      <c r="O9" s="52">
        <v>3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s="50" customFormat="1" ht="15.75" customHeight="1">
      <c r="A10" s="65">
        <v>2</v>
      </c>
      <c r="B10" s="64">
        <v>139</v>
      </c>
      <c r="C10" s="63" t="s">
        <v>126</v>
      </c>
      <c r="D10" s="62" t="s">
        <v>125</v>
      </c>
      <c r="E10" s="61" t="s">
        <v>124</v>
      </c>
      <c r="F10" s="60" t="s">
        <v>7</v>
      </c>
      <c r="G10" s="59">
        <f>IF(ISBLANK(H10),"",TRUNC(17.22*(H10-15.4)^2))</f>
        <v>761</v>
      </c>
      <c r="H10" s="58">
        <v>8.75</v>
      </c>
      <c r="I10" s="56">
        <v>0.238</v>
      </c>
      <c r="J10" s="57"/>
      <c r="K10" s="56"/>
      <c r="L10" s="55" t="str">
        <f>IF(ISBLANK(H10),"",IF(H10&gt;9.04,"",IF(H10&lt;=7.25,"TSM",IF(H10&lt;=7.45,"SM",IF(H10&lt;=7.7,"KSM",IF(H10&lt;=8,"I A",IF(H10&lt;=8.44,"II A",IF(H10&lt;=9.04,"III A"))))))))</f>
        <v>III A</v>
      </c>
      <c r="M10" s="54" t="s">
        <v>123</v>
      </c>
      <c r="N10" s="53">
        <v>8.71</v>
      </c>
      <c r="O10" s="52">
        <v>5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s="50" customFormat="1" ht="15.75" customHeight="1">
      <c r="A11" s="65">
        <v>3</v>
      </c>
      <c r="B11" s="64">
        <v>61</v>
      </c>
      <c r="C11" s="63" t="s">
        <v>41</v>
      </c>
      <c r="D11" s="62" t="s">
        <v>122</v>
      </c>
      <c r="E11" s="61" t="s">
        <v>121</v>
      </c>
      <c r="F11" s="60" t="s">
        <v>16</v>
      </c>
      <c r="G11" s="59">
        <f>IF(ISBLANK(H11),"",TRUNC(17.22*(H11-15.4)^2))</f>
        <v>759</v>
      </c>
      <c r="H11" s="58">
        <v>8.76</v>
      </c>
      <c r="I11" s="56">
        <v>0.155</v>
      </c>
      <c r="J11" s="57"/>
      <c r="K11" s="56"/>
      <c r="L11" s="55" t="str">
        <f>IF(ISBLANK(H11),"",IF(H11&gt;9.04,"",IF(H11&lt;=7.25,"TSM",IF(H11&lt;=7.45,"SM",IF(H11&lt;=7.7,"KSM",IF(H11&lt;=8,"I A",IF(H11&lt;=8.44,"II A",IF(H11&lt;=9.04,"III A"))))))))</f>
        <v>III A</v>
      </c>
      <c r="M11" s="54" t="s">
        <v>120</v>
      </c>
      <c r="N11" s="53"/>
      <c r="O11" s="52">
        <v>6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s="50" customFormat="1" ht="15.75" customHeight="1">
      <c r="A12" s="65">
        <v>4</v>
      </c>
      <c r="B12" s="64">
        <v>43</v>
      </c>
      <c r="C12" s="63" t="s">
        <v>119</v>
      </c>
      <c r="D12" s="62" t="s">
        <v>118</v>
      </c>
      <c r="E12" s="61" t="s">
        <v>117</v>
      </c>
      <c r="F12" s="60" t="s">
        <v>11</v>
      </c>
      <c r="G12" s="59">
        <f>IF(ISBLANK(H12),"",TRUNC(17.22*(H12-15.4)^2))</f>
        <v>659</v>
      </c>
      <c r="H12" s="58">
        <v>9.21</v>
      </c>
      <c r="I12" s="56" t="s">
        <v>116</v>
      </c>
      <c r="J12" s="57"/>
      <c r="K12" s="56"/>
      <c r="L12" s="55">
        <f>IF(ISBLANK(H12),"",IF(H12&gt;9.04,"",IF(H12&lt;=7.25,"TSM",IF(H12&lt;=7.45,"SM",IF(H12&lt;=7.7,"KSM",IF(H12&lt;=8,"I A",IF(H12&lt;=8.44,"II A",IF(H12&lt;=9.04,"III A"))))))))</f>
      </c>
      <c r="M12" s="54" t="s">
        <v>22</v>
      </c>
      <c r="N12" s="53"/>
      <c r="O12" s="52">
        <v>2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s="50" customFormat="1" ht="15.75" customHeight="1">
      <c r="A13" s="65" t="s">
        <v>80</v>
      </c>
      <c r="B13" s="64">
        <v>101</v>
      </c>
      <c r="C13" s="92" t="s">
        <v>115</v>
      </c>
      <c r="D13" s="91" t="s">
        <v>114</v>
      </c>
      <c r="E13" s="61" t="s">
        <v>113</v>
      </c>
      <c r="F13" s="60" t="s">
        <v>97</v>
      </c>
      <c r="G13" s="59" t="s">
        <v>80</v>
      </c>
      <c r="H13" s="58">
        <v>7.98</v>
      </c>
      <c r="I13" s="56">
        <v>0.15</v>
      </c>
      <c r="J13" s="57"/>
      <c r="K13" s="56"/>
      <c r="L13" s="55" t="str">
        <f>IF(ISBLANK(H13),"",IF(H13&gt;9.04,"",IF(H13&lt;=7.25,"TSM",IF(H13&lt;=7.45,"SM",IF(H13&lt;=7.7,"KSM",IF(H13&lt;=8,"I A",IF(H13&lt;=8.44,"II A",IF(H13&lt;=9.04,"III A"))))))))</f>
        <v>I A</v>
      </c>
      <c r="M13" s="54" t="s">
        <v>112</v>
      </c>
      <c r="N13" s="53">
        <v>7.95</v>
      </c>
      <c r="O13" s="52">
        <v>4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3:15" s="75" customFormat="1" ht="4.5" customHeight="1">
      <c r="C14" s="90"/>
      <c r="E14" s="89"/>
      <c r="F14" s="88"/>
      <c r="G14" s="81"/>
      <c r="H14" s="84"/>
      <c r="I14" s="78"/>
      <c r="J14" s="79"/>
      <c r="K14" s="78"/>
      <c r="L14" s="77"/>
      <c r="M14" s="76"/>
      <c r="N14" s="53"/>
      <c r="O14" s="43"/>
    </row>
    <row r="15" spans="3:15" s="75" customFormat="1" ht="12.75" customHeight="1">
      <c r="C15" s="42"/>
      <c r="D15" s="87">
        <v>2</v>
      </c>
      <c r="E15" s="86" t="s">
        <v>55</v>
      </c>
      <c r="F15" s="85"/>
      <c r="G15" s="81"/>
      <c r="H15" s="84"/>
      <c r="I15" s="78"/>
      <c r="J15" s="79"/>
      <c r="K15" s="78"/>
      <c r="L15" s="77"/>
      <c r="M15" s="76"/>
      <c r="N15" s="53"/>
      <c r="O15" s="43"/>
    </row>
    <row r="16" spans="5:15" s="75" customFormat="1" ht="6" customHeight="1">
      <c r="E16" s="83"/>
      <c r="F16" s="82"/>
      <c r="G16" s="81"/>
      <c r="H16" s="80"/>
      <c r="I16" s="78"/>
      <c r="J16" s="79"/>
      <c r="K16" s="78"/>
      <c r="L16" s="77"/>
      <c r="M16" s="76"/>
      <c r="N16" s="53"/>
      <c r="O16" s="43"/>
    </row>
    <row r="17" spans="1:15" s="42" customFormat="1" ht="11.25" customHeight="1">
      <c r="A17" s="66" t="s">
        <v>3</v>
      </c>
      <c r="B17" s="66" t="s">
        <v>54</v>
      </c>
      <c r="C17" s="74" t="s">
        <v>53</v>
      </c>
      <c r="D17" s="73" t="s">
        <v>52</v>
      </c>
      <c r="E17" s="72" t="s">
        <v>51</v>
      </c>
      <c r="F17" s="71" t="s">
        <v>50</v>
      </c>
      <c r="G17" s="70" t="s">
        <v>49</v>
      </c>
      <c r="H17" s="69" t="s">
        <v>48</v>
      </c>
      <c r="I17" s="68" t="s">
        <v>46</v>
      </c>
      <c r="J17" s="69" t="s">
        <v>47</v>
      </c>
      <c r="K17" s="68" t="s">
        <v>46</v>
      </c>
      <c r="L17" s="67" t="s">
        <v>45</v>
      </c>
      <c r="M17" s="66" t="s">
        <v>44</v>
      </c>
      <c r="N17" s="42" t="s">
        <v>43</v>
      </c>
      <c r="O17" s="52" t="s">
        <v>42</v>
      </c>
    </row>
    <row r="18" spans="1:243" s="50" customFormat="1" ht="15.75" customHeight="1">
      <c r="A18" s="65">
        <v>1</v>
      </c>
      <c r="B18" s="64">
        <v>156</v>
      </c>
      <c r="C18" s="63" t="s">
        <v>111</v>
      </c>
      <c r="D18" s="62" t="s">
        <v>110</v>
      </c>
      <c r="E18" s="61" t="s">
        <v>109</v>
      </c>
      <c r="F18" s="60" t="s">
        <v>7</v>
      </c>
      <c r="G18" s="59">
        <f>IF(ISBLANK(H18),"",TRUNC(17.22*(H18-15.4)^2))</f>
        <v>858</v>
      </c>
      <c r="H18" s="58">
        <v>8.34</v>
      </c>
      <c r="I18" s="56">
        <v>0.143</v>
      </c>
      <c r="J18" s="57"/>
      <c r="K18" s="56"/>
      <c r="L18" s="55" t="str">
        <f>IF(ISBLANK(H18),"",IF(H18&gt;9.04,"",IF(H18&lt;=7.25,"TSM",IF(H18&lt;=7.45,"SM",IF(H18&lt;=7.7,"KSM",IF(H18&lt;=8,"I A",IF(H18&lt;=8.44,"II A",IF(H18&lt;=9.04,"III A"))))))))</f>
        <v>II A</v>
      </c>
      <c r="M18" s="54" t="s">
        <v>68</v>
      </c>
      <c r="N18" s="53">
        <v>8.25</v>
      </c>
      <c r="O18" s="52">
        <v>3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s="50" customFormat="1" ht="15.75" customHeight="1">
      <c r="A19" s="65">
        <v>2</v>
      </c>
      <c r="B19" s="64">
        <v>14</v>
      </c>
      <c r="C19" s="63" t="s">
        <v>108</v>
      </c>
      <c r="D19" s="62" t="s">
        <v>107</v>
      </c>
      <c r="E19" s="61" t="s">
        <v>106</v>
      </c>
      <c r="F19" s="60" t="s">
        <v>10</v>
      </c>
      <c r="G19" s="59">
        <f>IF(ISBLANK(H19),"",TRUNC(17.22*(H19-15.4)^2))</f>
        <v>773</v>
      </c>
      <c r="H19" s="58">
        <v>8.7</v>
      </c>
      <c r="I19" s="56">
        <v>0.182</v>
      </c>
      <c r="J19" s="57"/>
      <c r="K19" s="56"/>
      <c r="L19" s="55" t="str">
        <f>IF(ISBLANK(H19),"",IF(H19&gt;9.04,"",IF(H19&lt;=7.25,"TSM",IF(H19&lt;=7.45,"SM",IF(H19&lt;=7.7,"KSM",IF(H19&lt;=8,"I A",IF(H19&lt;=8.44,"II A",IF(H19&lt;=9.04,"III A"))))))))</f>
        <v>III A</v>
      </c>
      <c r="M19" s="54" t="s">
        <v>105</v>
      </c>
      <c r="N19" s="53">
        <v>8.73</v>
      </c>
      <c r="O19" s="52">
        <v>5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s="50" customFormat="1" ht="15.75" customHeight="1">
      <c r="A20" s="65" t="s">
        <v>101</v>
      </c>
      <c r="B20" s="64">
        <v>171</v>
      </c>
      <c r="C20" s="63" t="s">
        <v>104</v>
      </c>
      <c r="D20" s="62" t="s">
        <v>103</v>
      </c>
      <c r="E20" s="61" t="s">
        <v>102</v>
      </c>
      <c r="F20" s="60" t="s">
        <v>1</v>
      </c>
      <c r="G20" s="59" t="s">
        <v>80</v>
      </c>
      <c r="H20" s="58">
        <v>8.23</v>
      </c>
      <c r="I20" s="56">
        <v>0.124</v>
      </c>
      <c r="J20" s="57"/>
      <c r="K20" s="56"/>
      <c r="L20" s="55" t="str">
        <f>IF(ISBLANK(H20),"",IF(H20&gt;9.04,"",IF(H20&lt;=7.25,"TSM",IF(H20&lt;=7.45,"SM",IF(H20&lt;=7.7,"KSM",IF(H20&lt;=8,"I A",IF(H20&lt;=8.44,"II A",IF(H20&lt;=9.04,"III A"))))))))</f>
        <v>II A</v>
      </c>
      <c r="M20" s="54" t="s">
        <v>79</v>
      </c>
      <c r="N20" s="53">
        <v>8.19</v>
      </c>
      <c r="O20" s="52">
        <v>4</v>
      </c>
      <c r="P20" s="51">
        <v>1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s="50" customFormat="1" ht="15.75" customHeight="1">
      <c r="A21" s="65" t="s">
        <v>101</v>
      </c>
      <c r="B21" s="64">
        <v>104</v>
      </c>
      <c r="C21" s="63" t="s">
        <v>100</v>
      </c>
      <c r="D21" s="62" t="s">
        <v>99</v>
      </c>
      <c r="E21" s="61" t="s">
        <v>98</v>
      </c>
      <c r="F21" s="60" t="s">
        <v>97</v>
      </c>
      <c r="G21" s="59" t="s">
        <v>80</v>
      </c>
      <c r="H21" s="58">
        <v>8.23</v>
      </c>
      <c r="I21" s="56">
        <v>0.178</v>
      </c>
      <c r="J21" s="57"/>
      <c r="K21" s="56"/>
      <c r="L21" s="55" t="str">
        <f>IF(ISBLANK(H21),"",IF(H21&gt;9.04,"",IF(H21&lt;=7.25,"TSM",IF(H21&lt;=7.45,"SM",IF(H21&lt;=7.7,"KSM",IF(H21&lt;=8,"I A",IF(H21&lt;=8.44,"II A",IF(H21&lt;=9.04,"III A"))))))))</f>
        <v>II A</v>
      </c>
      <c r="M21" s="54" t="s">
        <v>96</v>
      </c>
      <c r="N21" s="53"/>
      <c r="O21" s="52">
        <v>2</v>
      </c>
      <c r="P21" s="51">
        <v>2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3:15" s="75" customFormat="1" ht="4.5" customHeight="1">
      <c r="C22" s="90"/>
      <c r="E22" s="89"/>
      <c r="F22" s="88"/>
      <c r="G22" s="81"/>
      <c r="H22" s="84"/>
      <c r="I22" s="78"/>
      <c r="J22" s="79"/>
      <c r="K22" s="78"/>
      <c r="L22" s="77"/>
      <c r="M22" s="76"/>
      <c r="N22" s="53"/>
      <c r="O22" s="43"/>
    </row>
    <row r="23" spans="3:15" s="75" customFormat="1" ht="12.75" customHeight="1">
      <c r="C23" s="42"/>
      <c r="D23" s="87">
        <v>3</v>
      </c>
      <c r="E23" s="86" t="s">
        <v>55</v>
      </c>
      <c r="F23" s="85"/>
      <c r="G23" s="81"/>
      <c r="H23" s="84"/>
      <c r="I23" s="78"/>
      <c r="J23" s="79"/>
      <c r="K23" s="78"/>
      <c r="L23" s="77"/>
      <c r="M23" s="76"/>
      <c r="N23" s="53"/>
      <c r="O23" s="43"/>
    </row>
    <row r="24" spans="5:15" s="75" customFormat="1" ht="6" customHeight="1">
      <c r="E24" s="83"/>
      <c r="F24" s="82"/>
      <c r="G24" s="81"/>
      <c r="H24" s="80"/>
      <c r="I24" s="78"/>
      <c r="J24" s="79"/>
      <c r="K24" s="78"/>
      <c r="L24" s="77"/>
      <c r="M24" s="76"/>
      <c r="N24" s="53"/>
      <c r="O24" s="43"/>
    </row>
    <row r="25" spans="1:15" s="42" customFormat="1" ht="11.25" customHeight="1">
      <c r="A25" s="66" t="s">
        <v>3</v>
      </c>
      <c r="B25" s="66" t="s">
        <v>54</v>
      </c>
      <c r="C25" s="74" t="s">
        <v>53</v>
      </c>
      <c r="D25" s="73" t="s">
        <v>52</v>
      </c>
      <c r="E25" s="72" t="s">
        <v>51</v>
      </c>
      <c r="F25" s="71" t="s">
        <v>50</v>
      </c>
      <c r="G25" s="70" t="s">
        <v>49</v>
      </c>
      <c r="H25" s="69" t="s">
        <v>48</v>
      </c>
      <c r="I25" s="68" t="s">
        <v>46</v>
      </c>
      <c r="J25" s="69" t="s">
        <v>47</v>
      </c>
      <c r="K25" s="68" t="s">
        <v>46</v>
      </c>
      <c r="L25" s="67" t="s">
        <v>45</v>
      </c>
      <c r="M25" s="66" t="s">
        <v>44</v>
      </c>
      <c r="N25" s="42" t="s">
        <v>43</v>
      </c>
      <c r="O25" s="52" t="s">
        <v>42</v>
      </c>
    </row>
    <row r="26" spans="1:243" s="50" customFormat="1" ht="15.75" customHeight="1">
      <c r="A26" s="65">
        <v>1</v>
      </c>
      <c r="B26" s="64">
        <v>78</v>
      </c>
      <c r="C26" s="63" t="s">
        <v>95</v>
      </c>
      <c r="D26" s="62" t="s">
        <v>94</v>
      </c>
      <c r="E26" s="61" t="s">
        <v>93</v>
      </c>
      <c r="F26" s="60" t="s">
        <v>6</v>
      </c>
      <c r="G26" s="59">
        <f>IF(ISBLANK(H26),"",TRUNC(17.22*(H26-15.4)^2))</f>
        <v>803</v>
      </c>
      <c r="H26" s="58">
        <v>8.57</v>
      </c>
      <c r="I26" s="56">
        <v>0.263</v>
      </c>
      <c r="J26" s="57"/>
      <c r="K26" s="56"/>
      <c r="L26" s="55" t="str">
        <f>IF(ISBLANK(H26),"",IF(H26&gt;9.04,"",IF(H26&lt;=7.25,"TSM",IF(H26&lt;=7.45,"SM",IF(H26&lt;=7.7,"KSM",IF(H26&lt;=8,"I A",IF(H26&lt;=8.44,"II A",IF(H26&lt;=9.04,"III A"))))))))</f>
        <v>III A</v>
      </c>
      <c r="M26" s="54" t="s">
        <v>92</v>
      </c>
      <c r="N26" s="53" t="s">
        <v>91</v>
      </c>
      <c r="O26" s="52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</row>
    <row r="27" spans="1:243" s="50" customFormat="1" ht="15.75" customHeight="1">
      <c r="A27" s="65">
        <v>2</v>
      </c>
      <c r="B27" s="64">
        <v>187</v>
      </c>
      <c r="C27" s="63" t="s">
        <v>90</v>
      </c>
      <c r="D27" s="62" t="s">
        <v>89</v>
      </c>
      <c r="E27" s="61" t="s">
        <v>88</v>
      </c>
      <c r="F27" s="60" t="s">
        <v>12</v>
      </c>
      <c r="G27" s="59">
        <f>IF(ISBLANK(H27),"",TRUNC(17.22*(H27-15.4)^2))</f>
        <v>729</v>
      </c>
      <c r="H27" s="58">
        <v>8.89</v>
      </c>
      <c r="I27" s="56">
        <v>0.138</v>
      </c>
      <c r="J27" s="57"/>
      <c r="K27" s="56"/>
      <c r="L27" s="55" t="str">
        <f>IF(ISBLANK(H27),"",IF(H27&gt;9.04,"",IF(H27&lt;=7.25,"TSM",IF(H27&lt;=7.45,"SM",IF(H27&lt;=7.7,"KSM",IF(H27&lt;=8,"I A",IF(H27&lt;=8.44,"II A",IF(H27&lt;=9.04,"III A"))))))))</f>
        <v>III A</v>
      </c>
      <c r="M27" s="54" t="s">
        <v>87</v>
      </c>
      <c r="N27" s="53">
        <v>8.81</v>
      </c>
      <c r="O27" s="52">
        <v>5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s="50" customFormat="1" ht="15.75" customHeight="1">
      <c r="A28" s="65" t="s">
        <v>80</v>
      </c>
      <c r="B28" s="64">
        <v>176</v>
      </c>
      <c r="C28" s="63" t="s">
        <v>33</v>
      </c>
      <c r="D28" s="62" t="s">
        <v>86</v>
      </c>
      <c r="E28" s="61" t="s">
        <v>85</v>
      </c>
      <c r="F28" s="60" t="s">
        <v>1</v>
      </c>
      <c r="G28" s="59" t="s">
        <v>80</v>
      </c>
      <c r="H28" s="58">
        <v>8.15</v>
      </c>
      <c r="I28" s="56">
        <v>0.524</v>
      </c>
      <c r="J28" s="57"/>
      <c r="K28" s="56"/>
      <c r="L28" s="55" t="str">
        <f>IF(ISBLANK(H28),"",IF(H28&gt;9.04,"",IF(H28&lt;=7.25,"TSM",IF(H28&lt;=7.45,"SM",IF(H28&lt;=7.7,"KSM",IF(H28&lt;=8,"I A",IF(H28&lt;=8.44,"II A",IF(H28&lt;=9.04,"III A"))))))))</f>
        <v>II A</v>
      </c>
      <c r="M28" s="54" t="s">
        <v>84</v>
      </c>
      <c r="N28" s="53">
        <v>8.2</v>
      </c>
      <c r="O28" s="52">
        <v>4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s="50" customFormat="1" ht="15.75" customHeight="1">
      <c r="A29" s="65" t="s">
        <v>80</v>
      </c>
      <c r="B29" s="64">
        <v>172</v>
      </c>
      <c r="C29" s="63" t="s">
        <v>83</v>
      </c>
      <c r="D29" s="62" t="s">
        <v>82</v>
      </c>
      <c r="E29" s="61" t="s">
        <v>81</v>
      </c>
      <c r="F29" s="60" t="s">
        <v>1</v>
      </c>
      <c r="G29" s="59" t="s">
        <v>80</v>
      </c>
      <c r="H29" s="58">
        <v>8.51</v>
      </c>
      <c r="I29" s="56">
        <v>0.144</v>
      </c>
      <c r="J29" s="57"/>
      <c r="K29" s="56"/>
      <c r="L29" s="55" t="str">
        <f>IF(ISBLANK(H29),"",IF(H29&gt;9.04,"",IF(H29&lt;=7.25,"TSM",IF(H29&lt;=7.45,"SM",IF(H29&lt;=7.7,"KSM",IF(H29&lt;=8,"I A",IF(H29&lt;=8.44,"II A",IF(H29&lt;=9.04,"III A"))))))))</f>
        <v>III A</v>
      </c>
      <c r="M29" s="54" t="s">
        <v>79</v>
      </c>
      <c r="N29" s="53"/>
      <c r="O29" s="52">
        <v>2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1:243" s="50" customFormat="1" ht="15.75" customHeight="1">
      <c r="A30" s="65"/>
      <c r="B30" s="64">
        <v>137</v>
      </c>
      <c r="C30" s="63" t="s">
        <v>78</v>
      </c>
      <c r="D30" s="62" t="s">
        <v>77</v>
      </c>
      <c r="E30" s="61" t="s">
        <v>76</v>
      </c>
      <c r="F30" s="60" t="s">
        <v>7</v>
      </c>
      <c r="G30" s="59"/>
      <c r="H30" s="58" t="s">
        <v>75</v>
      </c>
      <c r="I30" s="56"/>
      <c r="J30" s="57"/>
      <c r="K30" s="56"/>
      <c r="L30" s="55">
        <f>IF(ISBLANK(H30),"",IF(H30&gt;9.04,"",IF(H30&lt;=7.25,"TSM",IF(H30&lt;=7.45,"SM",IF(H30&lt;=7.7,"KSM",IF(H30&lt;=8,"I A",IF(H30&lt;=8.44,"II A",IF(H30&lt;=9.04,"III A"))))))))</f>
      </c>
      <c r="M30" s="54" t="s">
        <v>74</v>
      </c>
      <c r="N30" s="53">
        <v>8.25</v>
      </c>
      <c r="O30" s="52">
        <v>3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3:15" s="75" customFormat="1" ht="4.5" customHeight="1">
      <c r="C31" s="90"/>
      <c r="E31" s="89"/>
      <c r="F31" s="88"/>
      <c r="G31" s="81"/>
      <c r="H31" s="84"/>
      <c r="I31" s="78"/>
      <c r="J31" s="79"/>
      <c r="K31" s="78"/>
      <c r="L31" s="77"/>
      <c r="M31" s="76"/>
      <c r="N31" s="53"/>
      <c r="O31" s="43"/>
    </row>
    <row r="32" spans="3:15" s="75" customFormat="1" ht="12.75" customHeight="1">
      <c r="C32" s="42"/>
      <c r="D32" s="87">
        <v>4</v>
      </c>
      <c r="E32" s="86" t="s">
        <v>55</v>
      </c>
      <c r="F32" s="85"/>
      <c r="G32" s="81"/>
      <c r="H32" s="84"/>
      <c r="I32" s="78"/>
      <c r="J32" s="79"/>
      <c r="K32" s="78"/>
      <c r="L32" s="77"/>
      <c r="M32" s="76"/>
      <c r="N32" s="53"/>
      <c r="O32" s="43"/>
    </row>
    <row r="33" spans="5:15" s="75" customFormat="1" ht="6" customHeight="1">
      <c r="E33" s="83"/>
      <c r="F33" s="82"/>
      <c r="G33" s="81"/>
      <c r="H33" s="80"/>
      <c r="I33" s="78"/>
      <c r="J33" s="79"/>
      <c r="K33" s="78"/>
      <c r="L33" s="77"/>
      <c r="M33" s="76"/>
      <c r="N33" s="53"/>
      <c r="O33" s="43"/>
    </row>
    <row r="34" spans="1:15" s="42" customFormat="1" ht="11.25" customHeight="1">
      <c r="A34" s="66" t="s">
        <v>3</v>
      </c>
      <c r="B34" s="66" t="s">
        <v>54</v>
      </c>
      <c r="C34" s="74" t="s">
        <v>53</v>
      </c>
      <c r="D34" s="73" t="s">
        <v>52</v>
      </c>
      <c r="E34" s="72" t="s">
        <v>51</v>
      </c>
      <c r="F34" s="71" t="s">
        <v>50</v>
      </c>
      <c r="G34" s="70" t="s">
        <v>49</v>
      </c>
      <c r="H34" s="69" t="s">
        <v>48</v>
      </c>
      <c r="I34" s="68" t="s">
        <v>46</v>
      </c>
      <c r="J34" s="69" t="s">
        <v>47</v>
      </c>
      <c r="K34" s="68" t="s">
        <v>46</v>
      </c>
      <c r="L34" s="67" t="s">
        <v>45</v>
      </c>
      <c r="M34" s="66" t="s">
        <v>44</v>
      </c>
      <c r="N34" s="42" t="s">
        <v>43</v>
      </c>
      <c r="O34" s="52" t="s">
        <v>42</v>
      </c>
    </row>
    <row r="35" spans="1:243" s="50" customFormat="1" ht="15.75" customHeight="1">
      <c r="A35" s="65">
        <v>1</v>
      </c>
      <c r="B35" s="64">
        <v>75</v>
      </c>
      <c r="C35" s="63" t="s">
        <v>71</v>
      </c>
      <c r="D35" s="62" t="s">
        <v>73</v>
      </c>
      <c r="E35" s="61" t="s">
        <v>72</v>
      </c>
      <c r="F35" s="60" t="s">
        <v>6</v>
      </c>
      <c r="G35" s="59">
        <f>IF(ISBLANK(H35),"",TRUNC(17.22*(H35-15.4)^2))</f>
        <v>976</v>
      </c>
      <c r="H35" s="58">
        <v>7.87</v>
      </c>
      <c r="I35" s="56">
        <v>0.149</v>
      </c>
      <c r="J35" s="57"/>
      <c r="K35" s="56"/>
      <c r="L35" s="55" t="str">
        <f>IF(ISBLANK(H35),"",IF(H35&gt;9.04,"",IF(H35&lt;=7.25,"TSM",IF(H35&lt;=7.45,"SM",IF(H35&lt;=7.7,"KSM",IF(H35&lt;=8,"I A",IF(H35&lt;=8.44,"II A",IF(H35&lt;=9.04,"III A"))))))))</f>
        <v>I A</v>
      </c>
      <c r="M35" s="54" t="s">
        <v>38</v>
      </c>
      <c r="N35" s="53">
        <v>7.52</v>
      </c>
      <c r="O35" s="52">
        <v>4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s="50" customFormat="1" ht="15.75" customHeight="1">
      <c r="A36" s="65">
        <v>2</v>
      </c>
      <c r="B36" s="64">
        <v>136</v>
      </c>
      <c r="C36" s="63" t="s">
        <v>71</v>
      </c>
      <c r="D36" s="62" t="s">
        <v>70</v>
      </c>
      <c r="E36" s="61" t="s">
        <v>69</v>
      </c>
      <c r="F36" s="60" t="s">
        <v>7</v>
      </c>
      <c r="G36" s="59">
        <f>IF(ISBLANK(H36),"",TRUNC(17.22*(H36-15.4)^2))</f>
        <v>875</v>
      </c>
      <c r="H36" s="58">
        <v>8.27</v>
      </c>
      <c r="I36" s="56">
        <v>0.101</v>
      </c>
      <c r="J36" s="57"/>
      <c r="K36" s="56"/>
      <c r="L36" s="55" t="str">
        <f>IF(ISBLANK(H36),"",IF(H36&gt;9.04,"",IF(H36&lt;=7.25,"TSM",IF(H36&lt;=7.45,"SM",IF(H36&lt;=7.7,"KSM",IF(H36&lt;=8,"I A",IF(H36&lt;=8.44,"II A",IF(H36&lt;=9.04,"III A"))))))))</f>
        <v>II A</v>
      </c>
      <c r="M36" s="54" t="s">
        <v>68</v>
      </c>
      <c r="N36" s="53"/>
      <c r="O36" s="52">
        <v>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</row>
    <row r="37" spans="1:243" s="50" customFormat="1" ht="15.75" customHeight="1">
      <c r="A37" s="65">
        <v>3</v>
      </c>
      <c r="B37" s="64">
        <v>148</v>
      </c>
      <c r="C37" s="63" t="s">
        <v>67</v>
      </c>
      <c r="D37" s="62" t="s">
        <v>66</v>
      </c>
      <c r="E37" s="61" t="s">
        <v>65</v>
      </c>
      <c r="F37" s="60" t="s">
        <v>7</v>
      </c>
      <c r="G37" s="59">
        <f>IF(ISBLANK(H37),"",TRUNC(17.22*(H37-15.4)^2))</f>
        <v>870</v>
      </c>
      <c r="H37" s="58">
        <v>8.29</v>
      </c>
      <c r="I37" s="56">
        <v>0.219</v>
      </c>
      <c r="J37" s="57"/>
      <c r="K37" s="56"/>
      <c r="L37" s="55" t="str">
        <f>IF(ISBLANK(H37),"",IF(H37&gt;9.04,"",IF(H37&lt;=7.25,"TSM",IF(H37&lt;=7.45,"SM",IF(H37&lt;=7.7,"KSM",IF(H37&lt;=8,"I A",IF(H37&lt;=8.44,"II A",IF(H37&lt;=9.04,"III A"))))))))</f>
        <v>II A</v>
      </c>
      <c r="M37" s="54" t="s">
        <v>64</v>
      </c>
      <c r="N37" s="53"/>
      <c r="O37" s="52">
        <v>2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</row>
    <row r="38" spans="1:243" s="50" customFormat="1" ht="15.75" customHeight="1">
      <c r="A38" s="65">
        <v>4</v>
      </c>
      <c r="B38" s="64">
        <v>123</v>
      </c>
      <c r="C38" s="63" t="s">
        <v>63</v>
      </c>
      <c r="D38" s="62" t="s">
        <v>62</v>
      </c>
      <c r="E38" s="61" t="s">
        <v>61</v>
      </c>
      <c r="F38" s="60" t="s">
        <v>9</v>
      </c>
      <c r="G38" s="59">
        <f>IF(ISBLANK(H38),"",TRUNC(17.22*(H38-15.4)^2))</f>
        <v>858</v>
      </c>
      <c r="H38" s="58">
        <v>8.34</v>
      </c>
      <c r="I38" s="56">
        <v>0.176</v>
      </c>
      <c r="J38" s="57"/>
      <c r="K38" s="56"/>
      <c r="L38" s="55" t="str">
        <f>IF(ISBLANK(H38),"",IF(H38&gt;9.04,"",IF(H38&lt;=7.25,"TSM",IF(H38&lt;=7.45,"SM",IF(H38&lt;=7.7,"KSM",IF(H38&lt;=8,"I A",IF(H38&lt;=8.44,"II A",IF(H38&lt;=9.04,"III A"))))))))</f>
        <v>II A</v>
      </c>
      <c r="M38" s="54" t="s">
        <v>60</v>
      </c>
      <c r="N38" s="53">
        <v>8.5</v>
      </c>
      <c r="O38" s="52">
        <v>5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</row>
    <row r="39" spans="1:243" s="50" customFormat="1" ht="15.75" customHeight="1">
      <c r="A39" s="65">
        <v>5</v>
      </c>
      <c r="B39" s="64">
        <v>67</v>
      </c>
      <c r="C39" s="63" t="s">
        <v>59</v>
      </c>
      <c r="D39" s="62" t="s">
        <v>58</v>
      </c>
      <c r="E39" s="61" t="s">
        <v>57</v>
      </c>
      <c r="F39" s="60" t="s">
        <v>12</v>
      </c>
      <c r="G39" s="59">
        <f>IF(ISBLANK(H39),"",TRUNC(17.22*(H39-15.4)^2))</f>
        <v>841</v>
      </c>
      <c r="H39" s="58">
        <v>8.41</v>
      </c>
      <c r="I39" s="56">
        <v>0.159</v>
      </c>
      <c r="J39" s="57"/>
      <c r="K39" s="56"/>
      <c r="L39" s="55" t="str">
        <f>IF(ISBLANK(H39),"",IF(H39&gt;9.04,"",IF(H39&lt;=7.25,"TSM",IF(H39&lt;=7.45,"SM",IF(H39&lt;=7.7,"KSM",IF(H39&lt;=8,"I A",IF(H39&lt;=8.44,"II A",IF(H39&lt;=9.04,"III A"))))))))</f>
        <v>II A</v>
      </c>
      <c r="M39" s="54" t="s">
        <v>56</v>
      </c>
      <c r="N39" s="53">
        <v>8.4</v>
      </c>
      <c r="O39" s="52">
        <v>3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</row>
    <row r="40" spans="3:15" s="75" customFormat="1" ht="4.5" customHeight="1">
      <c r="C40" s="90"/>
      <c r="E40" s="89"/>
      <c r="F40" s="88"/>
      <c r="G40" s="81"/>
      <c r="H40" s="84"/>
      <c r="I40" s="78"/>
      <c r="J40" s="79"/>
      <c r="K40" s="78"/>
      <c r="L40" s="77"/>
      <c r="M40" s="76"/>
      <c r="N40" s="53"/>
      <c r="O40" s="43"/>
    </row>
    <row r="41" spans="3:15" s="75" customFormat="1" ht="12.75" customHeight="1">
      <c r="C41" s="42"/>
      <c r="D41" s="87">
        <v>5</v>
      </c>
      <c r="E41" s="86" t="s">
        <v>55</v>
      </c>
      <c r="F41" s="85"/>
      <c r="G41" s="81"/>
      <c r="H41" s="84"/>
      <c r="I41" s="78"/>
      <c r="J41" s="79"/>
      <c r="K41" s="78"/>
      <c r="L41" s="77"/>
      <c r="M41" s="76"/>
      <c r="N41" s="53"/>
      <c r="O41" s="43"/>
    </row>
    <row r="42" spans="5:15" s="75" customFormat="1" ht="6" customHeight="1">
      <c r="E42" s="83"/>
      <c r="F42" s="82"/>
      <c r="G42" s="81"/>
      <c r="H42" s="80"/>
      <c r="I42" s="78"/>
      <c r="J42" s="79"/>
      <c r="K42" s="78"/>
      <c r="L42" s="77"/>
      <c r="M42" s="76"/>
      <c r="N42" s="53"/>
      <c r="O42" s="43"/>
    </row>
    <row r="43" spans="1:15" s="42" customFormat="1" ht="11.25" customHeight="1">
      <c r="A43" s="66" t="s">
        <v>3</v>
      </c>
      <c r="B43" s="66" t="s">
        <v>54</v>
      </c>
      <c r="C43" s="74" t="s">
        <v>53</v>
      </c>
      <c r="D43" s="73" t="s">
        <v>52</v>
      </c>
      <c r="E43" s="72" t="s">
        <v>51</v>
      </c>
      <c r="F43" s="71" t="s">
        <v>50</v>
      </c>
      <c r="G43" s="70" t="s">
        <v>49</v>
      </c>
      <c r="H43" s="69" t="s">
        <v>48</v>
      </c>
      <c r="I43" s="68" t="s">
        <v>46</v>
      </c>
      <c r="J43" s="69" t="s">
        <v>47</v>
      </c>
      <c r="K43" s="68" t="s">
        <v>46</v>
      </c>
      <c r="L43" s="67" t="s">
        <v>45</v>
      </c>
      <c r="M43" s="66" t="s">
        <v>44</v>
      </c>
      <c r="N43" s="42" t="s">
        <v>43</v>
      </c>
      <c r="O43" s="52" t="s">
        <v>42</v>
      </c>
    </row>
    <row r="44" spans="1:243" s="50" customFormat="1" ht="15.75" customHeight="1">
      <c r="A44" s="65">
        <v>1</v>
      </c>
      <c r="B44" s="64">
        <v>89</v>
      </c>
      <c r="C44" s="63" t="s">
        <v>41</v>
      </c>
      <c r="D44" s="62" t="s">
        <v>40</v>
      </c>
      <c r="E44" s="61" t="s">
        <v>39</v>
      </c>
      <c r="F44" s="60" t="s">
        <v>6</v>
      </c>
      <c r="G44" s="59">
        <f>IF(ISBLANK(H44),"",TRUNC(17.22*(H44-15.4)^2))</f>
        <v>945</v>
      </c>
      <c r="H44" s="58">
        <v>7.99</v>
      </c>
      <c r="I44" s="56">
        <v>0.133</v>
      </c>
      <c r="J44" s="57"/>
      <c r="K44" s="56"/>
      <c r="L44" s="55" t="str">
        <f>IF(ISBLANK(H44),"",IF(H44&gt;9.04,"",IF(H44&lt;=7.25,"TSM",IF(H44&lt;=7.45,"SM",IF(H44&lt;=7.7,"KSM",IF(H44&lt;=8,"I A",IF(H44&lt;=8.44,"II A",IF(H44&lt;=9.04,"III A"))))))))</f>
        <v>I A</v>
      </c>
      <c r="M44" s="54" t="s">
        <v>38</v>
      </c>
      <c r="N44" s="53">
        <v>7.94</v>
      </c>
      <c r="O44" s="52">
        <v>4</v>
      </c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</row>
    <row r="45" spans="1:243" s="50" customFormat="1" ht="15.75" customHeight="1">
      <c r="A45" s="65">
        <v>2</v>
      </c>
      <c r="B45" s="64">
        <v>147</v>
      </c>
      <c r="C45" s="63" t="s">
        <v>37</v>
      </c>
      <c r="D45" s="62" t="s">
        <v>36</v>
      </c>
      <c r="E45" s="61" t="s">
        <v>35</v>
      </c>
      <c r="F45" s="60" t="s">
        <v>7</v>
      </c>
      <c r="G45" s="59">
        <f>IF(ISBLANK(H45),"",TRUNC(17.22*(H45-15.4)^2))</f>
        <v>897</v>
      </c>
      <c r="H45" s="58">
        <v>8.18</v>
      </c>
      <c r="I45" s="56">
        <v>0.136</v>
      </c>
      <c r="J45" s="57"/>
      <c r="K45" s="56"/>
      <c r="L45" s="55" t="str">
        <f>IF(ISBLANK(H45),"",IF(H45&gt;9.04,"",IF(H45&lt;=7.25,"TSM",IF(H45&lt;=7.45,"SM",IF(H45&lt;=7.7,"KSM",IF(H45&lt;=8,"I A",IF(H45&lt;=8.44,"II A",IF(H45&lt;=9.04,"III A"))))))))</f>
        <v>II A</v>
      </c>
      <c r="M45" s="54" t="s">
        <v>34</v>
      </c>
      <c r="N45" s="53"/>
      <c r="O45" s="52">
        <v>1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</row>
    <row r="46" spans="1:243" s="50" customFormat="1" ht="15.75" customHeight="1">
      <c r="A46" s="65">
        <v>3</v>
      </c>
      <c r="B46" s="64">
        <v>32</v>
      </c>
      <c r="C46" s="63" t="s">
        <v>33</v>
      </c>
      <c r="D46" s="62" t="s">
        <v>32</v>
      </c>
      <c r="E46" s="61" t="s">
        <v>31</v>
      </c>
      <c r="F46" s="60" t="s">
        <v>8</v>
      </c>
      <c r="G46" s="59">
        <f>IF(ISBLANK(H46),"",TRUNC(17.22*(H46-15.4)^2))</f>
        <v>796</v>
      </c>
      <c r="H46" s="58">
        <v>8.6</v>
      </c>
      <c r="I46" s="56">
        <v>0.241</v>
      </c>
      <c r="J46" s="57"/>
      <c r="K46" s="56"/>
      <c r="L46" s="55" t="str">
        <f>IF(ISBLANK(H46),"",IF(H46&gt;9.04,"",IF(H46&lt;=7.25,"TSM",IF(H46&lt;=7.45,"SM",IF(H46&lt;=7.7,"KSM",IF(H46&lt;=8,"I A",IF(H46&lt;=8.44,"II A",IF(H46&lt;=9.04,"III A"))))))))</f>
        <v>III A</v>
      </c>
      <c r="M46" s="54" t="s">
        <v>30</v>
      </c>
      <c r="N46" s="53">
        <v>8.38</v>
      </c>
      <c r="O46" s="52">
        <v>3</v>
      </c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</row>
    <row r="47" spans="1:243" s="50" customFormat="1" ht="15.75" customHeight="1">
      <c r="A47" s="65">
        <v>4</v>
      </c>
      <c r="B47" s="64">
        <v>145</v>
      </c>
      <c r="C47" s="63" t="s">
        <v>29</v>
      </c>
      <c r="D47" s="62" t="s">
        <v>28</v>
      </c>
      <c r="E47" s="61" t="s">
        <v>27</v>
      </c>
      <c r="F47" s="60" t="s">
        <v>7</v>
      </c>
      <c r="G47" s="59">
        <f>IF(ISBLANK(H47),"",TRUNC(17.22*(H47-15.4)^2))</f>
        <v>789</v>
      </c>
      <c r="H47" s="58">
        <v>8.63</v>
      </c>
      <c r="I47" s="56">
        <v>0.45</v>
      </c>
      <c r="J47" s="57"/>
      <c r="K47" s="56"/>
      <c r="L47" s="55" t="str">
        <f>IF(ISBLANK(H47),"",IF(H47&gt;9.04,"",IF(H47&lt;=7.25,"TSM",IF(H47&lt;=7.45,"SM",IF(H47&lt;=7.7,"KSM",IF(H47&lt;=8,"I A",IF(H47&lt;=8.44,"II A",IF(H47&lt;=9.04,"III A"))))))))</f>
        <v>III A</v>
      </c>
      <c r="M47" s="54" t="s">
        <v>26</v>
      </c>
      <c r="N47" s="53">
        <v>8.7</v>
      </c>
      <c r="O47" s="52">
        <v>5</v>
      </c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</row>
    <row r="48" spans="1:243" s="50" customFormat="1" ht="15.75" customHeight="1">
      <c r="A48" s="65">
        <v>5</v>
      </c>
      <c r="B48" s="64">
        <v>42</v>
      </c>
      <c r="C48" s="63" t="s">
        <v>25</v>
      </c>
      <c r="D48" s="62" t="s">
        <v>24</v>
      </c>
      <c r="E48" s="61" t="s">
        <v>23</v>
      </c>
      <c r="F48" s="60" t="s">
        <v>11</v>
      </c>
      <c r="G48" s="59">
        <f>IF(ISBLANK(H48),"",TRUNC(17.22*(H48-15.4)^2))</f>
        <v>607</v>
      </c>
      <c r="H48" s="58">
        <v>9.46</v>
      </c>
      <c r="I48" s="56">
        <v>0.13</v>
      </c>
      <c r="J48" s="57"/>
      <c r="K48" s="56"/>
      <c r="L48" s="55">
        <f>IF(ISBLANK(H48),"",IF(H48&gt;9.04,"",IF(H48&lt;=7.25,"TSM",IF(H48&lt;=7.45,"SM",IF(H48&lt;=7.7,"KSM",IF(H48&lt;=8,"I A",IF(H48&lt;=8.44,"II A",IF(H48&lt;=9.04,"III A"))))))))</f>
      </c>
      <c r="M48" s="54" t="s">
        <v>22</v>
      </c>
      <c r="N48" s="53"/>
      <c r="O48" s="52">
        <v>2</v>
      </c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FF"/>
  </sheetPr>
  <dimension ref="A1:IK1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customWidth="1"/>
    <col min="9" max="9" width="4.140625" style="45" hidden="1" customWidth="1"/>
    <col min="10" max="10" width="5.140625" style="44" customWidth="1"/>
    <col min="11" max="11" width="24.57421875" style="42" customWidth="1"/>
    <col min="12" max="12" width="6.28125" style="135" hidden="1" customWidth="1"/>
    <col min="13" max="13" width="5.421875" style="134" hidden="1" customWidth="1"/>
    <col min="14" max="14" width="5.7109375" style="109" bestFit="1" customWidth="1"/>
    <col min="15" max="15" width="4.28125" style="42" bestFit="1" customWidth="1"/>
    <col min="16" max="244" width="9.140625" style="42" customWidth="1"/>
    <col min="245" max="16384" width="9.140625" style="41" customWidth="1"/>
  </cols>
  <sheetData>
    <row r="1" spans="1:245" s="97" customFormat="1" ht="18.75">
      <c r="A1" s="102" t="s">
        <v>0</v>
      </c>
      <c r="E1" s="99"/>
      <c r="F1" s="101"/>
      <c r="G1" s="100"/>
      <c r="H1" s="136"/>
      <c r="I1" s="45"/>
      <c r="J1" s="99"/>
      <c r="L1" s="147"/>
      <c r="M1" s="134"/>
      <c r="N1" s="113"/>
      <c r="IK1" s="41"/>
    </row>
    <row r="2" spans="5:245" s="97" customFormat="1" ht="13.5" customHeight="1">
      <c r="E2" s="99"/>
      <c r="F2" s="101"/>
      <c r="G2" s="100"/>
      <c r="H2" s="136"/>
      <c r="I2" s="45"/>
      <c r="J2" s="99"/>
      <c r="K2" s="98" t="s">
        <v>1</v>
      </c>
      <c r="L2" s="147"/>
      <c r="M2" s="134"/>
      <c r="N2" s="113"/>
      <c r="IK2" s="41"/>
    </row>
    <row r="3" spans="3:14" s="75" customFormat="1" ht="4.5" customHeight="1">
      <c r="C3" s="90"/>
      <c r="E3" s="146">
        <v>1.1574074074074073E-05</v>
      </c>
      <c r="F3" s="88"/>
      <c r="G3" s="81"/>
      <c r="H3" s="145"/>
      <c r="I3" s="78"/>
      <c r="J3" s="77"/>
      <c r="K3" s="76"/>
      <c r="L3" s="77"/>
      <c r="M3" s="134"/>
      <c r="N3" s="112"/>
    </row>
    <row r="4" spans="3:11" ht="15.75">
      <c r="C4" s="96" t="s">
        <v>360</v>
      </c>
      <c r="E4" s="95"/>
      <c r="F4" s="94"/>
      <c r="K4" s="93" t="s">
        <v>359</v>
      </c>
    </row>
    <row r="5" spans="3:14" s="75" customFormat="1" ht="4.5" customHeight="1">
      <c r="C5" s="90"/>
      <c r="E5" s="89"/>
      <c r="F5" s="88"/>
      <c r="G5" s="81"/>
      <c r="H5" s="145"/>
      <c r="I5" s="78"/>
      <c r="J5" s="77"/>
      <c r="K5" s="76"/>
      <c r="L5" s="77"/>
      <c r="M5" s="134"/>
      <c r="N5" s="112"/>
    </row>
    <row r="6" spans="3:14" s="75" customFormat="1" ht="12.75" customHeight="1">
      <c r="C6" s="42"/>
      <c r="D6" s="87"/>
      <c r="E6" s="86" t="s">
        <v>297</v>
      </c>
      <c r="F6" s="85"/>
      <c r="G6" s="81"/>
      <c r="H6" s="145"/>
      <c r="I6" s="78"/>
      <c r="J6" s="77"/>
      <c r="K6" s="76"/>
      <c r="L6" s="77"/>
      <c r="M6" s="134"/>
      <c r="N6" s="112"/>
    </row>
    <row r="7" spans="5:14" s="75" customFormat="1" ht="6" customHeight="1">
      <c r="E7" s="83"/>
      <c r="F7" s="82"/>
      <c r="G7" s="81"/>
      <c r="H7" s="144"/>
      <c r="I7" s="78"/>
      <c r="J7" s="77"/>
      <c r="K7" s="76"/>
      <c r="L7" s="77"/>
      <c r="M7" s="134"/>
      <c r="N7" s="112"/>
    </row>
    <row r="8" spans="1:16" ht="11.25" customHeight="1">
      <c r="A8" s="66" t="s">
        <v>3</v>
      </c>
      <c r="B8" s="66" t="s">
        <v>54</v>
      </c>
      <c r="C8" s="149" t="s">
        <v>53</v>
      </c>
      <c r="D8" s="148" t="s">
        <v>52</v>
      </c>
      <c r="E8" s="72" t="s">
        <v>51</v>
      </c>
      <c r="F8" s="71" t="s">
        <v>50</v>
      </c>
      <c r="G8" s="70" t="s">
        <v>49</v>
      </c>
      <c r="H8" s="139" t="s">
        <v>284</v>
      </c>
      <c r="I8" s="68" t="s">
        <v>46</v>
      </c>
      <c r="J8" s="67" t="s">
        <v>45</v>
      </c>
      <c r="K8" s="66" t="s">
        <v>44</v>
      </c>
      <c r="L8" s="135" t="s">
        <v>43</v>
      </c>
      <c r="M8" s="52" t="s">
        <v>42</v>
      </c>
      <c r="P8" s="75"/>
    </row>
    <row r="9" spans="1:243" s="50" customFormat="1" ht="15.75" customHeight="1">
      <c r="A9" s="121">
        <v>1</v>
      </c>
      <c r="B9" s="120">
        <v>78</v>
      </c>
      <c r="C9" s="63" t="s">
        <v>95</v>
      </c>
      <c r="D9" s="62" t="s">
        <v>94</v>
      </c>
      <c r="E9" s="61" t="s">
        <v>93</v>
      </c>
      <c r="F9" s="60" t="s">
        <v>6</v>
      </c>
      <c r="G9" s="119">
        <f>IF(ISBLANK(H9),"",TRUNC(0.2585*((H9/$E$3)-119)^2))</f>
        <v>852</v>
      </c>
      <c r="H9" s="137">
        <v>0.0007125</v>
      </c>
      <c r="I9" s="118"/>
      <c r="J9" s="117" t="str">
        <f aca="true" t="shared" si="0" ref="J9:J14"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 A</v>
      </c>
      <c r="K9" s="54" t="s">
        <v>92</v>
      </c>
      <c r="L9" s="135" t="s">
        <v>342</v>
      </c>
      <c r="M9" s="52">
        <v>3</v>
      </c>
      <c r="N9" s="109"/>
      <c r="O9" s="42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s="50" customFormat="1" ht="15.75" customHeight="1">
      <c r="A10" s="121">
        <v>2</v>
      </c>
      <c r="B10" s="120">
        <v>139</v>
      </c>
      <c r="C10" s="63" t="s">
        <v>126</v>
      </c>
      <c r="D10" s="62" t="s">
        <v>125</v>
      </c>
      <c r="E10" s="61" t="s">
        <v>124</v>
      </c>
      <c r="F10" s="60" t="s">
        <v>7</v>
      </c>
      <c r="G10" s="119">
        <f>IF(ISBLANK(H10),"",TRUNC(0.2585*((H10/$E$3)-119)^2))</f>
        <v>757</v>
      </c>
      <c r="H10" s="137">
        <v>0.0007505787037037037</v>
      </c>
      <c r="I10" s="118"/>
      <c r="J10" s="117" t="str">
        <f t="shared" si="0"/>
        <v>II A</v>
      </c>
      <c r="K10" s="54" t="s">
        <v>123</v>
      </c>
      <c r="L10" s="135" t="s">
        <v>341</v>
      </c>
      <c r="M10" s="52">
        <v>2</v>
      </c>
      <c r="N10" s="109"/>
      <c r="O10" s="4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s="50" customFormat="1" ht="15.75" customHeight="1">
      <c r="A11" s="121" t="s">
        <v>80</v>
      </c>
      <c r="B11" s="120">
        <v>166</v>
      </c>
      <c r="C11" s="63" t="s">
        <v>347</v>
      </c>
      <c r="D11" s="62" t="s">
        <v>346</v>
      </c>
      <c r="E11" s="61" t="s">
        <v>345</v>
      </c>
      <c r="F11" s="60" t="s">
        <v>1</v>
      </c>
      <c r="G11" s="119" t="s">
        <v>80</v>
      </c>
      <c r="H11" s="138">
        <v>0.0006549768518518519</v>
      </c>
      <c r="I11" s="118"/>
      <c r="J11" s="117" t="str">
        <f t="shared" si="0"/>
        <v>KSM</v>
      </c>
      <c r="K11" s="54" t="s">
        <v>344</v>
      </c>
      <c r="L11" s="135" t="s">
        <v>343</v>
      </c>
      <c r="M11" s="52">
        <v>4</v>
      </c>
      <c r="N11" s="109"/>
      <c r="O11" s="42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s="50" customFormat="1" ht="15.75" customHeight="1">
      <c r="A12" s="121" t="s">
        <v>80</v>
      </c>
      <c r="B12" s="120">
        <v>168</v>
      </c>
      <c r="C12" s="63" t="s">
        <v>358</v>
      </c>
      <c r="D12" s="62" t="s">
        <v>357</v>
      </c>
      <c r="E12" s="61" t="s">
        <v>356</v>
      </c>
      <c r="F12" s="60" t="s">
        <v>1</v>
      </c>
      <c r="G12" s="119" t="s">
        <v>80</v>
      </c>
      <c r="H12" s="137">
        <v>0.0007217592592592593</v>
      </c>
      <c r="I12" s="118"/>
      <c r="J12" s="117" t="str">
        <f t="shared" si="0"/>
        <v>II A</v>
      </c>
      <c r="K12" s="54" t="s">
        <v>344</v>
      </c>
      <c r="L12" s="135" t="s">
        <v>355</v>
      </c>
      <c r="M12" s="52">
        <v>4</v>
      </c>
      <c r="N12" s="109"/>
      <c r="O12" s="42"/>
      <c r="P12" s="75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s="50" customFormat="1" ht="15.75" customHeight="1">
      <c r="A13" s="121" t="s">
        <v>80</v>
      </c>
      <c r="B13" s="120">
        <v>179</v>
      </c>
      <c r="C13" s="63" t="s">
        <v>354</v>
      </c>
      <c r="D13" s="62" t="s">
        <v>353</v>
      </c>
      <c r="E13" s="61" t="s">
        <v>352</v>
      </c>
      <c r="F13" s="60" t="s">
        <v>1</v>
      </c>
      <c r="G13" s="119" t="s">
        <v>80</v>
      </c>
      <c r="H13" s="137">
        <v>0.0007333333333333333</v>
      </c>
      <c r="I13" s="118"/>
      <c r="J13" s="117" t="str">
        <f t="shared" si="0"/>
        <v>II A</v>
      </c>
      <c r="K13" s="54" t="s">
        <v>351</v>
      </c>
      <c r="L13" s="135" t="s">
        <v>350</v>
      </c>
      <c r="M13" s="52">
        <v>3</v>
      </c>
      <c r="N13" s="109"/>
      <c r="O13" s="42"/>
      <c r="P13" s="75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s="50" customFormat="1" ht="15.75" customHeight="1">
      <c r="A14" s="121" t="s">
        <v>80</v>
      </c>
      <c r="B14" s="120">
        <v>174</v>
      </c>
      <c r="C14" s="63" t="s">
        <v>291</v>
      </c>
      <c r="D14" s="62" t="s">
        <v>290</v>
      </c>
      <c r="E14" s="61" t="s">
        <v>289</v>
      </c>
      <c r="F14" s="60" t="s">
        <v>1</v>
      </c>
      <c r="G14" s="119" t="s">
        <v>80</v>
      </c>
      <c r="H14" s="137">
        <v>0.0007440972222222221</v>
      </c>
      <c r="I14" s="118"/>
      <c r="J14" s="117" t="str">
        <f t="shared" si="0"/>
        <v>II A</v>
      </c>
      <c r="K14" s="54" t="s">
        <v>79</v>
      </c>
      <c r="L14" s="135" t="s">
        <v>349</v>
      </c>
      <c r="M14" s="52">
        <v>2</v>
      </c>
      <c r="N14" s="109"/>
      <c r="O14" s="42"/>
      <c r="P14" s="75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CCFF"/>
  </sheetPr>
  <dimension ref="A1:IE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46" customWidth="1"/>
    <col min="9" max="9" width="4.140625" style="45" hidden="1" customWidth="1"/>
    <col min="10" max="10" width="5.140625" style="44" customWidth="1"/>
    <col min="11" max="11" width="24.57421875" style="42" customWidth="1"/>
    <col min="12" max="12" width="6.8515625" style="42" hidden="1" customWidth="1"/>
    <col min="13" max="13" width="4.28125" style="134" hidden="1" customWidth="1"/>
    <col min="14" max="238" width="9.140625" style="42" customWidth="1"/>
    <col min="239" max="16384" width="9.140625" style="41" customWidth="1"/>
  </cols>
  <sheetData>
    <row r="1" spans="1:239" s="97" customFormat="1" ht="18.75">
      <c r="A1" s="102" t="s">
        <v>0</v>
      </c>
      <c r="E1" s="99"/>
      <c r="F1" s="101"/>
      <c r="G1" s="100"/>
      <c r="H1" s="46"/>
      <c r="I1" s="45"/>
      <c r="J1" s="99"/>
      <c r="M1" s="134"/>
      <c r="IE1" s="41"/>
    </row>
    <row r="2" spans="5:239" s="97" customFormat="1" ht="13.5" customHeight="1">
      <c r="E2" s="99"/>
      <c r="F2" s="101"/>
      <c r="G2" s="100"/>
      <c r="H2" s="46"/>
      <c r="I2" s="45"/>
      <c r="J2" s="99"/>
      <c r="K2" s="98" t="s">
        <v>1</v>
      </c>
      <c r="M2" s="134"/>
      <c r="IE2" s="41"/>
    </row>
    <row r="3" spans="3:13" s="75" customFormat="1" ht="4.5" customHeight="1">
      <c r="C3" s="90"/>
      <c r="E3" s="146">
        <v>1.1574074074074073E-05</v>
      </c>
      <c r="F3" s="88"/>
      <c r="G3" s="81"/>
      <c r="H3" s="84"/>
      <c r="I3" s="78"/>
      <c r="J3" s="77"/>
      <c r="K3" s="76"/>
      <c r="M3" s="134"/>
    </row>
    <row r="4" spans="3:11" ht="15.75">
      <c r="C4" s="96" t="s">
        <v>380</v>
      </c>
      <c r="E4" s="95"/>
      <c r="F4" s="94"/>
      <c r="K4" s="93" t="s">
        <v>359</v>
      </c>
    </row>
    <row r="5" spans="3:13" s="75" customFormat="1" ht="4.5" customHeight="1">
      <c r="C5" s="90"/>
      <c r="E5" s="89"/>
      <c r="F5" s="88"/>
      <c r="G5" s="81"/>
      <c r="H5" s="84"/>
      <c r="I5" s="78"/>
      <c r="J5" s="77"/>
      <c r="K5" s="76"/>
      <c r="M5" s="134"/>
    </row>
    <row r="6" spans="3:13" s="75" customFormat="1" ht="12.75" customHeight="1">
      <c r="C6" s="42"/>
      <c r="D6" s="87">
        <v>1</v>
      </c>
      <c r="E6" s="86" t="s">
        <v>348</v>
      </c>
      <c r="F6" s="85"/>
      <c r="G6" s="81"/>
      <c r="H6" s="84"/>
      <c r="I6" s="78"/>
      <c r="J6" s="77"/>
      <c r="K6" s="76"/>
      <c r="M6" s="134"/>
    </row>
    <row r="7" spans="5:13" s="75" customFormat="1" ht="6" customHeight="1">
      <c r="E7" s="83"/>
      <c r="F7" s="82"/>
      <c r="G7" s="81"/>
      <c r="H7" s="80"/>
      <c r="I7" s="78"/>
      <c r="J7" s="77"/>
      <c r="K7" s="76"/>
      <c r="M7" s="134"/>
    </row>
    <row r="8" spans="1:13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284</v>
      </c>
      <c r="I8" s="68" t="s">
        <v>46</v>
      </c>
      <c r="J8" s="67" t="s">
        <v>45</v>
      </c>
      <c r="K8" s="66" t="s">
        <v>44</v>
      </c>
      <c r="L8" s="150" t="s">
        <v>43</v>
      </c>
      <c r="M8" s="52" t="s">
        <v>42</v>
      </c>
    </row>
    <row r="9" spans="1:239" s="50" customFormat="1" ht="15.75" customHeight="1">
      <c r="A9" s="121">
        <v>1</v>
      </c>
      <c r="B9" s="153">
        <v>131</v>
      </c>
      <c r="C9" s="63" t="s">
        <v>234</v>
      </c>
      <c r="D9" s="62" t="s">
        <v>326</v>
      </c>
      <c r="E9" s="61" t="s">
        <v>325</v>
      </c>
      <c r="F9" s="60" t="s">
        <v>9</v>
      </c>
      <c r="G9" s="119">
        <f>IF(ISBLANK(H9),"",TRUNC(0.907*((H9/$E$3)-82)^2))</f>
        <v>796</v>
      </c>
      <c r="H9" s="138">
        <v>0.0006060185185185185</v>
      </c>
      <c r="I9" s="118"/>
      <c r="J9" s="151" t="str">
        <f>IF(ISBLANK(H9),"",IF(H9&gt;0.000690277777777778,"",IF(H9&lt;=0.000543981481481481,"TSM",IF(H9&lt;=0.000555555555555556,"SM",IF(H9&lt;=0.000578703703703704,"KSM",IF(H9&lt;=0.000607638888888889,"I A",IF(H9&lt;=0.000648148148148148,"II A",IF(H9&lt;=0.000690277777777778,"III A"))))))))</f>
        <v>I A</v>
      </c>
      <c r="K9" s="54" t="s">
        <v>324</v>
      </c>
      <c r="L9" s="150"/>
      <c r="M9" s="52">
        <v>1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</row>
    <row r="10" spans="1:239" s="50" customFormat="1" ht="15.75" customHeight="1">
      <c r="A10" s="121">
        <v>2</v>
      </c>
      <c r="B10" s="153">
        <v>124</v>
      </c>
      <c r="C10" s="63" t="s">
        <v>315</v>
      </c>
      <c r="D10" s="62" t="s">
        <v>314</v>
      </c>
      <c r="E10" s="61" t="s">
        <v>313</v>
      </c>
      <c r="F10" s="60" t="s">
        <v>9</v>
      </c>
      <c r="G10" s="119">
        <f>IF(ISBLANK(H10),"",TRUNC(0.907*((H10/$E$3)-82)^2))</f>
        <v>713</v>
      </c>
      <c r="H10" s="138">
        <v>0.000624537037037037</v>
      </c>
      <c r="I10" s="118"/>
      <c r="J10" s="151" t="str">
        <f>IF(ISBLANK(H10),"",IF(H10&gt;0.000690277777777778,"",IF(H10&lt;=0.000543981481481481,"TSM",IF(H10&lt;=0.000555555555555556,"SM",IF(H10&lt;=0.000578703703703704,"KSM",IF(H10&lt;=0.000607638888888889,"I A",IF(H10&lt;=0.000648148148148148,"II A",IF(H10&lt;=0.000690277777777778,"III A"))))))))</f>
        <v>II A</v>
      </c>
      <c r="K10" s="54" t="s">
        <v>312</v>
      </c>
      <c r="L10" s="150"/>
      <c r="M10" s="52">
        <v>2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</row>
    <row r="11" spans="1:239" s="50" customFormat="1" ht="15.75" customHeight="1">
      <c r="A11" s="121">
        <v>3</v>
      </c>
      <c r="B11" s="153">
        <v>83</v>
      </c>
      <c r="C11" s="63" t="s">
        <v>234</v>
      </c>
      <c r="D11" s="62" t="s">
        <v>379</v>
      </c>
      <c r="E11" s="61" t="s">
        <v>378</v>
      </c>
      <c r="F11" s="60" t="s">
        <v>12</v>
      </c>
      <c r="G11" s="119">
        <f>IF(ISBLANK(H11),"",TRUNC(0.907*((H11/$E$3)-82)^2))</f>
        <v>665</v>
      </c>
      <c r="H11" s="138">
        <v>0.0006356481481481481</v>
      </c>
      <c r="I11" s="118"/>
      <c r="J11" s="151" t="str">
        <f>IF(ISBLANK(H11),"",IF(H11&gt;0.000690277777777778,"",IF(H11&lt;=0.000543981481481481,"TSM",IF(H11&lt;=0.000555555555555556,"SM",IF(H11&lt;=0.000578703703703704,"KSM",IF(H11&lt;=0.000607638888888889,"I A",IF(H11&lt;=0.000648148148148148,"II A",IF(H11&lt;=0.000690277777777778,"III A"))))))))</f>
        <v>II A</v>
      </c>
      <c r="K11" s="54" t="s">
        <v>377</v>
      </c>
      <c r="L11" s="150" t="s">
        <v>376</v>
      </c>
      <c r="M11" s="52">
        <v>3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</row>
    <row r="12" spans="1:239" s="50" customFormat="1" ht="15.75" customHeight="1">
      <c r="A12" s="121">
        <v>4</v>
      </c>
      <c r="B12" s="153">
        <v>1</v>
      </c>
      <c r="C12" s="63" t="s">
        <v>375</v>
      </c>
      <c r="D12" s="62" t="s">
        <v>374</v>
      </c>
      <c r="E12" s="61" t="s">
        <v>373</v>
      </c>
      <c r="F12" s="60" t="s">
        <v>17</v>
      </c>
      <c r="G12" s="119">
        <f>IF(ISBLANK(H12),"",TRUNC(0.907*((H12/$E$3)-82)^2))</f>
        <v>536</v>
      </c>
      <c r="H12" s="138">
        <v>0.0006675925925925926</v>
      </c>
      <c r="I12" s="118"/>
      <c r="J12" s="151" t="str">
        <f>IF(ISBLANK(H12),"",IF(H12&gt;0.000690277777777778,"",IF(H12&lt;=0.000543981481481481,"TSM",IF(H12&lt;=0.000555555555555556,"SM",IF(H12&lt;=0.000578703703703704,"KSM",IF(H12&lt;=0.000607638888888889,"I A",IF(H12&lt;=0.000648148148148148,"II A",IF(H12&lt;=0.000690277777777778,"III A"))))))))</f>
        <v>III A</v>
      </c>
      <c r="K12" s="54" t="s">
        <v>372</v>
      </c>
      <c r="L12" s="150" t="s">
        <v>371</v>
      </c>
      <c r="M12" s="52">
        <v>4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</row>
    <row r="13" spans="3:13" s="75" customFormat="1" ht="4.5" customHeight="1">
      <c r="C13" s="90"/>
      <c r="E13" s="89"/>
      <c r="F13" s="88"/>
      <c r="G13" s="81"/>
      <c r="H13" s="84"/>
      <c r="I13" s="78"/>
      <c r="J13" s="77"/>
      <c r="K13" s="76"/>
      <c r="M13" s="134"/>
    </row>
    <row r="14" spans="3:13" s="75" customFormat="1" ht="12.75" customHeight="1">
      <c r="C14" s="42"/>
      <c r="D14" s="87">
        <v>2</v>
      </c>
      <c r="E14" s="86" t="s">
        <v>348</v>
      </c>
      <c r="F14" s="85"/>
      <c r="G14" s="81"/>
      <c r="H14" s="84"/>
      <c r="I14" s="78"/>
      <c r="J14" s="77"/>
      <c r="K14" s="76"/>
      <c r="M14" s="134"/>
    </row>
    <row r="15" spans="5:13" s="75" customFormat="1" ht="6" customHeight="1">
      <c r="E15" s="83"/>
      <c r="F15" s="82"/>
      <c r="G15" s="81"/>
      <c r="H15" s="80"/>
      <c r="I15" s="78"/>
      <c r="J15" s="77"/>
      <c r="K15" s="76"/>
      <c r="M15" s="134"/>
    </row>
    <row r="16" spans="1:13" ht="11.25" customHeight="1">
      <c r="A16" s="66" t="s">
        <v>3</v>
      </c>
      <c r="B16" s="66" t="s">
        <v>54</v>
      </c>
      <c r="C16" s="74" t="s">
        <v>53</v>
      </c>
      <c r="D16" s="73" t="s">
        <v>52</v>
      </c>
      <c r="E16" s="72" t="s">
        <v>51</v>
      </c>
      <c r="F16" s="71" t="s">
        <v>50</v>
      </c>
      <c r="G16" s="70" t="s">
        <v>49</v>
      </c>
      <c r="H16" s="69" t="s">
        <v>284</v>
      </c>
      <c r="I16" s="68" t="s">
        <v>46</v>
      </c>
      <c r="J16" s="67" t="s">
        <v>45</v>
      </c>
      <c r="K16" s="66" t="s">
        <v>44</v>
      </c>
      <c r="L16" s="150" t="s">
        <v>43</v>
      </c>
      <c r="M16" s="52" t="s">
        <v>42</v>
      </c>
    </row>
    <row r="17" spans="1:239" s="50" customFormat="1" ht="15.75" customHeight="1">
      <c r="A17" s="121">
        <v>1</v>
      </c>
      <c r="B17" s="153">
        <v>86</v>
      </c>
      <c r="C17" s="63" t="s">
        <v>370</v>
      </c>
      <c r="D17" s="62" t="s">
        <v>369</v>
      </c>
      <c r="E17" s="61" t="s">
        <v>368</v>
      </c>
      <c r="F17" s="60" t="s">
        <v>6</v>
      </c>
      <c r="G17" s="119">
        <f>IF(ISBLANK(H17),"",TRUNC(0.907*((H17/$E$3)-82)^2))</f>
        <v>933</v>
      </c>
      <c r="H17" s="138">
        <v>0.0005777777777777779</v>
      </c>
      <c r="I17" s="118"/>
      <c r="J17" s="151" t="str">
        <f>IF(ISBLANK(H17),"",IF(H17&gt;0.000690277777777778,"",IF(H17&lt;=0.000543981481481481,"TSM",IF(H17&lt;=0.000555555555555556,"SM",IF(H17&lt;=0.000578703703703704,"KSM",IF(H17&lt;=0.000607638888888889,"I A",IF(H17&lt;=0.000648148148148148,"II A",IF(H17&lt;=0.000690277777777778,"III A"))))))))</f>
        <v>KSM</v>
      </c>
      <c r="K17" s="54" t="s">
        <v>367</v>
      </c>
      <c r="L17" s="150"/>
      <c r="M17" s="52">
        <v>3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</row>
    <row r="18" spans="1:239" s="50" customFormat="1" ht="15.75" customHeight="1">
      <c r="A18" s="121">
        <v>2</v>
      </c>
      <c r="B18" s="153">
        <v>2</v>
      </c>
      <c r="C18" s="63" t="s">
        <v>366</v>
      </c>
      <c r="D18" s="62" t="s">
        <v>365</v>
      </c>
      <c r="E18" s="61" t="s">
        <v>364</v>
      </c>
      <c r="F18" s="60" t="s">
        <v>17</v>
      </c>
      <c r="G18" s="119">
        <f>IF(ISBLANK(H18),"",TRUNC(0.907*((H18/$E$3)-82)^2))</f>
        <v>807</v>
      </c>
      <c r="H18" s="138">
        <v>0.0006037037037037036</v>
      </c>
      <c r="I18" s="118"/>
      <c r="J18" s="151" t="str">
        <f>IF(ISBLANK(H18),"",IF(H18&gt;0.000690277777777778,"",IF(H18&lt;=0.000543981481481481,"TSM",IF(H18&lt;=0.000555555555555556,"SM",IF(H18&lt;=0.000578703703703704,"KSM",IF(H18&lt;=0.000607638888888889,"I A",IF(H18&lt;=0.000648148148148148,"II A",IF(H18&lt;=0.000690277777777778,"III A"))))))))</f>
        <v>I A</v>
      </c>
      <c r="K18" s="54" t="s">
        <v>363</v>
      </c>
      <c r="L18" s="150" t="s">
        <v>362</v>
      </c>
      <c r="M18" s="52">
        <v>2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</row>
    <row r="19" spans="1:239" s="50" customFormat="1" ht="15.75" customHeight="1">
      <c r="A19" s="121"/>
      <c r="B19" s="153">
        <v>142</v>
      </c>
      <c r="C19" s="63" t="s">
        <v>329</v>
      </c>
      <c r="D19" s="62" t="s">
        <v>328</v>
      </c>
      <c r="E19" s="61" t="s">
        <v>327</v>
      </c>
      <c r="F19" s="60" t="s">
        <v>7</v>
      </c>
      <c r="G19" s="119"/>
      <c r="H19" s="152" t="s">
        <v>156</v>
      </c>
      <c r="I19" s="118"/>
      <c r="J19" s="151">
        <f>IF(ISBLANK(H19),"",IF(H19&gt;0.000690277777777778,"",IF(H19&lt;=0.000543981481481481,"TSM",IF(H19&lt;=0.000555555555555556,"SM",IF(H19&lt;=0.000578703703703704,"KSM",IF(H19&lt;=0.000607638888888889,"I A",IF(H19&lt;=0.000648148148148148,"II A",IF(H19&lt;=0.000690277777777778,"III A"))))))))</f>
      </c>
      <c r="K19" s="54" t="s">
        <v>182</v>
      </c>
      <c r="L19" s="150" t="s">
        <v>361</v>
      </c>
      <c r="M19" s="52">
        <v>4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CCFF"/>
  </sheetPr>
  <dimension ref="A1:IE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46" customWidth="1"/>
    <col min="9" max="9" width="4.140625" style="45" hidden="1" customWidth="1"/>
    <col min="10" max="10" width="5.140625" style="44" customWidth="1"/>
    <col min="11" max="11" width="24.57421875" style="42" customWidth="1"/>
    <col min="12" max="12" width="6.8515625" style="42" hidden="1" customWidth="1"/>
    <col min="13" max="13" width="4.28125" style="134" hidden="1" customWidth="1"/>
    <col min="14" max="238" width="9.140625" style="42" customWidth="1"/>
    <col min="239" max="16384" width="9.140625" style="41" customWidth="1"/>
  </cols>
  <sheetData>
    <row r="1" spans="1:239" s="97" customFormat="1" ht="18.75">
      <c r="A1" s="102" t="s">
        <v>0</v>
      </c>
      <c r="E1" s="99"/>
      <c r="F1" s="101"/>
      <c r="G1" s="100"/>
      <c r="H1" s="46"/>
      <c r="I1" s="45"/>
      <c r="J1" s="99"/>
      <c r="M1" s="134"/>
      <c r="IE1" s="41"/>
    </row>
    <row r="2" spans="5:239" s="97" customFormat="1" ht="13.5" customHeight="1">
      <c r="E2" s="99"/>
      <c r="F2" s="101"/>
      <c r="G2" s="100"/>
      <c r="H2" s="46"/>
      <c r="I2" s="45"/>
      <c r="J2" s="99"/>
      <c r="K2" s="98" t="s">
        <v>1</v>
      </c>
      <c r="M2" s="134"/>
      <c r="IE2" s="41"/>
    </row>
    <row r="3" spans="3:13" s="75" customFormat="1" ht="4.5" customHeight="1">
      <c r="C3" s="90"/>
      <c r="E3" s="146">
        <v>1.1574074074074073E-05</v>
      </c>
      <c r="F3" s="88"/>
      <c r="G3" s="81"/>
      <c r="H3" s="84"/>
      <c r="I3" s="78"/>
      <c r="J3" s="77"/>
      <c r="K3" s="76"/>
      <c r="M3" s="134"/>
    </row>
    <row r="4" spans="3:11" ht="15.75">
      <c r="C4" s="96" t="s">
        <v>380</v>
      </c>
      <c r="E4" s="95"/>
      <c r="F4" s="94"/>
      <c r="K4" s="93" t="s">
        <v>359</v>
      </c>
    </row>
    <row r="5" spans="3:13" s="75" customFormat="1" ht="4.5" customHeight="1">
      <c r="C5" s="90"/>
      <c r="E5" s="89"/>
      <c r="F5" s="88"/>
      <c r="G5" s="81"/>
      <c r="H5" s="84"/>
      <c r="I5" s="78"/>
      <c r="J5" s="77"/>
      <c r="K5" s="76"/>
      <c r="M5" s="134"/>
    </row>
    <row r="6" spans="3:13" s="75" customFormat="1" ht="12.75" customHeight="1">
      <c r="C6" s="42"/>
      <c r="D6" s="87"/>
      <c r="E6" s="86" t="s">
        <v>297</v>
      </c>
      <c r="F6" s="85"/>
      <c r="G6" s="81"/>
      <c r="H6" s="84"/>
      <c r="I6" s="78"/>
      <c r="J6" s="77"/>
      <c r="K6" s="76"/>
      <c r="M6" s="134"/>
    </row>
    <row r="7" spans="5:13" s="75" customFormat="1" ht="6" customHeight="1">
      <c r="E7" s="83"/>
      <c r="F7" s="82"/>
      <c r="G7" s="81"/>
      <c r="H7" s="80"/>
      <c r="I7" s="78"/>
      <c r="J7" s="77"/>
      <c r="K7" s="76"/>
      <c r="M7" s="134"/>
    </row>
    <row r="8" spans="1:13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284</v>
      </c>
      <c r="I8" s="68" t="s">
        <v>46</v>
      </c>
      <c r="J8" s="67" t="s">
        <v>45</v>
      </c>
      <c r="K8" s="66" t="s">
        <v>44</v>
      </c>
      <c r="L8" s="150" t="s">
        <v>43</v>
      </c>
      <c r="M8" s="52" t="s">
        <v>42</v>
      </c>
    </row>
    <row r="9" spans="1:239" s="50" customFormat="1" ht="15.75" customHeight="1">
      <c r="A9" s="121">
        <v>1</v>
      </c>
      <c r="B9" s="153">
        <v>86</v>
      </c>
      <c r="C9" s="63" t="s">
        <v>370</v>
      </c>
      <c r="D9" s="62" t="s">
        <v>369</v>
      </c>
      <c r="E9" s="61" t="s">
        <v>368</v>
      </c>
      <c r="F9" s="60" t="s">
        <v>6</v>
      </c>
      <c r="G9" s="119">
        <f aca="true" t="shared" si="0" ref="G9:G14">IF(ISBLANK(H9),"",TRUNC(0.907*((H9/$E$3)-82)^2))</f>
        <v>933</v>
      </c>
      <c r="H9" s="138">
        <v>0.0005777777777777779</v>
      </c>
      <c r="I9" s="118"/>
      <c r="J9" s="151" t="str">
        <f aca="true" t="shared" si="1" ref="J9:J15">IF(ISBLANK(H9),"",IF(H9&gt;0.000690277777777778,"",IF(H9&lt;=0.000543981481481481,"TSM",IF(H9&lt;=0.000555555555555556,"SM",IF(H9&lt;=0.000578703703703704,"KSM",IF(H9&lt;=0.000607638888888889,"I A",IF(H9&lt;=0.000648148148148148,"II A",IF(H9&lt;=0.000690277777777778,"III A"))))))))</f>
        <v>KSM</v>
      </c>
      <c r="K9" s="54" t="s">
        <v>367</v>
      </c>
      <c r="L9" s="150"/>
      <c r="M9" s="52">
        <v>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</row>
    <row r="10" spans="1:239" s="50" customFormat="1" ht="15.75" customHeight="1">
      <c r="A10" s="121">
        <v>2</v>
      </c>
      <c r="B10" s="153">
        <v>2</v>
      </c>
      <c r="C10" s="63" t="s">
        <v>366</v>
      </c>
      <c r="D10" s="62" t="s">
        <v>365</v>
      </c>
      <c r="E10" s="61" t="s">
        <v>364</v>
      </c>
      <c r="F10" s="60" t="s">
        <v>17</v>
      </c>
      <c r="G10" s="119">
        <f t="shared" si="0"/>
        <v>807</v>
      </c>
      <c r="H10" s="138">
        <v>0.0006037037037037036</v>
      </c>
      <c r="I10" s="118"/>
      <c r="J10" s="151" t="str">
        <f t="shared" si="1"/>
        <v>I A</v>
      </c>
      <c r="K10" s="54" t="s">
        <v>363</v>
      </c>
      <c r="L10" s="150" t="s">
        <v>362</v>
      </c>
      <c r="M10" s="52">
        <v>2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</row>
    <row r="11" spans="1:239" s="50" customFormat="1" ht="15.75" customHeight="1">
      <c r="A11" s="121">
        <v>3</v>
      </c>
      <c r="B11" s="153">
        <v>131</v>
      </c>
      <c r="C11" s="63" t="s">
        <v>234</v>
      </c>
      <c r="D11" s="62" t="s">
        <v>326</v>
      </c>
      <c r="E11" s="61" t="s">
        <v>325</v>
      </c>
      <c r="F11" s="60" t="s">
        <v>9</v>
      </c>
      <c r="G11" s="119">
        <f t="shared" si="0"/>
        <v>796</v>
      </c>
      <c r="H11" s="138">
        <v>0.0006060185185185185</v>
      </c>
      <c r="I11" s="118"/>
      <c r="J11" s="151" t="str">
        <f t="shared" si="1"/>
        <v>I A</v>
      </c>
      <c r="K11" s="54" t="s">
        <v>324</v>
      </c>
      <c r="L11" s="150"/>
      <c r="M11" s="52">
        <v>1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</row>
    <row r="12" spans="1:239" s="50" customFormat="1" ht="15.75" customHeight="1">
      <c r="A12" s="121">
        <v>4</v>
      </c>
      <c r="B12" s="153">
        <v>124</v>
      </c>
      <c r="C12" s="63" t="s">
        <v>315</v>
      </c>
      <c r="D12" s="62" t="s">
        <v>314</v>
      </c>
      <c r="E12" s="61" t="s">
        <v>313</v>
      </c>
      <c r="F12" s="60" t="s">
        <v>9</v>
      </c>
      <c r="G12" s="119">
        <f t="shared" si="0"/>
        <v>713</v>
      </c>
      <c r="H12" s="138">
        <v>0.000624537037037037</v>
      </c>
      <c r="I12" s="118"/>
      <c r="J12" s="151" t="str">
        <f t="shared" si="1"/>
        <v>II A</v>
      </c>
      <c r="K12" s="54" t="s">
        <v>312</v>
      </c>
      <c r="L12" s="150"/>
      <c r="M12" s="52">
        <v>2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</row>
    <row r="13" spans="1:239" s="50" customFormat="1" ht="15.75" customHeight="1">
      <c r="A13" s="121">
        <v>5</v>
      </c>
      <c r="B13" s="153">
        <v>83</v>
      </c>
      <c r="C13" s="63" t="s">
        <v>234</v>
      </c>
      <c r="D13" s="62" t="s">
        <v>379</v>
      </c>
      <c r="E13" s="61" t="s">
        <v>378</v>
      </c>
      <c r="F13" s="60" t="s">
        <v>12</v>
      </c>
      <c r="G13" s="119">
        <f t="shared" si="0"/>
        <v>665</v>
      </c>
      <c r="H13" s="138">
        <v>0.0006356481481481481</v>
      </c>
      <c r="I13" s="118"/>
      <c r="J13" s="151" t="str">
        <f t="shared" si="1"/>
        <v>II A</v>
      </c>
      <c r="K13" s="54" t="s">
        <v>377</v>
      </c>
      <c r="L13" s="150" t="s">
        <v>376</v>
      </c>
      <c r="M13" s="52">
        <v>3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</row>
    <row r="14" spans="1:239" s="50" customFormat="1" ht="15.75" customHeight="1">
      <c r="A14" s="121">
        <v>6</v>
      </c>
      <c r="B14" s="153">
        <v>1</v>
      </c>
      <c r="C14" s="63" t="s">
        <v>375</v>
      </c>
      <c r="D14" s="62" t="s">
        <v>374</v>
      </c>
      <c r="E14" s="61" t="s">
        <v>373</v>
      </c>
      <c r="F14" s="60" t="s">
        <v>17</v>
      </c>
      <c r="G14" s="119">
        <f t="shared" si="0"/>
        <v>536</v>
      </c>
      <c r="H14" s="138">
        <v>0.0006675925925925926</v>
      </c>
      <c r="I14" s="118"/>
      <c r="J14" s="151" t="str">
        <f t="shared" si="1"/>
        <v>III A</v>
      </c>
      <c r="K14" s="54" t="s">
        <v>372</v>
      </c>
      <c r="L14" s="150" t="s">
        <v>371</v>
      </c>
      <c r="M14" s="52">
        <v>4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</row>
    <row r="15" spans="1:239" s="50" customFormat="1" ht="15.75" customHeight="1">
      <c r="A15" s="121"/>
      <c r="B15" s="153">
        <v>142</v>
      </c>
      <c r="C15" s="63" t="s">
        <v>329</v>
      </c>
      <c r="D15" s="62" t="s">
        <v>328</v>
      </c>
      <c r="E15" s="61" t="s">
        <v>327</v>
      </c>
      <c r="F15" s="60" t="s">
        <v>7</v>
      </c>
      <c r="G15" s="119"/>
      <c r="H15" s="152" t="s">
        <v>156</v>
      </c>
      <c r="I15" s="118"/>
      <c r="J15" s="151">
        <f t="shared" si="1"/>
      </c>
      <c r="K15" s="54" t="s">
        <v>182</v>
      </c>
      <c r="L15" s="150" t="s">
        <v>361</v>
      </c>
      <c r="M15" s="52">
        <v>4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L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5.140625" style="44" customWidth="1"/>
    <col min="10" max="10" width="24.57421875" style="42" customWidth="1"/>
    <col min="11" max="11" width="6.28125" style="109" hidden="1" customWidth="1"/>
    <col min="12" max="12" width="6.28125" style="109" customWidth="1"/>
    <col min="13" max="245" width="9.140625" style="42" customWidth="1"/>
    <col min="246" max="16384" width="9.140625" style="41" customWidth="1"/>
  </cols>
  <sheetData>
    <row r="1" spans="1:246" s="97" customFormat="1" ht="18.75">
      <c r="A1" s="102" t="s">
        <v>0</v>
      </c>
      <c r="E1" s="99"/>
      <c r="F1" s="101"/>
      <c r="G1" s="100"/>
      <c r="H1" s="136"/>
      <c r="I1" s="99"/>
      <c r="K1" s="113"/>
      <c r="L1" s="113"/>
      <c r="IL1" s="41"/>
    </row>
    <row r="2" spans="5:246" s="97" customFormat="1" ht="13.5" customHeight="1">
      <c r="E2" s="99"/>
      <c r="F2" s="101"/>
      <c r="G2" s="100"/>
      <c r="H2" s="136"/>
      <c r="I2" s="99"/>
      <c r="J2" s="98" t="s">
        <v>1</v>
      </c>
      <c r="K2" s="113"/>
      <c r="L2" s="113"/>
      <c r="IL2" s="41"/>
    </row>
    <row r="3" spans="3:12" s="75" customFormat="1" ht="4.5" customHeight="1">
      <c r="C3" s="90"/>
      <c r="E3" s="12">
        <v>1.1574074074074073E-05</v>
      </c>
      <c r="F3" s="88"/>
      <c r="G3" s="81"/>
      <c r="H3" s="145"/>
      <c r="I3" s="77"/>
      <c r="J3" s="76"/>
      <c r="K3" s="112"/>
      <c r="L3" s="112"/>
    </row>
    <row r="4" spans="3:10" ht="15.75">
      <c r="C4" s="96" t="s">
        <v>414</v>
      </c>
      <c r="E4" s="95"/>
      <c r="F4" s="94"/>
      <c r="J4" s="93" t="s">
        <v>18</v>
      </c>
    </row>
    <row r="5" spans="3:12" s="75" customFormat="1" ht="4.5" customHeight="1">
      <c r="C5" s="90"/>
      <c r="E5" s="89"/>
      <c r="F5" s="88"/>
      <c r="G5" s="81"/>
      <c r="H5" s="145"/>
      <c r="I5" s="77"/>
      <c r="J5" s="76"/>
      <c r="K5" s="112"/>
      <c r="L5" s="112"/>
    </row>
    <row r="6" spans="3:12" s="75" customFormat="1" ht="12.75" customHeight="1">
      <c r="C6" s="42">
        <v>1</v>
      </c>
      <c r="D6" s="87" t="s">
        <v>348</v>
      </c>
      <c r="E6" s="86"/>
      <c r="F6" s="85"/>
      <c r="G6" s="81"/>
      <c r="H6" s="145"/>
      <c r="I6" s="77"/>
      <c r="J6" s="76"/>
      <c r="K6" s="112"/>
      <c r="L6" s="112"/>
    </row>
    <row r="7" spans="5:12" s="75" customFormat="1" ht="6" customHeight="1">
      <c r="E7" s="83"/>
      <c r="F7" s="82"/>
      <c r="G7" s="81"/>
      <c r="H7" s="144"/>
      <c r="I7" s="77"/>
      <c r="J7" s="76"/>
      <c r="K7" s="112"/>
      <c r="L7" s="112"/>
    </row>
    <row r="8" spans="1:11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139" t="s">
        <v>284</v>
      </c>
      <c r="I8" s="67" t="s">
        <v>45</v>
      </c>
      <c r="J8" s="66" t="s">
        <v>44</v>
      </c>
      <c r="K8" s="109" t="s">
        <v>43</v>
      </c>
    </row>
    <row r="9" spans="1:246" ht="15.75" customHeight="1">
      <c r="A9" s="156">
        <v>1</v>
      </c>
      <c r="B9" s="120">
        <v>125</v>
      </c>
      <c r="C9" s="63" t="s">
        <v>413</v>
      </c>
      <c r="D9" s="62" t="s">
        <v>412</v>
      </c>
      <c r="E9" s="61" t="s">
        <v>411</v>
      </c>
      <c r="F9" s="60" t="s">
        <v>9</v>
      </c>
      <c r="G9" s="106">
        <f>IF(ISBLANK(H9),"",TRUNC(0.0569*((H9/$E$3)-264)^2))</f>
        <v>693</v>
      </c>
      <c r="H9" s="155">
        <v>0.0017777777777777776</v>
      </c>
      <c r="I9" s="117" t="str">
        <f aca="true" t="shared" si="0" ref="I9:I14">IF(ISBLANK(H9),"",IF(H9&gt;0.00202546296296296,"",IF(H9&lt;=0.00143518518518519,"TSM",IF(H9&lt;=0.00148148148148148,"SM",IF(H9&lt;=0.0015625,"KSM",IF(H9&lt;=0.00166666666666667,"I A",IF(H9&lt;=0.00181712962962963,"II A",IF(H9&lt;=0.00202546296296296,"III A"))))))))</f>
        <v>II A</v>
      </c>
      <c r="J9" s="54" t="s">
        <v>410</v>
      </c>
      <c r="K9" s="154"/>
      <c r="L9" s="154"/>
      <c r="IL9" s="42"/>
    </row>
    <row r="10" spans="1:246" ht="15.75" customHeight="1">
      <c r="A10" s="156">
        <v>2</v>
      </c>
      <c r="B10" s="120">
        <v>22</v>
      </c>
      <c r="C10" s="63" t="s">
        <v>399</v>
      </c>
      <c r="D10" s="62" t="s">
        <v>409</v>
      </c>
      <c r="E10" s="61" t="s">
        <v>408</v>
      </c>
      <c r="F10" s="60" t="s">
        <v>10</v>
      </c>
      <c r="G10" s="106">
        <f>IF(ISBLANK(H10),"",TRUNC(0.0569*((H10/$E$3)-264)^2))</f>
        <v>668</v>
      </c>
      <c r="H10" s="155">
        <v>0.0018005787037037035</v>
      </c>
      <c r="I10" s="117" t="str">
        <f t="shared" si="0"/>
        <v>II A</v>
      </c>
      <c r="J10" s="54" t="s">
        <v>292</v>
      </c>
      <c r="K10" s="154"/>
      <c r="L10" s="154"/>
      <c r="IL10" s="42"/>
    </row>
    <row r="11" spans="1:246" ht="15.75" customHeight="1">
      <c r="A11" s="156">
        <v>3</v>
      </c>
      <c r="B11" s="120">
        <v>152</v>
      </c>
      <c r="C11" s="63" t="s">
        <v>407</v>
      </c>
      <c r="D11" s="62" t="s">
        <v>406</v>
      </c>
      <c r="E11" s="61" t="s">
        <v>368</v>
      </c>
      <c r="F11" s="60" t="s">
        <v>7</v>
      </c>
      <c r="G11" s="106">
        <f>IF(ISBLANK(H11),"",TRUNC(0.0569*((H11/$E$3)-264)^2))</f>
        <v>660</v>
      </c>
      <c r="H11" s="155">
        <v>0.0018083333333333335</v>
      </c>
      <c r="I11" s="117" t="str">
        <f t="shared" si="0"/>
        <v>II A</v>
      </c>
      <c r="J11" s="54" t="s">
        <v>182</v>
      </c>
      <c r="K11" s="154"/>
      <c r="L11" s="154"/>
      <c r="IL11" s="42"/>
    </row>
    <row r="12" spans="1:246" ht="15.75" customHeight="1">
      <c r="A12" s="156">
        <v>4</v>
      </c>
      <c r="B12" s="120">
        <v>159</v>
      </c>
      <c r="C12" s="63" t="s">
        <v>402</v>
      </c>
      <c r="D12" s="62" t="s">
        <v>401</v>
      </c>
      <c r="E12" s="61" t="s">
        <v>400</v>
      </c>
      <c r="F12" s="60" t="s">
        <v>7</v>
      </c>
      <c r="G12" s="106">
        <f>IF(ISBLANK(H12),"",TRUNC(0.0569*((H12/$E$3)-264)^2))</f>
        <v>629</v>
      </c>
      <c r="H12" s="155">
        <v>0.0018380787037037037</v>
      </c>
      <c r="I12" s="117" t="str">
        <f t="shared" si="0"/>
        <v>III A</v>
      </c>
      <c r="J12" s="54" t="s">
        <v>182</v>
      </c>
      <c r="K12" s="154">
        <v>0.0018532407407407406</v>
      </c>
      <c r="L12" s="154"/>
      <c r="IL12" s="42"/>
    </row>
    <row r="13" spans="1:246" ht="15.75" customHeight="1">
      <c r="A13" s="156">
        <v>5</v>
      </c>
      <c r="B13" s="120">
        <v>25</v>
      </c>
      <c r="C13" s="63" t="s">
        <v>399</v>
      </c>
      <c r="D13" s="62" t="s">
        <v>398</v>
      </c>
      <c r="E13" s="61" t="s">
        <v>397</v>
      </c>
      <c r="F13" s="60" t="s">
        <v>10</v>
      </c>
      <c r="G13" s="106">
        <f>IF(ISBLANK(H13),"",TRUNC(0.0569*((H13/$E$3)-264)^2))</f>
        <v>524</v>
      </c>
      <c r="H13" s="155">
        <v>0.0019447916666666667</v>
      </c>
      <c r="I13" s="117" t="str">
        <f t="shared" si="0"/>
        <v>III A</v>
      </c>
      <c r="J13" s="54" t="s">
        <v>292</v>
      </c>
      <c r="K13" s="154"/>
      <c r="L13" s="154"/>
      <c r="IL13" s="42"/>
    </row>
    <row r="14" spans="1:246" ht="15.75" customHeight="1">
      <c r="A14" s="156" t="s">
        <v>80</v>
      </c>
      <c r="B14" s="120">
        <v>173</v>
      </c>
      <c r="C14" s="63" t="s">
        <v>405</v>
      </c>
      <c r="D14" s="62" t="s">
        <v>404</v>
      </c>
      <c r="E14" s="61" t="s">
        <v>403</v>
      </c>
      <c r="F14" s="60" t="s">
        <v>1</v>
      </c>
      <c r="G14" s="106" t="s">
        <v>80</v>
      </c>
      <c r="H14" s="155">
        <v>0.0018291666666666667</v>
      </c>
      <c r="I14" s="117" t="str">
        <f t="shared" si="0"/>
        <v>III A</v>
      </c>
      <c r="J14" s="54" t="s">
        <v>79</v>
      </c>
      <c r="K14" s="154">
        <v>0.001828587962962963</v>
      </c>
      <c r="L14" s="154"/>
      <c r="IL14" s="42"/>
    </row>
    <row r="15" spans="3:12" s="75" customFormat="1" ht="4.5" customHeight="1">
      <c r="C15" s="90"/>
      <c r="E15" s="89"/>
      <c r="F15" s="88"/>
      <c r="G15" s="81"/>
      <c r="H15" s="145"/>
      <c r="I15" s="77"/>
      <c r="J15" s="76"/>
      <c r="K15" s="112"/>
      <c r="L15" s="112"/>
    </row>
    <row r="16" spans="3:12" s="75" customFormat="1" ht="12.75" customHeight="1">
      <c r="C16" s="42">
        <v>2</v>
      </c>
      <c r="D16" s="87" t="s">
        <v>348</v>
      </c>
      <c r="E16" s="86"/>
      <c r="F16" s="85"/>
      <c r="G16" s="81"/>
      <c r="H16" s="145"/>
      <c r="I16" s="77"/>
      <c r="J16" s="76"/>
      <c r="K16" s="112"/>
      <c r="L16" s="112"/>
    </row>
    <row r="17" spans="5:12" s="75" customFormat="1" ht="6" customHeight="1">
      <c r="E17" s="83"/>
      <c r="F17" s="82"/>
      <c r="G17" s="81"/>
      <c r="H17" s="144"/>
      <c r="I17" s="77"/>
      <c r="J17" s="76"/>
      <c r="K17" s="112"/>
      <c r="L17" s="112"/>
    </row>
    <row r="18" spans="1:11" ht="11.25" customHeight="1">
      <c r="A18" s="66" t="s">
        <v>3</v>
      </c>
      <c r="B18" s="66" t="s">
        <v>54</v>
      </c>
      <c r="C18" s="74" t="s">
        <v>53</v>
      </c>
      <c r="D18" s="73" t="s">
        <v>52</v>
      </c>
      <c r="E18" s="72" t="s">
        <v>51</v>
      </c>
      <c r="F18" s="71" t="s">
        <v>50</v>
      </c>
      <c r="G18" s="70" t="s">
        <v>49</v>
      </c>
      <c r="H18" s="139" t="s">
        <v>284</v>
      </c>
      <c r="I18" s="67" t="s">
        <v>45</v>
      </c>
      <c r="J18" s="66" t="s">
        <v>44</v>
      </c>
      <c r="K18" s="109" t="s">
        <v>43</v>
      </c>
    </row>
    <row r="19" spans="1:246" ht="15.75" customHeight="1">
      <c r="A19" s="156">
        <v>1</v>
      </c>
      <c r="B19" s="120">
        <v>45</v>
      </c>
      <c r="C19" s="63" t="s">
        <v>396</v>
      </c>
      <c r="D19" s="62" t="s">
        <v>395</v>
      </c>
      <c r="E19" s="61" t="s">
        <v>394</v>
      </c>
      <c r="F19" s="60" t="s">
        <v>11</v>
      </c>
      <c r="G19" s="106">
        <f>IF(ISBLANK(H19),"",TRUNC(0.0569*((H19/$E$3)-264)^2))</f>
        <v>1023</v>
      </c>
      <c r="H19" s="155">
        <v>0.0015028935185185186</v>
      </c>
      <c r="I19" s="117" t="str">
        <f>IF(ISBLANK(H19),"",IF(H19&gt;0.00202546296296296,"",IF(H19&lt;=0.00143518518518519,"TSM",IF(H19&lt;=0.00148148148148148,"SM",IF(H19&lt;=0.0015625,"KSM",IF(H19&lt;=0.00166666666666667,"I A",IF(H19&lt;=0.00181712962962963,"II A",IF(H19&lt;=0.00202546296296296,"III A"))))))))</f>
        <v>KSM</v>
      </c>
      <c r="J19" s="54" t="s">
        <v>393</v>
      </c>
      <c r="K19" s="157" t="s">
        <v>392</v>
      </c>
      <c r="L19" s="154"/>
      <c r="IL19" s="42"/>
    </row>
    <row r="20" spans="1:246" ht="15.75" customHeight="1">
      <c r="A20" s="156">
        <v>2</v>
      </c>
      <c r="B20" s="120">
        <v>108</v>
      </c>
      <c r="C20" s="63" t="s">
        <v>391</v>
      </c>
      <c r="D20" s="62" t="s">
        <v>390</v>
      </c>
      <c r="E20" s="61" t="s">
        <v>389</v>
      </c>
      <c r="F20" s="60" t="s">
        <v>15</v>
      </c>
      <c r="G20" s="106">
        <f>IF(ISBLANK(H20),"",TRUNC(0.0569*((H20/$E$3)-264)^2))</f>
        <v>912</v>
      </c>
      <c r="H20" s="155">
        <v>0.0015894675925925926</v>
      </c>
      <c r="I20" s="117" t="str">
        <f>IF(ISBLANK(H20),"",IF(H20&gt;0.00202546296296296,"",IF(H20&lt;=0.00143518518518519,"TSM",IF(H20&lt;=0.00148148148148148,"SM",IF(H20&lt;=0.0015625,"KSM",IF(H20&lt;=0.00166666666666667,"I A",IF(H20&lt;=0.00181712962962963,"II A",IF(H20&lt;=0.00202546296296296,"III A"))))))))</f>
        <v>I A</v>
      </c>
      <c r="J20" s="54" t="s">
        <v>388</v>
      </c>
      <c r="K20" s="154">
        <v>0.0015745370370370368</v>
      </c>
      <c r="L20" s="154"/>
      <c r="IL20" s="42"/>
    </row>
    <row r="21" spans="1:246" ht="15.75" customHeight="1">
      <c r="A21" s="156">
        <v>3</v>
      </c>
      <c r="B21" s="120">
        <v>6</v>
      </c>
      <c r="C21" s="63" t="s">
        <v>295</v>
      </c>
      <c r="D21" s="62" t="s">
        <v>294</v>
      </c>
      <c r="E21" s="61" t="s">
        <v>293</v>
      </c>
      <c r="F21" s="60" t="s">
        <v>10</v>
      </c>
      <c r="G21" s="106">
        <f>IF(ISBLANK(H21),"",TRUNC(0.0569*((H21/$E$3)-264)^2))</f>
        <v>854</v>
      </c>
      <c r="H21" s="155">
        <v>0.0016372685185185186</v>
      </c>
      <c r="I21" s="117" t="str">
        <f>IF(ISBLANK(H21),"",IF(H21&gt;0.00202546296296296,"",IF(H21&lt;=0.00143518518518519,"TSM",IF(H21&lt;=0.00148148148148148,"SM",IF(H21&lt;=0.0015625,"KSM",IF(H21&lt;=0.00166666666666667,"I A",IF(H21&lt;=0.00181712962962963,"II A",IF(H21&lt;=0.00202546296296296,"III A"))))))))</f>
        <v>I A</v>
      </c>
      <c r="J21" s="54" t="s">
        <v>292</v>
      </c>
      <c r="K21" s="154">
        <v>0.0016718749999999998</v>
      </c>
      <c r="L21" s="154"/>
      <c r="IL21" s="42"/>
    </row>
    <row r="22" spans="1:246" ht="15.75" customHeight="1">
      <c r="A22" s="156">
        <v>4</v>
      </c>
      <c r="B22" s="120">
        <v>192</v>
      </c>
      <c r="C22" s="63" t="s">
        <v>71</v>
      </c>
      <c r="D22" s="62" t="s">
        <v>387</v>
      </c>
      <c r="E22" s="61" t="s">
        <v>386</v>
      </c>
      <c r="F22" s="60" t="s">
        <v>14</v>
      </c>
      <c r="G22" s="106">
        <f>IF(ISBLANK(H22),"",TRUNC(0.0569*((H22/$E$3)-264)^2))</f>
        <v>849</v>
      </c>
      <c r="H22" s="155">
        <v>0.0016416666666666665</v>
      </c>
      <c r="I22" s="117" t="str">
        <f>IF(ISBLANK(H22),"",IF(H22&gt;0.00202546296296296,"",IF(H22&lt;=0.00143518518518519,"TSM",IF(H22&lt;=0.00148148148148148,"SM",IF(H22&lt;=0.0015625,"KSM",IF(H22&lt;=0.00166666666666667,"I A",IF(H22&lt;=0.00181712962962963,"II A",IF(H22&lt;=0.00202546296296296,"III A"))))))))</f>
        <v>I A</v>
      </c>
      <c r="J22" s="54" t="s">
        <v>385</v>
      </c>
      <c r="K22" s="154">
        <v>0.0016394675925925925</v>
      </c>
      <c r="L22" s="154"/>
      <c r="IL22" s="42"/>
    </row>
    <row r="23" spans="1:246" ht="15.75" customHeight="1">
      <c r="A23" s="156">
        <v>5</v>
      </c>
      <c r="B23" s="120">
        <v>71</v>
      </c>
      <c r="C23" s="63" t="s">
        <v>384</v>
      </c>
      <c r="D23" s="62" t="s">
        <v>383</v>
      </c>
      <c r="E23" s="61" t="s">
        <v>382</v>
      </c>
      <c r="F23" s="60" t="s">
        <v>12</v>
      </c>
      <c r="G23" s="106">
        <f>IF(ISBLANK(H23),"",TRUNC(0.0569*((H23/$E$3)-264)^2))</f>
        <v>794</v>
      </c>
      <c r="H23" s="155">
        <v>0.0016883101851851853</v>
      </c>
      <c r="I23" s="117" t="str">
        <f>IF(ISBLANK(H23),"",IF(H23&gt;0.00202546296296296,"",IF(H23&lt;=0.00143518518518519,"TSM",IF(H23&lt;=0.00148148148148148,"SM",IF(H23&lt;=0.0015625,"KSM",IF(H23&lt;=0.00166666666666667,"I A",IF(H23&lt;=0.00181712962962963,"II A",IF(H23&lt;=0.00202546296296296,"III A"))))))))</f>
        <v>II A</v>
      </c>
      <c r="J23" s="54" t="s">
        <v>381</v>
      </c>
      <c r="K23" s="154">
        <v>0.001713888888888889</v>
      </c>
      <c r="L23" s="154"/>
      <c r="IL23" s="4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5.140625" style="44" customWidth="1"/>
    <col min="10" max="10" width="24.57421875" style="42" customWidth="1"/>
    <col min="11" max="11" width="6.28125" style="109" hidden="1" customWidth="1"/>
    <col min="12" max="12" width="6.28125" style="109" customWidth="1"/>
    <col min="13" max="245" width="9.140625" style="42" customWidth="1"/>
    <col min="246" max="16384" width="9.140625" style="41" customWidth="1"/>
  </cols>
  <sheetData>
    <row r="1" spans="1:246" s="97" customFormat="1" ht="18.75">
      <c r="A1" s="102" t="s">
        <v>0</v>
      </c>
      <c r="E1" s="99"/>
      <c r="F1" s="101"/>
      <c r="G1" s="100"/>
      <c r="H1" s="136"/>
      <c r="I1" s="99"/>
      <c r="K1" s="113"/>
      <c r="L1" s="113"/>
      <c r="IL1" s="41"/>
    </row>
    <row r="2" spans="5:246" s="97" customFormat="1" ht="13.5" customHeight="1">
      <c r="E2" s="99"/>
      <c r="F2" s="101"/>
      <c r="G2" s="100"/>
      <c r="H2" s="136"/>
      <c r="I2" s="99"/>
      <c r="J2" s="98" t="s">
        <v>1</v>
      </c>
      <c r="K2" s="113"/>
      <c r="L2" s="113"/>
      <c r="IL2" s="41"/>
    </row>
    <row r="3" spans="3:12" s="75" customFormat="1" ht="4.5" customHeight="1">
      <c r="C3" s="90"/>
      <c r="E3" s="12">
        <v>1.1574074074074073E-05</v>
      </c>
      <c r="F3" s="88"/>
      <c r="G3" s="81"/>
      <c r="H3" s="145"/>
      <c r="I3" s="77"/>
      <c r="J3" s="76"/>
      <c r="K3" s="112"/>
      <c r="L3" s="112"/>
    </row>
    <row r="4" spans="3:10" ht="15.75">
      <c r="C4" s="96" t="s">
        <v>414</v>
      </c>
      <c r="E4" s="95"/>
      <c r="F4" s="94"/>
      <c r="J4" s="93" t="s">
        <v>18</v>
      </c>
    </row>
    <row r="5" spans="3:12" s="75" customFormat="1" ht="4.5" customHeight="1">
      <c r="C5" s="90"/>
      <c r="E5" s="89"/>
      <c r="F5" s="88"/>
      <c r="G5" s="81"/>
      <c r="H5" s="145"/>
      <c r="I5" s="77"/>
      <c r="J5" s="76"/>
      <c r="K5" s="112"/>
      <c r="L5" s="112"/>
    </row>
    <row r="6" spans="3:12" s="75" customFormat="1" ht="12.75" customHeight="1">
      <c r="C6" s="42"/>
      <c r="D6" s="87" t="s">
        <v>297</v>
      </c>
      <c r="E6" s="86"/>
      <c r="F6" s="85"/>
      <c r="G6" s="81"/>
      <c r="H6" s="145"/>
      <c r="I6" s="77"/>
      <c r="J6" s="76"/>
      <c r="K6" s="112"/>
      <c r="L6" s="112"/>
    </row>
    <row r="7" spans="5:12" s="75" customFormat="1" ht="6" customHeight="1">
      <c r="E7" s="83"/>
      <c r="F7" s="82"/>
      <c r="G7" s="81"/>
      <c r="H7" s="144"/>
      <c r="I7" s="77"/>
      <c r="J7" s="76"/>
      <c r="K7" s="112"/>
      <c r="L7" s="112"/>
    </row>
    <row r="8" spans="1:11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139" t="s">
        <v>284</v>
      </c>
      <c r="I8" s="67" t="s">
        <v>45</v>
      </c>
      <c r="J8" s="66" t="s">
        <v>44</v>
      </c>
      <c r="K8" s="109" t="s">
        <v>43</v>
      </c>
    </row>
    <row r="9" spans="1:246" ht="15.75" customHeight="1">
      <c r="A9" s="156">
        <v>1</v>
      </c>
      <c r="B9" s="120">
        <v>45</v>
      </c>
      <c r="C9" s="63" t="s">
        <v>396</v>
      </c>
      <c r="D9" s="62" t="s">
        <v>395</v>
      </c>
      <c r="E9" s="61" t="s">
        <v>394</v>
      </c>
      <c r="F9" s="60" t="s">
        <v>11</v>
      </c>
      <c r="G9" s="106">
        <f aca="true" t="shared" si="0" ref="G9:G18">IF(ISBLANK(H9),"",TRUNC(0.0569*((H9/$E$3)-264)^2))</f>
        <v>1023</v>
      </c>
      <c r="H9" s="155">
        <v>0.0015028935185185186</v>
      </c>
      <c r="I9" s="117" t="str">
        <f aca="true" t="shared" si="1" ref="I9:I19">IF(ISBLANK(H9),"",IF(H9&gt;0.00202546296296296,"",IF(H9&lt;=0.00143518518518519,"TSM",IF(H9&lt;=0.00148148148148148,"SM",IF(H9&lt;=0.0015625,"KSM",IF(H9&lt;=0.00166666666666667,"I A",IF(H9&lt;=0.00181712962962963,"II A",IF(H9&lt;=0.00202546296296296,"III A"))))))))</f>
        <v>KSM</v>
      </c>
      <c r="J9" s="54" t="s">
        <v>393</v>
      </c>
      <c r="K9" s="157" t="s">
        <v>392</v>
      </c>
      <c r="L9" s="154"/>
      <c r="IL9" s="42"/>
    </row>
    <row r="10" spans="1:246" ht="15.75" customHeight="1">
      <c r="A10" s="156">
        <v>2</v>
      </c>
      <c r="B10" s="120">
        <v>108</v>
      </c>
      <c r="C10" s="63" t="s">
        <v>391</v>
      </c>
      <c r="D10" s="62" t="s">
        <v>390</v>
      </c>
      <c r="E10" s="61" t="s">
        <v>389</v>
      </c>
      <c r="F10" s="60" t="s">
        <v>15</v>
      </c>
      <c r="G10" s="106">
        <f t="shared" si="0"/>
        <v>912</v>
      </c>
      <c r="H10" s="155">
        <v>0.0015894675925925926</v>
      </c>
      <c r="I10" s="117" t="str">
        <f t="shared" si="1"/>
        <v>I A</v>
      </c>
      <c r="J10" s="54" t="s">
        <v>388</v>
      </c>
      <c r="K10" s="154">
        <v>0.0015745370370370368</v>
      </c>
      <c r="L10" s="154"/>
      <c r="IL10" s="42"/>
    </row>
    <row r="11" spans="1:246" ht="15.75" customHeight="1">
      <c r="A11" s="156">
        <v>3</v>
      </c>
      <c r="B11" s="120">
        <v>6</v>
      </c>
      <c r="C11" s="63" t="s">
        <v>295</v>
      </c>
      <c r="D11" s="62" t="s">
        <v>294</v>
      </c>
      <c r="E11" s="61" t="s">
        <v>293</v>
      </c>
      <c r="F11" s="60" t="s">
        <v>10</v>
      </c>
      <c r="G11" s="106">
        <f t="shared" si="0"/>
        <v>854</v>
      </c>
      <c r="H11" s="155">
        <v>0.0016372685185185186</v>
      </c>
      <c r="I11" s="117" t="str">
        <f t="shared" si="1"/>
        <v>I A</v>
      </c>
      <c r="J11" s="54" t="s">
        <v>292</v>
      </c>
      <c r="K11" s="154">
        <v>0.0016718749999999998</v>
      </c>
      <c r="L11" s="154"/>
      <c r="IL11" s="42"/>
    </row>
    <row r="12" spans="1:246" ht="15.75" customHeight="1">
      <c r="A12" s="156">
        <v>4</v>
      </c>
      <c r="B12" s="120">
        <v>192</v>
      </c>
      <c r="C12" s="63" t="s">
        <v>71</v>
      </c>
      <c r="D12" s="62" t="s">
        <v>387</v>
      </c>
      <c r="E12" s="61" t="s">
        <v>386</v>
      </c>
      <c r="F12" s="60" t="s">
        <v>14</v>
      </c>
      <c r="G12" s="106">
        <f t="shared" si="0"/>
        <v>849</v>
      </c>
      <c r="H12" s="155">
        <v>0.0016416666666666665</v>
      </c>
      <c r="I12" s="117" t="str">
        <f t="shared" si="1"/>
        <v>I A</v>
      </c>
      <c r="J12" s="54" t="s">
        <v>385</v>
      </c>
      <c r="K12" s="154">
        <v>0.0016394675925925925</v>
      </c>
      <c r="L12" s="154"/>
      <c r="IL12" s="42"/>
    </row>
    <row r="13" spans="1:246" ht="15.75" customHeight="1">
      <c r="A13" s="156">
        <v>5</v>
      </c>
      <c r="B13" s="120">
        <v>71</v>
      </c>
      <c r="C13" s="63" t="s">
        <v>384</v>
      </c>
      <c r="D13" s="62" t="s">
        <v>383</v>
      </c>
      <c r="E13" s="61" t="s">
        <v>382</v>
      </c>
      <c r="F13" s="60" t="s">
        <v>12</v>
      </c>
      <c r="G13" s="106">
        <f t="shared" si="0"/>
        <v>794</v>
      </c>
      <c r="H13" s="155">
        <v>0.0016883101851851853</v>
      </c>
      <c r="I13" s="117" t="str">
        <f t="shared" si="1"/>
        <v>II A</v>
      </c>
      <c r="J13" s="54" t="s">
        <v>381</v>
      </c>
      <c r="K13" s="154">
        <v>0.001713888888888889</v>
      </c>
      <c r="L13" s="154"/>
      <c r="IL13" s="42"/>
    </row>
    <row r="14" spans="1:246" ht="15.75" customHeight="1">
      <c r="A14" s="156">
        <v>6</v>
      </c>
      <c r="B14" s="120">
        <v>125</v>
      </c>
      <c r="C14" s="63" t="s">
        <v>413</v>
      </c>
      <c r="D14" s="62" t="s">
        <v>412</v>
      </c>
      <c r="E14" s="61" t="s">
        <v>411</v>
      </c>
      <c r="F14" s="60" t="s">
        <v>9</v>
      </c>
      <c r="G14" s="106">
        <f t="shared" si="0"/>
        <v>693</v>
      </c>
      <c r="H14" s="155">
        <v>0.0017777777777777776</v>
      </c>
      <c r="I14" s="117" t="str">
        <f t="shared" si="1"/>
        <v>II A</v>
      </c>
      <c r="J14" s="54" t="s">
        <v>410</v>
      </c>
      <c r="K14" s="154"/>
      <c r="L14" s="154"/>
      <c r="IL14" s="42"/>
    </row>
    <row r="15" spans="1:246" ht="15.75" customHeight="1">
      <c r="A15" s="156">
        <v>7</v>
      </c>
      <c r="B15" s="120">
        <v>22</v>
      </c>
      <c r="C15" s="63" t="s">
        <v>399</v>
      </c>
      <c r="D15" s="62" t="s">
        <v>409</v>
      </c>
      <c r="E15" s="61" t="s">
        <v>408</v>
      </c>
      <c r="F15" s="60" t="s">
        <v>10</v>
      </c>
      <c r="G15" s="106">
        <f t="shared" si="0"/>
        <v>668</v>
      </c>
      <c r="H15" s="155">
        <v>0.0018005787037037035</v>
      </c>
      <c r="I15" s="117" t="str">
        <f t="shared" si="1"/>
        <v>II A</v>
      </c>
      <c r="J15" s="54" t="s">
        <v>292</v>
      </c>
      <c r="K15" s="154"/>
      <c r="L15" s="154"/>
      <c r="IL15" s="42"/>
    </row>
    <row r="16" spans="1:246" ht="15.75" customHeight="1">
      <c r="A16" s="156">
        <v>8</v>
      </c>
      <c r="B16" s="120">
        <v>152</v>
      </c>
      <c r="C16" s="63" t="s">
        <v>407</v>
      </c>
      <c r="D16" s="62" t="s">
        <v>406</v>
      </c>
      <c r="E16" s="61" t="s">
        <v>368</v>
      </c>
      <c r="F16" s="60" t="s">
        <v>7</v>
      </c>
      <c r="G16" s="106">
        <f t="shared" si="0"/>
        <v>660</v>
      </c>
      <c r="H16" s="155">
        <v>0.0018083333333333335</v>
      </c>
      <c r="I16" s="117" t="str">
        <f t="shared" si="1"/>
        <v>II A</v>
      </c>
      <c r="J16" s="54" t="s">
        <v>182</v>
      </c>
      <c r="K16" s="154"/>
      <c r="L16" s="154"/>
      <c r="IL16" s="42"/>
    </row>
    <row r="17" spans="1:246" ht="15.75" customHeight="1">
      <c r="A17" s="156">
        <v>9</v>
      </c>
      <c r="B17" s="120">
        <v>159</v>
      </c>
      <c r="C17" s="63" t="s">
        <v>402</v>
      </c>
      <c r="D17" s="62" t="s">
        <v>401</v>
      </c>
      <c r="E17" s="61" t="s">
        <v>400</v>
      </c>
      <c r="F17" s="60" t="s">
        <v>7</v>
      </c>
      <c r="G17" s="106">
        <f t="shared" si="0"/>
        <v>629</v>
      </c>
      <c r="H17" s="155">
        <v>0.0018380787037037037</v>
      </c>
      <c r="I17" s="117" t="str">
        <f t="shared" si="1"/>
        <v>III A</v>
      </c>
      <c r="J17" s="54" t="s">
        <v>182</v>
      </c>
      <c r="K17" s="154">
        <v>0.0018532407407407406</v>
      </c>
      <c r="L17" s="154"/>
      <c r="IL17" s="42"/>
    </row>
    <row r="18" spans="1:246" ht="15.75" customHeight="1">
      <c r="A18" s="156">
        <v>10</v>
      </c>
      <c r="B18" s="120">
        <v>25</v>
      </c>
      <c r="C18" s="63" t="s">
        <v>399</v>
      </c>
      <c r="D18" s="62" t="s">
        <v>398</v>
      </c>
      <c r="E18" s="61" t="s">
        <v>397</v>
      </c>
      <c r="F18" s="60" t="s">
        <v>10</v>
      </c>
      <c r="G18" s="106">
        <f t="shared" si="0"/>
        <v>524</v>
      </c>
      <c r="H18" s="155">
        <v>0.0019447916666666667</v>
      </c>
      <c r="I18" s="117" t="str">
        <f t="shared" si="1"/>
        <v>III A</v>
      </c>
      <c r="J18" s="54" t="s">
        <v>292</v>
      </c>
      <c r="K18" s="154"/>
      <c r="L18" s="154"/>
      <c r="IL18" s="42"/>
    </row>
    <row r="19" spans="1:246" ht="15.75" customHeight="1">
      <c r="A19" s="156" t="s">
        <v>80</v>
      </c>
      <c r="B19" s="120">
        <v>173</v>
      </c>
      <c r="C19" s="63" t="s">
        <v>405</v>
      </c>
      <c r="D19" s="62" t="s">
        <v>404</v>
      </c>
      <c r="E19" s="61" t="s">
        <v>403</v>
      </c>
      <c r="F19" s="60" t="s">
        <v>1</v>
      </c>
      <c r="G19" s="106" t="s">
        <v>80</v>
      </c>
      <c r="H19" s="155">
        <v>0.0018291666666666667</v>
      </c>
      <c r="I19" s="117" t="str">
        <f t="shared" si="1"/>
        <v>III A</v>
      </c>
      <c r="J19" s="54" t="s">
        <v>79</v>
      </c>
      <c r="K19" s="154">
        <v>0.001828587962962963</v>
      </c>
      <c r="L19" s="154"/>
      <c r="IL19" s="4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CCFF"/>
  </sheetPr>
  <dimension ref="A1:IL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5.140625" style="44" customWidth="1"/>
    <col min="10" max="10" width="27.57421875" style="42" customWidth="1"/>
    <col min="11" max="11" width="8.57421875" style="49" hidden="1" customWidth="1"/>
    <col min="12" max="243" width="9.140625" style="42" customWidth="1"/>
    <col min="244" max="16384" width="9.140625" style="41" customWidth="1"/>
  </cols>
  <sheetData>
    <row r="1" spans="1:244" s="97" customFormat="1" ht="18.75">
      <c r="A1" s="102" t="s">
        <v>0</v>
      </c>
      <c r="E1" s="99"/>
      <c r="F1" s="101"/>
      <c r="G1" s="100"/>
      <c r="H1" s="136"/>
      <c r="I1" s="99"/>
      <c r="K1" s="95"/>
      <c r="IJ1" s="41"/>
    </row>
    <row r="2" spans="5:244" s="97" customFormat="1" ht="13.5" customHeight="1">
      <c r="E2" s="99"/>
      <c r="F2" s="101"/>
      <c r="G2" s="100"/>
      <c r="H2" s="136"/>
      <c r="I2" s="99"/>
      <c r="J2" s="98" t="s">
        <v>1</v>
      </c>
      <c r="K2" s="95"/>
      <c r="IJ2" s="41"/>
    </row>
    <row r="3" spans="3:11" s="75" customFormat="1" ht="4.5" customHeight="1">
      <c r="C3" s="90"/>
      <c r="E3" s="12">
        <v>1.1574074074074073E-05</v>
      </c>
      <c r="F3" s="88"/>
      <c r="G3" s="81"/>
      <c r="H3" s="145"/>
      <c r="I3" s="77"/>
      <c r="J3" s="76"/>
      <c r="K3" s="49"/>
    </row>
    <row r="4" spans="3:10" ht="15.75">
      <c r="C4" s="96" t="s">
        <v>455</v>
      </c>
      <c r="E4" s="95"/>
      <c r="F4" s="94"/>
      <c r="J4" s="93" t="s">
        <v>18</v>
      </c>
    </row>
    <row r="5" spans="3:11" s="75" customFormat="1" ht="4.5" customHeight="1">
      <c r="C5" s="90"/>
      <c r="E5" s="89"/>
      <c r="F5" s="88"/>
      <c r="G5" s="81"/>
      <c r="H5" s="145"/>
      <c r="I5" s="77"/>
      <c r="J5" s="163"/>
      <c r="K5" s="49"/>
    </row>
    <row r="6" spans="3:11" s="75" customFormat="1" ht="12.75" customHeight="1">
      <c r="C6" s="42"/>
      <c r="D6" s="87">
        <v>1</v>
      </c>
      <c r="E6" s="86" t="s">
        <v>348</v>
      </c>
      <c r="F6" s="85"/>
      <c r="G6" s="81"/>
      <c r="H6" s="145"/>
      <c r="I6" s="77"/>
      <c r="J6" s="76"/>
      <c r="K6" s="49"/>
    </row>
    <row r="7" spans="5:11" s="75" customFormat="1" ht="6" customHeight="1">
      <c r="E7" s="83"/>
      <c r="F7" s="82"/>
      <c r="G7" s="81"/>
      <c r="H7" s="144"/>
      <c r="I7" s="77"/>
      <c r="J7" s="76"/>
      <c r="K7" s="49"/>
    </row>
    <row r="8" spans="1:12" ht="11.25" customHeight="1">
      <c r="A8" s="143" t="s">
        <v>3</v>
      </c>
      <c r="B8" s="143" t="s">
        <v>54</v>
      </c>
      <c r="C8" s="142" t="s">
        <v>53</v>
      </c>
      <c r="D8" s="141" t="s">
        <v>52</v>
      </c>
      <c r="E8" s="140" t="s">
        <v>51</v>
      </c>
      <c r="F8" s="71" t="s">
        <v>50</v>
      </c>
      <c r="G8" s="70" t="s">
        <v>49</v>
      </c>
      <c r="H8" s="139" t="s">
        <v>284</v>
      </c>
      <c r="I8" s="67" t="s">
        <v>45</v>
      </c>
      <c r="J8" s="66" t="s">
        <v>44</v>
      </c>
      <c r="K8" s="162" t="s">
        <v>43</v>
      </c>
      <c r="L8" s="109"/>
    </row>
    <row r="9" spans="1:246" ht="15.75" customHeight="1">
      <c r="A9" s="156">
        <v>1</v>
      </c>
      <c r="B9" s="120">
        <v>47</v>
      </c>
      <c r="C9" s="63" t="s">
        <v>454</v>
      </c>
      <c r="D9" s="62" t="s">
        <v>453</v>
      </c>
      <c r="E9" s="160" t="s">
        <v>452</v>
      </c>
      <c r="F9" s="60" t="s">
        <v>11</v>
      </c>
      <c r="G9" s="159">
        <f>IF(ISBLANK(H9),"",TRUNC(0.1974*((H9/$E$3)-184)^2))</f>
        <v>723</v>
      </c>
      <c r="H9" s="155">
        <v>0.0014288194444444446</v>
      </c>
      <c r="I9" s="117" t="str">
        <f>IF(ISBLANK(H9),"",IF(H9&gt;0.00164351851851852,"",IF(H9&lt;=0.00125578703703704,"TSM",IF(H9&lt;=0.00129050925925926,"SM",IF(H9&lt;=0.00134259259259259,"KSM",IF(H9&lt;=0.00142361111111111,"I A",IF(H9&lt;=0.00152777777777778,"II A",IF(H9&lt;=0.00164351851851852,"III A"))))))))</f>
        <v>II A</v>
      </c>
      <c r="J9" s="54" t="s">
        <v>74</v>
      </c>
      <c r="K9" s="158"/>
      <c r="L9" s="154"/>
      <c r="IJ9" s="42"/>
      <c r="IK9" s="42"/>
      <c r="IL9" s="42"/>
    </row>
    <row r="10" spans="1:246" ht="15.75" customHeight="1">
      <c r="A10" s="156">
        <v>2</v>
      </c>
      <c r="B10" s="120">
        <v>112</v>
      </c>
      <c r="C10" s="63" t="s">
        <v>451</v>
      </c>
      <c r="D10" s="62" t="s">
        <v>450</v>
      </c>
      <c r="E10" s="160" t="s">
        <v>449</v>
      </c>
      <c r="F10" s="60" t="s">
        <v>15</v>
      </c>
      <c r="G10" s="159">
        <f>IF(ISBLANK(H10),"",TRUNC(0.1974*((H10/$E$3)-184)^2))</f>
        <v>682</v>
      </c>
      <c r="H10" s="155">
        <v>0.0014490740740740742</v>
      </c>
      <c r="I10" s="117" t="str">
        <f>IF(ISBLANK(H10),"",IF(H10&gt;0.00164351851851852,"",IF(H10&lt;=0.00125578703703704,"TSM",IF(H10&lt;=0.00129050925925926,"SM",IF(H10&lt;=0.00134259259259259,"KSM",IF(H10&lt;=0.00142361111111111,"I A",IF(H10&lt;=0.00152777777777778,"II A",IF(H10&lt;=0.00164351851851852,"III A"))))))))</f>
        <v>II A</v>
      </c>
      <c r="J10" s="54" t="s">
        <v>448</v>
      </c>
      <c r="K10" s="161" t="s">
        <v>447</v>
      </c>
      <c r="L10" s="154"/>
      <c r="IJ10" s="42"/>
      <c r="IK10" s="42"/>
      <c r="IL10" s="42"/>
    </row>
    <row r="11" spans="1:246" ht="15.75" customHeight="1">
      <c r="A11" s="156">
        <v>3</v>
      </c>
      <c r="B11" s="120">
        <v>153</v>
      </c>
      <c r="C11" s="63" t="s">
        <v>446</v>
      </c>
      <c r="D11" s="62" t="s">
        <v>437</v>
      </c>
      <c r="E11" s="160" t="s">
        <v>445</v>
      </c>
      <c r="F11" s="60" t="s">
        <v>7</v>
      </c>
      <c r="G11" s="159">
        <f>IF(ISBLANK(H11),"",TRUNC(0.1974*((H11/$E$3)-184)^2))</f>
        <v>636</v>
      </c>
      <c r="H11" s="155">
        <v>0.0014723379629629628</v>
      </c>
      <c r="I11" s="117" t="str">
        <f>IF(ISBLANK(H11),"",IF(H11&gt;0.00164351851851852,"",IF(H11&lt;=0.00125578703703704,"TSM",IF(H11&lt;=0.00129050925925926,"SM",IF(H11&lt;=0.00134259259259259,"KSM",IF(H11&lt;=0.00142361111111111,"I A",IF(H11&lt;=0.00152777777777778,"II A",IF(H11&lt;=0.00164351851851852,"III A"))))))))</f>
        <v>II A</v>
      </c>
      <c r="J11" s="54" t="s">
        <v>182</v>
      </c>
      <c r="K11" s="158" t="s">
        <v>444</v>
      </c>
      <c r="L11" s="154"/>
      <c r="IJ11" s="42"/>
      <c r="IK11" s="42"/>
      <c r="IL11" s="42"/>
    </row>
    <row r="12" spans="1:246" ht="15.75" customHeight="1">
      <c r="A12" s="156">
        <v>4</v>
      </c>
      <c r="B12" s="120">
        <v>92</v>
      </c>
      <c r="C12" s="63" t="s">
        <v>443</v>
      </c>
      <c r="D12" s="62" t="s">
        <v>442</v>
      </c>
      <c r="E12" s="160" t="s">
        <v>441</v>
      </c>
      <c r="F12" s="60" t="s">
        <v>12</v>
      </c>
      <c r="G12" s="159">
        <f>IF(ISBLANK(H12),"",TRUNC(0.1974*((H12/$E$3)-184)^2))</f>
        <v>621</v>
      </c>
      <c r="H12" s="155">
        <v>0.0014804398148148146</v>
      </c>
      <c r="I12" s="117" t="str">
        <f>IF(ISBLANK(H12),"",IF(H12&gt;0.00164351851851852,"",IF(H12&lt;=0.00125578703703704,"TSM",IF(H12&lt;=0.00129050925925926,"SM",IF(H12&lt;=0.00134259259259259,"KSM",IF(H12&lt;=0.00142361111111111,"I A",IF(H12&lt;=0.00152777777777778,"II A",IF(H12&lt;=0.00164351851851852,"III A"))))))))</f>
        <v>II A</v>
      </c>
      <c r="J12" s="54" t="s">
        <v>440</v>
      </c>
      <c r="K12" s="158" t="s">
        <v>439</v>
      </c>
      <c r="L12" s="154"/>
      <c r="IJ12" s="42"/>
      <c r="IK12" s="42"/>
      <c r="IL12" s="42"/>
    </row>
    <row r="13" spans="1:246" ht="15.75" customHeight="1">
      <c r="A13" s="156">
        <v>5</v>
      </c>
      <c r="B13" s="120">
        <v>8</v>
      </c>
      <c r="C13" s="63" t="s">
        <v>322</v>
      </c>
      <c r="D13" s="62" t="s">
        <v>321</v>
      </c>
      <c r="E13" s="160" t="s">
        <v>320</v>
      </c>
      <c r="F13" s="60" t="s">
        <v>10</v>
      </c>
      <c r="G13" s="159">
        <f>IF(ISBLANK(H13),"",TRUNC(0.1974*((H13/$E$3)-184)^2))</f>
        <v>619</v>
      </c>
      <c r="H13" s="155">
        <v>0.0014810185185185187</v>
      </c>
      <c r="I13" s="117" t="str">
        <f>IF(ISBLANK(H13),"",IF(H13&gt;0.00164351851851852,"",IF(H13&lt;=0.00125578703703704,"TSM",IF(H13&lt;=0.00129050925925926,"SM",IF(H13&lt;=0.00134259259259259,"KSM",IF(H13&lt;=0.00142361111111111,"I A",IF(H13&lt;=0.00152777777777778,"II A",IF(H13&lt;=0.00164351851851852,"III A"))))))))</f>
        <v>II A</v>
      </c>
      <c r="J13" s="54" t="s">
        <v>239</v>
      </c>
      <c r="K13" s="158" t="s">
        <v>438</v>
      </c>
      <c r="L13" s="154"/>
      <c r="IJ13" s="42"/>
      <c r="IK13" s="42"/>
      <c r="IL13" s="42"/>
    </row>
    <row r="14" spans="3:11" s="75" customFormat="1" ht="4.5" customHeight="1">
      <c r="C14" s="90"/>
      <c r="E14" s="89"/>
      <c r="F14" s="88"/>
      <c r="G14" s="81"/>
      <c r="H14" s="145"/>
      <c r="I14" s="77"/>
      <c r="J14" s="163"/>
      <c r="K14" s="49"/>
    </row>
    <row r="15" spans="3:11" s="75" customFormat="1" ht="12.75" customHeight="1">
      <c r="C15" s="42"/>
      <c r="D15" s="87">
        <v>2</v>
      </c>
      <c r="E15" s="86" t="s">
        <v>348</v>
      </c>
      <c r="F15" s="85"/>
      <c r="G15" s="81"/>
      <c r="H15" s="145"/>
      <c r="I15" s="77"/>
      <c r="J15" s="76"/>
      <c r="K15" s="49"/>
    </row>
    <row r="16" spans="5:11" s="75" customFormat="1" ht="6" customHeight="1">
      <c r="E16" s="83"/>
      <c r="F16" s="82"/>
      <c r="G16" s="81"/>
      <c r="H16" s="144"/>
      <c r="I16" s="77"/>
      <c r="J16" s="76"/>
      <c r="K16" s="49"/>
    </row>
    <row r="17" spans="1:12" ht="11.25" customHeight="1">
      <c r="A17" s="143" t="s">
        <v>3</v>
      </c>
      <c r="B17" s="143" t="s">
        <v>54</v>
      </c>
      <c r="C17" s="142" t="s">
        <v>53</v>
      </c>
      <c r="D17" s="141" t="s">
        <v>52</v>
      </c>
      <c r="E17" s="140" t="s">
        <v>51</v>
      </c>
      <c r="F17" s="71" t="s">
        <v>50</v>
      </c>
      <c r="G17" s="70" t="s">
        <v>49</v>
      </c>
      <c r="H17" s="139" t="s">
        <v>284</v>
      </c>
      <c r="I17" s="67" t="s">
        <v>45</v>
      </c>
      <c r="J17" s="66" t="s">
        <v>44</v>
      </c>
      <c r="K17" s="162" t="s">
        <v>43</v>
      </c>
      <c r="L17" s="109"/>
    </row>
    <row r="18" spans="1:246" ht="15.75" customHeight="1">
      <c r="A18" s="156">
        <v>1</v>
      </c>
      <c r="B18" s="120">
        <v>107</v>
      </c>
      <c r="C18" s="63" t="s">
        <v>205</v>
      </c>
      <c r="D18" s="62" t="s">
        <v>437</v>
      </c>
      <c r="E18" s="160" t="s">
        <v>436</v>
      </c>
      <c r="F18" s="60" t="s">
        <v>14</v>
      </c>
      <c r="G18" s="159">
        <f aca="true" t="shared" si="0" ref="G18:G24">IF(ISBLANK(H18),"",TRUNC(0.1974*((H18/$E$3)-184)^2))</f>
        <v>957</v>
      </c>
      <c r="H18" s="155">
        <v>0.0013237268518518518</v>
      </c>
      <c r="I18" s="117" t="str">
        <f aca="true" t="shared" si="1" ref="I18:I24">IF(ISBLANK(H18),"",IF(H18&gt;0.00164351851851852,"",IF(H18&lt;=0.00125578703703704,"TSM",IF(H18&lt;=0.00129050925925926,"SM",IF(H18&lt;=0.00134259259259259,"KSM",IF(H18&lt;=0.00142361111111111,"I A",IF(H18&lt;=0.00152777777777778,"II A",IF(H18&lt;=0.00164351851851852,"III A"))))))))</f>
        <v>KSM</v>
      </c>
      <c r="J18" s="54" t="s">
        <v>312</v>
      </c>
      <c r="K18" s="161" t="s">
        <v>435</v>
      </c>
      <c r="L18" s="154"/>
      <c r="IJ18" s="42"/>
      <c r="IK18" s="42"/>
      <c r="IL18" s="42"/>
    </row>
    <row r="19" spans="1:246" ht="15.75" customHeight="1">
      <c r="A19" s="156">
        <v>2</v>
      </c>
      <c r="B19" s="120">
        <v>146</v>
      </c>
      <c r="C19" s="63" t="s">
        <v>434</v>
      </c>
      <c r="D19" s="62" t="s">
        <v>433</v>
      </c>
      <c r="E19" s="160" t="s">
        <v>432</v>
      </c>
      <c r="F19" s="60" t="s">
        <v>7</v>
      </c>
      <c r="G19" s="159">
        <f t="shared" si="0"/>
        <v>838</v>
      </c>
      <c r="H19" s="155">
        <v>0.0013753472222222222</v>
      </c>
      <c r="I19" s="117" t="str">
        <f t="shared" si="1"/>
        <v>I A</v>
      </c>
      <c r="J19" s="54" t="s">
        <v>312</v>
      </c>
      <c r="K19" s="158" t="s">
        <v>431</v>
      </c>
      <c r="L19" s="154"/>
      <c r="IJ19" s="42"/>
      <c r="IK19" s="42"/>
      <c r="IL19" s="42"/>
    </row>
    <row r="20" spans="1:246" ht="15.75" customHeight="1">
      <c r="A20" s="156">
        <v>3</v>
      </c>
      <c r="B20" s="120">
        <v>127</v>
      </c>
      <c r="C20" s="63" t="s">
        <v>430</v>
      </c>
      <c r="D20" s="62" t="s">
        <v>429</v>
      </c>
      <c r="E20" s="160" t="s">
        <v>428</v>
      </c>
      <c r="F20" s="60" t="s">
        <v>9</v>
      </c>
      <c r="G20" s="159">
        <f t="shared" si="0"/>
        <v>773</v>
      </c>
      <c r="H20" s="155">
        <v>0.0014053240740740742</v>
      </c>
      <c r="I20" s="117" t="str">
        <f t="shared" si="1"/>
        <v>I A</v>
      </c>
      <c r="J20" s="54" t="s">
        <v>60</v>
      </c>
      <c r="K20" s="158" t="s">
        <v>427</v>
      </c>
      <c r="L20" s="154"/>
      <c r="IJ20" s="42"/>
      <c r="IK20" s="42"/>
      <c r="IL20" s="42"/>
    </row>
    <row r="21" spans="1:246" ht="15.75" customHeight="1">
      <c r="A21" s="156">
        <v>4</v>
      </c>
      <c r="B21" s="120">
        <v>15</v>
      </c>
      <c r="C21" s="63" t="s">
        <v>332</v>
      </c>
      <c r="D21" s="62" t="s">
        <v>331</v>
      </c>
      <c r="E21" s="160" t="s">
        <v>330</v>
      </c>
      <c r="F21" s="60" t="s">
        <v>10</v>
      </c>
      <c r="G21" s="159">
        <f t="shared" si="0"/>
        <v>753</v>
      </c>
      <c r="H21" s="155">
        <v>0.0014144675925925928</v>
      </c>
      <c r="I21" s="117" t="str">
        <f t="shared" si="1"/>
        <v>I A</v>
      </c>
      <c r="J21" s="54" t="s">
        <v>239</v>
      </c>
      <c r="K21" s="158" t="s">
        <v>426</v>
      </c>
      <c r="L21" s="154"/>
      <c r="IJ21" s="42"/>
      <c r="IK21" s="42"/>
      <c r="IL21" s="42"/>
    </row>
    <row r="22" spans="1:246" ht="15.75" customHeight="1">
      <c r="A22" s="156">
        <v>5</v>
      </c>
      <c r="B22" s="120">
        <v>111</v>
      </c>
      <c r="C22" s="63" t="s">
        <v>149</v>
      </c>
      <c r="D22" s="62" t="s">
        <v>425</v>
      </c>
      <c r="E22" s="160" t="s">
        <v>424</v>
      </c>
      <c r="F22" s="60" t="s">
        <v>15</v>
      </c>
      <c r="G22" s="159">
        <f t="shared" si="0"/>
        <v>742</v>
      </c>
      <c r="H22" s="155">
        <v>0.0014196759259259258</v>
      </c>
      <c r="I22" s="117" t="str">
        <f t="shared" si="1"/>
        <v>I A</v>
      </c>
      <c r="J22" s="54" t="s">
        <v>423</v>
      </c>
      <c r="K22" s="158" t="s">
        <v>422</v>
      </c>
      <c r="L22" s="154"/>
      <c r="IJ22" s="42"/>
      <c r="IK22" s="42"/>
      <c r="IL22" s="42"/>
    </row>
    <row r="23" spans="1:246" ht="15.75" customHeight="1">
      <c r="A23" s="156">
        <v>6</v>
      </c>
      <c r="B23" s="120">
        <v>10</v>
      </c>
      <c r="C23" s="63" t="s">
        <v>149</v>
      </c>
      <c r="D23" s="62" t="s">
        <v>421</v>
      </c>
      <c r="E23" s="160" t="s">
        <v>420</v>
      </c>
      <c r="F23" s="60" t="s">
        <v>10</v>
      </c>
      <c r="G23" s="159">
        <f t="shared" si="0"/>
        <v>728</v>
      </c>
      <c r="H23" s="155">
        <v>0.001426736111111111</v>
      </c>
      <c r="I23" s="117" t="str">
        <f t="shared" si="1"/>
        <v>II A</v>
      </c>
      <c r="J23" s="54" t="s">
        <v>419</v>
      </c>
      <c r="K23" s="158" t="s">
        <v>418</v>
      </c>
      <c r="L23" s="154"/>
      <c r="IJ23" s="42"/>
      <c r="IK23" s="42"/>
      <c r="IL23" s="42"/>
    </row>
    <row r="24" spans="1:246" ht="15.75" customHeight="1">
      <c r="A24" s="156">
        <v>7</v>
      </c>
      <c r="B24" s="120">
        <v>106</v>
      </c>
      <c r="C24" s="63" t="s">
        <v>149</v>
      </c>
      <c r="D24" s="62" t="s">
        <v>417</v>
      </c>
      <c r="E24" s="160" t="s">
        <v>416</v>
      </c>
      <c r="F24" s="60" t="s">
        <v>14</v>
      </c>
      <c r="G24" s="159">
        <f t="shared" si="0"/>
        <v>694</v>
      </c>
      <c r="H24" s="155">
        <v>0.001443287037037037</v>
      </c>
      <c r="I24" s="117" t="str">
        <f t="shared" si="1"/>
        <v>II A</v>
      </c>
      <c r="J24" s="54" t="s">
        <v>312</v>
      </c>
      <c r="K24" s="158" t="s">
        <v>415</v>
      </c>
      <c r="L24" s="154"/>
      <c r="IJ24" s="42"/>
      <c r="IK24" s="42"/>
      <c r="IL24" s="4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CCFF"/>
  </sheetPr>
  <dimension ref="A1:IL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5.140625" style="44" customWidth="1"/>
    <col min="10" max="10" width="27.57421875" style="42" customWidth="1"/>
    <col min="11" max="11" width="8.57421875" style="49" hidden="1" customWidth="1"/>
    <col min="12" max="243" width="9.140625" style="42" customWidth="1"/>
    <col min="244" max="16384" width="9.140625" style="41" customWidth="1"/>
  </cols>
  <sheetData>
    <row r="1" spans="1:244" s="97" customFormat="1" ht="18.75">
      <c r="A1" s="102" t="s">
        <v>0</v>
      </c>
      <c r="E1" s="99"/>
      <c r="F1" s="101"/>
      <c r="G1" s="100"/>
      <c r="H1" s="136"/>
      <c r="I1" s="99"/>
      <c r="K1" s="95"/>
      <c r="IJ1" s="41"/>
    </row>
    <row r="2" spans="5:244" s="97" customFormat="1" ht="13.5" customHeight="1">
      <c r="E2" s="99"/>
      <c r="F2" s="101"/>
      <c r="G2" s="100"/>
      <c r="H2" s="136"/>
      <c r="I2" s="99"/>
      <c r="J2" s="98" t="s">
        <v>1</v>
      </c>
      <c r="K2" s="95"/>
      <c r="IJ2" s="41"/>
    </row>
    <row r="3" spans="3:11" s="75" customFormat="1" ht="4.5" customHeight="1">
      <c r="C3" s="90"/>
      <c r="E3" s="12">
        <v>1.1574074074074073E-05</v>
      </c>
      <c r="F3" s="88"/>
      <c r="G3" s="81"/>
      <c r="H3" s="145"/>
      <c r="I3" s="77"/>
      <c r="J3" s="76"/>
      <c r="K3" s="49"/>
    </row>
    <row r="4" spans="3:10" ht="15.75">
      <c r="C4" s="96" t="s">
        <v>455</v>
      </c>
      <c r="E4" s="95"/>
      <c r="F4" s="94"/>
      <c r="J4" s="93" t="s">
        <v>18</v>
      </c>
    </row>
    <row r="5" spans="3:11" s="75" customFormat="1" ht="4.5" customHeight="1">
      <c r="C5" s="90"/>
      <c r="E5" s="89"/>
      <c r="F5" s="88"/>
      <c r="G5" s="81"/>
      <c r="H5" s="145"/>
      <c r="I5" s="77"/>
      <c r="J5" s="163"/>
      <c r="K5" s="49"/>
    </row>
    <row r="6" spans="3:11" s="75" customFormat="1" ht="12.75" customHeight="1">
      <c r="C6" s="42"/>
      <c r="D6" s="87"/>
      <c r="E6" s="86" t="s">
        <v>297</v>
      </c>
      <c r="F6" s="85"/>
      <c r="G6" s="81"/>
      <c r="H6" s="145"/>
      <c r="I6" s="77"/>
      <c r="J6" s="76"/>
      <c r="K6" s="49"/>
    </row>
    <row r="7" spans="5:11" s="75" customFormat="1" ht="6" customHeight="1">
      <c r="E7" s="83"/>
      <c r="F7" s="82"/>
      <c r="G7" s="81"/>
      <c r="H7" s="144"/>
      <c r="I7" s="77"/>
      <c r="J7" s="76"/>
      <c r="K7" s="49"/>
    </row>
    <row r="8" spans="1:12" ht="11.25" customHeight="1">
      <c r="A8" s="143" t="s">
        <v>3</v>
      </c>
      <c r="B8" s="143" t="s">
        <v>54</v>
      </c>
      <c r="C8" s="142" t="s">
        <v>53</v>
      </c>
      <c r="D8" s="141" t="s">
        <v>52</v>
      </c>
      <c r="E8" s="140" t="s">
        <v>51</v>
      </c>
      <c r="F8" s="71" t="s">
        <v>50</v>
      </c>
      <c r="G8" s="70" t="s">
        <v>49</v>
      </c>
      <c r="H8" s="139" t="s">
        <v>284</v>
      </c>
      <c r="I8" s="67" t="s">
        <v>45</v>
      </c>
      <c r="J8" s="66" t="s">
        <v>44</v>
      </c>
      <c r="K8" s="162" t="s">
        <v>43</v>
      </c>
      <c r="L8" s="109"/>
    </row>
    <row r="9" spans="1:246" ht="15.75" customHeight="1">
      <c r="A9" s="156">
        <v>1</v>
      </c>
      <c r="B9" s="120">
        <v>107</v>
      </c>
      <c r="C9" s="63" t="s">
        <v>205</v>
      </c>
      <c r="D9" s="62" t="s">
        <v>437</v>
      </c>
      <c r="E9" s="160" t="s">
        <v>436</v>
      </c>
      <c r="F9" s="60" t="s">
        <v>14</v>
      </c>
      <c r="G9" s="159">
        <f aca="true" t="shared" si="0" ref="G9:G20">IF(ISBLANK(H9),"",TRUNC(0.1974*((H9/$E$3)-184)^2))</f>
        <v>957</v>
      </c>
      <c r="H9" s="155">
        <v>0.0013237268518518518</v>
      </c>
      <c r="I9" s="117" t="str">
        <f aca="true" t="shared" si="1" ref="I9:I20">IF(ISBLANK(H9),"",IF(H9&gt;0.00164351851851852,"",IF(H9&lt;=0.00125578703703704,"TSM",IF(H9&lt;=0.00129050925925926,"SM",IF(H9&lt;=0.00134259259259259,"KSM",IF(H9&lt;=0.00142361111111111,"I A",IF(H9&lt;=0.00152777777777778,"II A",IF(H9&lt;=0.00164351851851852,"III A"))))))))</f>
        <v>KSM</v>
      </c>
      <c r="J9" s="54" t="s">
        <v>312</v>
      </c>
      <c r="K9" s="161" t="s">
        <v>435</v>
      </c>
      <c r="L9" s="154"/>
      <c r="IJ9" s="42"/>
      <c r="IK9" s="42"/>
      <c r="IL9" s="42"/>
    </row>
    <row r="10" spans="1:246" ht="15.75" customHeight="1">
      <c r="A10" s="156">
        <v>2</v>
      </c>
      <c r="B10" s="120">
        <v>146</v>
      </c>
      <c r="C10" s="63" t="s">
        <v>434</v>
      </c>
      <c r="D10" s="62" t="s">
        <v>433</v>
      </c>
      <c r="E10" s="160" t="s">
        <v>432</v>
      </c>
      <c r="F10" s="60" t="s">
        <v>7</v>
      </c>
      <c r="G10" s="159">
        <f t="shared" si="0"/>
        <v>838</v>
      </c>
      <c r="H10" s="155">
        <v>0.0013753472222222222</v>
      </c>
      <c r="I10" s="117" t="str">
        <f t="shared" si="1"/>
        <v>I A</v>
      </c>
      <c r="J10" s="54" t="s">
        <v>312</v>
      </c>
      <c r="K10" s="158" t="s">
        <v>431</v>
      </c>
      <c r="L10" s="154"/>
      <c r="IJ10" s="42"/>
      <c r="IK10" s="42"/>
      <c r="IL10" s="42"/>
    </row>
    <row r="11" spans="1:246" ht="15.75" customHeight="1">
      <c r="A11" s="156">
        <v>3</v>
      </c>
      <c r="B11" s="120">
        <v>127</v>
      </c>
      <c r="C11" s="63" t="s">
        <v>430</v>
      </c>
      <c r="D11" s="62" t="s">
        <v>429</v>
      </c>
      <c r="E11" s="160" t="s">
        <v>428</v>
      </c>
      <c r="F11" s="60" t="s">
        <v>9</v>
      </c>
      <c r="G11" s="159">
        <f t="shared" si="0"/>
        <v>773</v>
      </c>
      <c r="H11" s="155">
        <v>0.0014053240740740742</v>
      </c>
      <c r="I11" s="117" t="str">
        <f t="shared" si="1"/>
        <v>I A</v>
      </c>
      <c r="J11" s="54" t="s">
        <v>60</v>
      </c>
      <c r="K11" s="158" t="s">
        <v>427</v>
      </c>
      <c r="L11" s="154"/>
      <c r="IJ11" s="42"/>
      <c r="IK11" s="42"/>
      <c r="IL11" s="42"/>
    </row>
    <row r="12" spans="1:246" ht="15.75" customHeight="1">
      <c r="A12" s="156">
        <v>4</v>
      </c>
      <c r="B12" s="120">
        <v>15</v>
      </c>
      <c r="C12" s="63" t="s">
        <v>332</v>
      </c>
      <c r="D12" s="62" t="s">
        <v>331</v>
      </c>
      <c r="E12" s="160" t="s">
        <v>330</v>
      </c>
      <c r="F12" s="60" t="s">
        <v>10</v>
      </c>
      <c r="G12" s="159">
        <f t="shared" si="0"/>
        <v>753</v>
      </c>
      <c r="H12" s="155">
        <v>0.0014144675925925928</v>
      </c>
      <c r="I12" s="117" t="str">
        <f t="shared" si="1"/>
        <v>I A</v>
      </c>
      <c r="J12" s="54" t="s">
        <v>239</v>
      </c>
      <c r="K12" s="158" t="s">
        <v>426</v>
      </c>
      <c r="L12" s="154"/>
      <c r="IJ12" s="42"/>
      <c r="IK12" s="42"/>
      <c r="IL12" s="42"/>
    </row>
    <row r="13" spans="1:246" ht="15.75" customHeight="1">
      <c r="A13" s="156">
        <v>5</v>
      </c>
      <c r="B13" s="120">
        <v>111</v>
      </c>
      <c r="C13" s="63" t="s">
        <v>149</v>
      </c>
      <c r="D13" s="62" t="s">
        <v>425</v>
      </c>
      <c r="E13" s="160" t="s">
        <v>424</v>
      </c>
      <c r="F13" s="60" t="s">
        <v>15</v>
      </c>
      <c r="G13" s="159">
        <f t="shared" si="0"/>
        <v>742</v>
      </c>
      <c r="H13" s="155">
        <v>0.0014196759259259258</v>
      </c>
      <c r="I13" s="117" t="str">
        <f t="shared" si="1"/>
        <v>I A</v>
      </c>
      <c r="J13" s="54" t="s">
        <v>423</v>
      </c>
      <c r="K13" s="158" t="s">
        <v>422</v>
      </c>
      <c r="L13" s="154"/>
      <c r="IJ13" s="42"/>
      <c r="IK13" s="42"/>
      <c r="IL13" s="42"/>
    </row>
    <row r="14" spans="1:246" ht="15.75" customHeight="1">
      <c r="A14" s="156">
        <v>6</v>
      </c>
      <c r="B14" s="120">
        <v>10</v>
      </c>
      <c r="C14" s="63" t="s">
        <v>149</v>
      </c>
      <c r="D14" s="62" t="s">
        <v>421</v>
      </c>
      <c r="E14" s="160" t="s">
        <v>420</v>
      </c>
      <c r="F14" s="60" t="s">
        <v>10</v>
      </c>
      <c r="G14" s="159">
        <f t="shared" si="0"/>
        <v>728</v>
      </c>
      <c r="H14" s="155">
        <v>0.001426736111111111</v>
      </c>
      <c r="I14" s="117" t="str">
        <f t="shared" si="1"/>
        <v>II A</v>
      </c>
      <c r="J14" s="54" t="s">
        <v>419</v>
      </c>
      <c r="K14" s="158" t="s">
        <v>418</v>
      </c>
      <c r="L14" s="154"/>
      <c r="IJ14" s="42"/>
      <c r="IK14" s="42"/>
      <c r="IL14" s="42"/>
    </row>
    <row r="15" spans="1:246" ht="15.75" customHeight="1">
      <c r="A15" s="156">
        <v>7</v>
      </c>
      <c r="B15" s="120">
        <v>47</v>
      </c>
      <c r="C15" s="63" t="s">
        <v>454</v>
      </c>
      <c r="D15" s="62" t="s">
        <v>453</v>
      </c>
      <c r="E15" s="160" t="s">
        <v>452</v>
      </c>
      <c r="F15" s="60" t="s">
        <v>11</v>
      </c>
      <c r="G15" s="159">
        <f t="shared" si="0"/>
        <v>723</v>
      </c>
      <c r="H15" s="155">
        <v>0.0014288194444444446</v>
      </c>
      <c r="I15" s="117" t="str">
        <f t="shared" si="1"/>
        <v>II A</v>
      </c>
      <c r="J15" s="54" t="s">
        <v>74</v>
      </c>
      <c r="K15" s="158"/>
      <c r="L15" s="154"/>
      <c r="IJ15" s="42"/>
      <c r="IK15" s="42"/>
      <c r="IL15" s="42"/>
    </row>
    <row r="16" spans="1:246" ht="15.75" customHeight="1">
      <c r="A16" s="156">
        <v>8</v>
      </c>
      <c r="B16" s="120">
        <v>106</v>
      </c>
      <c r="C16" s="63" t="s">
        <v>149</v>
      </c>
      <c r="D16" s="62" t="s">
        <v>417</v>
      </c>
      <c r="E16" s="160" t="s">
        <v>416</v>
      </c>
      <c r="F16" s="60" t="s">
        <v>14</v>
      </c>
      <c r="G16" s="159">
        <f t="shared" si="0"/>
        <v>694</v>
      </c>
      <c r="H16" s="155">
        <v>0.001443287037037037</v>
      </c>
      <c r="I16" s="117" t="str">
        <f t="shared" si="1"/>
        <v>II A</v>
      </c>
      <c r="J16" s="54" t="s">
        <v>312</v>
      </c>
      <c r="K16" s="158" t="s">
        <v>415</v>
      </c>
      <c r="L16" s="154"/>
      <c r="IJ16" s="42"/>
      <c r="IK16" s="42"/>
      <c r="IL16" s="42"/>
    </row>
    <row r="17" spans="1:246" ht="15.75" customHeight="1">
      <c r="A17" s="156">
        <v>9</v>
      </c>
      <c r="B17" s="120">
        <v>112</v>
      </c>
      <c r="C17" s="63" t="s">
        <v>451</v>
      </c>
      <c r="D17" s="62" t="s">
        <v>450</v>
      </c>
      <c r="E17" s="160" t="s">
        <v>449</v>
      </c>
      <c r="F17" s="60" t="s">
        <v>15</v>
      </c>
      <c r="G17" s="159">
        <f t="shared" si="0"/>
        <v>682</v>
      </c>
      <c r="H17" s="155">
        <v>0.0014490740740740742</v>
      </c>
      <c r="I17" s="117" t="str">
        <f t="shared" si="1"/>
        <v>II A</v>
      </c>
      <c r="J17" s="54" t="s">
        <v>448</v>
      </c>
      <c r="K17" s="161" t="s">
        <v>447</v>
      </c>
      <c r="L17" s="154"/>
      <c r="IJ17" s="42"/>
      <c r="IK17" s="42"/>
      <c r="IL17" s="42"/>
    </row>
    <row r="18" spans="1:246" ht="15.75" customHeight="1">
      <c r="A18" s="156">
        <v>10</v>
      </c>
      <c r="B18" s="120">
        <v>153</v>
      </c>
      <c r="C18" s="63" t="s">
        <v>446</v>
      </c>
      <c r="D18" s="62" t="s">
        <v>437</v>
      </c>
      <c r="E18" s="160" t="s">
        <v>445</v>
      </c>
      <c r="F18" s="60" t="s">
        <v>7</v>
      </c>
      <c r="G18" s="159">
        <f t="shared" si="0"/>
        <v>636</v>
      </c>
      <c r="H18" s="155">
        <v>0.0014723379629629628</v>
      </c>
      <c r="I18" s="117" t="str">
        <f t="shared" si="1"/>
        <v>II A</v>
      </c>
      <c r="J18" s="54" t="s">
        <v>182</v>
      </c>
      <c r="K18" s="158" t="s">
        <v>444</v>
      </c>
      <c r="L18" s="154"/>
      <c r="IJ18" s="42"/>
      <c r="IK18" s="42"/>
      <c r="IL18" s="42"/>
    </row>
    <row r="19" spans="1:246" ht="15.75" customHeight="1">
      <c r="A19" s="156">
        <v>11</v>
      </c>
      <c r="B19" s="120">
        <v>92</v>
      </c>
      <c r="C19" s="63" t="s">
        <v>443</v>
      </c>
      <c r="D19" s="62" t="s">
        <v>442</v>
      </c>
      <c r="E19" s="160" t="s">
        <v>441</v>
      </c>
      <c r="F19" s="60" t="s">
        <v>12</v>
      </c>
      <c r="G19" s="159">
        <f t="shared" si="0"/>
        <v>621</v>
      </c>
      <c r="H19" s="155">
        <v>0.0014804398148148146</v>
      </c>
      <c r="I19" s="117" t="str">
        <f t="shared" si="1"/>
        <v>II A</v>
      </c>
      <c r="J19" s="54" t="s">
        <v>440</v>
      </c>
      <c r="K19" s="158" t="s">
        <v>439</v>
      </c>
      <c r="L19" s="154"/>
      <c r="IJ19" s="42"/>
      <c r="IK19" s="42"/>
      <c r="IL19" s="42"/>
    </row>
    <row r="20" spans="1:246" ht="15.75" customHeight="1">
      <c r="A20" s="156">
        <v>12</v>
      </c>
      <c r="B20" s="120">
        <v>8</v>
      </c>
      <c r="C20" s="63" t="s">
        <v>322</v>
      </c>
      <c r="D20" s="62" t="s">
        <v>321</v>
      </c>
      <c r="E20" s="160" t="s">
        <v>320</v>
      </c>
      <c r="F20" s="60" t="s">
        <v>10</v>
      </c>
      <c r="G20" s="159">
        <f t="shared" si="0"/>
        <v>619</v>
      </c>
      <c r="H20" s="155">
        <v>0.0014810185185185187</v>
      </c>
      <c r="I20" s="117" t="str">
        <f t="shared" si="1"/>
        <v>II A</v>
      </c>
      <c r="J20" s="54" t="s">
        <v>239</v>
      </c>
      <c r="K20" s="158" t="s">
        <v>438</v>
      </c>
      <c r="L20" s="154"/>
      <c r="IJ20" s="42"/>
      <c r="IK20" s="42"/>
      <c r="IL20" s="4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O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5.140625" style="44" customWidth="1"/>
    <col min="10" max="10" width="24.57421875" style="42" customWidth="1"/>
    <col min="11" max="11" width="8.57421875" style="42" hidden="1" customWidth="1"/>
    <col min="12" max="13" width="5.28125" style="109" customWidth="1"/>
    <col min="14" max="248" width="9.140625" style="42" customWidth="1"/>
    <col min="249" max="16384" width="9.140625" style="41" customWidth="1"/>
  </cols>
  <sheetData>
    <row r="1" spans="1:249" s="97" customFormat="1" ht="18.75">
      <c r="A1" s="102" t="s">
        <v>0</v>
      </c>
      <c r="E1" s="99"/>
      <c r="F1" s="101"/>
      <c r="G1" s="100"/>
      <c r="H1" s="136"/>
      <c r="I1" s="99"/>
      <c r="L1" s="113"/>
      <c r="M1" s="113"/>
      <c r="IO1" s="41"/>
    </row>
    <row r="2" spans="5:249" s="97" customFormat="1" ht="13.5" customHeight="1">
      <c r="E2" s="99"/>
      <c r="F2" s="101"/>
      <c r="G2" s="100"/>
      <c r="H2" s="136"/>
      <c r="I2" s="99"/>
      <c r="J2" s="98" t="s">
        <v>1</v>
      </c>
      <c r="L2" s="113"/>
      <c r="M2" s="113"/>
      <c r="IO2" s="41"/>
    </row>
    <row r="3" spans="3:13" s="75" customFormat="1" ht="4.5" customHeight="1">
      <c r="C3" s="90"/>
      <c r="E3" s="12">
        <v>1.1574074074074073E-05</v>
      </c>
      <c r="F3" s="88"/>
      <c r="G3" s="81"/>
      <c r="H3" s="145"/>
      <c r="I3" s="77"/>
      <c r="J3" s="76"/>
      <c r="L3" s="112"/>
      <c r="M3" s="112"/>
    </row>
    <row r="4" spans="3:10" ht="15.75">
      <c r="C4" s="96" t="s">
        <v>487</v>
      </c>
      <c r="E4" s="95"/>
      <c r="F4" s="94"/>
      <c r="J4" s="93" t="s">
        <v>18</v>
      </c>
    </row>
    <row r="5" spans="3:13" s="75" customFormat="1" ht="4.5" customHeight="1">
      <c r="C5" s="90"/>
      <c r="E5" s="89"/>
      <c r="F5" s="88"/>
      <c r="G5" s="81"/>
      <c r="H5" s="145"/>
      <c r="I5" s="77"/>
      <c r="J5" s="76"/>
      <c r="L5" s="112"/>
      <c r="M5" s="112"/>
    </row>
    <row r="6" spans="3:13" s="75" customFormat="1" ht="12.75" customHeight="1">
      <c r="C6" s="42"/>
      <c r="D6" s="87"/>
      <c r="E6" s="86"/>
      <c r="F6" s="85"/>
      <c r="G6" s="81"/>
      <c r="H6" s="145"/>
      <c r="I6" s="77"/>
      <c r="J6" s="76"/>
      <c r="L6" s="112"/>
      <c r="M6" s="112"/>
    </row>
    <row r="7" spans="5:13" s="75" customFormat="1" ht="6" customHeight="1">
      <c r="E7" s="83"/>
      <c r="F7" s="82"/>
      <c r="G7" s="81"/>
      <c r="H7" s="144"/>
      <c r="I7" s="77"/>
      <c r="J7" s="76"/>
      <c r="L7" s="112"/>
      <c r="M7" s="112"/>
    </row>
    <row r="8" spans="1:11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139" t="s">
        <v>284</v>
      </c>
      <c r="I8" s="67" t="s">
        <v>45</v>
      </c>
      <c r="J8" s="66" t="s">
        <v>44</v>
      </c>
      <c r="K8" s="167" t="s">
        <v>43</v>
      </c>
    </row>
    <row r="9" spans="1:13" ht="15.75" customHeight="1">
      <c r="A9" s="156">
        <v>1</v>
      </c>
      <c r="B9" s="120">
        <v>31</v>
      </c>
      <c r="C9" s="63" t="s">
        <v>486</v>
      </c>
      <c r="D9" s="62" t="s">
        <v>485</v>
      </c>
      <c r="E9" s="61" t="s">
        <v>484</v>
      </c>
      <c r="F9" s="60" t="s">
        <v>8</v>
      </c>
      <c r="G9" s="166">
        <f>IF(ISBLANK(H9),"",TRUNC(0.01365*((H9/$E$3)-540)^2))</f>
        <v>946</v>
      </c>
      <c r="H9" s="155">
        <v>0.0032028935185185185</v>
      </c>
      <c r="I9" s="165" t="str">
        <f aca="true" t="shared" si="0" ref="I9:I16">IF(ISBLANK(H9),"",IF(H9&gt;0.00398148148148148,"",IF(H9&lt;=0.00290509259259259,"TSM",IF(H9&lt;=0.00300925925925926,"SM",IF(H9&lt;=0.0031712962962963,"KSM",IF(H9&lt;=0.00337962962962963,"I A",IF(H9&lt;=0.00363425925925926,"II A",IF(H9&lt;=0.00398148148148148,"III A"))))))))</f>
        <v>I A</v>
      </c>
      <c r="J9" s="54" t="s">
        <v>483</v>
      </c>
      <c r="K9" s="164" t="s">
        <v>482</v>
      </c>
      <c r="L9" s="154"/>
      <c r="M9" s="154"/>
    </row>
    <row r="10" spans="1:13" ht="15.75" customHeight="1">
      <c r="A10" s="156">
        <v>2</v>
      </c>
      <c r="B10" s="120">
        <v>55</v>
      </c>
      <c r="C10" s="63" t="s">
        <v>481</v>
      </c>
      <c r="D10" s="62" t="s">
        <v>480</v>
      </c>
      <c r="E10" s="61" t="s">
        <v>479</v>
      </c>
      <c r="F10" s="60" t="s">
        <v>16</v>
      </c>
      <c r="G10" s="166">
        <f>IF(ISBLANK(H10),"",TRUNC(0.01365*((H10/$E$3)-540)^2))</f>
        <v>929</v>
      </c>
      <c r="H10" s="155">
        <v>0.003229976851851852</v>
      </c>
      <c r="I10" s="165" t="str">
        <f t="shared" si="0"/>
        <v>I A</v>
      </c>
      <c r="J10" s="54" t="s">
        <v>478</v>
      </c>
      <c r="K10" s="164"/>
      <c r="L10" s="154"/>
      <c r="M10" s="154"/>
    </row>
    <row r="11" spans="1:13" ht="15.75" customHeight="1">
      <c r="A11" s="156">
        <v>3</v>
      </c>
      <c r="B11" s="120">
        <v>49</v>
      </c>
      <c r="C11" s="63" t="s">
        <v>477</v>
      </c>
      <c r="D11" s="62" t="s">
        <v>476</v>
      </c>
      <c r="E11" s="61" t="s">
        <v>475</v>
      </c>
      <c r="F11" s="60" t="s">
        <v>11</v>
      </c>
      <c r="G11" s="166">
        <f>IF(ISBLANK(H11),"",TRUNC(0.01365*((H11/$E$3)-540)^2))</f>
        <v>753</v>
      </c>
      <c r="H11" s="155">
        <v>0.003531018518518519</v>
      </c>
      <c r="I11" s="165" t="str">
        <f t="shared" si="0"/>
        <v>II A</v>
      </c>
      <c r="J11" s="54" t="s">
        <v>474</v>
      </c>
      <c r="K11" s="164"/>
      <c r="L11" s="154"/>
      <c r="M11" s="154"/>
    </row>
    <row r="12" spans="1:13" ht="15.75" customHeight="1">
      <c r="A12" s="156">
        <v>4</v>
      </c>
      <c r="B12" s="120">
        <v>140</v>
      </c>
      <c r="C12" s="63" t="s">
        <v>473</v>
      </c>
      <c r="D12" s="62" t="s">
        <v>472</v>
      </c>
      <c r="E12" s="61" t="s">
        <v>471</v>
      </c>
      <c r="F12" s="60" t="s">
        <v>7</v>
      </c>
      <c r="G12" s="166">
        <f>IF(ISBLANK(H12),"",TRUNC(0.01365*((H12/$E$3)-540)^2))</f>
        <v>669</v>
      </c>
      <c r="H12" s="155">
        <v>0.003687037037037037</v>
      </c>
      <c r="I12" s="165" t="str">
        <f t="shared" si="0"/>
        <v>III A</v>
      </c>
      <c r="J12" s="54" t="s">
        <v>470</v>
      </c>
      <c r="K12" s="164"/>
      <c r="L12" s="154"/>
      <c r="M12" s="154"/>
    </row>
    <row r="13" spans="1:13" ht="15.75" customHeight="1">
      <c r="A13" s="156">
        <v>5</v>
      </c>
      <c r="B13" s="120">
        <v>48</v>
      </c>
      <c r="C13" s="63" t="s">
        <v>396</v>
      </c>
      <c r="D13" s="62" t="s">
        <v>469</v>
      </c>
      <c r="E13" s="61" t="s">
        <v>468</v>
      </c>
      <c r="F13" s="60" t="s">
        <v>11</v>
      </c>
      <c r="G13" s="166">
        <f>IF(ISBLANK(H13),"",TRUNC(0.01365*((H13/$E$3)-540)^2))</f>
        <v>524</v>
      </c>
      <c r="H13" s="155">
        <v>0.003981481481481482</v>
      </c>
      <c r="I13" s="165" t="str">
        <f t="shared" si="0"/>
        <v>III A</v>
      </c>
      <c r="J13" s="54" t="s">
        <v>22</v>
      </c>
      <c r="K13" s="164"/>
      <c r="L13" s="154"/>
      <c r="M13" s="154"/>
    </row>
    <row r="14" spans="1:13" ht="15.75" customHeight="1">
      <c r="A14" s="156" t="s">
        <v>80</v>
      </c>
      <c r="B14" s="120">
        <v>175</v>
      </c>
      <c r="C14" s="63" t="s">
        <v>467</v>
      </c>
      <c r="D14" s="62" t="s">
        <v>466</v>
      </c>
      <c r="E14" s="61" t="s">
        <v>465</v>
      </c>
      <c r="F14" s="60" t="s">
        <v>1</v>
      </c>
      <c r="G14" s="166" t="s">
        <v>80</v>
      </c>
      <c r="H14" s="155">
        <v>0.003652430555555556</v>
      </c>
      <c r="I14" s="165" t="str">
        <f t="shared" si="0"/>
        <v>III A</v>
      </c>
      <c r="J14" s="54" t="s">
        <v>464</v>
      </c>
      <c r="K14" s="164"/>
      <c r="L14" s="154"/>
      <c r="M14" s="154"/>
    </row>
    <row r="15" spans="1:13" ht="15.75" customHeight="1">
      <c r="A15" s="156"/>
      <c r="B15" s="120">
        <v>36</v>
      </c>
      <c r="C15" s="63" t="s">
        <v>463</v>
      </c>
      <c r="D15" s="62" t="s">
        <v>462</v>
      </c>
      <c r="E15" s="61" t="s">
        <v>461</v>
      </c>
      <c r="F15" s="60" t="s">
        <v>8</v>
      </c>
      <c r="G15" s="166"/>
      <c r="H15" s="155" t="s">
        <v>75</v>
      </c>
      <c r="I15" s="165">
        <f t="shared" si="0"/>
      </c>
      <c r="J15" s="54" t="s">
        <v>460</v>
      </c>
      <c r="K15" s="164" t="s">
        <v>459</v>
      </c>
      <c r="L15" s="154"/>
      <c r="M15" s="154"/>
    </row>
    <row r="16" spans="1:13" ht="15.75" customHeight="1">
      <c r="A16" s="156"/>
      <c r="B16" s="120">
        <v>193</v>
      </c>
      <c r="C16" s="63" t="s">
        <v>458</v>
      </c>
      <c r="D16" s="62" t="s">
        <v>457</v>
      </c>
      <c r="E16" s="61" t="s">
        <v>456</v>
      </c>
      <c r="F16" s="60" t="s">
        <v>14</v>
      </c>
      <c r="G16" s="166"/>
      <c r="H16" s="155" t="s">
        <v>75</v>
      </c>
      <c r="I16" s="165">
        <f t="shared" si="0"/>
      </c>
      <c r="J16" s="54"/>
      <c r="K16" s="164"/>
      <c r="L16" s="154"/>
      <c r="M16" s="15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IN13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5.140625" style="44" customWidth="1"/>
    <col min="10" max="10" width="24.57421875" style="42" customWidth="1"/>
    <col min="11" max="11" width="9.140625" style="109" hidden="1" customWidth="1"/>
    <col min="12" max="12" width="9.140625" style="109" customWidth="1"/>
    <col min="13" max="247" width="9.140625" style="42" customWidth="1"/>
    <col min="248" max="16384" width="9.140625" style="41" customWidth="1"/>
  </cols>
  <sheetData>
    <row r="1" spans="1:248" s="97" customFormat="1" ht="18.75">
      <c r="A1" s="102" t="s">
        <v>0</v>
      </c>
      <c r="E1" s="99"/>
      <c r="F1" s="101"/>
      <c r="G1" s="100"/>
      <c r="H1" s="136"/>
      <c r="I1" s="99"/>
      <c r="K1" s="113"/>
      <c r="L1" s="113"/>
      <c r="IN1" s="41"/>
    </row>
    <row r="2" spans="5:248" s="97" customFormat="1" ht="13.5" customHeight="1">
      <c r="E2" s="99"/>
      <c r="F2" s="101"/>
      <c r="G2" s="100"/>
      <c r="H2" s="136"/>
      <c r="I2" s="99"/>
      <c r="J2" s="98" t="s">
        <v>1</v>
      </c>
      <c r="K2" s="113"/>
      <c r="L2" s="113"/>
      <c r="IN2" s="41"/>
    </row>
    <row r="3" spans="3:12" s="75" customFormat="1" ht="4.5" customHeight="1">
      <c r="C3" s="90"/>
      <c r="E3" s="12">
        <v>1.1574074074074073E-05</v>
      </c>
      <c r="F3" s="88"/>
      <c r="G3" s="81"/>
      <c r="H3" s="145"/>
      <c r="I3" s="77"/>
      <c r="J3" s="76"/>
      <c r="K3" s="112"/>
      <c r="L3" s="112"/>
    </row>
    <row r="4" spans="3:10" ht="15.75">
      <c r="C4" s="96" t="s">
        <v>508</v>
      </c>
      <c r="E4" s="95"/>
      <c r="F4" s="94"/>
      <c r="J4" s="93" t="s">
        <v>18</v>
      </c>
    </row>
    <row r="5" spans="3:12" s="75" customFormat="1" ht="4.5" customHeight="1">
      <c r="C5" s="90"/>
      <c r="E5" s="89"/>
      <c r="F5" s="88"/>
      <c r="G5" s="81"/>
      <c r="H5" s="145"/>
      <c r="I5" s="77"/>
      <c r="J5" s="76"/>
      <c r="K5" s="112"/>
      <c r="L5" s="112"/>
    </row>
    <row r="6" spans="3:12" s="75" customFormat="1" ht="12.75" customHeight="1">
      <c r="C6" s="42"/>
      <c r="D6" s="87"/>
      <c r="E6" s="86"/>
      <c r="F6" s="85"/>
      <c r="G6" s="81"/>
      <c r="H6" s="145"/>
      <c r="I6" s="77"/>
      <c r="J6" s="76"/>
      <c r="K6" s="112"/>
      <c r="L6" s="112"/>
    </row>
    <row r="7" spans="5:12" s="75" customFormat="1" ht="6" customHeight="1">
      <c r="E7" s="83"/>
      <c r="F7" s="82"/>
      <c r="G7" s="81"/>
      <c r="H7" s="144"/>
      <c r="I7" s="77"/>
      <c r="J7" s="76"/>
      <c r="K7" s="112"/>
      <c r="L7" s="112"/>
    </row>
    <row r="8" spans="1:11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139" t="s">
        <v>284</v>
      </c>
      <c r="I8" s="67" t="s">
        <v>45</v>
      </c>
      <c r="J8" s="66" t="s">
        <v>44</v>
      </c>
      <c r="K8" s="109" t="s">
        <v>43</v>
      </c>
    </row>
    <row r="9" spans="1:12" ht="15.75" customHeight="1">
      <c r="A9" s="156">
        <v>1</v>
      </c>
      <c r="B9" s="120">
        <v>79</v>
      </c>
      <c r="C9" s="63" t="s">
        <v>507</v>
      </c>
      <c r="D9" s="62" t="s">
        <v>506</v>
      </c>
      <c r="E9" s="160" t="s">
        <v>505</v>
      </c>
      <c r="F9" s="60" t="s">
        <v>6</v>
      </c>
      <c r="G9" s="166">
        <f>IF(ISBLANK(H9),"",TRUNC(0.04272*((H9/$E$3)-385)^2))</f>
        <v>700</v>
      </c>
      <c r="H9" s="155">
        <v>0.0029739583333333332</v>
      </c>
      <c r="I9" s="165" t="str">
        <f>IF(ISBLANK(H9),"",IF(H9&gt;0.00332175925925926,"",IF(H9&lt;=0.00257523148148148,"TSM",IF(H9&lt;=0.00263888888888889,"SM",IF(H9&lt;=0.00274305555555556,"KSM",IF(H9&lt;=0.00289351851851852,"I A",IF(H9&lt;=0.00309027777777778,"II A",IF(H9&lt;=0.00332175925925926,"III A"))))))))</f>
        <v>II A</v>
      </c>
      <c r="J9" s="54" t="s">
        <v>504</v>
      </c>
      <c r="K9" s="154" t="s">
        <v>503</v>
      </c>
      <c r="L9" s="154"/>
    </row>
    <row r="10" spans="1:12" ht="15.75" customHeight="1">
      <c r="A10" s="156">
        <v>2</v>
      </c>
      <c r="B10" s="120">
        <v>38</v>
      </c>
      <c r="C10" s="63" t="s">
        <v>502</v>
      </c>
      <c r="D10" s="62" t="s">
        <v>501</v>
      </c>
      <c r="E10" s="160" t="s">
        <v>500</v>
      </c>
      <c r="F10" s="60" t="s">
        <v>8</v>
      </c>
      <c r="G10" s="166">
        <f>IF(ISBLANK(H10),"",TRUNC(0.04272*((H10/$E$3)-385)^2))</f>
        <v>688</v>
      </c>
      <c r="H10" s="155">
        <v>0.0029862268518518515</v>
      </c>
      <c r="I10" s="165" t="str">
        <f>IF(ISBLANK(H10),"",IF(H10&gt;0.00332175925925926,"",IF(H10&lt;=0.00257523148148148,"TSM",IF(H10&lt;=0.00263888888888889,"SM",IF(H10&lt;=0.00274305555555556,"KSM",IF(H10&lt;=0.00289351851851852,"I A",IF(H10&lt;=0.00309027777777778,"II A",IF(H10&lt;=0.00332175925925926,"III A"))))))))</f>
        <v>II A</v>
      </c>
      <c r="J10" s="54" t="s">
        <v>483</v>
      </c>
      <c r="K10" s="154"/>
      <c r="L10" s="154"/>
    </row>
    <row r="11" spans="1:12" ht="15.75" customHeight="1">
      <c r="A11" s="156">
        <v>3</v>
      </c>
      <c r="B11" s="120">
        <v>90</v>
      </c>
      <c r="C11" s="63" t="s">
        <v>315</v>
      </c>
      <c r="D11" s="62" t="s">
        <v>499</v>
      </c>
      <c r="E11" s="160" t="s">
        <v>498</v>
      </c>
      <c r="F11" s="60" t="s">
        <v>12</v>
      </c>
      <c r="G11" s="166">
        <f>IF(ISBLANK(H11),"",TRUNC(0.04272*((H11/$E$3)-385)^2))</f>
        <v>632</v>
      </c>
      <c r="H11" s="155">
        <v>0.0030481481481481484</v>
      </c>
      <c r="I11" s="165" t="str">
        <f>IF(ISBLANK(H11),"",IF(H11&gt;0.00332175925925926,"",IF(H11&lt;=0.00257523148148148,"TSM",IF(H11&lt;=0.00263888888888889,"SM",IF(H11&lt;=0.00274305555555556,"KSM",IF(H11&lt;=0.00289351851851852,"I A",IF(H11&lt;=0.00309027777777778,"II A",IF(H11&lt;=0.00332175925925926,"III A"))))))))</f>
        <v>II A</v>
      </c>
      <c r="J11" s="54" t="s">
        <v>497</v>
      </c>
      <c r="K11" s="154" t="s">
        <v>496</v>
      </c>
      <c r="L11" s="154"/>
    </row>
    <row r="12" spans="1:12" ht="15.75" customHeight="1">
      <c r="A12" s="156">
        <v>4</v>
      </c>
      <c r="B12" s="120">
        <v>24</v>
      </c>
      <c r="C12" s="63" t="s">
        <v>495</v>
      </c>
      <c r="D12" s="62" t="s">
        <v>494</v>
      </c>
      <c r="E12" s="160" t="s">
        <v>493</v>
      </c>
      <c r="F12" s="60" t="s">
        <v>10</v>
      </c>
      <c r="G12" s="166">
        <f>IF(ISBLANK(H12),"",TRUNC(0.04272*((H12/$E$3)-385)^2))</f>
        <v>420</v>
      </c>
      <c r="H12" s="155">
        <v>0.003308217592592592</v>
      </c>
      <c r="I12" s="165" t="str">
        <f>IF(ISBLANK(H12),"",IF(H12&gt;0.00332175925925926,"",IF(H12&lt;=0.00257523148148148,"TSM",IF(H12&lt;=0.00263888888888889,"SM",IF(H12&lt;=0.00274305555555556,"KSM",IF(H12&lt;=0.00289351851851852,"I A",IF(H12&lt;=0.00309027777777778,"II A",IF(H12&lt;=0.00332175925925926,"III A"))))))))</f>
        <v>III A</v>
      </c>
      <c r="J12" s="54" t="s">
        <v>492</v>
      </c>
      <c r="K12" s="154"/>
      <c r="L12" s="154"/>
    </row>
    <row r="13" spans="1:12" ht="15.75" customHeight="1">
      <c r="A13" s="156"/>
      <c r="B13" s="120">
        <v>194</v>
      </c>
      <c r="C13" s="63" t="s">
        <v>491</v>
      </c>
      <c r="D13" s="62" t="s">
        <v>490</v>
      </c>
      <c r="E13" s="160" t="s">
        <v>489</v>
      </c>
      <c r="F13" s="60" t="s">
        <v>14</v>
      </c>
      <c r="G13" s="166"/>
      <c r="H13" s="155" t="s">
        <v>75</v>
      </c>
      <c r="I13" s="165">
        <f>IF(ISBLANK(H13),"",IF(H13&gt;0.00332175925925926,"",IF(H13&lt;=0.00257523148148148,"TSM",IF(H13&lt;=0.00263888888888889,"SM",IF(H13&lt;=0.00274305555555556,"KSM",IF(H13&lt;=0.00289351851851852,"I A",IF(H13&lt;=0.00309027777777778,"II A",IF(H13&lt;=0.00332175925925926,"III A"))))))))</f>
      </c>
      <c r="J13" s="54" t="s">
        <v>488</v>
      </c>
      <c r="K13" s="154"/>
      <c r="L13" s="15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IN1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5.140625" style="44" customWidth="1"/>
    <col min="10" max="10" width="24.57421875" style="42" customWidth="1"/>
    <col min="11" max="12" width="6.00390625" style="112" customWidth="1"/>
    <col min="13" max="247" width="9.140625" style="42" customWidth="1"/>
    <col min="248" max="16384" width="9.140625" style="41" customWidth="1"/>
  </cols>
  <sheetData>
    <row r="1" spans="1:248" s="97" customFormat="1" ht="18.75">
      <c r="A1" s="102" t="s">
        <v>0</v>
      </c>
      <c r="E1" s="99"/>
      <c r="F1" s="101"/>
      <c r="G1" s="100"/>
      <c r="H1" s="136"/>
      <c r="I1" s="99"/>
      <c r="K1" s="112"/>
      <c r="L1" s="112"/>
      <c r="IN1" s="41"/>
    </row>
    <row r="2" spans="5:248" s="97" customFormat="1" ht="13.5" customHeight="1">
      <c r="E2" s="99"/>
      <c r="F2" s="101"/>
      <c r="G2" s="100"/>
      <c r="H2" s="136"/>
      <c r="I2" s="99"/>
      <c r="J2" s="98" t="s">
        <v>1</v>
      </c>
      <c r="K2" s="112"/>
      <c r="L2" s="112"/>
      <c r="IN2" s="41"/>
    </row>
    <row r="3" spans="3:12" s="75" customFormat="1" ht="4.5" customHeight="1">
      <c r="C3" s="90"/>
      <c r="E3" s="12">
        <v>1.1574074074074073E-05</v>
      </c>
      <c r="F3" s="88"/>
      <c r="G3" s="81"/>
      <c r="H3" s="145"/>
      <c r="I3" s="77"/>
      <c r="J3" s="76"/>
      <c r="K3" s="112"/>
      <c r="L3" s="112"/>
    </row>
    <row r="4" spans="3:10" ht="15.75">
      <c r="C4" s="96" t="s">
        <v>530</v>
      </c>
      <c r="E4" s="95"/>
      <c r="F4" s="94"/>
      <c r="J4" s="93" t="s">
        <v>18</v>
      </c>
    </row>
    <row r="5" spans="3:12" s="75" customFormat="1" ht="4.5" customHeight="1">
      <c r="C5" s="90"/>
      <c r="E5" s="89"/>
      <c r="F5" s="88"/>
      <c r="G5" s="81"/>
      <c r="H5" s="145"/>
      <c r="I5" s="77"/>
      <c r="J5" s="76"/>
      <c r="K5" s="112"/>
      <c r="L5" s="112"/>
    </row>
    <row r="6" spans="3:12" s="75" customFormat="1" ht="12.75" customHeight="1">
      <c r="C6" s="42"/>
      <c r="D6" s="87"/>
      <c r="E6" s="86"/>
      <c r="F6" s="85"/>
      <c r="G6" s="81"/>
      <c r="H6" s="145"/>
      <c r="I6" s="77"/>
      <c r="J6" s="76"/>
      <c r="K6" s="112"/>
      <c r="L6" s="112"/>
    </row>
    <row r="7" spans="5:12" s="75" customFormat="1" ht="6" customHeight="1">
      <c r="E7" s="83"/>
      <c r="F7" s="82"/>
      <c r="G7" s="81"/>
      <c r="H7" s="144"/>
      <c r="I7" s="77"/>
      <c r="J7" s="76"/>
      <c r="K7" s="112"/>
      <c r="L7" s="112"/>
    </row>
    <row r="8" spans="1:10" ht="11.25" customHeight="1">
      <c r="A8" s="66" t="s">
        <v>3</v>
      </c>
      <c r="B8" s="66" t="s">
        <v>54</v>
      </c>
      <c r="C8" s="149" t="s">
        <v>53</v>
      </c>
      <c r="D8" s="148" t="s">
        <v>52</v>
      </c>
      <c r="E8" s="72" t="s">
        <v>51</v>
      </c>
      <c r="F8" s="71" t="s">
        <v>50</v>
      </c>
      <c r="G8" s="70" t="s">
        <v>49</v>
      </c>
      <c r="H8" s="139" t="s">
        <v>284</v>
      </c>
      <c r="I8" s="67" t="s">
        <v>45</v>
      </c>
      <c r="J8" s="66" t="s">
        <v>44</v>
      </c>
    </row>
    <row r="9" spans="1:12" ht="15.75" customHeight="1">
      <c r="A9" s="156">
        <v>1</v>
      </c>
      <c r="B9" s="120">
        <v>16</v>
      </c>
      <c r="C9" s="63" t="s">
        <v>149</v>
      </c>
      <c r="D9" s="62" t="s">
        <v>529</v>
      </c>
      <c r="E9" s="160" t="s">
        <v>528</v>
      </c>
      <c r="F9" s="60" t="s">
        <v>10</v>
      </c>
      <c r="G9" s="166">
        <f aca="true" t="shared" si="0" ref="G9:G14">IF(ISBLANK(H9),"",TRUNC(0.008322*((H9/$E$3)-840)^2))</f>
        <v>710</v>
      </c>
      <c r="H9" s="155">
        <v>0.0063413194444444446</v>
      </c>
      <c r="I9" s="165" t="str">
        <f aca="true" t="shared" si="1" ref="I9:I15">IF(ISBLANK(H9),"",IF(H9&gt;0.00715277777777778,"",IF(H9&lt;=0.00548611111111111,"TSM",IF(H9&lt;=0.00570601851851852,"SM",IF(H9&lt;=0.0059375,"KSM",IF(H9&lt;=0.00622685185185185,"I A",IF(H9&lt;=0.00663194444444444,"II A",IF(H9&lt;=0.00715277777777778,"III A"))))))))</f>
        <v>II A</v>
      </c>
      <c r="J9" s="54" t="s">
        <v>527</v>
      </c>
      <c r="K9" s="154"/>
      <c r="L9" s="154"/>
    </row>
    <row r="10" spans="1:12" ht="15.75" customHeight="1">
      <c r="A10" s="156">
        <v>2</v>
      </c>
      <c r="B10" s="120">
        <v>50</v>
      </c>
      <c r="C10" s="63" t="s">
        <v>526</v>
      </c>
      <c r="D10" s="62" t="s">
        <v>525</v>
      </c>
      <c r="E10" s="160" t="s">
        <v>524</v>
      </c>
      <c r="F10" s="60" t="s">
        <v>11</v>
      </c>
      <c r="G10" s="166">
        <f t="shared" si="0"/>
        <v>649</v>
      </c>
      <c r="H10" s="155">
        <v>0.006487615740740742</v>
      </c>
      <c r="I10" s="165" t="str">
        <f t="shared" si="1"/>
        <v>II A</v>
      </c>
      <c r="J10" s="54" t="s">
        <v>22</v>
      </c>
      <c r="K10" s="154"/>
      <c r="L10" s="154"/>
    </row>
    <row r="11" spans="1:12" ht="15.75" customHeight="1">
      <c r="A11" s="156">
        <v>3</v>
      </c>
      <c r="B11" s="120">
        <v>135</v>
      </c>
      <c r="C11" s="63" t="s">
        <v>502</v>
      </c>
      <c r="D11" s="62" t="s">
        <v>523</v>
      </c>
      <c r="E11" s="160" t="s">
        <v>522</v>
      </c>
      <c r="F11" s="60" t="s">
        <v>7</v>
      </c>
      <c r="G11" s="166">
        <f t="shared" si="0"/>
        <v>588</v>
      </c>
      <c r="H11" s="155">
        <v>0.006643518518518518</v>
      </c>
      <c r="I11" s="165" t="str">
        <f t="shared" si="1"/>
        <v>III A</v>
      </c>
      <c r="J11" s="54" t="s">
        <v>68</v>
      </c>
      <c r="K11" s="154"/>
      <c r="L11" s="154"/>
    </row>
    <row r="12" spans="1:12" ht="15.75" customHeight="1">
      <c r="A12" s="156">
        <v>4</v>
      </c>
      <c r="B12" s="120">
        <v>60</v>
      </c>
      <c r="C12" s="63" t="s">
        <v>185</v>
      </c>
      <c r="D12" s="62" t="s">
        <v>521</v>
      </c>
      <c r="E12" s="160" t="s">
        <v>520</v>
      </c>
      <c r="F12" s="60" t="s">
        <v>16</v>
      </c>
      <c r="G12" s="166">
        <f t="shared" si="0"/>
        <v>540</v>
      </c>
      <c r="H12" s="155">
        <v>0.006773726851851851</v>
      </c>
      <c r="I12" s="165" t="str">
        <f t="shared" si="1"/>
        <v>III A</v>
      </c>
      <c r="J12" s="54" t="s">
        <v>519</v>
      </c>
      <c r="K12" s="154"/>
      <c r="L12" s="154"/>
    </row>
    <row r="13" spans="1:12" ht="15.75" customHeight="1">
      <c r="A13" s="156">
        <v>5</v>
      </c>
      <c r="B13" s="120">
        <v>3</v>
      </c>
      <c r="C13" s="63" t="s">
        <v>274</v>
      </c>
      <c r="D13" s="62" t="s">
        <v>518</v>
      </c>
      <c r="E13" s="160" t="s">
        <v>517</v>
      </c>
      <c r="F13" s="60" t="s">
        <v>17</v>
      </c>
      <c r="G13" s="166">
        <f t="shared" si="0"/>
        <v>497</v>
      </c>
      <c r="H13" s="155">
        <v>0.006893518518518518</v>
      </c>
      <c r="I13" s="165" t="str">
        <f t="shared" si="1"/>
        <v>III A</v>
      </c>
      <c r="J13" s="54" t="s">
        <v>516</v>
      </c>
      <c r="K13" s="154"/>
      <c r="L13" s="154"/>
    </row>
    <row r="14" spans="1:12" ht="15.75" customHeight="1">
      <c r="A14" s="156">
        <v>6</v>
      </c>
      <c r="B14" s="120">
        <v>63</v>
      </c>
      <c r="C14" s="63" t="s">
        <v>515</v>
      </c>
      <c r="D14" s="62" t="s">
        <v>514</v>
      </c>
      <c r="E14" s="160" t="s">
        <v>513</v>
      </c>
      <c r="F14" s="60" t="s">
        <v>16</v>
      </c>
      <c r="G14" s="166">
        <f t="shared" si="0"/>
        <v>193</v>
      </c>
      <c r="H14" s="155">
        <v>0.007957175925925927</v>
      </c>
      <c r="I14" s="165">
        <f t="shared" si="1"/>
      </c>
      <c r="J14" s="54"/>
      <c r="K14" s="154"/>
      <c r="L14" s="154"/>
    </row>
    <row r="15" spans="1:12" ht="15.75" customHeight="1">
      <c r="A15" s="156"/>
      <c r="B15" s="120">
        <v>144</v>
      </c>
      <c r="C15" s="63" t="s">
        <v>512</v>
      </c>
      <c r="D15" s="62" t="s">
        <v>511</v>
      </c>
      <c r="E15" s="160" t="s">
        <v>510</v>
      </c>
      <c r="F15" s="60" t="s">
        <v>7</v>
      </c>
      <c r="G15" s="166"/>
      <c r="H15" s="155" t="s">
        <v>509</v>
      </c>
      <c r="I15" s="165">
        <f t="shared" si="1"/>
      </c>
      <c r="J15" s="54" t="s">
        <v>312</v>
      </c>
      <c r="K15" s="154"/>
      <c r="L15" s="15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IK3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7.57421875" style="47" customWidth="1"/>
    <col min="8" max="8" width="7.00390625" style="46" customWidth="1"/>
    <col min="9" max="9" width="4.7109375" style="45" customWidth="1"/>
    <col min="10" max="10" width="7.00390625" style="46" customWidth="1"/>
    <col min="11" max="11" width="4.7109375" style="45" customWidth="1"/>
    <col min="12" max="12" width="5.140625" style="44" customWidth="1"/>
    <col min="13" max="13" width="24.57421875" style="42" customWidth="1"/>
    <col min="14" max="14" width="4.7109375" style="42" hidden="1" customWidth="1"/>
    <col min="15" max="15" width="5.28125" style="43" hidden="1" customWidth="1"/>
    <col min="16" max="16" width="6.28125" style="42" hidden="1" customWidth="1"/>
    <col min="17" max="244" width="9.140625" style="42" customWidth="1"/>
    <col min="245" max="16384" width="9.140625" style="41" customWidth="1"/>
  </cols>
  <sheetData>
    <row r="1" spans="1:245" s="97" customFormat="1" ht="18.75">
      <c r="A1" s="102" t="s">
        <v>0</v>
      </c>
      <c r="E1" s="99"/>
      <c r="F1" s="101"/>
      <c r="G1" s="100"/>
      <c r="H1" s="46"/>
      <c r="I1" s="45"/>
      <c r="J1" s="46"/>
      <c r="K1" s="45"/>
      <c r="L1" s="99"/>
      <c r="O1" s="43"/>
      <c r="IK1" s="41"/>
    </row>
    <row r="2" spans="5:245" s="97" customFormat="1" ht="13.5" customHeight="1">
      <c r="E2" s="99"/>
      <c r="F2" s="101"/>
      <c r="G2" s="100"/>
      <c r="H2" s="46"/>
      <c r="I2" s="45"/>
      <c r="J2" s="46"/>
      <c r="K2" s="45"/>
      <c r="L2" s="99"/>
      <c r="M2" s="98" t="s">
        <v>1</v>
      </c>
      <c r="O2" s="43"/>
      <c r="IK2" s="41"/>
    </row>
    <row r="3" spans="3:15" s="75" customFormat="1" ht="4.5" customHeight="1">
      <c r="C3" s="90"/>
      <c r="E3" s="89"/>
      <c r="F3" s="88"/>
      <c r="G3" s="81"/>
      <c r="H3" s="84"/>
      <c r="I3" s="78"/>
      <c r="J3" s="79"/>
      <c r="K3" s="78"/>
      <c r="L3" s="77"/>
      <c r="M3" s="76"/>
      <c r="O3" s="43"/>
    </row>
    <row r="4" spans="3:13" ht="15.75">
      <c r="C4" s="96" t="s">
        <v>129</v>
      </c>
      <c r="E4" s="95"/>
      <c r="F4" s="94"/>
      <c r="M4" s="93" t="s">
        <v>18</v>
      </c>
    </row>
    <row r="5" spans="3:15" s="75" customFormat="1" ht="4.5" customHeight="1">
      <c r="C5" s="90"/>
      <c r="E5" s="89"/>
      <c r="F5" s="88"/>
      <c r="G5" s="81"/>
      <c r="H5" s="84"/>
      <c r="I5" s="78"/>
      <c r="J5" s="79"/>
      <c r="K5" s="78"/>
      <c r="L5" s="77"/>
      <c r="M5" s="76"/>
      <c r="O5" s="43"/>
    </row>
    <row r="6" spans="3:15" s="75" customFormat="1" ht="12.75" customHeight="1">
      <c r="C6" s="42"/>
      <c r="D6" s="87"/>
      <c r="E6" s="86" t="s">
        <v>47</v>
      </c>
      <c r="F6" s="85"/>
      <c r="G6" s="81"/>
      <c r="H6" s="84"/>
      <c r="I6" s="78"/>
      <c r="J6" s="79"/>
      <c r="K6" s="78"/>
      <c r="L6" s="77"/>
      <c r="M6" s="76"/>
      <c r="O6" s="43"/>
    </row>
    <row r="7" spans="5:15" s="75" customFormat="1" ht="6" customHeight="1">
      <c r="E7" s="83"/>
      <c r="F7" s="82"/>
      <c r="G7" s="81"/>
      <c r="H7" s="80"/>
      <c r="I7" s="78"/>
      <c r="J7" s="79"/>
      <c r="K7" s="78"/>
      <c r="L7" s="77"/>
      <c r="M7" s="76"/>
      <c r="O7" s="43"/>
    </row>
    <row r="8" spans="1:16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48</v>
      </c>
      <c r="I8" s="68" t="s">
        <v>46</v>
      </c>
      <c r="J8" s="69" t="s">
        <v>47</v>
      </c>
      <c r="K8" s="68" t="s">
        <v>46</v>
      </c>
      <c r="L8" s="67" t="s">
        <v>45</v>
      </c>
      <c r="M8" s="66" t="s">
        <v>44</v>
      </c>
      <c r="N8" s="42" t="s">
        <v>43</v>
      </c>
      <c r="O8" s="52" t="s">
        <v>42</v>
      </c>
      <c r="P8" s="52" t="s">
        <v>130</v>
      </c>
    </row>
    <row r="9" spans="1:243" s="50" customFormat="1" ht="15.75" customHeight="1">
      <c r="A9" s="65">
        <v>1</v>
      </c>
      <c r="B9" s="64">
        <v>75</v>
      </c>
      <c r="C9" s="63" t="s">
        <v>71</v>
      </c>
      <c r="D9" s="62" t="s">
        <v>73</v>
      </c>
      <c r="E9" s="61" t="s">
        <v>72</v>
      </c>
      <c r="F9" s="60" t="s">
        <v>6</v>
      </c>
      <c r="G9" s="59">
        <f>IF(ISBLANK(J9),"",TRUNC(17.22*(J9-15.4)^2))</f>
        <v>1055</v>
      </c>
      <c r="H9" s="105">
        <v>7.87</v>
      </c>
      <c r="I9" s="56">
        <v>0.149</v>
      </c>
      <c r="J9" s="57">
        <v>7.57</v>
      </c>
      <c r="K9" s="56">
        <v>0.32</v>
      </c>
      <c r="L9" s="55" t="str">
        <f>IF(ISBLANK(J9),"",IF(J9&gt;9.04,"",IF(J9&lt;=7.25,"TSM",IF(J9&lt;=7.45,"SM",IF(J9&lt;=7.7,"KSM",IF(J9&lt;=8,"I A",IF(J9&lt;=8.44,"II A",IF(J9&lt;=9.04,"III A"))))))))</f>
        <v>KSM</v>
      </c>
      <c r="M9" s="54" t="s">
        <v>38</v>
      </c>
      <c r="N9" s="53">
        <v>7.52</v>
      </c>
      <c r="O9" s="52">
        <v>4</v>
      </c>
      <c r="P9" s="51">
        <v>3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s="50" customFormat="1" ht="15.75" customHeight="1">
      <c r="A10" s="65">
        <v>2</v>
      </c>
      <c r="B10" s="64">
        <v>89</v>
      </c>
      <c r="C10" s="63" t="s">
        <v>41</v>
      </c>
      <c r="D10" s="62" t="s">
        <v>40</v>
      </c>
      <c r="E10" s="61" t="s">
        <v>39</v>
      </c>
      <c r="F10" s="60" t="s">
        <v>6</v>
      </c>
      <c r="G10" s="59">
        <f>IF(ISBLANK(J10),"",TRUNC(17.22*(J10-15.4)^2))</f>
        <v>953</v>
      </c>
      <c r="H10" s="105">
        <v>7.99</v>
      </c>
      <c r="I10" s="56">
        <v>0.133</v>
      </c>
      <c r="J10" s="57">
        <v>7.96</v>
      </c>
      <c r="K10" s="56">
        <v>0.141</v>
      </c>
      <c r="L10" s="55" t="str">
        <f>IF(ISBLANK(J10),"",IF(J10&gt;9.04,"",IF(J10&lt;=7.25,"TSM",IF(J10&lt;=7.45,"SM",IF(J10&lt;=7.7,"KSM",IF(J10&lt;=8,"I A",IF(J10&lt;=8.44,"II A",IF(J10&lt;=9.04,"III A"))))))))</f>
        <v>I A</v>
      </c>
      <c r="M10" s="54" t="s">
        <v>38</v>
      </c>
      <c r="N10" s="53">
        <v>7.94</v>
      </c>
      <c r="O10" s="52">
        <v>4</v>
      </c>
      <c r="P10" s="51">
        <v>4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s="50" customFormat="1" ht="15.75" customHeight="1">
      <c r="A11" s="65">
        <v>3</v>
      </c>
      <c r="B11" s="64">
        <v>136</v>
      </c>
      <c r="C11" s="63" t="s">
        <v>71</v>
      </c>
      <c r="D11" s="62" t="s">
        <v>70</v>
      </c>
      <c r="E11" s="61" t="s">
        <v>69</v>
      </c>
      <c r="F11" s="60" t="s">
        <v>7</v>
      </c>
      <c r="G11" s="59">
        <f>IF(ISBLANK(J11),"",TRUNC(17.22*(J11-15.4)^2))</f>
        <v>912</v>
      </c>
      <c r="H11" s="105">
        <v>8.27</v>
      </c>
      <c r="I11" s="56">
        <v>0.101</v>
      </c>
      <c r="J11" s="57">
        <v>8.12</v>
      </c>
      <c r="K11" s="56">
        <v>0.148</v>
      </c>
      <c r="L11" s="55" t="str">
        <f>IF(ISBLANK(J11),"",IF(J11&gt;9.04,"",IF(J11&lt;=7.25,"TSM",IF(J11&lt;=7.45,"SM",IF(J11&lt;=7.7,"KSM",IF(J11&lt;=8,"I A",IF(J11&lt;=8.44,"II A",IF(J11&lt;=9.04,"III A"))))))))</f>
        <v>II A</v>
      </c>
      <c r="M11" s="54" t="s">
        <v>68</v>
      </c>
      <c r="N11" s="53"/>
      <c r="O11" s="52">
        <v>6</v>
      </c>
      <c r="P11" s="51">
        <v>5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s="50" customFormat="1" ht="15.75" customHeight="1">
      <c r="A12" s="65">
        <v>4</v>
      </c>
      <c r="B12" s="64">
        <v>147</v>
      </c>
      <c r="C12" s="63" t="s">
        <v>37</v>
      </c>
      <c r="D12" s="62" t="s">
        <v>36</v>
      </c>
      <c r="E12" s="61" t="s">
        <v>35</v>
      </c>
      <c r="F12" s="60" t="s">
        <v>7</v>
      </c>
      <c r="G12" s="59">
        <f>IF(ISBLANK(H12),"",TRUNC(17.22*(H12-15.4)^2))</f>
        <v>897</v>
      </c>
      <c r="H12" s="58">
        <v>8.18</v>
      </c>
      <c r="I12" s="56">
        <v>0.136</v>
      </c>
      <c r="J12" s="104">
        <v>8.24</v>
      </c>
      <c r="K12" s="56">
        <v>0.166</v>
      </c>
      <c r="L12" s="55" t="str">
        <f>IF(ISBLANK(H12),"",IF(H12&gt;9.04,"",IF(H12&lt;=7.25,"TSM",IF(H12&lt;=7.45,"SM",IF(H12&lt;=7.7,"KSM",IF(H12&lt;=8,"I A",IF(H12&lt;=8.44,"II A",IF(H12&lt;=9.04,"III A"))))))))</f>
        <v>II A</v>
      </c>
      <c r="M12" s="54" t="s">
        <v>34</v>
      </c>
      <c r="N12" s="53"/>
      <c r="O12" s="52">
        <v>1</v>
      </c>
      <c r="P12" s="51">
        <v>2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1:243" s="50" customFormat="1" ht="15.75" customHeight="1">
      <c r="A13" s="65">
        <v>5</v>
      </c>
      <c r="B13" s="64">
        <v>148</v>
      </c>
      <c r="C13" s="63" t="s">
        <v>67</v>
      </c>
      <c r="D13" s="62" t="s">
        <v>66</v>
      </c>
      <c r="E13" s="61" t="s">
        <v>65</v>
      </c>
      <c r="F13" s="60" t="s">
        <v>7</v>
      </c>
      <c r="G13" s="59">
        <f>IF(ISBLANK(H13),"",TRUNC(17.22*(H13-15.4)^2))</f>
        <v>870</v>
      </c>
      <c r="H13" s="58">
        <v>8.29</v>
      </c>
      <c r="I13" s="56">
        <v>0.219</v>
      </c>
      <c r="J13" s="104">
        <v>8.3</v>
      </c>
      <c r="K13" s="56">
        <v>0.184</v>
      </c>
      <c r="L13" s="55" t="str">
        <f>IF(ISBLANK(H13),"",IF(H13&gt;9.04,"",IF(H13&lt;=7.25,"TSM",IF(H13&lt;=7.45,"SM",IF(H13&lt;=7.7,"KSM",IF(H13&lt;=8,"I A",IF(H13&lt;=8.44,"II A",IF(H13&lt;=9.04,"III A"))))))))</f>
        <v>II A</v>
      </c>
      <c r="M13" s="54" t="s">
        <v>64</v>
      </c>
      <c r="N13" s="53"/>
      <c r="O13" s="52">
        <v>2</v>
      </c>
      <c r="P13" s="51">
        <v>1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</row>
    <row r="14" spans="1:243" s="50" customFormat="1" ht="15.75" customHeight="1">
      <c r="A14" s="65">
        <v>6</v>
      </c>
      <c r="B14" s="64">
        <v>143</v>
      </c>
      <c r="C14" s="63" t="s">
        <v>83</v>
      </c>
      <c r="D14" s="62" t="s">
        <v>128</v>
      </c>
      <c r="E14" s="61" t="s">
        <v>127</v>
      </c>
      <c r="F14" s="60" t="s">
        <v>7</v>
      </c>
      <c r="G14" s="59">
        <f>IF(ISBLANK(H14),"",TRUNC(17.22*(H14-15.4)^2))</f>
        <v>872</v>
      </c>
      <c r="H14" s="58">
        <v>8.28</v>
      </c>
      <c r="I14" s="56">
        <v>0.159</v>
      </c>
      <c r="J14" s="57" t="s">
        <v>75</v>
      </c>
      <c r="K14" s="56"/>
      <c r="L14" s="55" t="str">
        <f>IF(ISBLANK(H14),"",IF(H14&gt;9.04,"",IF(H14&lt;=7.25,"TSM",IF(H14&lt;=7.45,"SM",IF(H14&lt;=7.7,"KSM",IF(H14&lt;=8,"I A",IF(H14&lt;=8.44,"II A",IF(H14&lt;=9.04,"III A"))))))))</f>
        <v>II A</v>
      </c>
      <c r="M14" s="54" t="s">
        <v>26</v>
      </c>
      <c r="N14" s="53">
        <v>8.26</v>
      </c>
      <c r="O14" s="52">
        <v>3</v>
      </c>
      <c r="P14" s="51">
        <v>6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</row>
    <row r="15" spans="5:15" s="75" customFormat="1" ht="6" customHeight="1">
      <c r="E15" s="83"/>
      <c r="F15" s="82"/>
      <c r="G15" s="81"/>
      <c r="H15" s="80"/>
      <c r="I15" s="78"/>
      <c r="J15" s="79"/>
      <c r="K15" s="78"/>
      <c r="L15" s="77"/>
      <c r="M15" s="76"/>
      <c r="O15" s="43"/>
    </row>
    <row r="16" spans="1:15" ht="11.25" customHeight="1">
      <c r="A16" s="66" t="s">
        <v>3</v>
      </c>
      <c r="B16" s="66" t="s">
        <v>54</v>
      </c>
      <c r="C16" s="74" t="s">
        <v>53</v>
      </c>
      <c r="D16" s="73" t="s">
        <v>52</v>
      </c>
      <c r="E16" s="72" t="s">
        <v>51</v>
      </c>
      <c r="F16" s="71" t="s">
        <v>50</v>
      </c>
      <c r="G16" s="70" t="s">
        <v>49</v>
      </c>
      <c r="H16" s="69" t="s">
        <v>48</v>
      </c>
      <c r="I16" s="68" t="s">
        <v>46</v>
      </c>
      <c r="J16" s="69"/>
      <c r="K16" s="68"/>
      <c r="L16" s="67" t="s">
        <v>45</v>
      </c>
      <c r="M16" s="66" t="s">
        <v>44</v>
      </c>
      <c r="N16" s="42" t="s">
        <v>43</v>
      </c>
      <c r="O16" s="52" t="s">
        <v>42</v>
      </c>
    </row>
    <row r="17" spans="1:243" s="50" customFormat="1" ht="15.75" customHeight="1">
      <c r="A17" s="65">
        <v>7</v>
      </c>
      <c r="B17" s="64">
        <v>156</v>
      </c>
      <c r="C17" s="63" t="s">
        <v>111</v>
      </c>
      <c r="D17" s="62" t="s">
        <v>110</v>
      </c>
      <c r="E17" s="61" t="s">
        <v>109</v>
      </c>
      <c r="F17" s="60" t="s">
        <v>7</v>
      </c>
      <c r="G17" s="59">
        <f aca="true" t="shared" si="0" ref="G17:G28">IF(ISBLANK(H17),"",TRUNC(17.22*(H17-15.4)^2))</f>
        <v>858</v>
      </c>
      <c r="H17" s="58">
        <v>8.34</v>
      </c>
      <c r="I17" s="56">
        <v>0.143</v>
      </c>
      <c r="J17" s="57"/>
      <c r="K17" s="56"/>
      <c r="L17" s="55" t="str">
        <f aca="true" t="shared" si="1" ref="L17:L34">IF(ISBLANK(H17),"",IF(H17&gt;9.04,"",IF(H17&lt;=7.25,"TSM",IF(H17&lt;=7.45,"SM",IF(H17&lt;=7.7,"KSM",IF(H17&lt;=8,"I A",IF(H17&lt;=8.44,"II A",IF(H17&lt;=9.04,"III A"))))))))</f>
        <v>II A</v>
      </c>
      <c r="M17" s="54" t="s">
        <v>68</v>
      </c>
      <c r="N17" s="53">
        <v>8.25</v>
      </c>
      <c r="O17" s="52">
        <v>3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</row>
    <row r="18" spans="1:243" s="50" customFormat="1" ht="15.75" customHeight="1">
      <c r="A18" s="65">
        <v>7</v>
      </c>
      <c r="B18" s="64">
        <v>123</v>
      </c>
      <c r="C18" s="63" t="s">
        <v>63</v>
      </c>
      <c r="D18" s="62" t="s">
        <v>62</v>
      </c>
      <c r="E18" s="61" t="s">
        <v>61</v>
      </c>
      <c r="F18" s="60" t="s">
        <v>9</v>
      </c>
      <c r="G18" s="59">
        <f t="shared" si="0"/>
        <v>858</v>
      </c>
      <c r="H18" s="58">
        <v>8.34</v>
      </c>
      <c r="I18" s="56">
        <v>0.176</v>
      </c>
      <c r="J18" s="57"/>
      <c r="K18" s="56"/>
      <c r="L18" s="55" t="str">
        <f t="shared" si="1"/>
        <v>II A</v>
      </c>
      <c r="M18" s="54" t="s">
        <v>60</v>
      </c>
      <c r="N18" s="53">
        <v>8.5</v>
      </c>
      <c r="O18" s="52">
        <v>5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s="50" customFormat="1" ht="15.75" customHeight="1">
      <c r="A19" s="65">
        <v>9</v>
      </c>
      <c r="B19" s="64">
        <v>67</v>
      </c>
      <c r="C19" s="63" t="s">
        <v>59</v>
      </c>
      <c r="D19" s="62" t="s">
        <v>58</v>
      </c>
      <c r="E19" s="61" t="s">
        <v>57</v>
      </c>
      <c r="F19" s="60" t="s">
        <v>12</v>
      </c>
      <c r="G19" s="59">
        <f t="shared" si="0"/>
        <v>841</v>
      </c>
      <c r="H19" s="58">
        <v>8.41</v>
      </c>
      <c r="I19" s="56">
        <v>0.159</v>
      </c>
      <c r="J19" s="57"/>
      <c r="K19" s="56"/>
      <c r="L19" s="55" t="str">
        <f t="shared" si="1"/>
        <v>II A</v>
      </c>
      <c r="M19" s="54" t="s">
        <v>56</v>
      </c>
      <c r="N19" s="53">
        <v>8.4</v>
      </c>
      <c r="O19" s="52">
        <v>3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s="50" customFormat="1" ht="15.75" customHeight="1">
      <c r="A20" s="65">
        <v>10</v>
      </c>
      <c r="B20" s="64">
        <v>78</v>
      </c>
      <c r="C20" s="63" t="s">
        <v>95</v>
      </c>
      <c r="D20" s="62" t="s">
        <v>94</v>
      </c>
      <c r="E20" s="61" t="s">
        <v>93</v>
      </c>
      <c r="F20" s="60" t="s">
        <v>6</v>
      </c>
      <c r="G20" s="59">
        <f t="shared" si="0"/>
        <v>803</v>
      </c>
      <c r="H20" s="58">
        <v>8.57</v>
      </c>
      <c r="I20" s="56">
        <v>0.263</v>
      </c>
      <c r="J20" s="57"/>
      <c r="K20" s="56"/>
      <c r="L20" s="55" t="str">
        <f t="shared" si="1"/>
        <v>III A</v>
      </c>
      <c r="M20" s="54" t="s">
        <v>92</v>
      </c>
      <c r="N20" s="53" t="s">
        <v>91</v>
      </c>
      <c r="O20" s="52">
        <v>6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s="50" customFormat="1" ht="15.75" customHeight="1">
      <c r="A21" s="65">
        <v>11</v>
      </c>
      <c r="B21" s="64">
        <v>32</v>
      </c>
      <c r="C21" s="63" t="s">
        <v>33</v>
      </c>
      <c r="D21" s="62" t="s">
        <v>32</v>
      </c>
      <c r="E21" s="61" t="s">
        <v>31</v>
      </c>
      <c r="F21" s="60" t="s">
        <v>8</v>
      </c>
      <c r="G21" s="59">
        <f t="shared" si="0"/>
        <v>796</v>
      </c>
      <c r="H21" s="58">
        <v>8.6</v>
      </c>
      <c r="I21" s="56">
        <v>0.241</v>
      </c>
      <c r="J21" s="57"/>
      <c r="K21" s="56"/>
      <c r="L21" s="55" t="str">
        <f t="shared" si="1"/>
        <v>III A</v>
      </c>
      <c r="M21" s="54" t="s">
        <v>30</v>
      </c>
      <c r="N21" s="53">
        <v>8.38</v>
      </c>
      <c r="O21" s="52">
        <v>3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1:243" s="50" customFormat="1" ht="15.75" customHeight="1">
      <c r="A22" s="65">
        <v>12</v>
      </c>
      <c r="B22" s="64">
        <v>145</v>
      </c>
      <c r="C22" s="63" t="s">
        <v>29</v>
      </c>
      <c r="D22" s="62" t="s">
        <v>28</v>
      </c>
      <c r="E22" s="61" t="s">
        <v>27</v>
      </c>
      <c r="F22" s="60" t="s">
        <v>7</v>
      </c>
      <c r="G22" s="59">
        <f t="shared" si="0"/>
        <v>789</v>
      </c>
      <c r="H22" s="58">
        <v>8.63</v>
      </c>
      <c r="I22" s="56">
        <v>0.45</v>
      </c>
      <c r="J22" s="57"/>
      <c r="K22" s="56"/>
      <c r="L22" s="55" t="str">
        <f t="shared" si="1"/>
        <v>III A</v>
      </c>
      <c r="M22" s="54" t="s">
        <v>26</v>
      </c>
      <c r="N22" s="53">
        <v>8.7</v>
      </c>
      <c r="O22" s="52">
        <v>5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</row>
    <row r="23" spans="1:243" s="50" customFormat="1" ht="15.75" customHeight="1">
      <c r="A23" s="65">
        <v>13</v>
      </c>
      <c r="B23" s="64">
        <v>14</v>
      </c>
      <c r="C23" s="63" t="s">
        <v>108</v>
      </c>
      <c r="D23" s="62" t="s">
        <v>107</v>
      </c>
      <c r="E23" s="61" t="s">
        <v>106</v>
      </c>
      <c r="F23" s="60" t="s">
        <v>10</v>
      </c>
      <c r="G23" s="59">
        <f t="shared" si="0"/>
        <v>773</v>
      </c>
      <c r="H23" s="58">
        <v>8.7</v>
      </c>
      <c r="I23" s="56">
        <v>0.182</v>
      </c>
      <c r="J23" s="57"/>
      <c r="K23" s="56"/>
      <c r="L23" s="55" t="str">
        <f t="shared" si="1"/>
        <v>III A</v>
      </c>
      <c r="M23" s="54" t="s">
        <v>105</v>
      </c>
      <c r="N23" s="53">
        <v>8.73</v>
      </c>
      <c r="O23" s="52">
        <v>5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</row>
    <row r="24" spans="1:243" s="50" customFormat="1" ht="15.75" customHeight="1">
      <c r="A24" s="65">
        <v>14</v>
      </c>
      <c r="B24" s="64">
        <v>139</v>
      </c>
      <c r="C24" s="63" t="s">
        <v>126</v>
      </c>
      <c r="D24" s="62" t="s">
        <v>125</v>
      </c>
      <c r="E24" s="61" t="s">
        <v>124</v>
      </c>
      <c r="F24" s="60" t="s">
        <v>7</v>
      </c>
      <c r="G24" s="59">
        <f t="shared" si="0"/>
        <v>761</v>
      </c>
      <c r="H24" s="58">
        <v>8.75</v>
      </c>
      <c r="I24" s="56">
        <v>0.238</v>
      </c>
      <c r="J24" s="57"/>
      <c r="K24" s="56"/>
      <c r="L24" s="55" t="str">
        <f t="shared" si="1"/>
        <v>III A</v>
      </c>
      <c r="M24" s="54" t="s">
        <v>123</v>
      </c>
      <c r="N24" s="53">
        <v>8.71</v>
      </c>
      <c r="O24" s="52">
        <v>5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243" s="50" customFormat="1" ht="15.75" customHeight="1">
      <c r="A25" s="65">
        <v>15</v>
      </c>
      <c r="B25" s="64">
        <v>61</v>
      </c>
      <c r="C25" s="63" t="s">
        <v>41</v>
      </c>
      <c r="D25" s="62" t="s">
        <v>122</v>
      </c>
      <c r="E25" s="61" t="s">
        <v>121</v>
      </c>
      <c r="F25" s="60" t="s">
        <v>16</v>
      </c>
      <c r="G25" s="59">
        <f t="shared" si="0"/>
        <v>759</v>
      </c>
      <c r="H25" s="58">
        <v>8.76</v>
      </c>
      <c r="I25" s="56">
        <v>0.155</v>
      </c>
      <c r="J25" s="57"/>
      <c r="K25" s="56"/>
      <c r="L25" s="55" t="str">
        <f t="shared" si="1"/>
        <v>III A</v>
      </c>
      <c r="M25" s="54" t="s">
        <v>120</v>
      </c>
      <c r="N25" s="53"/>
      <c r="O25" s="52">
        <v>6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</row>
    <row r="26" spans="1:243" s="50" customFormat="1" ht="15.75" customHeight="1">
      <c r="A26" s="65">
        <v>16</v>
      </c>
      <c r="B26" s="64">
        <v>187</v>
      </c>
      <c r="C26" s="63" t="s">
        <v>90</v>
      </c>
      <c r="D26" s="62" t="s">
        <v>89</v>
      </c>
      <c r="E26" s="61" t="s">
        <v>88</v>
      </c>
      <c r="F26" s="60" t="s">
        <v>12</v>
      </c>
      <c r="G26" s="59">
        <f t="shared" si="0"/>
        <v>729</v>
      </c>
      <c r="H26" s="58">
        <v>8.89</v>
      </c>
      <c r="I26" s="56">
        <v>0.138</v>
      </c>
      <c r="J26" s="57"/>
      <c r="K26" s="56"/>
      <c r="L26" s="55" t="str">
        <f t="shared" si="1"/>
        <v>III A</v>
      </c>
      <c r="M26" s="54" t="s">
        <v>87</v>
      </c>
      <c r="N26" s="53">
        <v>8.81</v>
      </c>
      <c r="O26" s="52">
        <v>5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</row>
    <row r="27" spans="1:243" s="50" customFormat="1" ht="15.75" customHeight="1">
      <c r="A27" s="65">
        <v>17</v>
      </c>
      <c r="B27" s="64">
        <v>43</v>
      </c>
      <c r="C27" s="63" t="s">
        <v>119</v>
      </c>
      <c r="D27" s="62" t="s">
        <v>118</v>
      </c>
      <c r="E27" s="61" t="s">
        <v>117</v>
      </c>
      <c r="F27" s="60" t="s">
        <v>11</v>
      </c>
      <c r="G27" s="59">
        <f t="shared" si="0"/>
        <v>659</v>
      </c>
      <c r="H27" s="58">
        <v>9.21</v>
      </c>
      <c r="I27" s="56" t="s">
        <v>116</v>
      </c>
      <c r="J27" s="57"/>
      <c r="K27" s="56"/>
      <c r="L27" s="55">
        <f t="shared" si="1"/>
      </c>
      <c r="M27" s="54" t="s">
        <v>22</v>
      </c>
      <c r="N27" s="53"/>
      <c r="O27" s="52">
        <v>2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</row>
    <row r="28" spans="1:243" s="50" customFormat="1" ht="15.75" customHeight="1">
      <c r="A28" s="65">
        <v>18</v>
      </c>
      <c r="B28" s="64">
        <v>42</v>
      </c>
      <c r="C28" s="63" t="s">
        <v>25</v>
      </c>
      <c r="D28" s="62" t="s">
        <v>24</v>
      </c>
      <c r="E28" s="61" t="s">
        <v>23</v>
      </c>
      <c r="F28" s="60" t="s">
        <v>11</v>
      </c>
      <c r="G28" s="59">
        <f t="shared" si="0"/>
        <v>607</v>
      </c>
      <c r="H28" s="58">
        <v>9.46</v>
      </c>
      <c r="I28" s="56">
        <v>0.13</v>
      </c>
      <c r="J28" s="57"/>
      <c r="K28" s="56"/>
      <c r="L28" s="55">
        <f t="shared" si="1"/>
      </c>
      <c r="M28" s="54" t="s">
        <v>22</v>
      </c>
      <c r="N28" s="53"/>
      <c r="O28" s="52">
        <v>2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</row>
    <row r="29" spans="1:243" s="50" customFormat="1" ht="15.75" customHeight="1">
      <c r="A29" s="65" t="s">
        <v>80</v>
      </c>
      <c r="B29" s="64">
        <v>101</v>
      </c>
      <c r="C29" s="63" t="s">
        <v>115</v>
      </c>
      <c r="D29" s="62" t="s">
        <v>114</v>
      </c>
      <c r="E29" s="61" t="s">
        <v>113</v>
      </c>
      <c r="F29" s="60" t="s">
        <v>97</v>
      </c>
      <c r="G29" s="59" t="s">
        <v>80</v>
      </c>
      <c r="H29" s="58">
        <v>7.98</v>
      </c>
      <c r="I29" s="56">
        <v>0.15</v>
      </c>
      <c r="J29" s="57"/>
      <c r="K29" s="56"/>
      <c r="L29" s="55" t="str">
        <f t="shared" si="1"/>
        <v>I A</v>
      </c>
      <c r="M29" s="54" t="s">
        <v>112</v>
      </c>
      <c r="N29" s="53">
        <v>7.95</v>
      </c>
      <c r="O29" s="52">
        <v>4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</row>
    <row r="30" spans="1:243" s="50" customFormat="1" ht="15.75" customHeight="1">
      <c r="A30" s="65" t="s">
        <v>80</v>
      </c>
      <c r="B30" s="64">
        <v>176</v>
      </c>
      <c r="C30" s="63" t="s">
        <v>33</v>
      </c>
      <c r="D30" s="62" t="s">
        <v>86</v>
      </c>
      <c r="E30" s="61" t="s">
        <v>85</v>
      </c>
      <c r="F30" s="60" t="s">
        <v>1</v>
      </c>
      <c r="G30" s="59" t="s">
        <v>80</v>
      </c>
      <c r="H30" s="58">
        <v>8.15</v>
      </c>
      <c r="I30" s="56">
        <v>0.524</v>
      </c>
      <c r="J30" s="57"/>
      <c r="K30" s="56"/>
      <c r="L30" s="55" t="str">
        <f t="shared" si="1"/>
        <v>II A</v>
      </c>
      <c r="M30" s="54" t="s">
        <v>84</v>
      </c>
      <c r="N30" s="53">
        <v>8.2</v>
      </c>
      <c r="O30" s="52">
        <v>4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</row>
    <row r="31" spans="1:243" s="50" customFormat="1" ht="15.75" customHeight="1">
      <c r="A31" s="65" t="s">
        <v>101</v>
      </c>
      <c r="B31" s="64">
        <v>171</v>
      </c>
      <c r="C31" s="63" t="s">
        <v>104</v>
      </c>
      <c r="D31" s="62" t="s">
        <v>103</v>
      </c>
      <c r="E31" s="61" t="s">
        <v>102</v>
      </c>
      <c r="F31" s="60" t="s">
        <v>1</v>
      </c>
      <c r="G31" s="59" t="s">
        <v>80</v>
      </c>
      <c r="H31" s="58">
        <v>8.23</v>
      </c>
      <c r="I31" s="56">
        <v>0.124</v>
      </c>
      <c r="J31" s="57"/>
      <c r="K31" s="56"/>
      <c r="L31" s="55" t="str">
        <f t="shared" si="1"/>
        <v>II A</v>
      </c>
      <c r="M31" s="54" t="s">
        <v>79</v>
      </c>
      <c r="N31" s="53">
        <v>8.19</v>
      </c>
      <c r="O31" s="52">
        <v>4</v>
      </c>
      <c r="P31" s="51">
        <v>1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</row>
    <row r="32" spans="1:243" s="50" customFormat="1" ht="15.75" customHeight="1">
      <c r="A32" s="65" t="s">
        <v>101</v>
      </c>
      <c r="B32" s="64">
        <v>104</v>
      </c>
      <c r="C32" s="63" t="s">
        <v>100</v>
      </c>
      <c r="D32" s="62" t="s">
        <v>99</v>
      </c>
      <c r="E32" s="61" t="s">
        <v>98</v>
      </c>
      <c r="F32" s="60" t="s">
        <v>97</v>
      </c>
      <c r="G32" s="59" t="s">
        <v>80</v>
      </c>
      <c r="H32" s="58">
        <v>8.23</v>
      </c>
      <c r="I32" s="56">
        <v>0.178</v>
      </c>
      <c r="J32" s="57"/>
      <c r="K32" s="56"/>
      <c r="L32" s="55" t="str">
        <f t="shared" si="1"/>
        <v>II A</v>
      </c>
      <c r="M32" s="54" t="s">
        <v>96</v>
      </c>
      <c r="N32" s="53"/>
      <c r="O32" s="52">
        <v>2</v>
      </c>
      <c r="P32" s="51">
        <v>2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</row>
    <row r="33" spans="1:243" s="50" customFormat="1" ht="15.75" customHeight="1">
      <c r="A33" s="65" t="s">
        <v>80</v>
      </c>
      <c r="B33" s="64">
        <v>172</v>
      </c>
      <c r="C33" s="63" t="s">
        <v>83</v>
      </c>
      <c r="D33" s="62" t="s">
        <v>82</v>
      </c>
      <c r="E33" s="61" t="s">
        <v>81</v>
      </c>
      <c r="F33" s="60" t="s">
        <v>1</v>
      </c>
      <c r="G33" s="59" t="s">
        <v>80</v>
      </c>
      <c r="H33" s="58">
        <v>8.51</v>
      </c>
      <c r="I33" s="56">
        <v>0.144</v>
      </c>
      <c r="J33" s="57"/>
      <c r="K33" s="56"/>
      <c r="L33" s="55" t="str">
        <f t="shared" si="1"/>
        <v>III A</v>
      </c>
      <c r="M33" s="54" t="s">
        <v>79</v>
      </c>
      <c r="N33" s="53"/>
      <c r="O33" s="52">
        <v>2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</row>
    <row r="34" spans="1:243" s="50" customFormat="1" ht="15.75" customHeight="1">
      <c r="A34" s="65"/>
      <c r="B34" s="64">
        <v>137</v>
      </c>
      <c r="C34" s="63" t="s">
        <v>78</v>
      </c>
      <c r="D34" s="62" t="s">
        <v>77</v>
      </c>
      <c r="E34" s="61" t="s">
        <v>76</v>
      </c>
      <c r="F34" s="60" t="s">
        <v>7</v>
      </c>
      <c r="G34" s="59"/>
      <c r="H34" s="58" t="s">
        <v>75</v>
      </c>
      <c r="I34" s="56"/>
      <c r="J34" s="57"/>
      <c r="K34" s="56"/>
      <c r="L34" s="55">
        <f t="shared" si="1"/>
      </c>
      <c r="M34" s="54" t="s">
        <v>74</v>
      </c>
      <c r="N34" s="53">
        <v>8.25</v>
      </c>
      <c r="O34" s="52">
        <v>3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</row>
    <row r="35" spans="5:15" s="42" customFormat="1" ht="12.75">
      <c r="E35" s="49"/>
      <c r="F35" s="48"/>
      <c r="G35" s="59">
        <f>IF(ISBLANK(J35),"",TRUNC(17.22*(J35-15.4)^2))</f>
        <v>870</v>
      </c>
      <c r="H35" s="103"/>
      <c r="I35" s="103"/>
      <c r="J35" s="58">
        <v>8.29</v>
      </c>
      <c r="K35" s="56"/>
      <c r="L35" s="55" t="str">
        <f>IF(ISBLANK(J35),"",IF(J35&gt;9.04,"",IF(J35&lt;=7.25,"TSM",IF(J35&lt;=7.45,"SM",IF(J35&lt;=7.7,"KSM",IF(J35&lt;=8,"I A",IF(J35&lt;=8.44,"II A",IF(J35&lt;=9.04,"III A"))))))))</f>
        <v>II A</v>
      </c>
      <c r="O35" s="43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175" customWidth="1"/>
    <col min="2" max="2" width="5.00390625" style="175" customWidth="1"/>
    <col min="3" max="3" width="10.28125" style="175" customWidth="1"/>
    <col min="4" max="4" width="18.28125" style="175" customWidth="1"/>
    <col min="5" max="5" width="9.57421875" style="174" customWidth="1"/>
    <col min="6" max="6" width="10.8515625" style="173" customWidth="1"/>
    <col min="7" max="7" width="6.421875" style="47" customWidth="1"/>
    <col min="8" max="8" width="9.421875" style="172" customWidth="1"/>
    <col min="9" max="9" width="4.8515625" style="171" customWidth="1"/>
    <col min="10" max="10" width="5.140625" style="44" customWidth="1"/>
    <col min="11" max="11" width="24.57421875" style="42" customWidth="1"/>
    <col min="12" max="12" width="4.421875" style="170" hidden="1" customWidth="1"/>
    <col min="13" max="13" width="4.28125" style="169" hidden="1" customWidth="1"/>
    <col min="14" max="14" width="9.140625" style="168" customWidth="1"/>
    <col min="15" max="16384" width="9.140625" style="168" customWidth="1"/>
  </cols>
  <sheetData>
    <row r="1" spans="1:13" s="213" customFormat="1" ht="18.75">
      <c r="A1" s="217" t="s">
        <v>0</v>
      </c>
      <c r="E1" s="216"/>
      <c r="F1" s="215"/>
      <c r="G1" s="100"/>
      <c r="H1" s="172"/>
      <c r="I1" s="171"/>
      <c r="J1" s="99"/>
      <c r="K1" s="97"/>
      <c r="L1" s="214"/>
      <c r="M1" s="169"/>
    </row>
    <row r="2" spans="5:13" s="213" customFormat="1" ht="13.5" customHeight="1">
      <c r="E2" s="216"/>
      <c r="F2" s="215"/>
      <c r="G2" s="100"/>
      <c r="H2" s="172"/>
      <c r="I2" s="171"/>
      <c r="J2" s="99"/>
      <c r="K2" s="98" t="s">
        <v>1</v>
      </c>
      <c r="L2" s="214"/>
      <c r="M2" s="169"/>
    </row>
    <row r="3" spans="3:13" s="196" customFormat="1" ht="4.5" customHeight="1">
      <c r="C3" s="208"/>
      <c r="E3" s="207"/>
      <c r="F3" s="206"/>
      <c r="G3" s="201"/>
      <c r="H3" s="204"/>
      <c r="I3" s="199"/>
      <c r="J3" s="135"/>
      <c r="K3" s="76"/>
      <c r="L3" s="197"/>
      <c r="M3" s="169"/>
    </row>
    <row r="4" spans="3:11" ht="15.75">
      <c r="C4" s="212" t="s">
        <v>545</v>
      </c>
      <c r="E4" s="211"/>
      <c r="F4" s="210"/>
      <c r="K4" s="93" t="s">
        <v>18</v>
      </c>
    </row>
    <row r="5" spans="3:13" s="196" customFormat="1" ht="4.5" customHeight="1">
      <c r="C5" s="208"/>
      <c r="E5" s="207"/>
      <c r="F5" s="206"/>
      <c r="G5" s="201"/>
      <c r="H5" s="204"/>
      <c r="I5" s="199"/>
      <c r="J5" s="135"/>
      <c r="K5" s="198"/>
      <c r="L5" s="197"/>
      <c r="M5" s="169"/>
    </row>
    <row r="6" spans="3:13" s="196" customFormat="1" ht="12.75" customHeight="1">
      <c r="C6" s="175"/>
      <c r="D6" s="87"/>
      <c r="E6" s="86" t="s">
        <v>47</v>
      </c>
      <c r="F6" s="205"/>
      <c r="G6" s="201"/>
      <c r="H6" s="204"/>
      <c r="I6" s="199"/>
      <c r="J6" s="135"/>
      <c r="K6" s="198"/>
      <c r="L6" s="197"/>
      <c r="M6" s="169"/>
    </row>
    <row r="7" spans="5:13" s="196" customFormat="1" ht="6" customHeight="1">
      <c r="E7" s="203"/>
      <c r="F7" s="202"/>
      <c r="G7" s="201"/>
      <c r="H7" s="200"/>
      <c r="I7" s="199"/>
      <c r="J7" s="135"/>
      <c r="K7" s="198"/>
      <c r="L7" s="197"/>
      <c r="M7" s="169"/>
    </row>
    <row r="8" spans="1:13" ht="11.25" customHeight="1">
      <c r="A8" s="195" t="s">
        <v>3</v>
      </c>
      <c r="B8" s="194" t="s">
        <v>54</v>
      </c>
      <c r="C8" s="193" t="s">
        <v>53</v>
      </c>
      <c r="D8" s="192" t="s">
        <v>52</v>
      </c>
      <c r="E8" s="191" t="s">
        <v>51</v>
      </c>
      <c r="F8" s="190" t="s">
        <v>50</v>
      </c>
      <c r="G8" s="70" t="s">
        <v>49</v>
      </c>
      <c r="H8" s="189" t="s">
        <v>537</v>
      </c>
      <c r="I8" s="188" t="s">
        <v>46</v>
      </c>
      <c r="J8" s="67" t="s">
        <v>45</v>
      </c>
      <c r="K8" s="66" t="s">
        <v>44</v>
      </c>
      <c r="L8" s="170" t="s">
        <v>43</v>
      </c>
      <c r="M8" s="177" t="s">
        <v>42</v>
      </c>
    </row>
    <row r="9" spans="1:13" s="176" customFormat="1" ht="15.75" customHeight="1">
      <c r="A9" s="187">
        <v>1</v>
      </c>
      <c r="B9" s="186">
        <v>119</v>
      </c>
      <c r="C9" s="185" t="s">
        <v>83</v>
      </c>
      <c r="D9" s="184" t="s">
        <v>544</v>
      </c>
      <c r="E9" s="183" t="s">
        <v>543</v>
      </c>
      <c r="F9" s="182" t="s">
        <v>13</v>
      </c>
      <c r="G9" s="181">
        <f>IF(ISBLANK(H9),"",TRUNC(10.33*((H9)-18.6)^2))</f>
        <v>930</v>
      </c>
      <c r="H9" s="180">
        <v>9.11</v>
      </c>
      <c r="I9" s="179">
        <v>0.135</v>
      </c>
      <c r="J9" s="58" t="str">
        <f>IF(ISBLANK(H9),"",IF(H9&gt;11.24,"",IF(H9&lt;=8.18,"TSM",IF(H9&lt;=8.5,"SM",IF(H9&lt;=8.9,"KSM",IF(H9&lt;=9.5,"I A",IF(H9&lt;=10.24,"II A",IF(H9&lt;=11.24,"III A"))))))))</f>
        <v>I A</v>
      </c>
      <c r="K9" s="54" t="s">
        <v>542</v>
      </c>
      <c r="L9" s="209"/>
      <c r="M9" s="177">
        <v>2</v>
      </c>
    </row>
    <row r="10" spans="1:13" s="176" customFormat="1" ht="15.75" customHeight="1">
      <c r="A10" s="187">
        <v>2</v>
      </c>
      <c r="B10" s="186">
        <v>110</v>
      </c>
      <c r="C10" s="185" t="s">
        <v>541</v>
      </c>
      <c r="D10" s="184" t="s">
        <v>540</v>
      </c>
      <c r="E10" s="183" t="s">
        <v>246</v>
      </c>
      <c r="F10" s="182" t="s">
        <v>15</v>
      </c>
      <c r="G10" s="181">
        <f>IF(ISBLANK(H10),"",TRUNC(10.33*((H10)-18.6)^2))</f>
        <v>899</v>
      </c>
      <c r="H10" s="180">
        <v>9.27</v>
      </c>
      <c r="I10" s="179">
        <v>0.191</v>
      </c>
      <c r="J10" s="58" t="str">
        <f>IF(ISBLANK(H10),"",IF(H10&gt;11.24,"",IF(H10&lt;=8.18,"TSM",IF(H10&lt;=8.5,"SM",IF(H10&lt;=8.9,"KSM",IF(H10&lt;=9.5,"I A",IF(H10&lt;=10.24,"II A",IF(H10&lt;=11.24,"III A"))))))))</f>
        <v>I A</v>
      </c>
      <c r="K10" s="54" t="s">
        <v>539</v>
      </c>
      <c r="L10" s="209"/>
      <c r="M10" s="177">
        <v>4</v>
      </c>
    </row>
    <row r="11" spans="1:13" s="176" customFormat="1" ht="15.75" customHeight="1">
      <c r="A11" s="187">
        <v>3</v>
      </c>
      <c r="B11" s="186">
        <v>32</v>
      </c>
      <c r="C11" s="185" t="s">
        <v>33</v>
      </c>
      <c r="D11" s="184" t="s">
        <v>32</v>
      </c>
      <c r="E11" s="183" t="s">
        <v>31</v>
      </c>
      <c r="F11" s="182" t="s">
        <v>8</v>
      </c>
      <c r="G11" s="181">
        <f>IF(ISBLANK(H11),"",TRUNC(10.33*((H11)-18.6)^2))</f>
        <v>833</v>
      </c>
      <c r="H11" s="180">
        <v>9.62</v>
      </c>
      <c r="I11" s="179">
        <v>0.171</v>
      </c>
      <c r="J11" s="58" t="str">
        <f>IF(ISBLANK(H11),"",IF(H11&gt;11.24,"",IF(H11&lt;=8.18,"TSM",IF(H11&lt;=8.5,"SM",IF(H11&lt;=8.9,"KSM",IF(H11&lt;=9.5,"I A",IF(H11&lt;=10.24,"II A",IF(H11&lt;=11.24,"III A"))))))))</f>
        <v>II A</v>
      </c>
      <c r="K11" s="54" t="s">
        <v>30</v>
      </c>
      <c r="L11" s="209">
        <v>9.52</v>
      </c>
      <c r="M11" s="177">
        <v>3</v>
      </c>
    </row>
    <row r="12" spans="3:13" s="196" customFormat="1" ht="4.5" customHeight="1">
      <c r="C12" s="208"/>
      <c r="E12" s="207"/>
      <c r="F12" s="206"/>
      <c r="G12" s="201"/>
      <c r="H12" s="204"/>
      <c r="I12" s="199"/>
      <c r="J12" s="135"/>
      <c r="K12" s="198"/>
      <c r="L12" s="197"/>
      <c r="M12" s="169"/>
    </row>
    <row r="13" spans="3:13" s="196" customFormat="1" ht="12.75" customHeight="1">
      <c r="C13" s="175"/>
      <c r="D13" s="87"/>
      <c r="E13" s="86" t="s">
        <v>538</v>
      </c>
      <c r="F13" s="205"/>
      <c r="G13" s="201"/>
      <c r="H13" s="204"/>
      <c r="I13" s="199"/>
      <c r="J13" s="135"/>
      <c r="K13" s="198"/>
      <c r="L13" s="197"/>
      <c r="M13" s="169"/>
    </row>
    <row r="14" spans="5:13" s="196" customFormat="1" ht="6" customHeight="1">
      <c r="E14" s="203"/>
      <c r="F14" s="202"/>
      <c r="G14" s="201"/>
      <c r="H14" s="200"/>
      <c r="I14" s="199"/>
      <c r="J14" s="135"/>
      <c r="K14" s="198"/>
      <c r="L14" s="197"/>
      <c r="M14" s="169"/>
    </row>
    <row r="15" spans="1:13" ht="11.25" customHeight="1">
      <c r="A15" s="195" t="s">
        <v>3</v>
      </c>
      <c r="B15" s="194" t="s">
        <v>54</v>
      </c>
      <c r="C15" s="193" t="s">
        <v>53</v>
      </c>
      <c r="D15" s="192" t="s">
        <v>52</v>
      </c>
      <c r="E15" s="191" t="s">
        <v>51</v>
      </c>
      <c r="F15" s="190" t="s">
        <v>50</v>
      </c>
      <c r="G15" s="70" t="s">
        <v>49</v>
      </c>
      <c r="H15" s="189" t="s">
        <v>537</v>
      </c>
      <c r="I15" s="188" t="s">
        <v>46</v>
      </c>
      <c r="J15" s="67" t="s">
        <v>45</v>
      </c>
      <c r="K15" s="66" t="s">
        <v>44</v>
      </c>
      <c r="L15" s="170" t="s">
        <v>43</v>
      </c>
      <c r="M15" s="177" t="s">
        <v>42</v>
      </c>
    </row>
    <row r="16" spans="1:13" s="176" customFormat="1" ht="15.75" customHeight="1">
      <c r="A16" s="187">
        <v>1</v>
      </c>
      <c r="B16" s="186">
        <v>101</v>
      </c>
      <c r="C16" s="185" t="s">
        <v>115</v>
      </c>
      <c r="D16" s="184" t="s">
        <v>114</v>
      </c>
      <c r="E16" s="183" t="s">
        <v>113</v>
      </c>
      <c r="F16" s="182" t="s">
        <v>97</v>
      </c>
      <c r="G16" s="181" t="s">
        <v>80</v>
      </c>
      <c r="H16" s="180">
        <v>8.78</v>
      </c>
      <c r="I16" s="179">
        <v>0.122</v>
      </c>
      <c r="J16" s="58" t="str">
        <f>IF(ISBLANK(H16),"",IF(H16&gt;11.24,"",IF(H16&lt;=8.18,"TSM",IF(H16&lt;=8.5,"SM",IF(H16&lt;=8.9,"KSM",IF(H16&lt;=9.5,"I A",IF(H16&lt;=10.24,"II A",IF(H16&lt;=11.24,"III A"))))))))</f>
        <v>KSM</v>
      </c>
      <c r="K16" s="54" t="s">
        <v>112</v>
      </c>
      <c r="L16" s="178"/>
      <c r="M16" s="177">
        <v>4</v>
      </c>
    </row>
    <row r="17" spans="1:13" s="176" customFormat="1" ht="15.75" customHeight="1">
      <c r="A17" s="187">
        <v>2</v>
      </c>
      <c r="B17" s="186">
        <v>166</v>
      </c>
      <c r="C17" s="185" t="s">
        <v>347</v>
      </c>
      <c r="D17" s="184" t="s">
        <v>346</v>
      </c>
      <c r="E17" s="183" t="s">
        <v>345</v>
      </c>
      <c r="F17" s="182" t="s">
        <v>1</v>
      </c>
      <c r="G17" s="181" t="s">
        <v>80</v>
      </c>
      <c r="H17" s="180">
        <v>8.87</v>
      </c>
      <c r="I17" s="179">
        <v>0.194</v>
      </c>
      <c r="J17" s="58" t="str">
        <f>IF(ISBLANK(H17),"",IF(H17&gt;11.24,"",IF(H17&lt;=8.18,"TSM",IF(H17&lt;=8.5,"SM",IF(H17&lt;=8.9,"KSM",IF(H17&lt;=9.5,"I A",IF(H17&lt;=10.24,"II A",IF(H17&lt;=11.24,"III A"))))))))</f>
        <v>KSM</v>
      </c>
      <c r="K17" s="54" t="s">
        <v>344</v>
      </c>
      <c r="L17" s="178"/>
      <c r="M17" s="177">
        <v>2</v>
      </c>
    </row>
    <row r="18" spans="1:13" s="176" customFormat="1" ht="15.75" customHeight="1">
      <c r="A18" s="187">
        <v>3</v>
      </c>
      <c r="B18" s="186">
        <v>180</v>
      </c>
      <c r="C18" s="185" t="s">
        <v>477</v>
      </c>
      <c r="D18" s="184" t="s">
        <v>536</v>
      </c>
      <c r="E18" s="183" t="s">
        <v>535</v>
      </c>
      <c r="F18" s="182" t="s">
        <v>1</v>
      </c>
      <c r="G18" s="181" t="s">
        <v>80</v>
      </c>
      <c r="H18" s="180">
        <v>9.49</v>
      </c>
      <c r="I18" s="179">
        <v>0.108</v>
      </c>
      <c r="J18" s="58" t="str">
        <f>IF(ISBLANK(H18),"",IF(H18&gt;11.24,"",IF(H18&lt;=8.18,"TSM",IF(H18&lt;=8.5,"SM",IF(H18&lt;=8.9,"KSM",IF(H18&lt;=9.5,"I A",IF(H18&lt;=10.24,"II A",IF(H18&lt;=11.24,"III A"))))))))</f>
        <v>I A</v>
      </c>
      <c r="K18" s="54" t="s">
        <v>534</v>
      </c>
      <c r="L18" s="178"/>
      <c r="M18" s="177">
        <v>5</v>
      </c>
    </row>
    <row r="19" spans="1:13" s="176" customFormat="1" ht="15.75" customHeight="1">
      <c r="A19" s="187">
        <v>4</v>
      </c>
      <c r="B19" s="186">
        <v>167</v>
      </c>
      <c r="C19" s="185" t="s">
        <v>533</v>
      </c>
      <c r="D19" s="184" t="s">
        <v>532</v>
      </c>
      <c r="E19" s="183" t="s">
        <v>531</v>
      </c>
      <c r="F19" s="182" t="s">
        <v>1</v>
      </c>
      <c r="G19" s="181" t="s">
        <v>80</v>
      </c>
      <c r="H19" s="180">
        <v>10.11</v>
      </c>
      <c r="I19" s="179">
        <v>0.44</v>
      </c>
      <c r="J19" s="58" t="str">
        <f>IF(ISBLANK(H19),"",IF(H19&gt;11.24,"",IF(H19&lt;=8.18,"TSM",IF(H19&lt;=8.5,"SM",IF(H19&lt;=8.9,"KSM",IF(H19&lt;=9.5,"I A",IF(H19&lt;=10.24,"II A",IF(H19&lt;=11.24,"III A"))))))))</f>
        <v>II A</v>
      </c>
      <c r="K19" s="54" t="s">
        <v>344</v>
      </c>
      <c r="L19" s="178"/>
      <c r="M19" s="177">
        <v>3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L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175" customWidth="1"/>
    <col min="2" max="2" width="5.00390625" style="175" customWidth="1"/>
    <col min="3" max="3" width="10.28125" style="175" customWidth="1"/>
    <col min="4" max="4" width="18.28125" style="175" customWidth="1"/>
    <col min="5" max="5" width="9.57421875" style="174" customWidth="1"/>
    <col min="6" max="6" width="10.8515625" style="173" customWidth="1"/>
    <col min="7" max="7" width="6.421875" style="47" customWidth="1"/>
    <col min="8" max="8" width="9.00390625" style="46" customWidth="1"/>
    <col min="9" max="9" width="5.140625" style="45" customWidth="1"/>
    <col min="10" max="10" width="2.28125" style="45" customWidth="1"/>
    <col min="11" max="11" width="9.00390625" style="46" hidden="1" customWidth="1"/>
    <col min="12" max="12" width="5.140625" style="45" hidden="1" customWidth="1"/>
    <col min="13" max="13" width="5.140625" style="44" customWidth="1"/>
    <col min="14" max="14" width="24.57421875" style="175" customWidth="1"/>
    <col min="15" max="15" width="6.7109375" style="175" hidden="1" customWidth="1"/>
    <col min="16" max="16" width="5.28125" style="175" hidden="1" customWidth="1"/>
    <col min="17" max="245" width="9.140625" style="175" customWidth="1"/>
    <col min="246" max="16384" width="9.140625" style="168" customWidth="1"/>
  </cols>
  <sheetData>
    <row r="1" spans="1:246" s="213" customFormat="1" ht="18.75">
      <c r="A1" s="217" t="s">
        <v>0</v>
      </c>
      <c r="E1" s="216"/>
      <c r="F1" s="215"/>
      <c r="G1" s="100"/>
      <c r="H1" s="46"/>
      <c r="I1" s="45"/>
      <c r="J1" s="45"/>
      <c r="K1" s="46"/>
      <c r="L1" s="45"/>
      <c r="M1" s="99"/>
      <c r="IL1" s="168"/>
    </row>
    <row r="2" spans="5:246" s="213" customFormat="1" ht="13.5" customHeight="1">
      <c r="E2" s="216"/>
      <c r="F2" s="215"/>
      <c r="G2" s="100"/>
      <c r="H2" s="46"/>
      <c r="I2" s="45"/>
      <c r="J2" s="45"/>
      <c r="K2" s="46"/>
      <c r="L2" s="45"/>
      <c r="M2" s="99"/>
      <c r="N2" s="98" t="s">
        <v>1</v>
      </c>
      <c r="IL2" s="168"/>
    </row>
    <row r="3" spans="3:14" s="196" customFormat="1" ht="4.5" customHeight="1">
      <c r="C3" s="208"/>
      <c r="E3" s="207"/>
      <c r="F3" s="206"/>
      <c r="G3" s="81"/>
      <c r="H3" s="84"/>
      <c r="I3" s="78"/>
      <c r="J3" s="78"/>
      <c r="K3" s="84"/>
      <c r="L3" s="78"/>
      <c r="M3" s="77"/>
      <c r="N3" s="76"/>
    </row>
    <row r="4" spans="3:14" ht="15.75">
      <c r="C4" s="212" t="s">
        <v>566</v>
      </c>
      <c r="E4" s="211"/>
      <c r="F4" s="210"/>
      <c r="N4" s="93" t="s">
        <v>18</v>
      </c>
    </row>
    <row r="5" spans="3:14" s="196" customFormat="1" ht="4.5" customHeight="1">
      <c r="C5" s="208"/>
      <c r="E5" s="207"/>
      <c r="F5" s="206"/>
      <c r="G5" s="81"/>
      <c r="H5" s="84"/>
      <c r="I5" s="78"/>
      <c r="J5" s="78"/>
      <c r="K5" s="84"/>
      <c r="L5" s="78"/>
      <c r="M5" s="77"/>
      <c r="N5" s="230"/>
    </row>
    <row r="6" spans="3:14" s="196" customFormat="1" ht="12.75" customHeight="1">
      <c r="C6" s="175"/>
      <c r="D6" s="232">
        <v>1</v>
      </c>
      <c r="E6" s="231" t="s">
        <v>348</v>
      </c>
      <c r="F6" s="205"/>
      <c r="G6" s="81"/>
      <c r="H6" s="84" t="s">
        <v>558</v>
      </c>
      <c r="I6" s="78"/>
      <c r="J6" s="78"/>
      <c r="K6" s="84"/>
      <c r="L6" s="78"/>
      <c r="M6" s="77"/>
      <c r="N6" s="230"/>
    </row>
    <row r="7" spans="5:14" s="196" customFormat="1" ht="6" customHeight="1">
      <c r="E7" s="203"/>
      <c r="F7" s="202"/>
      <c r="G7" s="81"/>
      <c r="H7" s="80"/>
      <c r="I7" s="78"/>
      <c r="J7" s="78"/>
      <c r="K7" s="80"/>
      <c r="L7" s="78"/>
      <c r="M7" s="77"/>
      <c r="N7" s="230"/>
    </row>
    <row r="8" spans="1:16" ht="11.25" customHeight="1">
      <c r="A8" s="195" t="s">
        <v>3</v>
      </c>
      <c r="B8" s="195" t="s">
        <v>54</v>
      </c>
      <c r="C8" s="229" t="s">
        <v>53</v>
      </c>
      <c r="D8" s="228" t="s">
        <v>52</v>
      </c>
      <c r="E8" s="227" t="s">
        <v>51</v>
      </c>
      <c r="F8" s="190" t="s">
        <v>50</v>
      </c>
      <c r="G8" s="70" t="s">
        <v>49</v>
      </c>
      <c r="H8" s="226" t="s">
        <v>48</v>
      </c>
      <c r="I8" s="68" t="s">
        <v>46</v>
      </c>
      <c r="J8" s="68"/>
      <c r="K8" s="69" t="s">
        <v>47</v>
      </c>
      <c r="L8" s="68" t="s">
        <v>46</v>
      </c>
      <c r="M8" s="67" t="s">
        <v>45</v>
      </c>
      <c r="N8" s="195" t="s">
        <v>44</v>
      </c>
      <c r="O8" s="175" t="s">
        <v>43</v>
      </c>
      <c r="P8" s="219" t="s">
        <v>42</v>
      </c>
    </row>
    <row r="9" spans="1:245" s="176" customFormat="1" ht="15.75" customHeight="1">
      <c r="A9" s="187">
        <v>1</v>
      </c>
      <c r="B9" s="186">
        <v>17</v>
      </c>
      <c r="C9" s="185" t="s">
        <v>242</v>
      </c>
      <c r="D9" s="184" t="s">
        <v>251</v>
      </c>
      <c r="E9" s="183" t="s">
        <v>250</v>
      </c>
      <c r="F9" s="225" t="s">
        <v>10</v>
      </c>
      <c r="G9" s="59">
        <f>IF(ISBLANK(H9),"",TRUNC(18.014*((H9)-15.7)^2))</f>
        <v>1065</v>
      </c>
      <c r="H9" s="224">
        <v>8.01</v>
      </c>
      <c r="I9" s="123">
        <v>0.137</v>
      </c>
      <c r="J9" s="223" t="s">
        <v>554</v>
      </c>
      <c r="K9" s="108"/>
      <c r="L9" s="123"/>
      <c r="M9" s="222" t="str">
        <f>IF(ISBLANK(H9),"",IF(H9&gt;10.24,"",IF(H9&lt;=7.74,"TSM",IF(H9&lt;=8.1,"SM",IF(H9&lt;=8.54,"KSM",IF(H9&lt;=9.04,"I A",IF(H9&lt;=9.64,"II A",IF(H9&lt;=10.24,"III A"))))))))</f>
        <v>SM</v>
      </c>
      <c r="N9" s="221" t="s">
        <v>249</v>
      </c>
      <c r="O9" s="220" t="s">
        <v>565</v>
      </c>
      <c r="P9" s="219">
        <v>4</v>
      </c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</row>
    <row r="10" spans="1:245" s="176" customFormat="1" ht="15.75" customHeight="1">
      <c r="A10" s="187">
        <v>2</v>
      </c>
      <c r="B10" s="186">
        <v>138</v>
      </c>
      <c r="C10" s="185" t="s">
        <v>564</v>
      </c>
      <c r="D10" s="184" t="s">
        <v>563</v>
      </c>
      <c r="E10" s="183" t="s">
        <v>562</v>
      </c>
      <c r="F10" s="225" t="s">
        <v>7</v>
      </c>
      <c r="G10" s="59">
        <f>IF(ISBLANK(H10),"",TRUNC(18.014*((H10)-15.7)^2))</f>
        <v>926</v>
      </c>
      <c r="H10" s="224">
        <v>8.53</v>
      </c>
      <c r="I10" s="123">
        <v>0.16</v>
      </c>
      <c r="J10" s="223" t="s">
        <v>551</v>
      </c>
      <c r="K10" s="108"/>
      <c r="L10" s="123"/>
      <c r="M10" s="222" t="str">
        <f>IF(ISBLANK(H10),"",IF(H10&gt;10.24,"",IF(H10&lt;=7.74,"TSM",IF(H10&lt;=8.1,"SM",IF(H10&lt;=8.54,"KSM",IF(H10&lt;=9.04,"I A",IF(H10&lt;=9.64,"II A",IF(H10&lt;=10.24,"III A"))))))))</f>
        <v>KSM</v>
      </c>
      <c r="N10" s="221" t="s">
        <v>561</v>
      </c>
      <c r="O10" s="220" t="s">
        <v>560</v>
      </c>
      <c r="P10" s="219">
        <v>5</v>
      </c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</row>
    <row r="11" spans="1:245" s="176" customFormat="1" ht="15.75" customHeight="1">
      <c r="A11" s="187">
        <v>3</v>
      </c>
      <c r="B11" s="186">
        <v>126</v>
      </c>
      <c r="C11" s="185" t="s">
        <v>340</v>
      </c>
      <c r="D11" s="184" t="s">
        <v>339</v>
      </c>
      <c r="E11" s="183" t="s">
        <v>338</v>
      </c>
      <c r="F11" s="225" t="s">
        <v>9</v>
      </c>
      <c r="G11" s="59">
        <f>IF(ISBLANK(H11),"",TRUNC(18.014*((H11)-15.7)^2))</f>
        <v>875</v>
      </c>
      <c r="H11" s="224">
        <v>8.73</v>
      </c>
      <c r="I11" s="123">
        <v>0.154</v>
      </c>
      <c r="J11" s="223" t="s">
        <v>551</v>
      </c>
      <c r="K11" s="108"/>
      <c r="L11" s="123"/>
      <c r="M11" s="222" t="str">
        <f>IF(ISBLANK(H11),"",IF(H11&gt;10.24,"",IF(H11&lt;=7.74,"TSM",IF(H11&lt;=8.1,"SM",IF(H11&lt;=8.54,"KSM",IF(H11&lt;=9.04,"I A",IF(H11&lt;=9.64,"II A",IF(H11&lt;=10.24,"III A"))))))))</f>
        <v>I A</v>
      </c>
      <c r="N11" s="221" t="s">
        <v>337</v>
      </c>
      <c r="O11" s="220" t="s">
        <v>559</v>
      </c>
      <c r="P11" s="219">
        <v>3</v>
      </c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</row>
    <row r="12" spans="3:14" s="196" customFormat="1" ht="4.5" customHeight="1">
      <c r="C12" s="208"/>
      <c r="E12" s="207"/>
      <c r="F12" s="206"/>
      <c r="G12" s="81"/>
      <c r="H12" s="84"/>
      <c r="I12" s="78"/>
      <c r="J12" s="78"/>
      <c r="K12" s="84"/>
      <c r="L12" s="78"/>
      <c r="M12" s="77"/>
      <c r="N12" s="230"/>
    </row>
    <row r="13" spans="3:14" s="196" customFormat="1" ht="12.75" customHeight="1">
      <c r="C13" s="175"/>
      <c r="D13" s="232">
        <v>2</v>
      </c>
      <c r="E13" s="231" t="s">
        <v>348</v>
      </c>
      <c r="F13" s="205"/>
      <c r="G13" s="81"/>
      <c r="H13" s="84" t="s">
        <v>558</v>
      </c>
      <c r="I13" s="78"/>
      <c r="J13" s="78"/>
      <c r="K13" s="84"/>
      <c r="L13" s="78"/>
      <c r="M13" s="77"/>
      <c r="N13" s="230"/>
    </row>
    <row r="14" spans="5:14" s="196" customFormat="1" ht="6" customHeight="1">
      <c r="E14" s="203"/>
      <c r="F14" s="202"/>
      <c r="G14" s="81"/>
      <c r="H14" s="80"/>
      <c r="I14" s="78"/>
      <c r="J14" s="78"/>
      <c r="K14" s="80"/>
      <c r="L14" s="78"/>
      <c r="M14" s="77"/>
      <c r="N14" s="230"/>
    </row>
    <row r="15" spans="1:16" ht="11.25" customHeight="1">
      <c r="A15" s="195" t="s">
        <v>3</v>
      </c>
      <c r="B15" s="195" t="s">
        <v>54</v>
      </c>
      <c r="C15" s="229" t="s">
        <v>53</v>
      </c>
      <c r="D15" s="228" t="s">
        <v>52</v>
      </c>
      <c r="E15" s="227" t="s">
        <v>51</v>
      </c>
      <c r="F15" s="190" t="s">
        <v>50</v>
      </c>
      <c r="G15" s="70" t="s">
        <v>49</v>
      </c>
      <c r="H15" s="226" t="s">
        <v>48</v>
      </c>
      <c r="I15" s="68" t="s">
        <v>46</v>
      </c>
      <c r="J15" s="68"/>
      <c r="K15" s="69" t="s">
        <v>47</v>
      </c>
      <c r="L15" s="68" t="s">
        <v>46</v>
      </c>
      <c r="M15" s="67" t="s">
        <v>45</v>
      </c>
      <c r="N15" s="195" t="s">
        <v>44</v>
      </c>
      <c r="O15" s="175" t="s">
        <v>43</v>
      </c>
      <c r="P15" s="219" t="s">
        <v>42</v>
      </c>
    </row>
    <row r="16" spans="1:245" s="176" customFormat="1" ht="15.75" customHeight="1">
      <c r="A16" s="187">
        <v>1</v>
      </c>
      <c r="B16" s="186">
        <v>80</v>
      </c>
      <c r="C16" s="185" t="s">
        <v>557</v>
      </c>
      <c r="D16" s="184" t="s">
        <v>556</v>
      </c>
      <c r="E16" s="183" t="s">
        <v>555</v>
      </c>
      <c r="F16" s="225" t="s">
        <v>6</v>
      </c>
      <c r="G16" s="59">
        <f>IF(ISBLANK(H16),"",TRUNC(18.014*((H16)-15.7)^2))</f>
        <v>970</v>
      </c>
      <c r="H16" s="224">
        <v>8.36</v>
      </c>
      <c r="I16" s="123">
        <v>0.114</v>
      </c>
      <c r="J16" s="223" t="s">
        <v>554</v>
      </c>
      <c r="K16" s="108"/>
      <c r="L16" s="123"/>
      <c r="M16" s="222" t="str">
        <f>IF(ISBLANK(H16),"",IF(H16&gt;10.24,"",IF(H16&lt;=7.74,"TSM",IF(H16&lt;=8.1,"SM",IF(H16&lt;=8.54,"KSM",IF(H16&lt;=9.04,"I A",IF(H16&lt;=9.64,"II A",IF(H16&lt;=10.24,"III A"))))))))</f>
        <v>KSM</v>
      </c>
      <c r="N16" s="221" t="s">
        <v>553</v>
      </c>
      <c r="O16" s="220" t="s">
        <v>552</v>
      </c>
      <c r="P16" s="219">
        <v>3</v>
      </c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</row>
    <row r="17" spans="1:245" s="176" customFormat="1" ht="15.75" customHeight="1">
      <c r="A17" s="187">
        <v>2</v>
      </c>
      <c r="B17" s="186">
        <v>26</v>
      </c>
      <c r="C17" s="185" t="s">
        <v>205</v>
      </c>
      <c r="D17" s="184" t="s">
        <v>204</v>
      </c>
      <c r="E17" s="183" t="s">
        <v>203</v>
      </c>
      <c r="F17" s="225" t="s">
        <v>10</v>
      </c>
      <c r="G17" s="59">
        <f>IF(ISBLANK(H17),"",TRUNC(18.014*((H17)-15.7)^2))</f>
        <v>803</v>
      </c>
      <c r="H17" s="224">
        <v>9.02</v>
      </c>
      <c r="I17" s="123">
        <v>0.133</v>
      </c>
      <c r="J17" s="223" t="s">
        <v>551</v>
      </c>
      <c r="K17" s="108"/>
      <c r="L17" s="123"/>
      <c r="M17" s="222" t="str">
        <f>IF(ISBLANK(H17),"",IF(H17&gt;10.24,"",IF(H17&lt;=7.74,"TSM",IF(H17&lt;=8.1,"SM",IF(H17&lt;=8.54,"KSM",IF(H17&lt;=9.04,"I A",IF(H17&lt;=9.64,"II A",IF(H17&lt;=10.24,"III A"))))))))</f>
        <v>I A</v>
      </c>
      <c r="N17" s="221" t="s">
        <v>202</v>
      </c>
      <c r="O17" s="220">
        <v>9.82</v>
      </c>
      <c r="P17" s="219">
        <v>4</v>
      </c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</row>
    <row r="18" spans="1:245" s="176" customFormat="1" ht="15.75" customHeight="1">
      <c r="A18" s="187" t="s">
        <v>80</v>
      </c>
      <c r="B18" s="186">
        <v>113</v>
      </c>
      <c r="C18" s="185" t="s">
        <v>311</v>
      </c>
      <c r="D18" s="184" t="s">
        <v>550</v>
      </c>
      <c r="E18" s="183" t="s">
        <v>549</v>
      </c>
      <c r="F18" s="225" t="s">
        <v>548</v>
      </c>
      <c r="G18" s="59" t="s">
        <v>80</v>
      </c>
      <c r="H18" s="224">
        <v>8.49</v>
      </c>
      <c r="I18" s="123">
        <v>0.122</v>
      </c>
      <c r="J18" s="223"/>
      <c r="K18" s="108"/>
      <c r="L18" s="123"/>
      <c r="M18" s="222" t="str">
        <f>IF(ISBLANK(H18),"",IF(H18&gt;10.24,"",IF(H18&lt;=7.74,"TSM",IF(H18&lt;=8.1,"SM",IF(H18&lt;=8.54,"KSM",IF(H18&lt;=9.04,"I A",IF(H18&lt;=9.64,"II A",IF(H18&lt;=10.24,"III A"))))))))</f>
        <v>KSM</v>
      </c>
      <c r="N18" s="221" t="s">
        <v>547</v>
      </c>
      <c r="O18" s="220"/>
      <c r="P18" s="219">
        <v>5</v>
      </c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</row>
    <row r="19" spans="1:245" s="176" customFormat="1" ht="15.75" customHeight="1">
      <c r="A19" s="187"/>
      <c r="B19" s="186">
        <v>66</v>
      </c>
      <c r="C19" s="185" t="s">
        <v>167</v>
      </c>
      <c r="D19" s="184" t="s">
        <v>166</v>
      </c>
      <c r="E19" s="183" t="s">
        <v>165</v>
      </c>
      <c r="F19" s="225" t="s">
        <v>6</v>
      </c>
      <c r="G19" s="59"/>
      <c r="H19" s="224" t="s">
        <v>156</v>
      </c>
      <c r="I19" s="123"/>
      <c r="J19" s="223"/>
      <c r="K19" s="108"/>
      <c r="L19" s="123"/>
      <c r="M19" s="222">
        <f>IF(ISBLANK(H19),"",IF(H19&gt;10.24,"",IF(H19&lt;=7.74,"TSM",IF(H19&lt;=8.1,"SM",IF(H19&lt;=8.54,"KSM",IF(H19&lt;=9.04,"I A",IF(H19&lt;=9.64,"II A",IF(H19&lt;=10.24,"III A"))))))))</f>
      </c>
      <c r="N19" s="221" t="s">
        <v>150</v>
      </c>
      <c r="O19" s="220" t="s">
        <v>546</v>
      </c>
      <c r="P19" s="219">
        <v>2</v>
      </c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IK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175" customWidth="1"/>
    <col min="2" max="2" width="5.00390625" style="175" customWidth="1"/>
    <col min="3" max="3" width="10.28125" style="175" customWidth="1"/>
    <col min="4" max="4" width="18.28125" style="175" customWidth="1"/>
    <col min="5" max="5" width="9.57421875" style="174" customWidth="1"/>
    <col min="6" max="6" width="10.8515625" style="173" customWidth="1"/>
    <col min="7" max="7" width="6.421875" style="47" customWidth="1"/>
    <col min="8" max="8" width="9.00390625" style="46" customWidth="1"/>
    <col min="9" max="9" width="5.140625" style="45" customWidth="1"/>
    <col min="10" max="10" width="2.28125" style="45" customWidth="1"/>
    <col min="11" max="11" width="9.00390625" style="46" customWidth="1"/>
    <col min="12" max="12" width="5.140625" style="45" customWidth="1"/>
    <col min="13" max="13" width="5.140625" style="44" customWidth="1"/>
    <col min="14" max="14" width="24.57421875" style="175" customWidth="1"/>
    <col min="15" max="15" width="6.7109375" style="175" hidden="1" customWidth="1"/>
    <col min="16" max="16" width="7.7109375" style="175" hidden="1" customWidth="1"/>
    <col min="17" max="244" width="9.140625" style="175" customWidth="1"/>
    <col min="245" max="16384" width="9.140625" style="168" customWidth="1"/>
  </cols>
  <sheetData>
    <row r="1" spans="1:245" s="213" customFormat="1" ht="18.75">
      <c r="A1" s="217" t="s">
        <v>0</v>
      </c>
      <c r="E1" s="216"/>
      <c r="F1" s="215"/>
      <c r="G1" s="100"/>
      <c r="H1" s="46"/>
      <c r="I1" s="45"/>
      <c r="J1" s="45"/>
      <c r="K1" s="46"/>
      <c r="L1" s="45"/>
      <c r="M1" s="99"/>
      <c r="IK1" s="168"/>
    </row>
    <row r="2" spans="5:245" s="213" customFormat="1" ht="13.5" customHeight="1">
      <c r="E2" s="216"/>
      <c r="F2" s="215"/>
      <c r="G2" s="100"/>
      <c r="H2" s="46"/>
      <c r="I2" s="45"/>
      <c r="J2" s="45"/>
      <c r="K2" s="46"/>
      <c r="L2" s="45"/>
      <c r="M2" s="99"/>
      <c r="N2" s="98" t="s">
        <v>1</v>
      </c>
      <c r="IK2" s="168"/>
    </row>
    <row r="3" spans="3:14" s="196" customFormat="1" ht="4.5" customHeight="1">
      <c r="C3" s="208"/>
      <c r="E3" s="207"/>
      <c r="F3" s="206"/>
      <c r="G3" s="81"/>
      <c r="H3" s="84"/>
      <c r="I3" s="78"/>
      <c r="J3" s="78"/>
      <c r="K3" s="84"/>
      <c r="L3" s="78"/>
      <c r="M3" s="77"/>
      <c r="N3" s="76"/>
    </row>
    <row r="4" spans="3:14" ht="15.75">
      <c r="C4" s="212" t="s">
        <v>566</v>
      </c>
      <c r="E4" s="211"/>
      <c r="F4" s="210"/>
      <c r="N4" s="93" t="s">
        <v>18</v>
      </c>
    </row>
    <row r="5" spans="3:14" s="196" customFormat="1" ht="4.5" customHeight="1">
      <c r="C5" s="208"/>
      <c r="E5" s="207"/>
      <c r="F5" s="206"/>
      <c r="G5" s="81"/>
      <c r="H5" s="84"/>
      <c r="I5" s="78"/>
      <c r="J5" s="78"/>
      <c r="K5" s="84"/>
      <c r="L5" s="78"/>
      <c r="M5" s="77"/>
      <c r="N5" s="230"/>
    </row>
    <row r="6" spans="3:14" s="196" customFormat="1" ht="12.75" customHeight="1">
      <c r="C6" s="175"/>
      <c r="D6" s="232"/>
      <c r="E6" s="231" t="s">
        <v>47</v>
      </c>
      <c r="F6" s="205"/>
      <c r="G6" s="81"/>
      <c r="H6" s="84"/>
      <c r="I6" s="78"/>
      <c r="J6" s="78"/>
      <c r="K6" s="84"/>
      <c r="L6" s="78"/>
      <c r="M6" s="77"/>
      <c r="N6" s="230"/>
    </row>
    <row r="7" spans="5:14" s="196" customFormat="1" ht="6" customHeight="1">
      <c r="E7" s="203"/>
      <c r="F7" s="202"/>
      <c r="G7" s="81"/>
      <c r="H7" s="80"/>
      <c r="I7" s="78"/>
      <c r="J7" s="78"/>
      <c r="K7" s="80"/>
      <c r="L7" s="78"/>
      <c r="M7" s="77"/>
      <c r="N7" s="230"/>
    </row>
    <row r="8" spans="1:16" ht="11.25" customHeight="1">
      <c r="A8" s="195" t="s">
        <v>3</v>
      </c>
      <c r="B8" s="195" t="s">
        <v>54</v>
      </c>
      <c r="C8" s="229" t="s">
        <v>53</v>
      </c>
      <c r="D8" s="228" t="s">
        <v>52</v>
      </c>
      <c r="E8" s="227" t="s">
        <v>51</v>
      </c>
      <c r="F8" s="190" t="s">
        <v>50</v>
      </c>
      <c r="G8" s="70" t="s">
        <v>49</v>
      </c>
      <c r="H8" s="226" t="s">
        <v>48</v>
      </c>
      <c r="I8" s="68" t="s">
        <v>46</v>
      </c>
      <c r="J8" s="68"/>
      <c r="K8" s="69" t="s">
        <v>47</v>
      </c>
      <c r="L8" s="68" t="s">
        <v>46</v>
      </c>
      <c r="M8" s="67" t="s">
        <v>45</v>
      </c>
      <c r="N8" s="195" t="s">
        <v>44</v>
      </c>
      <c r="O8" s="175" t="s">
        <v>43</v>
      </c>
      <c r="P8" s="175" t="s">
        <v>130</v>
      </c>
    </row>
    <row r="9" spans="1:244" s="176" customFormat="1" ht="15.75" customHeight="1">
      <c r="A9" s="187">
        <v>1</v>
      </c>
      <c r="B9" s="186">
        <v>17</v>
      </c>
      <c r="C9" s="185" t="s">
        <v>242</v>
      </c>
      <c r="D9" s="184" t="s">
        <v>251</v>
      </c>
      <c r="E9" s="183" t="s">
        <v>250</v>
      </c>
      <c r="F9" s="225" t="s">
        <v>10</v>
      </c>
      <c r="G9" s="59">
        <f>IF(ISBLANK(K9),"",TRUNC(18.014*((K9)-15.7)^2))</f>
        <v>1068</v>
      </c>
      <c r="H9" s="233">
        <v>8.01</v>
      </c>
      <c r="I9" s="123">
        <v>0.137</v>
      </c>
      <c r="J9" s="223" t="s">
        <v>554</v>
      </c>
      <c r="K9" s="108">
        <v>8</v>
      </c>
      <c r="L9" s="123">
        <v>0.168</v>
      </c>
      <c r="M9" s="222" t="str">
        <f>IF(ISBLANK(K9),"",IF(K9&gt;10.24,"",IF(K9&lt;=7.74,"TSM",IF(K9&lt;=8.1,"SM",IF(K9&lt;=8.54,"KSM",IF(K9&lt;=9.04,"I A",IF(K9&lt;=9.64,"II A",IF(K9&lt;=10.24,"III A"))))))))</f>
        <v>SM</v>
      </c>
      <c r="N9" s="221" t="s">
        <v>249</v>
      </c>
      <c r="O9" s="220" t="s">
        <v>565</v>
      </c>
      <c r="P9" s="218">
        <v>3</v>
      </c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</row>
    <row r="10" spans="1:244" s="176" customFormat="1" ht="15.75" customHeight="1">
      <c r="A10" s="187">
        <v>2</v>
      </c>
      <c r="B10" s="186">
        <v>80</v>
      </c>
      <c r="C10" s="185" t="s">
        <v>557</v>
      </c>
      <c r="D10" s="184" t="s">
        <v>556</v>
      </c>
      <c r="E10" s="183" t="s">
        <v>555</v>
      </c>
      <c r="F10" s="225" t="s">
        <v>6</v>
      </c>
      <c r="G10" s="59">
        <f>IF(ISBLANK(H10),"",TRUNC(18.014*((H10)-15.7)^2))</f>
        <v>970</v>
      </c>
      <c r="H10" s="224">
        <v>8.36</v>
      </c>
      <c r="I10" s="123">
        <v>0.114</v>
      </c>
      <c r="J10" s="223" t="s">
        <v>554</v>
      </c>
      <c r="K10" s="233">
        <v>8.38</v>
      </c>
      <c r="L10" s="123">
        <v>0.189</v>
      </c>
      <c r="M10" s="222" t="str">
        <f>IF(ISBLANK(H10),"",IF(H10&gt;10.24,"",IF(H10&lt;=7.74,"TSM",IF(H10&lt;=8.1,"SM",IF(H10&lt;=8.54,"KSM",IF(H10&lt;=9.04,"I A",IF(H10&lt;=9.64,"II A",IF(H10&lt;=10.24,"III A"))))))))</f>
        <v>KSM</v>
      </c>
      <c r="N10" s="221" t="s">
        <v>553</v>
      </c>
      <c r="O10" s="220" t="s">
        <v>552</v>
      </c>
      <c r="P10" s="218">
        <v>4</v>
      </c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</row>
    <row r="11" spans="1:244" s="176" customFormat="1" ht="15.75" customHeight="1">
      <c r="A11" s="187">
        <v>3</v>
      </c>
      <c r="B11" s="186">
        <v>138</v>
      </c>
      <c r="C11" s="185" t="s">
        <v>564</v>
      </c>
      <c r="D11" s="184" t="s">
        <v>563</v>
      </c>
      <c r="E11" s="183" t="s">
        <v>562</v>
      </c>
      <c r="F11" s="225" t="s">
        <v>7</v>
      </c>
      <c r="G11" s="59">
        <f>IF(ISBLANK(H11),"",TRUNC(18.014*((H11)-15.7)^2))</f>
        <v>926</v>
      </c>
      <c r="H11" s="224">
        <v>8.53</v>
      </c>
      <c r="I11" s="123">
        <v>0.16</v>
      </c>
      <c r="J11" s="223" t="s">
        <v>551</v>
      </c>
      <c r="K11" s="233">
        <v>8.56</v>
      </c>
      <c r="L11" s="123">
        <v>0.169</v>
      </c>
      <c r="M11" s="222" t="str">
        <f>IF(ISBLANK(H11),"",IF(H11&gt;10.24,"",IF(H11&lt;=7.74,"TSM",IF(H11&lt;=8.1,"SM",IF(H11&lt;=8.54,"KSM",IF(H11&lt;=9.04,"I A",IF(H11&lt;=9.64,"II A",IF(H11&lt;=10.24,"III A"))))))))</f>
        <v>KSM</v>
      </c>
      <c r="N11" s="221" t="s">
        <v>561</v>
      </c>
      <c r="O11" s="220" t="s">
        <v>560</v>
      </c>
      <c r="P11" s="218">
        <v>5</v>
      </c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</row>
    <row r="12" spans="1:244" s="176" customFormat="1" ht="15.75" customHeight="1">
      <c r="A12" s="187">
        <v>4</v>
      </c>
      <c r="B12" s="186">
        <v>126</v>
      </c>
      <c r="C12" s="185" t="s">
        <v>340</v>
      </c>
      <c r="D12" s="184" t="s">
        <v>339</v>
      </c>
      <c r="E12" s="183" t="s">
        <v>338</v>
      </c>
      <c r="F12" s="225" t="s">
        <v>9</v>
      </c>
      <c r="G12" s="59">
        <f>IF(ISBLANK(H12),"",TRUNC(18.014*((H12)-15.7)^2))</f>
        <v>875</v>
      </c>
      <c r="H12" s="224">
        <v>8.73</v>
      </c>
      <c r="I12" s="123">
        <v>0.154</v>
      </c>
      <c r="J12" s="223" t="s">
        <v>551</v>
      </c>
      <c r="K12" s="233">
        <v>8.76</v>
      </c>
      <c r="L12" s="123">
        <v>0.231</v>
      </c>
      <c r="M12" s="222" t="str">
        <f>IF(ISBLANK(H12),"",IF(H12&gt;10.24,"",IF(H12&lt;=7.74,"TSM",IF(H12&lt;=8.1,"SM",IF(H12&lt;=8.54,"KSM",IF(H12&lt;=9.04,"I A",IF(H12&lt;=9.64,"II A",IF(H12&lt;=10.24,"III A"))))))))</f>
        <v>I A</v>
      </c>
      <c r="N12" s="221" t="s">
        <v>337</v>
      </c>
      <c r="O12" s="220" t="s">
        <v>559</v>
      </c>
      <c r="P12" s="218">
        <v>2</v>
      </c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</row>
    <row r="13" spans="1:244" s="176" customFormat="1" ht="15.75" customHeight="1">
      <c r="A13" s="187">
        <v>5</v>
      </c>
      <c r="B13" s="186">
        <v>26</v>
      </c>
      <c r="C13" s="185" t="s">
        <v>205</v>
      </c>
      <c r="D13" s="184" t="s">
        <v>204</v>
      </c>
      <c r="E13" s="183" t="s">
        <v>203</v>
      </c>
      <c r="F13" s="225" t="s">
        <v>10</v>
      </c>
      <c r="G13" s="59">
        <f>IF(ISBLANK(H13),"",TRUNC(18.014*((H13)-15.7)^2))</f>
        <v>803</v>
      </c>
      <c r="H13" s="224">
        <v>9.02</v>
      </c>
      <c r="I13" s="123">
        <v>0.133</v>
      </c>
      <c r="J13" s="223" t="s">
        <v>551</v>
      </c>
      <c r="K13" s="233">
        <v>9.28</v>
      </c>
      <c r="L13" s="123">
        <v>0.139</v>
      </c>
      <c r="M13" s="222" t="str">
        <f>IF(ISBLANK(H13),"",IF(H13&gt;10.24,"",IF(H13&lt;=7.74,"TSM",IF(H13&lt;=8.1,"SM",IF(H13&lt;=8.54,"KSM",IF(H13&lt;=9.04,"I A",IF(H13&lt;=9.64,"II A",IF(H13&lt;=10.24,"III A"))))))))</f>
        <v>I A</v>
      </c>
      <c r="N13" s="221" t="s">
        <v>202</v>
      </c>
      <c r="O13" s="220">
        <v>9.82</v>
      </c>
      <c r="P13" s="218">
        <v>1</v>
      </c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</row>
    <row r="15" spans="5:14" s="196" customFormat="1" ht="6" customHeight="1">
      <c r="E15" s="203"/>
      <c r="F15" s="202"/>
      <c r="G15" s="81"/>
      <c r="H15" s="80"/>
      <c r="I15" s="78"/>
      <c r="J15" s="78"/>
      <c r="K15" s="80"/>
      <c r="L15" s="78"/>
      <c r="M15" s="77"/>
      <c r="N15" s="230"/>
    </row>
    <row r="16" spans="1:15" ht="11.25" customHeight="1">
      <c r="A16" s="195" t="s">
        <v>3</v>
      </c>
      <c r="B16" s="195" t="s">
        <v>54</v>
      </c>
      <c r="C16" s="229" t="s">
        <v>53</v>
      </c>
      <c r="D16" s="228" t="s">
        <v>52</v>
      </c>
      <c r="E16" s="227" t="s">
        <v>51</v>
      </c>
      <c r="F16" s="190" t="s">
        <v>50</v>
      </c>
      <c r="G16" s="70" t="s">
        <v>49</v>
      </c>
      <c r="H16" s="226" t="s">
        <v>48</v>
      </c>
      <c r="I16" s="68" t="s">
        <v>46</v>
      </c>
      <c r="J16" s="68"/>
      <c r="K16" s="69"/>
      <c r="L16" s="68"/>
      <c r="M16" s="67" t="s">
        <v>45</v>
      </c>
      <c r="N16" s="195" t="s">
        <v>44</v>
      </c>
      <c r="O16" s="175" t="s">
        <v>43</v>
      </c>
    </row>
    <row r="17" spans="1:244" s="176" customFormat="1" ht="15.75" customHeight="1">
      <c r="A17" s="187" t="s">
        <v>80</v>
      </c>
      <c r="B17" s="186">
        <v>113</v>
      </c>
      <c r="C17" s="185" t="s">
        <v>311</v>
      </c>
      <c r="D17" s="184" t="s">
        <v>550</v>
      </c>
      <c r="E17" s="183" t="s">
        <v>549</v>
      </c>
      <c r="F17" s="225" t="s">
        <v>548</v>
      </c>
      <c r="G17" s="59" t="s">
        <v>80</v>
      </c>
      <c r="H17" s="224">
        <v>8.49</v>
      </c>
      <c r="I17" s="123">
        <v>0.122</v>
      </c>
      <c r="J17" s="223"/>
      <c r="K17" s="108"/>
      <c r="L17" s="123"/>
      <c r="M17" s="222" t="str">
        <f>IF(ISBLANK(H17),"",IF(H17&gt;10.24,"",IF(H17&lt;=7.74,"TSM",IF(H17&lt;=8.1,"SM",IF(H17&lt;=8.54,"KSM",IF(H17&lt;=9.04,"I A",IF(H17&lt;=9.64,"II A",IF(H17&lt;=10.24,"III A"))))))))</f>
        <v>KSM</v>
      </c>
      <c r="N17" s="221" t="s">
        <v>547</v>
      </c>
      <c r="O17" s="220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</row>
    <row r="18" spans="1:244" s="176" customFormat="1" ht="15.75" customHeight="1">
      <c r="A18" s="187"/>
      <c r="B18" s="186">
        <v>66</v>
      </c>
      <c r="C18" s="185" t="s">
        <v>167</v>
      </c>
      <c r="D18" s="184" t="s">
        <v>166</v>
      </c>
      <c r="E18" s="183" t="s">
        <v>165</v>
      </c>
      <c r="F18" s="225" t="s">
        <v>6</v>
      </c>
      <c r="G18" s="59"/>
      <c r="H18" s="233" t="s">
        <v>156</v>
      </c>
      <c r="I18" s="123"/>
      <c r="J18" s="223"/>
      <c r="K18" s="108"/>
      <c r="L18" s="123"/>
      <c r="M18" s="222">
        <f>IF(ISBLANK(H18),"",IF(H18&gt;10.24,"",IF(H18&lt;=7.74,"TSM",IF(H18&lt;=8.1,"SM",IF(H18&lt;=8.54,"KSM",IF(H18&lt;=9.04,"I A",IF(H18&lt;=9.64,"II A",IF(H18&lt;=10.24,"III A"))))))))</f>
      </c>
      <c r="N18" s="221" t="s">
        <v>150</v>
      </c>
      <c r="O18" s="220" t="s">
        <v>546</v>
      </c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IN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bestFit="1" customWidth="1"/>
    <col min="9" max="9" width="8.421875" style="234" customWidth="1"/>
    <col min="10" max="10" width="5.140625" style="44" customWidth="1"/>
    <col min="11" max="11" width="24.57421875" style="42" customWidth="1"/>
    <col min="12" max="247" width="9.140625" style="42" customWidth="1"/>
    <col min="248" max="16384" width="9.140625" style="41" customWidth="1"/>
  </cols>
  <sheetData>
    <row r="1" spans="1:248" s="97" customFormat="1" ht="18.75">
      <c r="A1" s="102" t="s">
        <v>0</v>
      </c>
      <c r="E1" s="99"/>
      <c r="F1" s="101"/>
      <c r="G1" s="100"/>
      <c r="H1" s="136"/>
      <c r="I1" s="136"/>
      <c r="J1" s="99"/>
      <c r="IN1" s="41"/>
    </row>
    <row r="2" spans="5:248" s="97" customFormat="1" ht="13.5" customHeight="1">
      <c r="E2" s="99"/>
      <c r="F2" s="101"/>
      <c r="G2" s="100"/>
      <c r="H2" s="136"/>
      <c r="I2" s="136"/>
      <c r="J2" s="99"/>
      <c r="K2" s="98" t="s">
        <v>1</v>
      </c>
      <c r="IN2" s="41"/>
    </row>
    <row r="3" spans="3:11" s="75" customFormat="1" ht="4.5" customHeight="1">
      <c r="C3" s="90"/>
      <c r="E3" s="12">
        <v>1.1574074074074073E-05</v>
      </c>
      <c r="F3" s="88"/>
      <c r="G3" s="81"/>
      <c r="H3" s="145"/>
      <c r="I3" s="79"/>
      <c r="J3" s="77"/>
      <c r="K3" s="76"/>
    </row>
    <row r="4" spans="3:11" ht="15.75">
      <c r="C4" s="96" t="s">
        <v>577</v>
      </c>
      <c r="E4" s="95"/>
      <c r="F4" s="94"/>
      <c r="K4" s="93" t="s">
        <v>18</v>
      </c>
    </row>
    <row r="5" spans="3:11" s="75" customFormat="1" ht="4.5" customHeight="1">
      <c r="C5" s="90"/>
      <c r="E5" s="89"/>
      <c r="F5" s="88"/>
      <c r="G5" s="81"/>
      <c r="H5" s="145"/>
      <c r="I5" s="79"/>
      <c r="J5" s="77"/>
      <c r="K5" s="76"/>
    </row>
    <row r="6" spans="3:11" s="75" customFormat="1" ht="12.75" customHeight="1">
      <c r="C6" s="42"/>
      <c r="D6" s="87"/>
      <c r="E6" s="86"/>
      <c r="F6" s="85"/>
      <c r="G6" s="81"/>
      <c r="H6" s="145"/>
      <c r="I6" s="79"/>
      <c r="J6" s="77"/>
      <c r="K6" s="76"/>
    </row>
    <row r="7" spans="5:11" s="75" customFormat="1" ht="6" customHeight="1">
      <c r="E7" s="83"/>
      <c r="F7" s="82"/>
      <c r="G7" s="81"/>
      <c r="H7" s="144"/>
      <c r="I7" s="79"/>
      <c r="J7" s="77"/>
      <c r="K7" s="76"/>
    </row>
    <row r="8" spans="1:11" ht="12" customHeight="1">
      <c r="A8" s="66" t="s">
        <v>3</v>
      </c>
      <c r="B8" s="238" t="s">
        <v>54</v>
      </c>
      <c r="C8" s="74" t="s">
        <v>53</v>
      </c>
      <c r="D8" s="73" t="s">
        <v>52</v>
      </c>
      <c r="E8" s="237" t="s">
        <v>51</v>
      </c>
      <c r="F8" s="71" t="s">
        <v>50</v>
      </c>
      <c r="G8" s="70" t="s">
        <v>49</v>
      </c>
      <c r="H8" s="139" t="s">
        <v>284</v>
      </c>
      <c r="I8" s="236" t="s">
        <v>576</v>
      </c>
      <c r="J8" s="67" t="s">
        <v>45</v>
      </c>
      <c r="K8" s="66" t="s">
        <v>44</v>
      </c>
    </row>
    <row r="9" spans="1:246" s="50" customFormat="1" ht="15.75" customHeight="1">
      <c r="A9" s="121">
        <v>1</v>
      </c>
      <c r="B9" s="120">
        <v>51</v>
      </c>
      <c r="C9" s="92" t="s">
        <v>575</v>
      </c>
      <c r="D9" s="91" t="s">
        <v>476</v>
      </c>
      <c r="E9" s="160" t="s">
        <v>573</v>
      </c>
      <c r="F9" s="60" t="s">
        <v>11</v>
      </c>
      <c r="G9" s="119">
        <f>IF(ISBLANK(H9),"",TRUNC(0.000525*((H9/$E$3)-2220)^2))</f>
        <v>1101</v>
      </c>
      <c r="H9" s="137">
        <v>0.008931134259259258</v>
      </c>
      <c r="I9" s="236"/>
      <c r="J9" s="235" t="str">
        <f>IF(ISBLANK(H9),"",IF(H9&gt;0.0125,"",IF(H9&lt;=0.00943287037037037,"SM",IF(H9&lt;=0.0102430555555556,"KSM",IF(H9&lt;=0.0107060185185185,"I A",IF(H9&lt;=0.0115162037037037,"II A",IF(H9&lt;=0.0125,"III A")))))))</f>
        <v>SM</v>
      </c>
      <c r="K9" s="54" t="s">
        <v>574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</row>
    <row r="10" spans="1:246" s="50" customFormat="1" ht="15.75" customHeight="1">
      <c r="A10" s="121">
        <v>2</v>
      </c>
      <c r="B10" s="120">
        <v>40</v>
      </c>
      <c r="C10" s="63" t="s">
        <v>396</v>
      </c>
      <c r="D10" s="62" t="s">
        <v>476</v>
      </c>
      <c r="E10" s="160" t="s">
        <v>573</v>
      </c>
      <c r="F10" s="60" t="s">
        <v>8</v>
      </c>
      <c r="G10" s="119">
        <f>IF(ISBLANK(H10),"",TRUNC(0.000525*((H10/$E$3)-2220)^2))</f>
        <v>1100</v>
      </c>
      <c r="H10" s="137">
        <v>0.008934953703703704</v>
      </c>
      <c r="I10" s="236"/>
      <c r="J10" s="235" t="str">
        <f>IF(ISBLANK(H10),"",IF(H10&gt;0.0125,"",IF(H10&lt;=0.00943287037037037,"SM",IF(H10&lt;=0.0102430555555556,"KSM",IF(H10&lt;=0.0107060185185185,"I A",IF(H10&lt;=0.0115162037037037,"II A",IF(H10&lt;=0.0125,"III A")))))))</f>
        <v>SM</v>
      </c>
      <c r="K10" s="54" t="s">
        <v>574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</row>
    <row r="11" spans="1:246" s="50" customFormat="1" ht="15.75" customHeight="1">
      <c r="A11" s="121">
        <v>3</v>
      </c>
      <c r="B11" s="120">
        <v>94</v>
      </c>
      <c r="C11" s="63" t="s">
        <v>111</v>
      </c>
      <c r="D11" s="62" t="s">
        <v>572</v>
      </c>
      <c r="E11" s="160" t="s">
        <v>571</v>
      </c>
      <c r="F11" s="60" t="s">
        <v>12</v>
      </c>
      <c r="G11" s="119">
        <f>IF(ISBLANK(H11),"",TRUNC(0.000525*((H11/$E$3)-2220)^2))</f>
        <v>860</v>
      </c>
      <c r="H11" s="137">
        <v>0.010878125</v>
      </c>
      <c r="I11" s="236"/>
      <c r="J11" s="235" t="str">
        <f>IF(ISBLANK(H11),"",IF(H11&gt;0.0125,"",IF(H11&lt;=0.00943287037037037,"SM",IF(H11&lt;=0.0102430555555556,"KSM",IF(H11&lt;=0.0107060185185185,"I A",IF(H11&lt;=0.0115162037037037,"II A",IF(H11&lt;=0.0125,"III A")))))))</f>
        <v>II A</v>
      </c>
      <c r="K11" s="54" t="s">
        <v>570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</row>
    <row r="12" spans="1:246" s="50" customFormat="1" ht="15.75" customHeight="1">
      <c r="A12" s="121">
        <v>4</v>
      </c>
      <c r="B12" s="120">
        <v>96</v>
      </c>
      <c r="C12" s="63" t="s">
        <v>115</v>
      </c>
      <c r="D12" s="62" t="s">
        <v>569</v>
      </c>
      <c r="E12" s="160" t="s">
        <v>568</v>
      </c>
      <c r="F12" s="60" t="s">
        <v>12</v>
      </c>
      <c r="G12" s="119">
        <f>IF(ISBLANK(H12),"",TRUNC(0.000525*((H12/$E$3)-2220)^2))</f>
        <v>833</v>
      </c>
      <c r="H12" s="137">
        <v>0.011114699074074074</v>
      </c>
      <c r="I12" s="236"/>
      <c r="J12" s="235" t="str">
        <f>IF(ISBLANK(H12),"",IF(H12&gt;0.0125,"",IF(H12&lt;=0.00943287037037037,"SM",IF(H12&lt;=0.0102430555555556,"KSM",IF(H12&lt;=0.0107060185185185,"I A",IF(H12&lt;=0.0115162037037037,"II A",IF(H12&lt;=0.0125,"III A")))))))</f>
        <v>II A</v>
      </c>
      <c r="K12" s="54" t="s">
        <v>567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M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5.7109375" style="75" customWidth="1"/>
    <col min="3" max="3" width="11.140625" style="75" customWidth="1"/>
    <col min="4" max="4" width="15.421875" style="75" bestFit="1" customWidth="1"/>
    <col min="5" max="5" width="11.421875" style="242" customWidth="1"/>
    <col min="6" max="6" width="15.00390625" style="241" customWidth="1"/>
    <col min="7" max="7" width="10.140625" style="240" customWidth="1"/>
    <col min="8" max="8" width="10.140625" style="239" customWidth="1"/>
    <col min="9" max="9" width="8.140625" style="77" hidden="1" customWidth="1"/>
    <col min="10" max="10" width="9.57421875" style="112" customWidth="1"/>
    <col min="11" max="11" width="35.7109375" style="75" customWidth="1"/>
    <col min="12" max="16384" width="9.140625" style="75" customWidth="1"/>
  </cols>
  <sheetData>
    <row r="1" spans="1:247" s="296" customFormat="1" ht="18.75">
      <c r="A1" s="102" t="s">
        <v>0</v>
      </c>
      <c r="E1" s="297"/>
      <c r="F1" s="298"/>
      <c r="G1" s="294"/>
      <c r="H1" s="45"/>
      <c r="I1" s="286"/>
      <c r="J1" s="297"/>
      <c r="L1" s="297"/>
      <c r="IM1" s="75"/>
    </row>
    <row r="2" spans="5:247" s="296" customFormat="1" ht="13.5" customHeight="1">
      <c r="E2" s="297"/>
      <c r="F2" s="298"/>
      <c r="G2" s="294"/>
      <c r="H2" s="45"/>
      <c r="I2" s="286"/>
      <c r="J2" s="297"/>
      <c r="K2" s="98" t="s">
        <v>1</v>
      </c>
      <c r="L2" s="297"/>
      <c r="IM2" s="75"/>
    </row>
    <row r="3" spans="3:14" ht="4.5" customHeight="1">
      <c r="C3" s="90"/>
      <c r="E3" s="295">
        <v>1.1574074074074073E-05</v>
      </c>
      <c r="F3" s="293"/>
      <c r="G3" s="287"/>
      <c r="H3" s="79"/>
      <c r="I3" s="286"/>
      <c r="J3" s="79"/>
      <c r="K3" s="76"/>
      <c r="L3" s="77"/>
      <c r="M3" s="275"/>
      <c r="N3" s="76"/>
    </row>
    <row r="4" spans="3:12" ht="15.75">
      <c r="C4" s="90" t="s">
        <v>582</v>
      </c>
      <c r="E4" s="89"/>
      <c r="F4" s="88"/>
      <c r="G4" s="294"/>
      <c r="H4" s="45"/>
      <c r="I4" s="286"/>
      <c r="J4" s="286"/>
      <c r="K4" s="93" t="s">
        <v>18</v>
      </c>
      <c r="L4" s="286"/>
    </row>
    <row r="5" spans="3:14" ht="4.5" customHeight="1">
      <c r="C5" s="90"/>
      <c r="E5" s="293"/>
      <c r="F5" s="293"/>
      <c r="G5" s="287"/>
      <c r="H5" s="79"/>
      <c r="I5" s="286"/>
      <c r="J5" s="79"/>
      <c r="K5" s="286"/>
      <c r="L5" s="77"/>
      <c r="M5" s="275"/>
      <c r="N5" s="76"/>
    </row>
    <row r="6" spans="3:14" ht="12" customHeight="1">
      <c r="C6" s="90"/>
      <c r="D6" s="292"/>
      <c r="E6" s="291"/>
      <c r="F6" s="290"/>
      <c r="G6" s="287"/>
      <c r="H6" s="79"/>
      <c r="I6" s="286"/>
      <c r="J6" s="79"/>
      <c r="K6" s="286"/>
      <c r="L6" s="77"/>
      <c r="M6" s="275"/>
      <c r="N6" s="76"/>
    </row>
    <row r="7" spans="4:14" ht="6" customHeight="1" thickBot="1">
      <c r="D7" s="87"/>
      <c r="E7" s="289"/>
      <c r="F7" s="288"/>
      <c r="G7" s="287"/>
      <c r="H7" s="79"/>
      <c r="I7" s="286"/>
      <c r="J7" s="79"/>
      <c r="K7" s="286"/>
      <c r="L7" s="77"/>
      <c r="M7" s="275"/>
      <c r="N7" s="76"/>
    </row>
    <row r="8" spans="1:11" s="275" customFormat="1" ht="12" thickBot="1">
      <c r="A8" s="285" t="s">
        <v>3</v>
      </c>
      <c r="B8" s="284" t="s">
        <v>54</v>
      </c>
      <c r="C8" s="283" t="s">
        <v>53</v>
      </c>
      <c r="D8" s="282" t="s">
        <v>52</v>
      </c>
      <c r="E8" s="281" t="s">
        <v>51</v>
      </c>
      <c r="F8" s="280" t="s">
        <v>50</v>
      </c>
      <c r="G8" s="279" t="s">
        <v>49</v>
      </c>
      <c r="H8" s="278" t="s">
        <v>284</v>
      </c>
      <c r="I8" s="277" t="s">
        <v>46</v>
      </c>
      <c r="J8" s="277" t="s">
        <v>45</v>
      </c>
      <c r="K8" s="276" t="s">
        <v>44</v>
      </c>
    </row>
    <row r="9" spans="1:11" ht="18" customHeight="1">
      <c r="A9" s="580">
        <v>1</v>
      </c>
      <c r="B9" s="274">
        <v>143</v>
      </c>
      <c r="C9" s="273" t="s">
        <v>83</v>
      </c>
      <c r="D9" s="272" t="s">
        <v>128</v>
      </c>
      <c r="E9" s="271" t="s">
        <v>127</v>
      </c>
      <c r="F9" s="270" t="s">
        <v>7</v>
      </c>
      <c r="G9" s="583">
        <f>IF(ISBLANK(H9),"",TRUNC(0.0826*((H9/$E$3)-212)^2))</f>
        <v>867</v>
      </c>
      <c r="H9" s="586">
        <v>0.001267361111111111</v>
      </c>
      <c r="I9" s="589"/>
      <c r="J9" s="583" t="str">
        <f>IF(ISBLANK(H9),"",IF(H9&lt;=0.00118055555555556,"KSM",IF(H9&lt;=0.00124421296296296,"I A",IF(H9&lt;=0.00133101851851852,"II A",IF(H9&lt;=0.00144675925925926,"III A",IF(H9&lt;=0.00155092592592593,"I JA",IF(H9&lt;=0.00163194444444444,"II JA",IF(H9&lt;=0.00170138888888889,"III JA",))))))))</f>
        <v>II A</v>
      </c>
      <c r="K9" s="266" t="s">
        <v>26</v>
      </c>
    </row>
    <row r="10" spans="1:11" ht="18" customHeight="1">
      <c r="A10" s="581">
        <v>2</v>
      </c>
      <c r="B10" s="265">
        <v>136</v>
      </c>
      <c r="C10" s="264" t="s">
        <v>71</v>
      </c>
      <c r="D10" s="263" t="s">
        <v>70</v>
      </c>
      <c r="E10" s="262" t="s">
        <v>69</v>
      </c>
      <c r="F10" s="256" t="s">
        <v>7</v>
      </c>
      <c r="G10" s="584"/>
      <c r="H10" s="587"/>
      <c r="I10" s="590"/>
      <c r="J10" s="592"/>
      <c r="K10" s="261" t="s">
        <v>68</v>
      </c>
    </row>
    <row r="11" spans="1:11" ht="18" customHeight="1">
      <c r="A11" s="581">
        <v>3</v>
      </c>
      <c r="B11" s="260">
        <v>148</v>
      </c>
      <c r="C11" s="259" t="s">
        <v>67</v>
      </c>
      <c r="D11" s="258" t="s">
        <v>66</v>
      </c>
      <c r="E11" s="257" t="s">
        <v>65</v>
      </c>
      <c r="F11" s="256" t="s">
        <v>7</v>
      </c>
      <c r="G11" s="584"/>
      <c r="H11" s="587"/>
      <c r="I11" s="590"/>
      <c r="J11" s="593"/>
      <c r="K11" s="252" t="s">
        <v>64</v>
      </c>
    </row>
    <row r="12" spans="1:11" ht="18" customHeight="1" thickBot="1">
      <c r="A12" s="582">
        <v>4</v>
      </c>
      <c r="B12" s="251">
        <v>151</v>
      </c>
      <c r="C12" s="250" t="s">
        <v>283</v>
      </c>
      <c r="D12" s="249" t="s">
        <v>282</v>
      </c>
      <c r="E12" s="248" t="s">
        <v>281</v>
      </c>
      <c r="F12" s="247" t="s">
        <v>7</v>
      </c>
      <c r="G12" s="585"/>
      <c r="H12" s="588"/>
      <c r="I12" s="591"/>
      <c r="J12" s="585"/>
      <c r="K12" s="243" t="s">
        <v>34</v>
      </c>
    </row>
    <row r="13" spans="1:11" ht="18" customHeight="1">
      <c r="A13" s="580">
        <v>2</v>
      </c>
      <c r="B13" s="274">
        <v>37</v>
      </c>
      <c r="C13" s="273" t="s">
        <v>581</v>
      </c>
      <c r="D13" s="272" t="s">
        <v>580</v>
      </c>
      <c r="E13" s="271" t="s">
        <v>579</v>
      </c>
      <c r="F13" s="270" t="s">
        <v>8</v>
      </c>
      <c r="G13" s="583">
        <f>IF(ISBLANK(H13),"",TRUNC(0.0826*((H13/$E$3)-212)^2))</f>
        <v>737</v>
      </c>
      <c r="H13" s="586">
        <v>0.0013599537037037037</v>
      </c>
      <c r="I13" s="589"/>
      <c r="J13" s="583" t="str">
        <f>IF(ISBLANK(H13),"",IF(H13&lt;=0.00118055555555556,"KSM",IF(H13&lt;=0.00124421296296296,"I A",IF(H13&lt;=0.00133101851851852,"II A",IF(H13&lt;=0.00144675925925926,"III A",IF(H13&lt;=0.00155092592592593,"I JA",IF(H13&lt;=0.00163194444444444,"II JA",IF(H13&lt;=0.00170138888888889,"III JA",))))))))</f>
        <v>III A</v>
      </c>
      <c r="K13" s="266" t="s">
        <v>460</v>
      </c>
    </row>
    <row r="14" spans="1:11" ht="18" customHeight="1">
      <c r="A14" s="581">
        <v>2</v>
      </c>
      <c r="B14" s="265">
        <v>32</v>
      </c>
      <c r="C14" s="264" t="s">
        <v>33</v>
      </c>
      <c r="D14" s="263" t="s">
        <v>32</v>
      </c>
      <c r="E14" s="262" t="s">
        <v>31</v>
      </c>
      <c r="F14" s="256" t="s">
        <v>8</v>
      </c>
      <c r="G14" s="584"/>
      <c r="H14" s="587"/>
      <c r="I14" s="590"/>
      <c r="J14" s="592"/>
      <c r="K14" s="261" t="s">
        <v>30</v>
      </c>
    </row>
    <row r="15" spans="1:11" ht="18" customHeight="1">
      <c r="A15" s="581">
        <v>3</v>
      </c>
      <c r="B15" s="260">
        <v>40</v>
      </c>
      <c r="C15" s="259" t="s">
        <v>396</v>
      </c>
      <c r="D15" s="258" t="s">
        <v>476</v>
      </c>
      <c r="E15" s="257" t="s">
        <v>573</v>
      </c>
      <c r="F15" s="256" t="s">
        <v>8</v>
      </c>
      <c r="G15" s="584"/>
      <c r="H15" s="587"/>
      <c r="I15" s="590"/>
      <c r="J15" s="593"/>
      <c r="K15" s="252" t="s">
        <v>578</v>
      </c>
    </row>
    <row r="16" spans="1:11" ht="18" customHeight="1" thickBot="1">
      <c r="A16" s="582">
        <v>4</v>
      </c>
      <c r="B16" s="251">
        <v>31</v>
      </c>
      <c r="C16" s="250" t="s">
        <v>486</v>
      </c>
      <c r="D16" s="249" t="s">
        <v>485</v>
      </c>
      <c r="E16" s="248" t="s">
        <v>484</v>
      </c>
      <c r="F16" s="247" t="s">
        <v>8</v>
      </c>
      <c r="G16" s="585"/>
      <c r="H16" s="588"/>
      <c r="I16" s="591"/>
      <c r="J16" s="585"/>
      <c r="K16" s="243" t="s">
        <v>483</v>
      </c>
    </row>
  </sheetData>
  <sheetProtection/>
  <mergeCells count="10">
    <mergeCell ref="A9:A12"/>
    <mergeCell ref="G9:G12"/>
    <mergeCell ref="H9:H12"/>
    <mergeCell ref="I9:I12"/>
    <mergeCell ref="J9:J12"/>
    <mergeCell ref="A13:A16"/>
    <mergeCell ref="G13:G16"/>
    <mergeCell ref="H13:H16"/>
    <mergeCell ref="I13:I16"/>
    <mergeCell ref="J13:J16"/>
  </mergeCells>
  <printOptions horizontalCentered="1"/>
  <pageMargins left="0.3937007874015748" right="0.1968503937007874" top="0" bottom="0" header="0.3937007874015748" footer="0.3937007874015748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IM28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2" width="5.7109375" style="75" customWidth="1"/>
    <col min="3" max="3" width="11.140625" style="75" customWidth="1"/>
    <col min="4" max="4" width="15.421875" style="75" bestFit="1" customWidth="1"/>
    <col min="5" max="5" width="12.140625" style="242" customWidth="1"/>
    <col min="6" max="6" width="15.00390625" style="241" customWidth="1"/>
    <col min="7" max="7" width="10.140625" style="240" customWidth="1"/>
    <col min="8" max="8" width="10.140625" style="239" customWidth="1"/>
    <col min="9" max="9" width="8.140625" style="77" hidden="1" customWidth="1"/>
    <col min="10" max="10" width="9.57421875" style="112" customWidth="1"/>
    <col min="11" max="11" width="29.421875" style="75" customWidth="1"/>
    <col min="12" max="16384" width="9.140625" style="75" customWidth="1"/>
  </cols>
  <sheetData>
    <row r="1" spans="1:247" s="296" customFormat="1" ht="18.75">
      <c r="A1" s="102" t="s">
        <v>0</v>
      </c>
      <c r="E1" s="297"/>
      <c r="F1" s="298"/>
      <c r="G1" s="294"/>
      <c r="H1" s="45"/>
      <c r="I1" s="286"/>
      <c r="J1" s="297"/>
      <c r="L1" s="297"/>
      <c r="IM1" s="75"/>
    </row>
    <row r="2" spans="5:247" s="296" customFormat="1" ht="13.5" customHeight="1">
      <c r="E2" s="297"/>
      <c r="F2" s="298"/>
      <c r="G2" s="294"/>
      <c r="H2" s="45"/>
      <c r="I2" s="286"/>
      <c r="J2" s="297"/>
      <c r="K2" s="98" t="s">
        <v>1</v>
      </c>
      <c r="L2" s="297"/>
      <c r="IM2" s="75"/>
    </row>
    <row r="3" spans="3:14" ht="4.5" customHeight="1">
      <c r="C3" s="90"/>
      <c r="E3" s="295">
        <v>1.1574074074074073E-05</v>
      </c>
      <c r="F3" s="293"/>
      <c r="G3" s="287"/>
      <c r="H3" s="79"/>
      <c r="I3" s="286"/>
      <c r="J3" s="79"/>
      <c r="K3" s="76"/>
      <c r="L3" s="77"/>
      <c r="M3" s="275"/>
      <c r="N3" s="76"/>
    </row>
    <row r="4" spans="3:12" ht="15.75">
      <c r="C4" s="90" t="s">
        <v>594</v>
      </c>
      <c r="E4" s="89"/>
      <c r="F4" s="88"/>
      <c r="G4" s="294"/>
      <c r="H4" s="45"/>
      <c r="I4" s="286"/>
      <c r="J4" s="286"/>
      <c r="K4" s="93" t="s">
        <v>18</v>
      </c>
      <c r="L4" s="286"/>
    </row>
    <row r="5" spans="3:14" ht="4.5" customHeight="1">
      <c r="C5" s="90"/>
      <c r="E5" s="293"/>
      <c r="F5" s="293"/>
      <c r="G5" s="287"/>
      <c r="H5" s="79"/>
      <c r="I5" s="286"/>
      <c r="J5" s="79"/>
      <c r="K5" s="286"/>
      <c r="L5" s="77"/>
      <c r="M5" s="275"/>
      <c r="N5" s="76"/>
    </row>
    <row r="6" spans="3:14" ht="3" customHeight="1">
      <c r="C6" s="90"/>
      <c r="D6" s="296"/>
      <c r="E6" s="293"/>
      <c r="F6" s="293"/>
      <c r="G6" s="287"/>
      <c r="H6" s="79"/>
      <c r="I6" s="286"/>
      <c r="J6" s="79"/>
      <c r="K6" s="286"/>
      <c r="L6" s="77"/>
      <c r="M6" s="275"/>
      <c r="N6" s="76"/>
    </row>
    <row r="7" spans="4:14" ht="6" customHeight="1" thickBot="1">
      <c r="D7" s="87"/>
      <c r="E7" s="289"/>
      <c r="F7" s="288"/>
      <c r="G7" s="287"/>
      <c r="H7" s="79"/>
      <c r="I7" s="286"/>
      <c r="J7" s="79"/>
      <c r="K7" s="286"/>
      <c r="L7" s="77"/>
      <c r="M7" s="275"/>
      <c r="N7" s="76"/>
    </row>
    <row r="8" spans="1:11" s="275" customFormat="1" ht="12" thickBot="1">
      <c r="A8" s="350" t="s">
        <v>3</v>
      </c>
      <c r="B8" s="349" t="s">
        <v>54</v>
      </c>
      <c r="C8" s="348" t="s">
        <v>53</v>
      </c>
      <c r="D8" s="347" t="s">
        <v>52</v>
      </c>
      <c r="E8" s="346" t="s">
        <v>51</v>
      </c>
      <c r="F8" s="345" t="s">
        <v>50</v>
      </c>
      <c r="G8" s="344" t="s">
        <v>49</v>
      </c>
      <c r="H8" s="343" t="s">
        <v>284</v>
      </c>
      <c r="I8" s="342" t="s">
        <v>46</v>
      </c>
      <c r="J8" s="342" t="s">
        <v>45</v>
      </c>
      <c r="K8" s="341" t="s">
        <v>44</v>
      </c>
    </row>
    <row r="9" spans="1:11" ht="18" customHeight="1">
      <c r="A9" s="580">
        <v>1</v>
      </c>
      <c r="B9" s="328">
        <v>138</v>
      </c>
      <c r="C9" s="327" t="s">
        <v>564</v>
      </c>
      <c r="D9" s="326" t="s">
        <v>563</v>
      </c>
      <c r="E9" s="331" t="s">
        <v>562</v>
      </c>
      <c r="F9" s="311" t="s">
        <v>7</v>
      </c>
      <c r="G9" s="595">
        <f>IF(ISBLANK(H9),"",TRUNC(0.312*((H9/$E$3)-144)^2))</f>
        <v>817</v>
      </c>
      <c r="H9" s="586">
        <v>0.001074074074074074</v>
      </c>
      <c r="I9" s="268"/>
      <c r="J9" s="267"/>
      <c r="K9" s="324" t="s">
        <v>561</v>
      </c>
    </row>
    <row r="10" spans="1:11" ht="18" customHeight="1">
      <c r="A10" s="594"/>
      <c r="B10" s="340">
        <v>142</v>
      </c>
      <c r="C10" s="339" t="s">
        <v>329</v>
      </c>
      <c r="D10" s="338" t="s">
        <v>328</v>
      </c>
      <c r="E10" s="337" t="s">
        <v>327</v>
      </c>
      <c r="F10" s="308" t="s">
        <v>7</v>
      </c>
      <c r="G10" s="596"/>
      <c r="H10" s="587"/>
      <c r="I10" s="254"/>
      <c r="J10" s="253"/>
      <c r="K10" s="261" t="s">
        <v>182</v>
      </c>
    </row>
    <row r="11" spans="1:11" ht="18" customHeight="1">
      <c r="A11" s="594"/>
      <c r="B11" s="265">
        <v>149</v>
      </c>
      <c r="C11" s="264" t="s">
        <v>174</v>
      </c>
      <c r="D11" s="263" t="s">
        <v>173</v>
      </c>
      <c r="E11" s="336" t="s">
        <v>172</v>
      </c>
      <c r="F11" s="256" t="s">
        <v>7</v>
      </c>
      <c r="G11" s="596"/>
      <c r="H11" s="587"/>
      <c r="I11" s="254"/>
      <c r="J11" s="253"/>
      <c r="K11" s="261" t="s">
        <v>171</v>
      </c>
    </row>
    <row r="12" spans="1:11" ht="18" customHeight="1" thickBot="1">
      <c r="A12" s="582"/>
      <c r="B12" s="335">
        <v>141</v>
      </c>
      <c r="C12" s="334" t="s">
        <v>185</v>
      </c>
      <c r="D12" s="333" t="s">
        <v>184</v>
      </c>
      <c r="E12" s="332" t="s">
        <v>183</v>
      </c>
      <c r="F12" s="247" t="s">
        <v>7</v>
      </c>
      <c r="G12" s="597"/>
      <c r="H12" s="588"/>
      <c r="I12" s="245"/>
      <c r="J12" s="244"/>
      <c r="K12" s="243" t="s">
        <v>68</v>
      </c>
    </row>
    <row r="13" spans="1:11" ht="18" customHeight="1">
      <c r="A13" s="580">
        <v>2</v>
      </c>
      <c r="B13" s="328">
        <v>77</v>
      </c>
      <c r="C13" s="327" t="s">
        <v>230</v>
      </c>
      <c r="D13" s="326" t="s">
        <v>229</v>
      </c>
      <c r="E13" s="331" t="s">
        <v>228</v>
      </c>
      <c r="F13" s="311" t="s">
        <v>12</v>
      </c>
      <c r="G13" s="310" t="s">
        <v>593</v>
      </c>
      <c r="H13" s="586">
        <v>0.0010763888888888889</v>
      </c>
      <c r="I13" s="268"/>
      <c r="J13" s="267"/>
      <c r="K13" s="324" t="s">
        <v>150</v>
      </c>
    </row>
    <row r="14" spans="1:11" ht="18" customHeight="1">
      <c r="A14" s="594"/>
      <c r="B14" s="323">
        <v>69</v>
      </c>
      <c r="C14" s="322" t="s">
        <v>153</v>
      </c>
      <c r="D14" s="321" t="s">
        <v>152</v>
      </c>
      <c r="E14" s="330" t="s">
        <v>151</v>
      </c>
      <c r="F14" s="256" t="s">
        <v>6</v>
      </c>
      <c r="G14" s="302"/>
      <c r="H14" s="587"/>
      <c r="I14" s="254"/>
      <c r="J14" s="253"/>
      <c r="K14" s="319" t="s">
        <v>150</v>
      </c>
    </row>
    <row r="15" spans="1:11" ht="18" customHeight="1">
      <c r="A15" s="594"/>
      <c r="B15" s="323">
        <v>66</v>
      </c>
      <c r="C15" s="322" t="s">
        <v>167</v>
      </c>
      <c r="D15" s="321" t="s">
        <v>166</v>
      </c>
      <c r="E15" s="330" t="s">
        <v>165</v>
      </c>
      <c r="F15" s="256" t="s">
        <v>6</v>
      </c>
      <c r="G15" s="302"/>
      <c r="H15" s="587"/>
      <c r="I15" s="254"/>
      <c r="J15" s="253"/>
      <c r="K15" s="319" t="s">
        <v>150</v>
      </c>
    </row>
    <row r="16" spans="1:11" ht="18" customHeight="1" thickBot="1">
      <c r="A16" s="582"/>
      <c r="B16" s="251">
        <v>91</v>
      </c>
      <c r="C16" s="250" t="s">
        <v>164</v>
      </c>
      <c r="D16" s="249" t="s">
        <v>277</v>
      </c>
      <c r="E16" s="329" t="s">
        <v>276</v>
      </c>
      <c r="F16" s="247" t="s">
        <v>6</v>
      </c>
      <c r="G16" s="299"/>
      <c r="H16" s="588"/>
      <c r="I16" s="245"/>
      <c r="J16" s="244"/>
      <c r="K16" s="243" t="s">
        <v>275</v>
      </c>
    </row>
    <row r="17" spans="1:11" ht="18" customHeight="1">
      <c r="A17" s="580">
        <v>3</v>
      </c>
      <c r="B17" s="328">
        <v>131</v>
      </c>
      <c r="C17" s="327" t="s">
        <v>234</v>
      </c>
      <c r="D17" s="326" t="s">
        <v>326</v>
      </c>
      <c r="E17" s="325">
        <v>34569</v>
      </c>
      <c r="F17" s="311" t="s">
        <v>9</v>
      </c>
      <c r="G17" s="310">
        <f>IF(ISBLANK(H17),"",TRUNC(0.312*((H17/$E$3)-144)^2))</f>
        <v>686</v>
      </c>
      <c r="H17" s="586">
        <v>0.0011238425925925927</v>
      </c>
      <c r="I17" s="268"/>
      <c r="J17" s="267" t="str">
        <f>IF(ISBLANK(H17),"",IF(H17&lt;=0.00101851851851852,"KSM",IF(H17&lt;=0.00106481481481481,"I A",IF(H17&lt;=0.00112268518518519,"II A",IF(H17&lt;=0.00119212962962963,"III A",IF(H17&lt;=0.0012962962962963,"I JA",IF(H17&lt;=0.00138888888888889,"II JA",IF(H17&lt;=0.00144675925925926,"III JA",))))))))</f>
        <v>III A</v>
      </c>
      <c r="K17" s="324" t="s">
        <v>324</v>
      </c>
    </row>
    <row r="18" spans="1:11" ht="18" customHeight="1">
      <c r="A18" s="594"/>
      <c r="B18" s="323">
        <v>126</v>
      </c>
      <c r="C18" s="322" t="s">
        <v>340</v>
      </c>
      <c r="D18" s="321" t="s">
        <v>339</v>
      </c>
      <c r="E18" s="320" t="s">
        <v>338</v>
      </c>
      <c r="F18" s="256" t="s">
        <v>9</v>
      </c>
      <c r="G18" s="302"/>
      <c r="H18" s="587"/>
      <c r="I18" s="254"/>
      <c r="J18" s="253"/>
      <c r="K18" s="319" t="s">
        <v>337</v>
      </c>
    </row>
    <row r="19" spans="1:11" ht="18" customHeight="1">
      <c r="A19" s="594"/>
      <c r="B19" s="323">
        <v>129</v>
      </c>
      <c r="C19" s="322" t="s">
        <v>164</v>
      </c>
      <c r="D19" s="321" t="s">
        <v>212</v>
      </c>
      <c r="E19" s="320">
        <v>35173</v>
      </c>
      <c r="F19" s="256" t="s">
        <v>9</v>
      </c>
      <c r="G19" s="302"/>
      <c r="H19" s="587"/>
      <c r="I19" s="254"/>
      <c r="J19" s="253"/>
      <c r="K19" s="319" t="s">
        <v>171</v>
      </c>
    </row>
    <row r="20" spans="1:11" ht="18" customHeight="1" thickBot="1">
      <c r="A20" s="582"/>
      <c r="B20" s="251">
        <v>132</v>
      </c>
      <c r="C20" s="250" t="s">
        <v>592</v>
      </c>
      <c r="D20" s="249" t="s">
        <v>591</v>
      </c>
      <c r="E20" s="316">
        <v>34491</v>
      </c>
      <c r="F20" s="247" t="s">
        <v>9</v>
      </c>
      <c r="G20" s="299"/>
      <c r="H20" s="588"/>
      <c r="I20" s="245"/>
      <c r="J20" s="244"/>
      <c r="K20" s="243" t="s">
        <v>34</v>
      </c>
    </row>
    <row r="21" spans="1:11" ht="18" customHeight="1">
      <c r="A21" s="580"/>
      <c r="B21" s="315">
        <v>20</v>
      </c>
      <c r="C21" s="314" t="s">
        <v>149</v>
      </c>
      <c r="D21" s="313" t="s">
        <v>271</v>
      </c>
      <c r="E21" s="318">
        <v>33767</v>
      </c>
      <c r="F21" s="311" t="s">
        <v>10</v>
      </c>
      <c r="G21" s="595"/>
      <c r="H21" s="269" t="s">
        <v>75</v>
      </c>
      <c r="I21" s="268"/>
      <c r="J21" s="267"/>
      <c r="K21" s="309" t="s">
        <v>269</v>
      </c>
    </row>
    <row r="22" spans="1:11" ht="18" customHeight="1">
      <c r="A22" s="594"/>
      <c r="B22" s="306">
        <v>12</v>
      </c>
      <c r="C22" s="305" t="s">
        <v>210</v>
      </c>
      <c r="D22" s="304" t="s">
        <v>209</v>
      </c>
      <c r="E22" s="317">
        <v>34873</v>
      </c>
      <c r="F22" s="308" t="s">
        <v>10</v>
      </c>
      <c r="G22" s="596"/>
      <c r="H22" s="255"/>
      <c r="I22" s="254"/>
      <c r="J22" s="253"/>
      <c r="K22" s="307" t="s">
        <v>186</v>
      </c>
    </row>
    <row r="23" spans="1:11" ht="18" customHeight="1">
      <c r="A23" s="594"/>
      <c r="B23" s="306">
        <v>11</v>
      </c>
      <c r="C23" s="305" t="s">
        <v>189</v>
      </c>
      <c r="D23" s="304" t="s">
        <v>188</v>
      </c>
      <c r="E23" s="317">
        <v>34178</v>
      </c>
      <c r="F23" s="256" t="s">
        <v>10</v>
      </c>
      <c r="G23" s="596"/>
      <c r="H23" s="255"/>
      <c r="I23" s="254"/>
      <c r="J23" s="253"/>
      <c r="K23" s="301" t="s">
        <v>186</v>
      </c>
    </row>
    <row r="24" spans="1:11" ht="18" customHeight="1" thickBot="1">
      <c r="A24" s="582"/>
      <c r="B24" s="251">
        <v>15</v>
      </c>
      <c r="C24" s="250" t="s">
        <v>332</v>
      </c>
      <c r="D24" s="249" t="s">
        <v>331</v>
      </c>
      <c r="E24" s="316">
        <v>33877</v>
      </c>
      <c r="F24" s="247" t="s">
        <v>10</v>
      </c>
      <c r="G24" s="597"/>
      <c r="H24" s="246"/>
      <c r="I24" s="245"/>
      <c r="J24" s="244"/>
      <c r="K24" s="243"/>
    </row>
    <row r="25" spans="1:11" ht="18" customHeight="1">
      <c r="A25" s="580"/>
      <c r="B25" s="315">
        <v>39</v>
      </c>
      <c r="C25" s="314" t="s">
        <v>590</v>
      </c>
      <c r="D25" s="313" t="s">
        <v>589</v>
      </c>
      <c r="E25" s="312" t="s">
        <v>588</v>
      </c>
      <c r="F25" s="311" t="s">
        <v>8</v>
      </c>
      <c r="G25" s="595"/>
      <c r="H25" s="269" t="s">
        <v>75</v>
      </c>
      <c r="I25" s="268"/>
      <c r="J25" s="267"/>
      <c r="K25" s="309" t="s">
        <v>587</v>
      </c>
    </row>
    <row r="26" spans="1:11" ht="18" customHeight="1">
      <c r="A26" s="594"/>
      <c r="B26" s="306">
        <v>38</v>
      </c>
      <c r="C26" s="305" t="s">
        <v>502</v>
      </c>
      <c r="D26" s="304" t="s">
        <v>501</v>
      </c>
      <c r="E26" s="303" t="s">
        <v>500</v>
      </c>
      <c r="F26" s="308" t="s">
        <v>8</v>
      </c>
      <c r="G26" s="596"/>
      <c r="H26" s="255"/>
      <c r="I26" s="254"/>
      <c r="J26" s="253"/>
      <c r="K26" s="307" t="s">
        <v>483</v>
      </c>
    </row>
    <row r="27" spans="1:11" ht="18" customHeight="1">
      <c r="A27" s="594"/>
      <c r="B27" s="306">
        <v>41</v>
      </c>
      <c r="C27" s="305" t="s">
        <v>586</v>
      </c>
      <c r="D27" s="304" t="s">
        <v>585</v>
      </c>
      <c r="E27" s="303" t="s">
        <v>584</v>
      </c>
      <c r="F27" s="256" t="s">
        <v>8</v>
      </c>
      <c r="G27" s="596"/>
      <c r="H27" s="255"/>
      <c r="I27" s="254"/>
      <c r="J27" s="253"/>
      <c r="K27" s="301" t="s">
        <v>583</v>
      </c>
    </row>
    <row r="28" spans="1:11" ht="18" customHeight="1" thickBot="1">
      <c r="A28" s="582"/>
      <c r="B28" s="251">
        <v>33</v>
      </c>
      <c r="C28" s="250" t="s">
        <v>146</v>
      </c>
      <c r="D28" s="249" t="s">
        <v>145</v>
      </c>
      <c r="E28" s="300" t="s">
        <v>144</v>
      </c>
      <c r="F28" s="247" t="s">
        <v>8</v>
      </c>
      <c r="G28" s="597"/>
      <c r="H28" s="246"/>
      <c r="I28" s="245"/>
      <c r="J28" s="244"/>
      <c r="K28" s="243" t="s">
        <v>143</v>
      </c>
    </row>
  </sheetData>
  <sheetProtection/>
  <mergeCells count="11">
    <mergeCell ref="A25:A28"/>
    <mergeCell ref="G25:G28"/>
    <mergeCell ref="A9:A12"/>
    <mergeCell ref="G9:G12"/>
    <mergeCell ref="H9:H12"/>
    <mergeCell ref="A13:A16"/>
    <mergeCell ref="H13:H16"/>
    <mergeCell ref="A17:A20"/>
    <mergeCell ref="H17:H20"/>
    <mergeCell ref="A21:A24"/>
    <mergeCell ref="G21:G24"/>
  </mergeCells>
  <printOptions horizont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28125" style="351" customWidth="1"/>
    <col min="2" max="2" width="4.421875" style="351" customWidth="1"/>
    <col min="3" max="3" width="9.8515625" style="351" customWidth="1"/>
    <col min="4" max="4" width="13.00390625" style="351" customWidth="1"/>
    <col min="5" max="5" width="9.28125" style="351" customWidth="1"/>
    <col min="6" max="6" width="8.140625" style="351" customWidth="1"/>
    <col min="7" max="7" width="6.00390625" style="351" customWidth="1"/>
    <col min="8" max="15" width="4.421875" style="351" customWidth="1"/>
    <col min="16" max="24" width="4.421875" style="351" hidden="1" customWidth="1"/>
    <col min="25" max="25" width="7.28125" style="351" customWidth="1"/>
    <col min="26" max="26" width="4.421875" style="351" bestFit="1" customWidth="1"/>
    <col min="27" max="27" width="14.28125" style="352" customWidth="1"/>
    <col min="28" max="28" width="4.00390625" style="351" customWidth="1"/>
    <col min="29" max="16384" width="11.421875" style="351" customWidth="1"/>
  </cols>
  <sheetData>
    <row r="1" spans="1:24" s="383" customFormat="1" ht="15" customHeight="1">
      <c r="A1" s="387" t="s">
        <v>0</v>
      </c>
      <c r="B1" s="390"/>
      <c r="C1" s="379"/>
      <c r="D1" s="390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</row>
    <row r="2" spans="3:27" ht="15" customHeight="1">
      <c r="C2" s="384"/>
      <c r="AA2" s="388" t="s">
        <v>1</v>
      </c>
    </row>
    <row r="3" spans="3:27" s="380" customFormat="1" ht="15" customHeight="1">
      <c r="C3" s="387"/>
      <c r="G3" s="386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AA3" s="385" t="s">
        <v>18</v>
      </c>
    </row>
    <row r="4" spans="3:27" s="380" customFormat="1" ht="15" customHeight="1">
      <c r="C4" s="384" t="s">
        <v>620</v>
      </c>
      <c r="E4" s="383"/>
      <c r="G4" s="382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AA4" s="381"/>
    </row>
    <row r="5" spans="3:24" ht="15" customHeight="1">
      <c r="C5" s="379"/>
      <c r="H5" s="598" t="s">
        <v>619</v>
      </c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600"/>
      <c r="T5" s="378"/>
      <c r="U5" s="378"/>
      <c r="V5" s="378"/>
      <c r="W5" s="378"/>
      <c r="X5" s="377"/>
    </row>
    <row r="6" spans="1:28" ht="24" customHeight="1">
      <c r="A6" s="370" t="s">
        <v>3</v>
      </c>
      <c r="B6" s="376" t="s">
        <v>54</v>
      </c>
      <c r="C6" s="375" t="s">
        <v>53</v>
      </c>
      <c r="D6" s="374" t="s">
        <v>52</v>
      </c>
      <c r="E6" s="373" t="s">
        <v>51</v>
      </c>
      <c r="F6" s="369" t="s">
        <v>50</v>
      </c>
      <c r="G6" s="370" t="s">
        <v>49</v>
      </c>
      <c r="H6" s="372" t="s">
        <v>618</v>
      </c>
      <c r="I6" s="372" t="s">
        <v>617</v>
      </c>
      <c r="J6" s="372" t="s">
        <v>616</v>
      </c>
      <c r="K6" s="372" t="s">
        <v>615</v>
      </c>
      <c r="L6" s="372" t="s">
        <v>614</v>
      </c>
      <c r="M6" s="372" t="s">
        <v>613</v>
      </c>
      <c r="N6" s="372" t="s">
        <v>612</v>
      </c>
      <c r="O6" s="372" t="s">
        <v>611</v>
      </c>
      <c r="P6" s="372"/>
      <c r="Q6" s="372"/>
      <c r="R6" s="372"/>
      <c r="S6" s="372"/>
      <c r="T6" s="371"/>
      <c r="U6" s="371"/>
      <c r="V6" s="371"/>
      <c r="W6" s="371"/>
      <c r="X6" s="371"/>
      <c r="Y6" s="370" t="s">
        <v>610</v>
      </c>
      <c r="Z6" s="369" t="s">
        <v>609</v>
      </c>
      <c r="AA6" s="368" t="s">
        <v>44</v>
      </c>
      <c r="AB6" s="367"/>
    </row>
    <row r="7" spans="1:28" ht="23.25" customHeight="1">
      <c r="A7" s="365">
        <v>1</v>
      </c>
      <c r="B7" s="365">
        <v>119</v>
      </c>
      <c r="C7" s="364" t="s">
        <v>83</v>
      </c>
      <c r="D7" s="363" t="s">
        <v>544</v>
      </c>
      <c r="E7" s="362" t="s">
        <v>543</v>
      </c>
      <c r="F7" s="354" t="s">
        <v>13</v>
      </c>
      <c r="G7" s="361">
        <f>IF(ISBLANK(Y7),"",TRUNC(41.34*(Y7+10.248)^2)-5000)</f>
        <v>901</v>
      </c>
      <c r="H7" s="365"/>
      <c r="I7" s="365"/>
      <c r="J7" s="365"/>
      <c r="K7" s="365" t="s">
        <v>604</v>
      </c>
      <c r="L7" s="365" t="s">
        <v>598</v>
      </c>
      <c r="M7" s="365" t="s">
        <v>598</v>
      </c>
      <c r="N7" s="365" t="s">
        <v>604</v>
      </c>
      <c r="O7" s="365" t="s">
        <v>596</v>
      </c>
      <c r="P7" s="365"/>
      <c r="Q7" s="365"/>
      <c r="R7" s="365"/>
      <c r="S7" s="365"/>
      <c r="T7" s="359"/>
      <c r="U7" s="358"/>
      <c r="V7" s="358"/>
      <c r="W7" s="357"/>
      <c r="X7" s="357"/>
      <c r="Y7" s="366">
        <v>1.7</v>
      </c>
      <c r="Z7" s="355" t="str">
        <f>IF(ISBLANK(Y7),"",IF(Y7&lt;1.39,"",IF(Y7&gt;=1.91,"TSM",IF(Y7&gt;=1.83,"SM",IF(Y7&gt;=1.75,"KSM",IF(Y7&gt;=1.65,"I A",IF(Y7&gt;=1.5,"II A",IF(Y7&gt;=1.39,"III A"))))))))</f>
        <v>I A</v>
      </c>
      <c r="AA7" s="354" t="s">
        <v>608</v>
      </c>
      <c r="AB7" s="353"/>
    </row>
    <row r="8" spans="1:28" ht="23.25" customHeight="1">
      <c r="A8" s="365">
        <v>2</v>
      </c>
      <c r="B8" s="365">
        <v>19</v>
      </c>
      <c r="C8" s="364" t="s">
        <v>607</v>
      </c>
      <c r="D8" s="363" t="s">
        <v>606</v>
      </c>
      <c r="E8" s="362" t="s">
        <v>605</v>
      </c>
      <c r="F8" s="354" t="s">
        <v>10</v>
      </c>
      <c r="G8" s="361">
        <f>IF(ISBLANK(Y8),"",TRUNC(41.34*(Y8+10.248)^2)-5000)</f>
        <v>803</v>
      </c>
      <c r="H8" s="360"/>
      <c r="I8" s="360"/>
      <c r="J8" s="360" t="s">
        <v>598</v>
      </c>
      <c r="K8" s="360" t="s">
        <v>597</v>
      </c>
      <c r="L8" s="360" t="s">
        <v>604</v>
      </c>
      <c r="M8" s="360" t="s">
        <v>596</v>
      </c>
      <c r="N8" s="360"/>
      <c r="O8" s="360"/>
      <c r="P8" s="360"/>
      <c r="Q8" s="360"/>
      <c r="R8" s="360"/>
      <c r="S8" s="360"/>
      <c r="T8" s="359"/>
      <c r="U8" s="358"/>
      <c r="V8" s="358"/>
      <c r="W8" s="357"/>
      <c r="X8" s="357"/>
      <c r="Y8" s="356">
        <v>1.6</v>
      </c>
      <c r="Z8" s="355" t="str">
        <f>IF(ISBLANK(Y8),"",IF(Y8&lt;1.39,"",IF(Y8&gt;=1.91,"TSM",IF(Y8&gt;=1.83,"SM",IF(Y8&gt;=1.75,"KSM",IF(Y8&gt;=1.65,"I A",IF(Y8&gt;=1.5,"II A",IF(Y8&gt;=1.39,"III A"))))))))</f>
        <v>II A</v>
      </c>
      <c r="AA8" s="354" t="s">
        <v>603</v>
      </c>
      <c r="AB8" s="353"/>
    </row>
    <row r="9" spans="1:28" ht="23.25" customHeight="1">
      <c r="A9" s="365">
        <v>3</v>
      </c>
      <c r="B9" s="365">
        <v>37</v>
      </c>
      <c r="C9" s="364" t="s">
        <v>581</v>
      </c>
      <c r="D9" s="363" t="s">
        <v>580</v>
      </c>
      <c r="E9" s="362" t="s">
        <v>579</v>
      </c>
      <c r="F9" s="354" t="s">
        <v>8</v>
      </c>
      <c r="G9" s="361">
        <f>IF(ISBLANK(Y9),"",TRUNC(41.34*(Y9+10.248)^2)-5000)</f>
        <v>754</v>
      </c>
      <c r="H9" s="360" t="s">
        <v>598</v>
      </c>
      <c r="I9" s="360" t="s">
        <v>598</v>
      </c>
      <c r="J9" s="360" t="s">
        <v>598</v>
      </c>
      <c r="K9" s="360" t="s">
        <v>598</v>
      </c>
      <c r="L9" s="360" t="s">
        <v>596</v>
      </c>
      <c r="M9" s="360"/>
      <c r="N9" s="360"/>
      <c r="O9" s="360"/>
      <c r="P9" s="360"/>
      <c r="Q9" s="360"/>
      <c r="R9" s="360"/>
      <c r="S9" s="360"/>
      <c r="T9" s="359"/>
      <c r="U9" s="358"/>
      <c r="V9" s="358"/>
      <c r="W9" s="357"/>
      <c r="X9" s="357"/>
      <c r="Y9" s="356">
        <v>1.55</v>
      </c>
      <c r="Z9" s="355" t="str">
        <f>IF(ISBLANK(Y9),"",IF(Y9&lt;1.39,"",IF(Y9&gt;=1.91,"TSM",IF(Y9&gt;=1.83,"SM",IF(Y9&gt;=1.75,"KSM",IF(Y9&gt;=1.65,"I A",IF(Y9&gt;=1.5,"II A",IF(Y9&gt;=1.39,"III A"))))))))</f>
        <v>II A</v>
      </c>
      <c r="AA9" s="354" t="s">
        <v>460</v>
      </c>
      <c r="AB9" s="353"/>
    </row>
    <row r="10" spans="1:28" ht="23.25" customHeight="1">
      <c r="A10" s="365" t="s">
        <v>602</v>
      </c>
      <c r="B10" s="365">
        <v>185</v>
      </c>
      <c r="C10" s="364" t="s">
        <v>477</v>
      </c>
      <c r="D10" s="363" t="s">
        <v>601</v>
      </c>
      <c r="E10" s="362" t="s">
        <v>600</v>
      </c>
      <c r="F10" s="354" t="s">
        <v>599</v>
      </c>
      <c r="G10" s="361" t="s">
        <v>80</v>
      </c>
      <c r="H10" s="360"/>
      <c r="I10" s="360"/>
      <c r="J10" s="360" t="s">
        <v>598</v>
      </c>
      <c r="K10" s="360" t="s">
        <v>598</v>
      </c>
      <c r="L10" s="360" t="s">
        <v>598</v>
      </c>
      <c r="M10" s="360" t="s">
        <v>598</v>
      </c>
      <c r="N10" s="360" t="s">
        <v>597</v>
      </c>
      <c r="O10" s="360" t="s">
        <v>596</v>
      </c>
      <c r="P10" s="360"/>
      <c r="Q10" s="360"/>
      <c r="R10" s="360"/>
      <c r="S10" s="360"/>
      <c r="T10" s="359"/>
      <c r="U10" s="358"/>
      <c r="V10" s="358"/>
      <c r="W10" s="357"/>
      <c r="X10" s="357"/>
      <c r="Y10" s="356">
        <v>1.7</v>
      </c>
      <c r="Z10" s="355" t="str">
        <f>IF(ISBLANK(Y10),"",IF(Y10&lt;1.39,"",IF(Y10&gt;=1.91,"TSM",IF(Y10&gt;=1.83,"SM",IF(Y10&gt;=1.75,"KSM",IF(Y10&gt;=1.65,"I A",IF(Y10&gt;=1.5,"II A",IF(Y10&gt;=1.39,"III A"))))))))</f>
        <v>I A</v>
      </c>
      <c r="AA10" s="354" t="s">
        <v>595</v>
      </c>
      <c r="AB10" s="353"/>
    </row>
  </sheetData>
  <sheetProtection/>
  <mergeCells count="1">
    <mergeCell ref="H5:S5"/>
  </mergeCells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X18"/>
  <sheetViews>
    <sheetView zoomScale="110" zoomScaleNormal="110" zoomScalePageLayoutView="0" workbookViewId="0" topLeftCell="A1">
      <selection activeCell="A2" sqref="A2"/>
    </sheetView>
  </sheetViews>
  <sheetFormatPr defaultColWidth="11.421875" defaultRowHeight="12.75"/>
  <cols>
    <col min="1" max="1" width="4.28125" style="391" customWidth="1"/>
    <col min="2" max="2" width="4.421875" style="391" customWidth="1"/>
    <col min="3" max="3" width="9.8515625" style="391" customWidth="1"/>
    <col min="4" max="4" width="13.00390625" style="391" customWidth="1"/>
    <col min="5" max="5" width="10.8515625" style="391" customWidth="1"/>
    <col min="6" max="6" width="7.28125" style="391" customWidth="1"/>
    <col min="7" max="7" width="5.140625" style="391" customWidth="1"/>
    <col min="8" max="19" width="4.7109375" style="391" customWidth="1"/>
    <col min="20" max="20" width="7.28125" style="391" customWidth="1"/>
    <col min="21" max="21" width="6.421875" style="391" customWidth="1"/>
    <col min="22" max="22" width="14.28125" style="392" customWidth="1"/>
    <col min="23" max="23" width="3.421875" style="391" customWidth="1"/>
    <col min="24" max="16384" width="11.421875" style="391" customWidth="1"/>
  </cols>
  <sheetData>
    <row r="1" spans="1:19" s="423" customFormat="1" ht="20.25">
      <c r="A1" s="427" t="s">
        <v>0</v>
      </c>
      <c r="B1" s="430"/>
      <c r="C1" s="419"/>
      <c r="D1" s="430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</row>
    <row r="2" spans="3:22" ht="15.75">
      <c r="C2" s="424"/>
      <c r="V2" s="428" t="s">
        <v>1</v>
      </c>
    </row>
    <row r="3" spans="3:22" s="420" customFormat="1" ht="15.75">
      <c r="C3" s="427"/>
      <c r="G3" s="426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V3" s="425" t="s">
        <v>18</v>
      </c>
    </row>
    <row r="4" spans="3:22" s="420" customFormat="1" ht="15.75">
      <c r="C4" s="424" t="s">
        <v>659</v>
      </c>
      <c r="E4" s="423"/>
      <c r="G4" s="422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V4" s="421"/>
    </row>
    <row r="5" spans="22:24" ht="1.5" customHeight="1">
      <c r="V5" s="391"/>
      <c r="X5" s="392"/>
    </row>
    <row r="6" spans="22:24" ht="1.5" customHeight="1">
      <c r="V6" s="391"/>
      <c r="X6" s="392"/>
    </row>
    <row r="7" spans="3:19" ht="11.25" customHeight="1">
      <c r="C7" s="419"/>
      <c r="H7" s="418"/>
      <c r="I7" s="417"/>
      <c r="J7" s="417"/>
      <c r="K7" s="417"/>
      <c r="L7" s="417"/>
      <c r="M7" s="417" t="s">
        <v>619</v>
      </c>
      <c r="N7" s="417"/>
      <c r="O7" s="417"/>
      <c r="P7" s="417"/>
      <c r="Q7" s="417"/>
      <c r="R7" s="417"/>
      <c r="S7" s="416"/>
    </row>
    <row r="8" spans="1:22" s="409" customFormat="1" ht="17.25" customHeight="1">
      <c r="A8" s="412" t="s">
        <v>3</v>
      </c>
      <c r="B8" s="411" t="s">
        <v>54</v>
      </c>
      <c r="C8" s="415" t="s">
        <v>53</v>
      </c>
      <c r="D8" s="414" t="s">
        <v>52</v>
      </c>
      <c r="E8" s="412" t="s">
        <v>51</v>
      </c>
      <c r="F8" s="411" t="s">
        <v>50</v>
      </c>
      <c r="G8" s="412" t="s">
        <v>49</v>
      </c>
      <c r="H8" s="413" t="s">
        <v>612</v>
      </c>
      <c r="I8" s="413" t="s">
        <v>611</v>
      </c>
      <c r="J8" s="413" t="s">
        <v>658</v>
      </c>
      <c r="K8" s="413" t="s">
        <v>657</v>
      </c>
      <c r="L8" s="413" t="s">
        <v>656</v>
      </c>
      <c r="M8" s="413" t="s">
        <v>655</v>
      </c>
      <c r="N8" s="413" t="s">
        <v>654</v>
      </c>
      <c r="O8" s="413" t="s">
        <v>653</v>
      </c>
      <c r="P8" s="413" t="s">
        <v>652</v>
      </c>
      <c r="Q8" s="413" t="s">
        <v>651</v>
      </c>
      <c r="R8" s="413" t="s">
        <v>650</v>
      </c>
      <c r="S8" s="413" t="s">
        <v>649</v>
      </c>
      <c r="T8" s="412" t="s">
        <v>610</v>
      </c>
      <c r="U8" s="411" t="s">
        <v>609</v>
      </c>
      <c r="V8" s="410" t="s">
        <v>44</v>
      </c>
    </row>
    <row r="9" spans="1:23" ht="23.25" customHeight="1">
      <c r="A9" s="396">
        <v>1</v>
      </c>
      <c r="B9" s="396">
        <v>117</v>
      </c>
      <c r="C9" s="399" t="s">
        <v>648</v>
      </c>
      <c r="D9" s="398" t="s">
        <v>647</v>
      </c>
      <c r="E9" s="403" t="s">
        <v>646</v>
      </c>
      <c r="F9" s="393" t="s">
        <v>13</v>
      </c>
      <c r="G9" s="394">
        <f aca="true" t="shared" si="0" ref="G9:G16">IF(ISBLANK(T9),"",TRUNC(35.04*(T9+10.966)^2)-5000)</f>
        <v>1037</v>
      </c>
      <c r="H9" s="396"/>
      <c r="I9" s="396"/>
      <c r="J9" s="396"/>
      <c r="K9" s="396"/>
      <c r="L9" s="396"/>
      <c r="M9" s="396" t="s">
        <v>598</v>
      </c>
      <c r="N9" s="396" t="s">
        <v>598</v>
      </c>
      <c r="O9" s="396" t="s">
        <v>598</v>
      </c>
      <c r="P9" s="396" t="s">
        <v>598</v>
      </c>
      <c r="Q9" s="396" t="s">
        <v>597</v>
      </c>
      <c r="R9" s="396" t="s">
        <v>597</v>
      </c>
      <c r="S9" s="396" t="s">
        <v>596</v>
      </c>
      <c r="T9" s="402">
        <v>2.16</v>
      </c>
      <c r="U9" s="394" t="str">
        <f aca="true" t="shared" si="1" ref="U9:U14">IF(ISBLANK(T9),"",IF(T9&lt;1.6,"",IF(T9&gt;=2.28,"TSM",IF(T9&gt;=2.15,"SM",IF(T9&gt;=2.03,"KSM",IF(T9&gt;=1.9,"I A",IF(T9&gt;=1.75,"II A",IF(T9&gt;=1.6,"III A"))))))))</f>
        <v>SM</v>
      </c>
      <c r="V9" s="393" t="s">
        <v>645</v>
      </c>
      <c r="W9" s="401"/>
    </row>
    <row r="10" spans="1:23" ht="23.25" customHeight="1">
      <c r="A10" s="396">
        <v>2</v>
      </c>
      <c r="B10" s="396">
        <v>120</v>
      </c>
      <c r="C10" s="399" t="s">
        <v>164</v>
      </c>
      <c r="D10" s="398" t="s">
        <v>644</v>
      </c>
      <c r="E10" s="403" t="s">
        <v>643</v>
      </c>
      <c r="F10" s="393" t="s">
        <v>13</v>
      </c>
      <c r="G10" s="394">
        <f t="shared" si="0"/>
        <v>927</v>
      </c>
      <c r="H10" s="396"/>
      <c r="I10" s="396"/>
      <c r="J10" s="396"/>
      <c r="K10" s="396"/>
      <c r="L10" s="396" t="s">
        <v>598</v>
      </c>
      <c r="M10" s="396" t="s">
        <v>598</v>
      </c>
      <c r="N10" s="396" t="s">
        <v>598</v>
      </c>
      <c r="O10" s="396" t="s">
        <v>598</v>
      </c>
      <c r="P10" s="396" t="s">
        <v>596</v>
      </c>
      <c r="Q10" s="396"/>
      <c r="R10" s="396"/>
      <c r="S10" s="396"/>
      <c r="T10" s="402">
        <v>2.04</v>
      </c>
      <c r="U10" s="394" t="str">
        <f t="shared" si="1"/>
        <v>KSM</v>
      </c>
      <c r="V10" s="393" t="s">
        <v>642</v>
      </c>
      <c r="W10" s="401"/>
    </row>
    <row r="11" spans="1:23" ht="23.25" customHeight="1">
      <c r="A11" s="396">
        <v>3</v>
      </c>
      <c r="B11" s="396">
        <v>88</v>
      </c>
      <c r="C11" s="399" t="s">
        <v>641</v>
      </c>
      <c r="D11" s="398" t="s">
        <v>640</v>
      </c>
      <c r="E11" s="403" t="s">
        <v>639</v>
      </c>
      <c r="F11" s="393" t="s">
        <v>6</v>
      </c>
      <c r="G11" s="394">
        <f t="shared" si="0"/>
        <v>890</v>
      </c>
      <c r="H11" s="396"/>
      <c r="I11" s="396"/>
      <c r="J11" s="396"/>
      <c r="K11" s="396"/>
      <c r="L11" s="396" t="s">
        <v>598</v>
      </c>
      <c r="M11" s="396" t="s">
        <v>597</v>
      </c>
      <c r="N11" s="396" t="s">
        <v>598</v>
      </c>
      <c r="O11" s="396" t="s">
        <v>596</v>
      </c>
      <c r="P11" s="396"/>
      <c r="Q11" s="396"/>
      <c r="R11" s="396"/>
      <c r="S11" s="396"/>
      <c r="T11" s="395">
        <v>2</v>
      </c>
      <c r="U11" s="394" t="str">
        <f t="shared" si="1"/>
        <v>I A</v>
      </c>
      <c r="V11" s="393" t="s">
        <v>638</v>
      </c>
      <c r="W11" s="401"/>
    </row>
    <row r="12" spans="1:23" ht="23.25" customHeight="1">
      <c r="A12" s="396">
        <v>4</v>
      </c>
      <c r="B12" s="396">
        <v>138</v>
      </c>
      <c r="C12" s="399" t="s">
        <v>564</v>
      </c>
      <c r="D12" s="398" t="s">
        <v>563</v>
      </c>
      <c r="E12" s="403" t="s">
        <v>562</v>
      </c>
      <c r="F12" s="393" t="s">
        <v>7</v>
      </c>
      <c r="G12" s="394">
        <f t="shared" si="0"/>
        <v>845</v>
      </c>
      <c r="H12" s="396"/>
      <c r="I12" s="396"/>
      <c r="J12" s="396" t="s">
        <v>598</v>
      </c>
      <c r="K12" s="396" t="s">
        <v>598</v>
      </c>
      <c r="L12" s="396" t="s">
        <v>597</v>
      </c>
      <c r="M12" s="396" t="s">
        <v>597</v>
      </c>
      <c r="N12" s="396" t="s">
        <v>596</v>
      </c>
      <c r="O12" s="396"/>
      <c r="P12" s="396"/>
      <c r="Q12" s="396"/>
      <c r="R12" s="396"/>
      <c r="S12" s="396"/>
      <c r="T12" s="402">
        <v>1.95</v>
      </c>
      <c r="U12" s="394" t="str">
        <f t="shared" si="1"/>
        <v>I A</v>
      </c>
      <c r="V12" s="393" t="s">
        <v>561</v>
      </c>
      <c r="W12" s="401"/>
    </row>
    <row r="13" spans="1:23" ht="23.25" customHeight="1">
      <c r="A13" s="396">
        <v>5</v>
      </c>
      <c r="B13" s="396">
        <v>18</v>
      </c>
      <c r="C13" s="399" t="s">
        <v>223</v>
      </c>
      <c r="D13" s="398" t="s">
        <v>637</v>
      </c>
      <c r="E13" s="403" t="s">
        <v>636</v>
      </c>
      <c r="F13" s="393" t="s">
        <v>10</v>
      </c>
      <c r="G13" s="394">
        <f t="shared" si="0"/>
        <v>800</v>
      </c>
      <c r="H13" s="396" t="s">
        <v>598</v>
      </c>
      <c r="I13" s="396" t="s">
        <v>598</v>
      </c>
      <c r="J13" s="396" t="s">
        <v>598</v>
      </c>
      <c r="K13" s="396" t="s">
        <v>598</v>
      </c>
      <c r="L13" s="396" t="s">
        <v>598</v>
      </c>
      <c r="M13" s="396" t="s">
        <v>596</v>
      </c>
      <c r="N13" s="396"/>
      <c r="O13" s="396"/>
      <c r="P13" s="396"/>
      <c r="Q13" s="396"/>
      <c r="R13" s="396"/>
      <c r="S13" s="396"/>
      <c r="T13" s="402">
        <v>1.9</v>
      </c>
      <c r="U13" s="394" t="str">
        <f t="shared" si="1"/>
        <v>I A</v>
      </c>
      <c r="V13" s="393" t="s">
        <v>635</v>
      </c>
      <c r="W13" s="401"/>
    </row>
    <row r="14" spans="1:23" ht="23.25" customHeight="1">
      <c r="A14" s="396">
        <v>6</v>
      </c>
      <c r="B14" s="396">
        <v>35</v>
      </c>
      <c r="C14" s="399" t="s">
        <v>274</v>
      </c>
      <c r="D14" s="398" t="s">
        <v>634</v>
      </c>
      <c r="E14" s="403" t="s">
        <v>633</v>
      </c>
      <c r="F14" s="393" t="s">
        <v>8</v>
      </c>
      <c r="G14" s="394">
        <f t="shared" si="0"/>
        <v>665</v>
      </c>
      <c r="H14" s="396" t="s">
        <v>598</v>
      </c>
      <c r="I14" s="396" t="s">
        <v>598</v>
      </c>
      <c r="J14" s="396" t="s">
        <v>596</v>
      </c>
      <c r="K14" s="396"/>
      <c r="L14" s="396"/>
      <c r="M14" s="396"/>
      <c r="N14" s="396"/>
      <c r="O14" s="396"/>
      <c r="P14" s="396"/>
      <c r="Q14" s="396"/>
      <c r="R14" s="396"/>
      <c r="S14" s="396"/>
      <c r="T14" s="402">
        <v>1.75</v>
      </c>
      <c r="U14" s="394" t="str">
        <f t="shared" si="1"/>
        <v>II A</v>
      </c>
      <c r="V14" s="393" t="s">
        <v>632</v>
      </c>
      <c r="W14" s="401"/>
    </row>
    <row r="15" spans="1:23" ht="23.25" customHeight="1">
      <c r="A15" s="396">
        <v>6</v>
      </c>
      <c r="B15" s="396">
        <v>41</v>
      </c>
      <c r="C15" s="399" t="s">
        <v>181</v>
      </c>
      <c r="D15" s="398" t="s">
        <v>585</v>
      </c>
      <c r="E15" s="408">
        <v>35328</v>
      </c>
      <c r="F15" s="406" t="s">
        <v>8</v>
      </c>
      <c r="G15" s="394">
        <f t="shared" si="0"/>
        <v>665</v>
      </c>
      <c r="H15" s="396"/>
      <c r="I15" s="396" t="s">
        <v>598</v>
      </c>
      <c r="J15" s="396" t="s">
        <v>596</v>
      </c>
      <c r="K15" s="396"/>
      <c r="L15" s="396"/>
      <c r="M15" s="396"/>
      <c r="N15" s="396"/>
      <c r="O15" s="396"/>
      <c r="P15" s="396"/>
      <c r="Q15" s="396"/>
      <c r="R15" s="396"/>
      <c r="S15" s="396"/>
      <c r="T15" s="407">
        <v>1.75</v>
      </c>
      <c r="U15" s="396" t="s">
        <v>631</v>
      </c>
      <c r="V15" s="406" t="s">
        <v>583</v>
      </c>
      <c r="W15" s="401"/>
    </row>
    <row r="16" spans="1:23" ht="23.25" customHeight="1">
      <c r="A16" s="396">
        <v>8</v>
      </c>
      <c r="B16" s="396">
        <v>23</v>
      </c>
      <c r="C16" s="399" t="s">
        <v>185</v>
      </c>
      <c r="D16" s="398" t="s">
        <v>630</v>
      </c>
      <c r="E16" s="403" t="s">
        <v>629</v>
      </c>
      <c r="F16" s="393" t="s">
        <v>10</v>
      </c>
      <c r="G16" s="394">
        <f t="shared" si="0"/>
        <v>621</v>
      </c>
      <c r="H16" s="396" t="s">
        <v>597</v>
      </c>
      <c r="I16" s="396" t="s">
        <v>596</v>
      </c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402">
        <v>1.7</v>
      </c>
      <c r="U16" s="394" t="str">
        <f>IF(ISBLANK(T16),"",IF(T16&lt;1.6,"",IF(T16&gt;=2.28,"TSM",IF(T16&gt;=2.15,"SM",IF(T16&gt;=2.03,"KSM",IF(T16&gt;=1.9,"I A",IF(T16&gt;=1.75,"II A",IF(T16&gt;=1.6,"III A"))))))))</f>
        <v>III A</v>
      </c>
      <c r="V16" s="393" t="s">
        <v>628</v>
      </c>
      <c r="W16" s="401"/>
    </row>
    <row r="17" spans="1:23" ht="23.25" customHeight="1">
      <c r="A17" s="396"/>
      <c r="B17" s="396">
        <v>114</v>
      </c>
      <c r="C17" s="405" t="s">
        <v>627</v>
      </c>
      <c r="D17" s="404" t="s">
        <v>626</v>
      </c>
      <c r="E17" s="403" t="s">
        <v>625</v>
      </c>
      <c r="F17" s="393" t="s">
        <v>548</v>
      </c>
      <c r="G17" s="394" t="s">
        <v>80</v>
      </c>
      <c r="H17" s="396"/>
      <c r="I17" s="396"/>
      <c r="J17" s="396"/>
      <c r="K17" s="396"/>
      <c r="L17" s="396"/>
      <c r="M17" s="396"/>
      <c r="N17" s="396" t="s">
        <v>598</v>
      </c>
      <c r="O17" s="396" t="s">
        <v>598</v>
      </c>
      <c r="P17" s="396" t="s">
        <v>598</v>
      </c>
      <c r="Q17" s="396" t="s">
        <v>598</v>
      </c>
      <c r="R17" s="396" t="s">
        <v>597</v>
      </c>
      <c r="S17" s="396" t="s">
        <v>596</v>
      </c>
      <c r="T17" s="402">
        <v>2.16</v>
      </c>
      <c r="U17" s="394" t="str">
        <f>IF(ISBLANK(T17),"",IF(T17&lt;1.6,"",IF(T17&gt;=2.28,"TSM",IF(T17&gt;=2.15,"SM",IF(T17&gt;=2.03,"KSM",IF(T17&gt;=1.9,"I A",IF(T17&gt;=1.75,"II A",IF(T17&gt;=1.6,"III A"))))))))</f>
        <v>SM</v>
      </c>
      <c r="V17" s="393" t="s">
        <v>547</v>
      </c>
      <c r="W17" s="401"/>
    </row>
    <row r="18" spans="1:22" ht="22.5" customHeight="1">
      <c r="A18" s="396"/>
      <c r="B18" s="400">
        <v>184</v>
      </c>
      <c r="C18" s="399" t="s">
        <v>624</v>
      </c>
      <c r="D18" s="398" t="s">
        <v>623</v>
      </c>
      <c r="E18" s="397" t="s">
        <v>622</v>
      </c>
      <c r="F18" s="393" t="s">
        <v>599</v>
      </c>
      <c r="G18" s="394" t="s">
        <v>80</v>
      </c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5"/>
      <c r="U18" s="394">
        <f>IF(ISBLANK(T18),"",IF(T18&lt;1.6,"",IF(T18&gt;=2.28,"TSM",IF(T18&gt;=2.15,"SM",IF(T18&gt;=2.03,"KSM",IF(T18&gt;=1.9,"I A",IF(T18&gt;=1.75,"II A",IF(T18&gt;=1.6,"III A"))))))))</f>
      </c>
      <c r="V18" s="393" t="s">
        <v>621</v>
      </c>
    </row>
  </sheetData>
  <sheetProtection/>
  <printOptions horizontalCentered="1"/>
  <pageMargins left="0.3937007874015748" right="0.3937007874015748" top="0.7874015748031497" bottom="0.35433070866141736" header="0.6299212598425197" footer="0.2362204724409449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Y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112" customWidth="1"/>
    <col min="2" max="2" width="4.421875" style="112" customWidth="1"/>
    <col min="3" max="3" width="9.8515625" style="112" customWidth="1"/>
    <col min="4" max="4" width="13.00390625" style="112" customWidth="1"/>
    <col min="5" max="5" width="9.28125" style="112" customWidth="1"/>
    <col min="6" max="6" width="8.421875" style="112" customWidth="1"/>
    <col min="7" max="7" width="6.00390625" style="112" customWidth="1"/>
    <col min="8" max="15" width="4.421875" style="112" customWidth="1"/>
    <col min="16" max="22" width="4.421875" style="112" hidden="1" customWidth="1"/>
    <col min="23" max="23" width="7.28125" style="112" customWidth="1"/>
    <col min="24" max="24" width="4.421875" style="112" bestFit="1" customWidth="1"/>
    <col min="25" max="25" width="17.8515625" style="431" customWidth="1"/>
    <col min="26" max="16384" width="9.140625" style="112" customWidth="1"/>
  </cols>
  <sheetData>
    <row r="1" spans="1:22" s="296" customFormat="1" ht="20.25">
      <c r="A1" s="102" t="s">
        <v>0</v>
      </c>
      <c r="B1" s="464"/>
      <c r="C1" s="458"/>
      <c r="D1" s="464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</row>
    <row r="2" spans="3:25" ht="15.75">
      <c r="C2" s="462"/>
      <c r="Y2" s="98" t="s">
        <v>1</v>
      </c>
    </row>
    <row r="3" spans="3:25" s="75" customFormat="1" ht="15.75">
      <c r="C3" s="90"/>
      <c r="G3" s="46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Y3" s="93" t="s">
        <v>18</v>
      </c>
    </row>
    <row r="4" spans="3:25" s="75" customFormat="1" ht="18.75">
      <c r="C4" s="460" t="s">
        <v>677</v>
      </c>
      <c r="E4" s="296"/>
      <c r="G4" s="459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Y4" s="93"/>
    </row>
    <row r="5" ht="1.5" customHeight="1"/>
    <row r="6" ht="1.5" customHeight="1"/>
    <row r="7" spans="3:23" ht="18" customHeight="1" thickBot="1">
      <c r="C7" s="458"/>
      <c r="H7" s="457"/>
      <c r="I7" s="456"/>
      <c r="J7" s="456"/>
      <c r="K7" s="456" t="s">
        <v>619</v>
      </c>
      <c r="L7" s="456"/>
      <c r="N7" s="456"/>
      <c r="O7" s="456"/>
      <c r="P7" s="456"/>
      <c r="Q7" s="456"/>
      <c r="R7" s="456"/>
      <c r="S7" s="456"/>
      <c r="T7" s="456"/>
      <c r="U7" s="456"/>
      <c r="V7" s="455"/>
      <c r="W7" s="454"/>
    </row>
    <row r="8" spans="1:25" ht="25.5" customHeight="1" thickBot="1">
      <c r="A8" s="453" t="s">
        <v>3</v>
      </c>
      <c r="B8" s="446" t="s">
        <v>54</v>
      </c>
      <c r="C8" s="452" t="s">
        <v>53</v>
      </c>
      <c r="D8" s="451" t="s">
        <v>52</v>
      </c>
      <c r="E8" s="450" t="s">
        <v>51</v>
      </c>
      <c r="F8" s="446" t="s">
        <v>50</v>
      </c>
      <c r="G8" s="450" t="s">
        <v>49</v>
      </c>
      <c r="H8" s="449" t="s">
        <v>676</v>
      </c>
      <c r="I8" s="449" t="s">
        <v>675</v>
      </c>
      <c r="J8" s="449" t="s">
        <v>674</v>
      </c>
      <c r="K8" s="449" t="s">
        <v>673</v>
      </c>
      <c r="L8" s="449" t="s">
        <v>672</v>
      </c>
      <c r="M8" s="449" t="s">
        <v>671</v>
      </c>
      <c r="N8" s="449" t="s">
        <v>670</v>
      </c>
      <c r="O8" s="449" t="s">
        <v>669</v>
      </c>
      <c r="P8" s="449"/>
      <c r="Q8" s="449"/>
      <c r="R8" s="449"/>
      <c r="S8" s="449"/>
      <c r="T8" s="449" t="s">
        <v>668</v>
      </c>
      <c r="U8" s="448"/>
      <c r="V8" s="448"/>
      <c r="W8" s="447" t="s">
        <v>610</v>
      </c>
      <c r="X8" s="446" t="s">
        <v>609</v>
      </c>
      <c r="Y8" s="445" t="s">
        <v>44</v>
      </c>
    </row>
    <row r="9" spans="1:25" s="432" customFormat="1" ht="23.25" customHeight="1">
      <c r="A9" s="434">
        <v>1</v>
      </c>
      <c r="B9" s="444">
        <v>39</v>
      </c>
      <c r="C9" s="443" t="s">
        <v>590</v>
      </c>
      <c r="D9" s="442" t="s">
        <v>589</v>
      </c>
      <c r="E9" s="441" t="s">
        <v>588</v>
      </c>
      <c r="F9" s="440" t="s">
        <v>8</v>
      </c>
      <c r="G9" s="434">
        <f>IF(ISBLANK(W9),"",TRUNC(3.185*(W9+38.32)^2)-5000)</f>
        <v>704</v>
      </c>
      <c r="H9" s="437"/>
      <c r="I9" s="437"/>
      <c r="J9" s="438"/>
      <c r="K9" s="438"/>
      <c r="L9" s="438"/>
      <c r="M9" s="438" t="s">
        <v>663</v>
      </c>
      <c r="N9" s="438" t="s">
        <v>663</v>
      </c>
      <c r="O9" s="437" t="s">
        <v>660</v>
      </c>
      <c r="P9" s="437"/>
      <c r="Q9" s="437"/>
      <c r="R9" s="437"/>
      <c r="S9" s="437"/>
      <c r="T9" s="437"/>
      <c r="U9" s="436"/>
      <c r="V9" s="436"/>
      <c r="W9" s="435">
        <v>4</v>
      </c>
      <c r="X9" s="434" t="str">
        <f>IF(ISBLANK(W9),"",IF(W9&lt;3.05,"",IF(W9&gt;=5.55,"TSM",IF(W9&gt;=5.1,"SM",IF(W9&gt;=4.6,"KSM",IF(W9&gt;=4.1,"I A",IF(W9&gt;=3.5,"II A",IF(W9&gt;=3.05,"III A"))))))))</f>
        <v>II A</v>
      </c>
      <c r="Y9" s="433" t="s">
        <v>587</v>
      </c>
    </row>
    <row r="10" spans="1:25" s="432" customFormat="1" ht="23.25" customHeight="1">
      <c r="A10" s="434">
        <v>2</v>
      </c>
      <c r="B10" s="444">
        <v>93</v>
      </c>
      <c r="C10" s="443" t="s">
        <v>227</v>
      </c>
      <c r="D10" s="442" t="s">
        <v>667</v>
      </c>
      <c r="E10" s="441" t="s">
        <v>666</v>
      </c>
      <c r="F10" s="440" t="s">
        <v>6</v>
      </c>
      <c r="G10" s="434">
        <f>IF(ISBLANK(W10),"",TRUNC(3.185*(W10+38.32)^2)-5000)</f>
        <v>704</v>
      </c>
      <c r="H10" s="437"/>
      <c r="I10" s="437"/>
      <c r="J10" s="438"/>
      <c r="K10" s="438"/>
      <c r="L10" s="438" t="s">
        <v>664</v>
      </c>
      <c r="M10" s="438" t="s">
        <v>664</v>
      </c>
      <c r="N10" s="438" t="s">
        <v>663</v>
      </c>
      <c r="O10" s="437" t="s">
        <v>660</v>
      </c>
      <c r="P10" s="437"/>
      <c r="Q10" s="437"/>
      <c r="R10" s="437"/>
      <c r="S10" s="437"/>
      <c r="T10" s="437"/>
      <c r="U10" s="436"/>
      <c r="V10" s="436"/>
      <c r="W10" s="435">
        <v>4</v>
      </c>
      <c r="X10" s="434" t="str">
        <f>IF(ISBLANK(W10),"",IF(W10&lt;3.05,"",IF(W10&gt;=5.55,"TSM",IF(W10&gt;=5.1,"SM",IF(W10&gt;=4.6,"KSM",IF(W10&gt;=4.1,"I A",IF(W10&gt;=3.5,"II A",IF(W10&gt;=3.05,"III A"))))))))</f>
        <v>II A</v>
      </c>
      <c r="Y10" s="433" t="s">
        <v>665</v>
      </c>
    </row>
    <row r="11" spans="1:25" s="432" customFormat="1" ht="23.25" customHeight="1">
      <c r="A11" s="434">
        <v>3</v>
      </c>
      <c r="B11" s="444">
        <v>23</v>
      </c>
      <c r="C11" s="443" t="s">
        <v>185</v>
      </c>
      <c r="D11" s="442" t="s">
        <v>630</v>
      </c>
      <c r="E11" s="441" t="s">
        <v>629</v>
      </c>
      <c r="F11" s="440" t="s">
        <v>10</v>
      </c>
      <c r="G11" s="434">
        <f>IF(ISBLANK(W11),"",TRUNC(3.185*(W11+38.32)^2)-5000)</f>
        <v>596</v>
      </c>
      <c r="H11" s="437"/>
      <c r="I11" s="437"/>
      <c r="J11" s="438" t="s">
        <v>663</v>
      </c>
      <c r="K11" s="438" t="s">
        <v>664</v>
      </c>
      <c r="L11" s="438" t="s">
        <v>663</v>
      </c>
      <c r="M11" s="438" t="s">
        <v>660</v>
      </c>
      <c r="N11" s="438"/>
      <c r="O11" s="437"/>
      <c r="P11" s="437"/>
      <c r="Q11" s="437"/>
      <c r="R11" s="437"/>
      <c r="S11" s="437"/>
      <c r="T11" s="437"/>
      <c r="U11" s="436"/>
      <c r="V11" s="436"/>
      <c r="W11" s="435">
        <v>3.6</v>
      </c>
      <c r="X11" s="434" t="str">
        <f>IF(ISBLANK(W11),"",IF(W11&lt;3.05,"",IF(W11&gt;=5.55,"TSM",IF(W11&gt;=5.1,"SM",IF(W11&gt;=4.6,"KSM",IF(W11&gt;=4.1,"I A",IF(W11&gt;=3.5,"II A",IF(W11&gt;=3.05,"III A"))))))))</f>
        <v>II A</v>
      </c>
      <c r="Y11" s="433" t="s">
        <v>628</v>
      </c>
    </row>
    <row r="12" spans="1:25" s="432" customFormat="1" ht="23.25" customHeight="1">
      <c r="A12" s="434">
        <v>4</v>
      </c>
      <c r="B12" s="444">
        <v>18</v>
      </c>
      <c r="C12" s="443" t="s">
        <v>223</v>
      </c>
      <c r="D12" s="442" t="s">
        <v>637</v>
      </c>
      <c r="E12" s="441" t="s">
        <v>636</v>
      </c>
      <c r="F12" s="440" t="s">
        <v>10</v>
      </c>
      <c r="G12" s="434">
        <f>IF(ISBLANK(W12),"",TRUNC(3.185*(W12+38.32)^2)-5000)</f>
        <v>543</v>
      </c>
      <c r="H12" s="437" t="s">
        <v>663</v>
      </c>
      <c r="I12" s="437" t="s">
        <v>663</v>
      </c>
      <c r="J12" s="438" t="s">
        <v>663</v>
      </c>
      <c r="K12" s="438" t="s">
        <v>662</v>
      </c>
      <c r="L12" s="438" t="s">
        <v>660</v>
      </c>
      <c r="M12" s="438"/>
      <c r="N12" s="438"/>
      <c r="O12" s="437"/>
      <c r="P12" s="437"/>
      <c r="Q12" s="437"/>
      <c r="R12" s="437"/>
      <c r="S12" s="437"/>
      <c r="T12" s="437"/>
      <c r="U12" s="436"/>
      <c r="V12" s="436"/>
      <c r="W12" s="435">
        <v>3.4</v>
      </c>
      <c r="X12" s="434" t="str">
        <f>IF(ISBLANK(W12),"",IF(W12&lt;3.05,"",IF(W12&gt;=5.55,"TSM",IF(W12&gt;=5.1,"SM",IF(W12&gt;=4.6,"KSM",IF(W12&gt;=4.1,"I A",IF(W12&gt;=3.5,"II A",IF(W12&gt;=3.05,"III A"))))))))</f>
        <v>III A</v>
      </c>
      <c r="Y12" s="433" t="s">
        <v>661</v>
      </c>
    </row>
    <row r="13" spans="1:25" s="432" customFormat="1" ht="23.25" customHeight="1">
      <c r="A13" s="434"/>
      <c r="B13" s="444">
        <v>41</v>
      </c>
      <c r="C13" s="443" t="s">
        <v>586</v>
      </c>
      <c r="D13" s="442" t="s">
        <v>585</v>
      </c>
      <c r="E13" s="441" t="s">
        <v>584</v>
      </c>
      <c r="F13" s="440" t="s">
        <v>8</v>
      </c>
      <c r="G13" s="439"/>
      <c r="H13" s="437"/>
      <c r="I13" s="437"/>
      <c r="J13" s="438"/>
      <c r="K13" s="438"/>
      <c r="L13" s="438"/>
      <c r="M13" s="438"/>
      <c r="N13" s="438"/>
      <c r="O13" s="437" t="s">
        <v>660</v>
      </c>
      <c r="P13" s="437"/>
      <c r="Q13" s="437"/>
      <c r="R13" s="437"/>
      <c r="S13" s="437"/>
      <c r="T13" s="437"/>
      <c r="U13" s="436"/>
      <c r="V13" s="436"/>
      <c r="W13" s="435">
        <v>0</v>
      </c>
      <c r="X13" s="434">
        <f>IF(ISBLANK(W13),"",IF(W13&lt;3.05,"",IF(W13&gt;=5.55,"TSM",IF(W13&gt;=5.1,"SM",IF(W13&gt;=4.6,"KSM",IF(W13&gt;=4.1,"I A",IF(W13&gt;=3.5,"II A",IF(W13&gt;=3.05,"III A"))))))))</f>
      </c>
      <c r="Y13" s="433" t="s">
        <v>583</v>
      </c>
    </row>
  </sheetData>
  <sheetProtection/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"/>
  <sheetViews>
    <sheetView showZeros="0" zoomScalePageLayoutView="0" workbookViewId="0" topLeftCell="A1">
      <selection activeCell="D21" sqref="D21"/>
    </sheetView>
  </sheetViews>
  <sheetFormatPr defaultColWidth="9.140625" defaultRowHeight="12.75"/>
  <cols>
    <col min="1" max="1" width="5.57421875" style="75" customWidth="1"/>
    <col min="2" max="2" width="4.57421875" style="75" customWidth="1"/>
    <col min="3" max="3" width="8.00390625" style="75" customWidth="1"/>
    <col min="4" max="4" width="13.57421875" style="75" customWidth="1"/>
    <col min="5" max="5" width="8.7109375" style="77" customWidth="1"/>
    <col min="6" max="6" width="9.57421875" style="466" customWidth="1"/>
    <col min="7" max="7" width="7.57421875" style="287" customWidth="1"/>
    <col min="8" max="10" width="5.57421875" style="465" customWidth="1"/>
    <col min="11" max="11" width="3.7109375" style="112" hidden="1" customWidth="1"/>
    <col min="12" max="14" width="5.57421875" style="465" customWidth="1"/>
    <col min="15" max="15" width="7.28125" style="46" customWidth="1"/>
    <col min="16" max="16" width="6.57421875" style="296" customWidth="1"/>
    <col min="17" max="17" width="27.28125" style="75" customWidth="1"/>
    <col min="18" max="18" width="4.421875" style="432" customWidth="1"/>
    <col min="19" max="16384" width="9.140625" style="75" customWidth="1"/>
  </cols>
  <sheetData>
    <row r="1" spans="1:18" s="296" customFormat="1" ht="20.25">
      <c r="A1" s="102" t="s">
        <v>0</v>
      </c>
      <c r="B1" s="464"/>
      <c r="C1" s="458"/>
      <c r="D1" s="464"/>
      <c r="E1" s="297"/>
      <c r="F1" s="495"/>
      <c r="G1" s="492"/>
      <c r="H1" s="491"/>
      <c r="I1" s="491"/>
      <c r="J1" s="491"/>
      <c r="K1" s="464"/>
      <c r="L1" s="491"/>
      <c r="M1" s="491"/>
      <c r="N1" s="491"/>
      <c r="O1" s="491"/>
      <c r="P1" s="464"/>
      <c r="Q1" s="464"/>
      <c r="R1" s="490"/>
    </row>
    <row r="2" spans="1:18" s="296" customFormat="1" ht="12" customHeight="1">
      <c r="A2" s="464"/>
      <c r="B2" s="464"/>
      <c r="C2" s="464"/>
      <c r="D2" s="464"/>
      <c r="E2" s="494"/>
      <c r="F2" s="493"/>
      <c r="G2" s="492"/>
      <c r="H2" s="491"/>
      <c r="I2" s="491"/>
      <c r="J2" s="491"/>
      <c r="K2" s="464"/>
      <c r="L2" s="491"/>
      <c r="M2" s="491"/>
      <c r="N2" s="491"/>
      <c r="O2" s="491"/>
      <c r="P2" s="464"/>
      <c r="Q2" s="98" t="s">
        <v>1</v>
      </c>
      <c r="R2" s="490"/>
    </row>
    <row r="3" spans="3:17" ht="12.75" customHeight="1">
      <c r="C3" s="90"/>
      <c r="L3" s="79"/>
      <c r="M3" s="79"/>
      <c r="Q3" s="93" t="s">
        <v>18</v>
      </c>
    </row>
    <row r="4" spans="3:17" ht="16.5" customHeight="1">
      <c r="C4" s="102" t="s">
        <v>690</v>
      </c>
      <c r="E4" s="489"/>
      <c r="L4" s="79"/>
      <c r="M4" s="79"/>
      <c r="Q4" s="93"/>
    </row>
    <row r="5" s="112" customFormat="1" ht="1.5" customHeight="1">
      <c r="W5" s="431"/>
    </row>
    <row r="6" s="112" customFormat="1" ht="1.5" customHeight="1">
      <c r="W6" s="431"/>
    </row>
    <row r="7" spans="8:14" ht="12.75">
      <c r="H7" s="601" t="s">
        <v>689</v>
      </c>
      <c r="I7" s="602"/>
      <c r="J7" s="602"/>
      <c r="K7" s="602"/>
      <c r="L7" s="602"/>
      <c r="M7" s="602"/>
      <c r="N7" s="603"/>
    </row>
    <row r="8" spans="1:17" ht="22.5" customHeight="1">
      <c r="A8" s="488" t="s">
        <v>3</v>
      </c>
      <c r="B8" s="480" t="s">
        <v>54</v>
      </c>
      <c r="C8" s="487" t="s">
        <v>53</v>
      </c>
      <c r="D8" s="486" t="s">
        <v>52</v>
      </c>
      <c r="E8" s="485" t="s">
        <v>51</v>
      </c>
      <c r="F8" s="484" t="s">
        <v>50</v>
      </c>
      <c r="G8" s="483" t="s">
        <v>49</v>
      </c>
      <c r="H8" s="481">
        <v>1</v>
      </c>
      <c r="I8" s="481">
        <v>2</v>
      </c>
      <c r="J8" s="481">
        <v>3</v>
      </c>
      <c r="K8" s="482" t="s">
        <v>688</v>
      </c>
      <c r="L8" s="481">
        <v>4</v>
      </c>
      <c r="M8" s="481">
        <v>5</v>
      </c>
      <c r="N8" s="481">
        <v>6</v>
      </c>
      <c r="O8" s="224" t="s">
        <v>687</v>
      </c>
      <c r="P8" s="480" t="s">
        <v>609</v>
      </c>
      <c r="Q8" s="480" t="s">
        <v>44</v>
      </c>
    </row>
    <row r="9" spans="1:18" s="467" customFormat="1" ht="19.5" customHeight="1">
      <c r="A9" s="479">
        <v>1</v>
      </c>
      <c r="B9" s="477">
        <v>147</v>
      </c>
      <c r="C9" s="476" t="s">
        <v>37</v>
      </c>
      <c r="D9" s="475" t="s">
        <v>36</v>
      </c>
      <c r="E9" s="474" t="s">
        <v>35</v>
      </c>
      <c r="F9" s="473" t="s">
        <v>7</v>
      </c>
      <c r="G9" s="478">
        <f aca="true" t="shared" si="0" ref="G9:G15">IF(ISBLANK(O9),"",TRUNC(1.9265*(O9+49.75)^2)-5000)</f>
        <v>914</v>
      </c>
      <c r="H9" s="470">
        <v>5.57</v>
      </c>
      <c r="I9" s="470">
        <v>5.63</v>
      </c>
      <c r="J9" s="470" t="s">
        <v>678</v>
      </c>
      <c r="K9" s="471">
        <v>7</v>
      </c>
      <c r="L9" s="470">
        <v>5.66</v>
      </c>
      <c r="M9" s="470" t="s">
        <v>91</v>
      </c>
      <c r="N9" s="470" t="s">
        <v>678</v>
      </c>
      <c r="O9" s="224">
        <f aca="true" t="shared" si="1" ref="O9:O18">MAX(H9:J9,L9:N9)</f>
        <v>5.66</v>
      </c>
      <c r="P9" s="470" t="str">
        <f aca="true" t="shared" si="2" ref="P9:P18">IF(ISBLANK(O9),"",IF(O9&lt;4.6,"",IF(O9&gt;=6.62,"TSM",IF(O9&gt;=6.35,"SM",IF(O9&gt;=6,"KSM",IF(O9&gt;=5.6,"I A",IF(O9&gt;=5.15,"II A",IF(O9&gt;=4.6,"III A"))))))))</f>
        <v>I A</v>
      </c>
      <c r="Q9" s="469" t="s">
        <v>34</v>
      </c>
      <c r="R9" s="468"/>
    </row>
    <row r="10" spans="1:18" s="467" customFormat="1" ht="19.5" customHeight="1">
      <c r="A10" s="479">
        <v>2</v>
      </c>
      <c r="B10" s="477">
        <v>110</v>
      </c>
      <c r="C10" s="476" t="s">
        <v>541</v>
      </c>
      <c r="D10" s="475" t="s">
        <v>540</v>
      </c>
      <c r="E10" s="474" t="s">
        <v>246</v>
      </c>
      <c r="F10" s="473" t="s">
        <v>15</v>
      </c>
      <c r="G10" s="478">
        <f t="shared" si="0"/>
        <v>912</v>
      </c>
      <c r="H10" s="470">
        <v>5.38</v>
      </c>
      <c r="I10" s="470">
        <v>5.32</v>
      </c>
      <c r="J10" s="470">
        <v>5.28</v>
      </c>
      <c r="K10" s="471">
        <v>3</v>
      </c>
      <c r="L10" s="470" t="s">
        <v>678</v>
      </c>
      <c r="M10" s="470">
        <v>5.38</v>
      </c>
      <c r="N10" s="470">
        <v>5.65</v>
      </c>
      <c r="O10" s="224">
        <f t="shared" si="1"/>
        <v>5.65</v>
      </c>
      <c r="P10" s="470" t="str">
        <f t="shared" si="2"/>
        <v>I A</v>
      </c>
      <c r="Q10" s="469" t="s">
        <v>539</v>
      </c>
      <c r="R10" s="468"/>
    </row>
    <row r="11" spans="1:18" s="467" customFormat="1" ht="19.5" customHeight="1">
      <c r="A11" s="479">
        <v>3</v>
      </c>
      <c r="B11" s="477">
        <v>148</v>
      </c>
      <c r="C11" s="476" t="s">
        <v>67</v>
      </c>
      <c r="D11" s="475" t="s">
        <v>66</v>
      </c>
      <c r="E11" s="474" t="s">
        <v>65</v>
      </c>
      <c r="F11" s="473" t="s">
        <v>7</v>
      </c>
      <c r="G11" s="478">
        <f t="shared" si="0"/>
        <v>887</v>
      </c>
      <c r="H11" s="470">
        <v>5.29</v>
      </c>
      <c r="I11" s="470">
        <v>5.53</v>
      </c>
      <c r="J11" s="470">
        <v>5.43</v>
      </c>
      <c r="K11" s="471">
        <v>6</v>
      </c>
      <c r="L11" s="470">
        <v>5.44</v>
      </c>
      <c r="M11" s="470">
        <v>5.28</v>
      </c>
      <c r="N11" s="470">
        <v>5.51</v>
      </c>
      <c r="O11" s="224">
        <f t="shared" si="1"/>
        <v>5.53</v>
      </c>
      <c r="P11" s="470" t="str">
        <f t="shared" si="2"/>
        <v>II A</v>
      </c>
      <c r="Q11" s="469" t="s">
        <v>64</v>
      </c>
      <c r="R11" s="468"/>
    </row>
    <row r="12" spans="1:18" s="467" customFormat="1" ht="19.5" customHeight="1">
      <c r="A12" s="479">
        <v>4</v>
      </c>
      <c r="B12" s="477">
        <v>151</v>
      </c>
      <c r="C12" s="476" t="s">
        <v>283</v>
      </c>
      <c r="D12" s="475" t="s">
        <v>282</v>
      </c>
      <c r="E12" s="474" t="s">
        <v>281</v>
      </c>
      <c r="F12" s="473" t="s">
        <v>7</v>
      </c>
      <c r="G12" s="478">
        <f t="shared" si="0"/>
        <v>887</v>
      </c>
      <c r="H12" s="470">
        <v>5.25</v>
      </c>
      <c r="I12" s="470" t="s">
        <v>678</v>
      </c>
      <c r="J12" s="470">
        <v>5.53</v>
      </c>
      <c r="K12" s="471">
        <v>5</v>
      </c>
      <c r="L12" s="470">
        <v>5.46</v>
      </c>
      <c r="M12" s="470">
        <v>5.49</v>
      </c>
      <c r="N12" s="470" t="s">
        <v>678</v>
      </c>
      <c r="O12" s="224">
        <f t="shared" si="1"/>
        <v>5.53</v>
      </c>
      <c r="P12" s="470" t="str">
        <f t="shared" si="2"/>
        <v>II A</v>
      </c>
      <c r="Q12" s="469" t="s">
        <v>34</v>
      </c>
      <c r="R12" s="468"/>
    </row>
    <row r="13" spans="1:18" s="467" customFormat="1" ht="19.5" customHeight="1">
      <c r="A13" s="479">
        <v>5</v>
      </c>
      <c r="B13" s="477">
        <v>99</v>
      </c>
      <c r="C13" s="476" t="s">
        <v>473</v>
      </c>
      <c r="D13" s="475" t="s">
        <v>686</v>
      </c>
      <c r="E13" s="474" t="s">
        <v>685</v>
      </c>
      <c r="F13" s="473" t="s">
        <v>6</v>
      </c>
      <c r="G13" s="478">
        <f t="shared" si="0"/>
        <v>865</v>
      </c>
      <c r="H13" s="470">
        <v>5.31</v>
      </c>
      <c r="I13" s="470">
        <v>5.43</v>
      </c>
      <c r="J13" s="470">
        <v>5.41</v>
      </c>
      <c r="K13" s="471">
        <v>4</v>
      </c>
      <c r="L13" s="470">
        <v>5.26</v>
      </c>
      <c r="M13" s="470">
        <v>5.36</v>
      </c>
      <c r="N13" s="470">
        <v>5.33</v>
      </c>
      <c r="O13" s="224">
        <f t="shared" si="1"/>
        <v>5.43</v>
      </c>
      <c r="P13" s="470" t="str">
        <f t="shared" si="2"/>
        <v>II A</v>
      </c>
      <c r="Q13" s="469" t="s">
        <v>256</v>
      </c>
      <c r="R13" s="468"/>
    </row>
    <row r="14" spans="1:18" s="467" customFormat="1" ht="19.5" customHeight="1">
      <c r="A14" s="479">
        <v>6</v>
      </c>
      <c r="B14" s="477">
        <v>19</v>
      </c>
      <c r="C14" s="476" t="s">
        <v>607</v>
      </c>
      <c r="D14" s="475" t="s">
        <v>606</v>
      </c>
      <c r="E14" s="474" t="s">
        <v>605</v>
      </c>
      <c r="F14" s="473" t="s">
        <v>10</v>
      </c>
      <c r="G14" s="478">
        <f t="shared" si="0"/>
        <v>804</v>
      </c>
      <c r="H14" s="470" t="s">
        <v>678</v>
      </c>
      <c r="I14" s="470" t="s">
        <v>678</v>
      </c>
      <c r="J14" s="470">
        <v>4.95</v>
      </c>
      <c r="K14" s="471">
        <v>2</v>
      </c>
      <c r="L14" s="470" t="s">
        <v>678</v>
      </c>
      <c r="M14" s="470">
        <v>5.14</v>
      </c>
      <c r="N14" s="470" t="s">
        <v>678</v>
      </c>
      <c r="O14" s="224">
        <f t="shared" si="1"/>
        <v>5.14</v>
      </c>
      <c r="P14" s="470" t="str">
        <f t="shared" si="2"/>
        <v>III A</v>
      </c>
      <c r="Q14" s="469" t="s">
        <v>603</v>
      </c>
      <c r="R14" s="468"/>
    </row>
    <row r="15" spans="1:18" s="467" customFormat="1" ht="19.5" customHeight="1">
      <c r="A15" s="479">
        <v>7</v>
      </c>
      <c r="B15" s="477">
        <v>43</v>
      </c>
      <c r="C15" s="476" t="s">
        <v>119</v>
      </c>
      <c r="D15" s="475" t="s">
        <v>118</v>
      </c>
      <c r="E15" s="474" t="s">
        <v>117</v>
      </c>
      <c r="F15" s="473" t="s">
        <v>11</v>
      </c>
      <c r="G15" s="478">
        <f t="shared" si="0"/>
        <v>603</v>
      </c>
      <c r="H15" s="470" t="s">
        <v>678</v>
      </c>
      <c r="I15" s="470">
        <v>4.01</v>
      </c>
      <c r="J15" s="470" t="s">
        <v>91</v>
      </c>
      <c r="K15" s="471">
        <v>1</v>
      </c>
      <c r="L15" s="470">
        <v>4.18</v>
      </c>
      <c r="M15" s="470">
        <v>4.02</v>
      </c>
      <c r="N15" s="470">
        <v>4.09</v>
      </c>
      <c r="O15" s="224">
        <f t="shared" si="1"/>
        <v>4.18</v>
      </c>
      <c r="P15" s="470">
        <f t="shared" si="2"/>
      </c>
      <c r="Q15" s="469" t="s">
        <v>22</v>
      </c>
      <c r="R15" s="468"/>
    </row>
    <row r="16" spans="1:18" s="467" customFormat="1" ht="19.5" customHeight="1">
      <c r="A16" s="472" t="s">
        <v>80</v>
      </c>
      <c r="B16" s="477">
        <v>167</v>
      </c>
      <c r="C16" s="476" t="s">
        <v>533</v>
      </c>
      <c r="D16" s="475" t="s">
        <v>532</v>
      </c>
      <c r="E16" s="474" t="s">
        <v>531</v>
      </c>
      <c r="F16" s="473" t="s">
        <v>1</v>
      </c>
      <c r="G16" s="472" t="s">
        <v>80</v>
      </c>
      <c r="H16" s="470" t="s">
        <v>678</v>
      </c>
      <c r="I16" s="470">
        <v>5.27</v>
      </c>
      <c r="J16" s="470">
        <v>5.35</v>
      </c>
      <c r="K16" s="471"/>
      <c r="L16" s="470"/>
      <c r="M16" s="470"/>
      <c r="N16" s="470"/>
      <c r="O16" s="224">
        <f t="shared" si="1"/>
        <v>5.35</v>
      </c>
      <c r="P16" s="470" t="str">
        <f t="shared" si="2"/>
        <v>II A</v>
      </c>
      <c r="Q16" s="469" t="s">
        <v>344</v>
      </c>
      <c r="R16" s="468"/>
    </row>
    <row r="17" spans="1:18" s="467" customFormat="1" ht="19.5" customHeight="1">
      <c r="A17" s="472" t="s">
        <v>80</v>
      </c>
      <c r="B17" s="477">
        <v>178</v>
      </c>
      <c r="C17" s="476" t="s">
        <v>581</v>
      </c>
      <c r="D17" s="475" t="s">
        <v>684</v>
      </c>
      <c r="E17" s="474" t="s">
        <v>683</v>
      </c>
      <c r="F17" s="473" t="s">
        <v>1</v>
      </c>
      <c r="G17" s="472" t="s">
        <v>80</v>
      </c>
      <c r="H17" s="470">
        <v>5.19</v>
      </c>
      <c r="I17" s="470" t="s">
        <v>678</v>
      </c>
      <c r="J17" s="470" t="s">
        <v>678</v>
      </c>
      <c r="K17" s="471"/>
      <c r="L17" s="470"/>
      <c r="M17" s="470"/>
      <c r="N17" s="470"/>
      <c r="O17" s="224">
        <f t="shared" si="1"/>
        <v>5.19</v>
      </c>
      <c r="P17" s="470" t="str">
        <f t="shared" si="2"/>
        <v>II A</v>
      </c>
      <c r="Q17" s="469" t="s">
        <v>682</v>
      </c>
      <c r="R17" s="468"/>
    </row>
    <row r="18" spans="1:18" s="467" customFormat="1" ht="19.5" customHeight="1">
      <c r="A18" s="472" t="s">
        <v>80</v>
      </c>
      <c r="B18" s="477">
        <v>181</v>
      </c>
      <c r="C18" s="476" t="s">
        <v>681</v>
      </c>
      <c r="D18" s="475" t="s">
        <v>680</v>
      </c>
      <c r="E18" s="474" t="s">
        <v>679</v>
      </c>
      <c r="F18" s="473" t="s">
        <v>1</v>
      </c>
      <c r="G18" s="472" t="s">
        <v>80</v>
      </c>
      <c r="H18" s="470" t="s">
        <v>678</v>
      </c>
      <c r="I18" s="470">
        <v>4.94</v>
      </c>
      <c r="J18" s="470">
        <v>5.15</v>
      </c>
      <c r="K18" s="471"/>
      <c r="L18" s="470"/>
      <c r="M18" s="470"/>
      <c r="N18" s="470"/>
      <c r="O18" s="224">
        <f t="shared" si="1"/>
        <v>5.15</v>
      </c>
      <c r="P18" s="470" t="str">
        <f t="shared" si="2"/>
        <v>II A</v>
      </c>
      <c r="Q18" s="469" t="s">
        <v>534</v>
      </c>
      <c r="R18" s="468"/>
    </row>
  </sheetData>
  <sheetProtection/>
  <mergeCells count="1">
    <mergeCell ref="H7:N7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CCFF"/>
  </sheetPr>
  <dimension ref="A1:IK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7.00390625" style="46" customWidth="1"/>
    <col min="9" max="9" width="4.7109375" style="45" customWidth="1"/>
    <col min="10" max="10" width="7.00390625" style="46" hidden="1" customWidth="1"/>
    <col min="11" max="11" width="4.7109375" style="45" hidden="1" customWidth="1"/>
    <col min="12" max="12" width="5.140625" style="44" customWidth="1"/>
    <col min="13" max="13" width="24.57421875" style="42" customWidth="1"/>
    <col min="14" max="14" width="4.421875" style="42" hidden="1" customWidth="1"/>
    <col min="15" max="15" width="4.28125" style="43" hidden="1" customWidth="1"/>
    <col min="16" max="242" width="9.140625" style="42" customWidth="1"/>
    <col min="243" max="16384" width="9.140625" style="41" customWidth="1"/>
  </cols>
  <sheetData>
    <row r="1" spans="1:243" s="97" customFormat="1" ht="18.75">
      <c r="A1" s="102" t="s">
        <v>0</v>
      </c>
      <c r="E1" s="99"/>
      <c r="F1" s="101"/>
      <c r="G1" s="100"/>
      <c r="H1" s="46"/>
      <c r="I1" s="45"/>
      <c r="J1" s="46"/>
      <c r="K1" s="45"/>
      <c r="L1" s="99"/>
      <c r="O1" s="43"/>
      <c r="II1" s="41"/>
    </row>
    <row r="2" spans="5:243" s="97" customFormat="1" ht="12.75" customHeight="1">
      <c r="E2" s="99"/>
      <c r="F2" s="101"/>
      <c r="G2" s="100"/>
      <c r="H2" s="46"/>
      <c r="I2" s="45"/>
      <c r="J2" s="46"/>
      <c r="K2" s="45"/>
      <c r="L2" s="99"/>
      <c r="M2" s="98" t="s">
        <v>1</v>
      </c>
      <c r="O2" s="43"/>
      <c r="II2" s="41"/>
    </row>
    <row r="3" spans="3:15" s="75" customFormat="1" ht="4.5" customHeight="1">
      <c r="C3" s="90"/>
      <c r="E3" s="89"/>
      <c r="F3" s="88"/>
      <c r="G3" s="81"/>
      <c r="H3" s="84"/>
      <c r="I3" s="78"/>
      <c r="J3" s="84"/>
      <c r="K3" s="78"/>
      <c r="L3" s="77"/>
      <c r="M3" s="76"/>
      <c r="O3" s="43"/>
    </row>
    <row r="4" spans="3:13" ht="15.75">
      <c r="C4" s="96" t="s">
        <v>278</v>
      </c>
      <c r="E4" s="95"/>
      <c r="F4" s="94"/>
      <c r="M4" s="93" t="s">
        <v>18</v>
      </c>
    </row>
    <row r="5" spans="3:15" s="75" customFormat="1" ht="4.5" customHeight="1">
      <c r="C5" s="90"/>
      <c r="E5" s="89"/>
      <c r="F5" s="88"/>
      <c r="G5" s="81"/>
      <c r="H5" s="84"/>
      <c r="I5" s="78"/>
      <c r="J5" s="84"/>
      <c r="K5" s="78"/>
      <c r="L5" s="77"/>
      <c r="M5" s="76"/>
      <c r="O5" s="43"/>
    </row>
    <row r="6" spans="3:15" s="75" customFormat="1" ht="10.5" customHeight="1">
      <c r="C6" s="42"/>
      <c r="D6" s="87">
        <v>1</v>
      </c>
      <c r="E6" s="86" t="s">
        <v>154</v>
      </c>
      <c r="F6" s="85"/>
      <c r="G6" s="81"/>
      <c r="H6" s="84"/>
      <c r="I6" s="78"/>
      <c r="J6" s="84"/>
      <c r="K6" s="78"/>
      <c r="L6" s="77"/>
      <c r="M6" s="76"/>
      <c r="O6" s="43"/>
    </row>
    <row r="7" spans="5:15" s="75" customFormat="1" ht="3.75" customHeight="1">
      <c r="E7" s="83"/>
      <c r="F7" s="82"/>
      <c r="G7" s="81"/>
      <c r="H7" s="80"/>
      <c r="I7" s="78"/>
      <c r="J7" s="80"/>
      <c r="K7" s="78"/>
      <c r="L7" s="77"/>
      <c r="M7" s="76"/>
      <c r="O7" s="43"/>
    </row>
    <row r="8" spans="1:15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48</v>
      </c>
      <c r="I8" s="68" t="s">
        <v>46</v>
      </c>
      <c r="J8" s="69" t="s">
        <v>47</v>
      </c>
      <c r="K8" s="68" t="s">
        <v>46</v>
      </c>
      <c r="L8" s="67" t="s">
        <v>45</v>
      </c>
      <c r="M8" s="66" t="s">
        <v>44</v>
      </c>
      <c r="N8" s="42" t="s">
        <v>43</v>
      </c>
      <c r="O8" s="52" t="s">
        <v>42</v>
      </c>
    </row>
    <row r="9" spans="1:245" s="50" customFormat="1" ht="15.75" customHeight="1">
      <c r="A9" s="65">
        <v>1</v>
      </c>
      <c r="B9" s="64">
        <v>91</v>
      </c>
      <c r="C9" s="63" t="s">
        <v>164</v>
      </c>
      <c r="D9" s="62" t="s">
        <v>277</v>
      </c>
      <c r="E9" s="61" t="s">
        <v>276</v>
      </c>
      <c r="F9" s="60" t="s">
        <v>6</v>
      </c>
      <c r="G9" s="106">
        <f>IF(ISBLANK(H9),"",TRUNC(59.76*(H9-11)^2))</f>
        <v>913</v>
      </c>
      <c r="H9" s="58">
        <v>7.09</v>
      </c>
      <c r="I9" s="56">
        <v>0.178</v>
      </c>
      <c r="J9" s="58"/>
      <c r="K9" s="56"/>
      <c r="L9" s="55" t="str">
        <f aca="true" t="shared" si="0" ref="L9:L14">IF(ISBLANK(H9),"",IF(H9&gt;7.94,"",IF(H9&lt;=6.69,"TSM",IF(H9&lt;=6.84,"SM",IF(H9&lt;=7,"KSM",IF(H9&lt;=7.24,"I A",IF(H9&lt;=7.54,"II A",IF(H9&lt;=7.94,"III A"))))))))</f>
        <v>I A</v>
      </c>
      <c r="M9" s="54" t="s">
        <v>275</v>
      </c>
      <c r="N9" s="53">
        <v>7.06</v>
      </c>
      <c r="O9" s="52">
        <v>3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s="50" customFormat="1" ht="15.75" customHeight="1">
      <c r="A10" s="65">
        <v>2</v>
      </c>
      <c r="B10" s="64">
        <v>130</v>
      </c>
      <c r="C10" s="63" t="s">
        <v>274</v>
      </c>
      <c r="D10" s="62" t="s">
        <v>273</v>
      </c>
      <c r="E10" s="61" t="s">
        <v>272</v>
      </c>
      <c r="F10" s="60" t="s">
        <v>9</v>
      </c>
      <c r="G10" s="106">
        <f>IF(ISBLANK(H10),"",TRUNC(59.76*(H10-11)^2))</f>
        <v>813</v>
      </c>
      <c r="H10" s="58">
        <v>7.31</v>
      </c>
      <c r="I10" s="56">
        <v>0.135</v>
      </c>
      <c r="J10" s="58"/>
      <c r="K10" s="56"/>
      <c r="L10" s="55" t="str">
        <f t="shared" si="0"/>
        <v>II A</v>
      </c>
      <c r="M10" s="54" t="s">
        <v>171</v>
      </c>
      <c r="N10" s="53"/>
      <c r="O10" s="52">
        <v>6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spans="1:245" s="50" customFormat="1" ht="15.75" customHeight="1">
      <c r="A11" s="65">
        <v>3</v>
      </c>
      <c r="B11" s="64">
        <v>20</v>
      </c>
      <c r="C11" s="63" t="s">
        <v>149</v>
      </c>
      <c r="D11" s="62" t="s">
        <v>271</v>
      </c>
      <c r="E11" s="61" t="s">
        <v>270</v>
      </c>
      <c r="F11" s="60" t="s">
        <v>10</v>
      </c>
      <c r="G11" s="106">
        <f>IF(ISBLANK(H11),"",TRUNC(59.76*(H11-11)^2))</f>
        <v>770</v>
      </c>
      <c r="H11" s="58">
        <v>7.41</v>
      </c>
      <c r="I11" s="56">
        <v>0.218</v>
      </c>
      <c r="J11" s="58"/>
      <c r="K11" s="56"/>
      <c r="L11" s="55" t="str">
        <f t="shared" si="0"/>
        <v>II A</v>
      </c>
      <c r="M11" s="54" t="s">
        <v>269</v>
      </c>
      <c r="N11" s="53">
        <v>7.39</v>
      </c>
      <c r="O11" s="52">
        <v>2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</row>
    <row r="12" spans="1:245" s="50" customFormat="1" ht="15.75" customHeight="1">
      <c r="A12" s="65">
        <v>4</v>
      </c>
      <c r="B12" s="64">
        <v>7</v>
      </c>
      <c r="C12" s="63" t="s">
        <v>268</v>
      </c>
      <c r="D12" s="62" t="s">
        <v>267</v>
      </c>
      <c r="E12" s="61" t="s">
        <v>266</v>
      </c>
      <c r="F12" s="60" t="s">
        <v>10</v>
      </c>
      <c r="G12" s="106">
        <f>IF(ISBLANK(H12),"",TRUNC(59.76*(H12-11)^2))</f>
        <v>678</v>
      </c>
      <c r="H12" s="58">
        <v>7.63</v>
      </c>
      <c r="I12" s="56">
        <v>0.177</v>
      </c>
      <c r="J12" s="58"/>
      <c r="K12" s="56"/>
      <c r="L12" s="55" t="str">
        <f t="shared" si="0"/>
        <v>III A</v>
      </c>
      <c r="M12" s="54" t="s">
        <v>239</v>
      </c>
      <c r="N12" s="53">
        <v>7.45</v>
      </c>
      <c r="O12" s="52">
        <v>5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</row>
    <row r="13" spans="1:245" s="50" customFormat="1" ht="15.75" customHeight="1">
      <c r="A13" s="65" t="s">
        <v>80</v>
      </c>
      <c r="B13" s="64">
        <v>189</v>
      </c>
      <c r="C13" s="63" t="s">
        <v>265</v>
      </c>
      <c r="D13" s="62" t="s">
        <v>264</v>
      </c>
      <c r="E13" s="61" t="s">
        <v>263</v>
      </c>
      <c r="F13" s="60" t="s">
        <v>1</v>
      </c>
      <c r="G13" s="106" t="s">
        <v>80</v>
      </c>
      <c r="H13" s="58">
        <v>7.05</v>
      </c>
      <c r="I13" s="56">
        <v>0.107</v>
      </c>
      <c r="J13" s="58"/>
      <c r="K13" s="56"/>
      <c r="L13" s="55" t="str">
        <f t="shared" si="0"/>
        <v>I A</v>
      </c>
      <c r="M13" s="54" t="s">
        <v>213</v>
      </c>
      <c r="N13" s="53">
        <v>7.02</v>
      </c>
      <c r="O13" s="52">
        <v>4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</row>
    <row r="14" spans="1:245" s="50" customFormat="1" ht="15.75" customHeight="1">
      <c r="A14" s="65" t="s">
        <v>80</v>
      </c>
      <c r="B14" s="64">
        <v>133</v>
      </c>
      <c r="C14" s="63" t="s">
        <v>262</v>
      </c>
      <c r="D14" s="62" t="s">
        <v>261</v>
      </c>
      <c r="E14" s="61" t="s">
        <v>260</v>
      </c>
      <c r="F14" s="60" t="s">
        <v>9</v>
      </c>
      <c r="G14" s="106" t="s">
        <v>80</v>
      </c>
      <c r="H14" s="58">
        <v>7.49</v>
      </c>
      <c r="I14" s="56">
        <v>0.145</v>
      </c>
      <c r="J14" s="58"/>
      <c r="K14" s="56"/>
      <c r="L14" s="55" t="str">
        <f t="shared" si="0"/>
        <v>II A</v>
      </c>
      <c r="M14" s="54" t="s">
        <v>60</v>
      </c>
      <c r="N14" s="53"/>
      <c r="O14" s="52">
        <v>1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</row>
    <row r="15" spans="3:15" s="75" customFormat="1" ht="4.5" customHeight="1">
      <c r="C15" s="90"/>
      <c r="E15" s="89"/>
      <c r="F15" s="88"/>
      <c r="G15" s="81"/>
      <c r="H15" s="84"/>
      <c r="I15" s="78"/>
      <c r="J15" s="84"/>
      <c r="K15" s="78"/>
      <c r="L15" s="77"/>
      <c r="M15" s="76"/>
      <c r="O15" s="43"/>
    </row>
    <row r="16" spans="3:15" s="75" customFormat="1" ht="10.5" customHeight="1">
      <c r="C16" s="42"/>
      <c r="D16" s="87">
        <v>2</v>
      </c>
      <c r="E16" s="86" t="s">
        <v>154</v>
      </c>
      <c r="F16" s="85"/>
      <c r="G16" s="81"/>
      <c r="H16" s="84"/>
      <c r="I16" s="78"/>
      <c r="J16" s="84"/>
      <c r="K16" s="78"/>
      <c r="L16" s="77"/>
      <c r="M16" s="76"/>
      <c r="O16" s="43"/>
    </row>
    <row r="17" spans="5:15" s="75" customFormat="1" ht="3.75" customHeight="1">
      <c r="E17" s="83"/>
      <c r="F17" s="82"/>
      <c r="G17" s="81"/>
      <c r="H17" s="80"/>
      <c r="I17" s="78"/>
      <c r="J17" s="80"/>
      <c r="K17" s="78"/>
      <c r="L17" s="77"/>
      <c r="M17" s="76"/>
      <c r="O17" s="43"/>
    </row>
    <row r="18" spans="1:15" ht="11.25" customHeight="1">
      <c r="A18" s="66" t="s">
        <v>3</v>
      </c>
      <c r="B18" s="66" t="s">
        <v>54</v>
      </c>
      <c r="C18" s="74" t="s">
        <v>53</v>
      </c>
      <c r="D18" s="73" t="s">
        <v>52</v>
      </c>
      <c r="E18" s="72" t="s">
        <v>51</v>
      </c>
      <c r="F18" s="71" t="s">
        <v>50</v>
      </c>
      <c r="G18" s="70" t="s">
        <v>49</v>
      </c>
      <c r="H18" s="69" t="s">
        <v>48</v>
      </c>
      <c r="I18" s="68" t="s">
        <v>46</v>
      </c>
      <c r="J18" s="69" t="s">
        <v>47</v>
      </c>
      <c r="K18" s="68" t="s">
        <v>46</v>
      </c>
      <c r="L18" s="67" t="s">
        <v>45</v>
      </c>
      <c r="M18" s="66" t="s">
        <v>44</v>
      </c>
      <c r="N18" s="42" t="s">
        <v>43</v>
      </c>
      <c r="O18" s="52" t="s">
        <v>42</v>
      </c>
    </row>
    <row r="19" spans="1:245" s="50" customFormat="1" ht="15.75" customHeight="1">
      <c r="A19" s="65">
        <v>1</v>
      </c>
      <c r="B19" s="64">
        <v>82</v>
      </c>
      <c r="C19" s="63" t="s">
        <v>259</v>
      </c>
      <c r="D19" s="62" t="s">
        <v>258</v>
      </c>
      <c r="E19" s="61" t="s">
        <v>257</v>
      </c>
      <c r="F19" s="60" t="s">
        <v>6</v>
      </c>
      <c r="G19" s="106">
        <f aca="true" t="shared" si="1" ref="G19:G24">IF(ISBLANK(H19),"",TRUNC(59.76*(H19-11)^2))</f>
        <v>946</v>
      </c>
      <c r="H19" s="58">
        <v>7.02</v>
      </c>
      <c r="I19" s="56">
        <v>0.141</v>
      </c>
      <c r="J19" s="58"/>
      <c r="K19" s="56"/>
      <c r="L19" s="55" t="str">
        <f aca="true" t="shared" si="2" ref="L19:L24">IF(ISBLANK(H19),"",IF(H19&gt;7.94,"",IF(H19&lt;=6.69,"TSM",IF(H19&lt;=6.84,"SM",IF(H19&lt;=7,"KSM",IF(H19&lt;=7.24,"I A",IF(H19&lt;=7.54,"II A",IF(H19&lt;=7.94,"III A"))))))))</f>
        <v>I A</v>
      </c>
      <c r="M19" s="54" t="s">
        <v>256</v>
      </c>
      <c r="N19" s="53">
        <v>6.96</v>
      </c>
      <c r="O19" s="52">
        <v>3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</row>
    <row r="20" spans="1:245" s="50" customFormat="1" ht="15.75" customHeight="1">
      <c r="A20" s="65">
        <v>2</v>
      </c>
      <c r="B20" s="64">
        <v>150</v>
      </c>
      <c r="C20" s="63" t="s">
        <v>255</v>
      </c>
      <c r="D20" s="62" t="s">
        <v>254</v>
      </c>
      <c r="E20" s="61" t="s">
        <v>253</v>
      </c>
      <c r="F20" s="60" t="s">
        <v>7</v>
      </c>
      <c r="G20" s="106">
        <f t="shared" si="1"/>
        <v>872</v>
      </c>
      <c r="H20" s="58">
        <v>7.18</v>
      </c>
      <c r="I20" s="56">
        <v>0.123</v>
      </c>
      <c r="J20" s="58"/>
      <c r="K20" s="56"/>
      <c r="L20" s="55" t="str">
        <f t="shared" si="2"/>
        <v>I A</v>
      </c>
      <c r="M20" s="54" t="s">
        <v>252</v>
      </c>
      <c r="N20" s="53">
        <v>7.15</v>
      </c>
      <c r="O20" s="52">
        <v>4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</row>
    <row r="21" spans="1:245" s="50" customFormat="1" ht="15.75" customHeight="1">
      <c r="A21" s="65">
        <v>3</v>
      </c>
      <c r="B21" s="64">
        <v>17</v>
      </c>
      <c r="C21" s="63" t="s">
        <v>242</v>
      </c>
      <c r="D21" s="62" t="s">
        <v>251</v>
      </c>
      <c r="E21" s="61" t="s">
        <v>250</v>
      </c>
      <c r="F21" s="60" t="s">
        <v>10</v>
      </c>
      <c r="G21" s="106">
        <f t="shared" si="1"/>
        <v>835</v>
      </c>
      <c r="H21" s="58">
        <v>7.26</v>
      </c>
      <c r="I21" s="56">
        <v>0.115</v>
      </c>
      <c r="J21" s="58"/>
      <c r="K21" s="56"/>
      <c r="L21" s="55" t="str">
        <f t="shared" si="2"/>
        <v>II A</v>
      </c>
      <c r="M21" s="54" t="s">
        <v>249</v>
      </c>
      <c r="N21" s="53">
        <v>7.32</v>
      </c>
      <c r="O21" s="52">
        <v>5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</row>
    <row r="22" spans="1:245" s="50" customFormat="1" ht="15.75" customHeight="1">
      <c r="A22" s="65">
        <v>4</v>
      </c>
      <c r="B22" s="64">
        <v>157</v>
      </c>
      <c r="C22" s="63" t="s">
        <v>248</v>
      </c>
      <c r="D22" s="62" t="s">
        <v>247</v>
      </c>
      <c r="E22" s="61" t="s">
        <v>246</v>
      </c>
      <c r="F22" s="60" t="s">
        <v>7</v>
      </c>
      <c r="G22" s="106">
        <f t="shared" si="1"/>
        <v>690</v>
      </c>
      <c r="H22" s="58">
        <v>7.6</v>
      </c>
      <c r="I22" s="56">
        <v>0.14</v>
      </c>
      <c r="J22" s="58"/>
      <c r="K22" s="56"/>
      <c r="L22" s="55" t="str">
        <f t="shared" si="2"/>
        <v>III A</v>
      </c>
      <c r="M22" s="54" t="s">
        <v>245</v>
      </c>
      <c r="N22" s="53"/>
      <c r="O22" s="52">
        <v>1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</row>
    <row r="23" spans="1:245" s="50" customFormat="1" ht="15.75" customHeight="1">
      <c r="A23" s="65">
        <v>5</v>
      </c>
      <c r="B23" s="64">
        <v>76</v>
      </c>
      <c r="C23" s="63" t="s">
        <v>149</v>
      </c>
      <c r="D23" s="62" t="s">
        <v>244</v>
      </c>
      <c r="E23" s="61" t="s">
        <v>243</v>
      </c>
      <c r="F23" s="60" t="s">
        <v>12</v>
      </c>
      <c r="G23" s="106">
        <f t="shared" si="1"/>
        <v>642</v>
      </c>
      <c r="H23" s="58">
        <v>7.72</v>
      </c>
      <c r="I23" s="56">
        <v>0.162</v>
      </c>
      <c r="J23" s="58"/>
      <c r="K23" s="56"/>
      <c r="L23" s="55" t="str">
        <f t="shared" si="2"/>
        <v>III A</v>
      </c>
      <c r="M23" s="54" t="s">
        <v>150</v>
      </c>
      <c r="N23" s="53">
        <v>7.53</v>
      </c>
      <c r="O23" s="52">
        <v>2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</row>
    <row r="24" spans="1:245" s="50" customFormat="1" ht="15.75" customHeight="1">
      <c r="A24" s="65">
        <v>6</v>
      </c>
      <c r="B24" s="64">
        <v>13</v>
      </c>
      <c r="C24" s="63" t="s">
        <v>242</v>
      </c>
      <c r="D24" s="62" t="s">
        <v>241</v>
      </c>
      <c r="E24" s="61" t="s">
        <v>240</v>
      </c>
      <c r="F24" s="60" t="s">
        <v>10</v>
      </c>
      <c r="G24" s="106">
        <f t="shared" si="1"/>
        <v>541</v>
      </c>
      <c r="H24" s="58">
        <v>7.99</v>
      </c>
      <c r="I24" s="56">
        <v>0.144</v>
      </c>
      <c r="J24" s="58"/>
      <c r="K24" s="56"/>
      <c r="L24" s="55">
        <f t="shared" si="2"/>
      </c>
      <c r="M24" s="54" t="s">
        <v>239</v>
      </c>
      <c r="N24" s="53">
        <v>7.91</v>
      </c>
      <c r="O24" s="52">
        <v>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</row>
    <row r="25" spans="3:15" s="75" customFormat="1" ht="4.5" customHeight="1">
      <c r="C25" s="90"/>
      <c r="E25" s="89"/>
      <c r="F25" s="88"/>
      <c r="G25" s="81"/>
      <c r="H25" s="84"/>
      <c r="I25" s="78"/>
      <c r="J25" s="84"/>
      <c r="K25" s="78"/>
      <c r="L25" s="77"/>
      <c r="M25" s="76"/>
      <c r="O25" s="43"/>
    </row>
    <row r="26" spans="3:15" s="75" customFormat="1" ht="10.5" customHeight="1">
      <c r="C26" s="42"/>
      <c r="D26" s="87">
        <v>3</v>
      </c>
      <c r="E26" s="86" t="s">
        <v>154</v>
      </c>
      <c r="F26" s="85"/>
      <c r="G26" s="81"/>
      <c r="H26" s="84"/>
      <c r="I26" s="78"/>
      <c r="J26" s="84"/>
      <c r="K26" s="78"/>
      <c r="L26" s="77"/>
      <c r="M26" s="76"/>
      <c r="O26" s="43"/>
    </row>
    <row r="27" spans="5:15" s="75" customFormat="1" ht="3.75" customHeight="1">
      <c r="E27" s="83"/>
      <c r="F27" s="82"/>
      <c r="G27" s="81"/>
      <c r="H27" s="80"/>
      <c r="I27" s="78"/>
      <c r="J27" s="80"/>
      <c r="K27" s="78"/>
      <c r="L27" s="77"/>
      <c r="M27" s="76"/>
      <c r="O27" s="43"/>
    </row>
    <row r="28" spans="1:15" ht="11.25" customHeight="1">
      <c r="A28" s="66" t="s">
        <v>3</v>
      </c>
      <c r="B28" s="66" t="s">
        <v>54</v>
      </c>
      <c r="C28" s="74" t="s">
        <v>53</v>
      </c>
      <c r="D28" s="73" t="s">
        <v>52</v>
      </c>
      <c r="E28" s="72" t="s">
        <v>51</v>
      </c>
      <c r="F28" s="71" t="s">
        <v>50</v>
      </c>
      <c r="G28" s="70" t="s">
        <v>49</v>
      </c>
      <c r="H28" s="69" t="s">
        <v>48</v>
      </c>
      <c r="I28" s="68" t="s">
        <v>46</v>
      </c>
      <c r="J28" s="69" t="s">
        <v>47</v>
      </c>
      <c r="K28" s="68" t="s">
        <v>46</v>
      </c>
      <c r="L28" s="67" t="s">
        <v>45</v>
      </c>
      <c r="M28" s="66" t="s">
        <v>44</v>
      </c>
      <c r="N28" s="42" t="s">
        <v>43</v>
      </c>
      <c r="O28" s="52" t="s">
        <v>42</v>
      </c>
    </row>
    <row r="29" spans="1:245" s="50" customFormat="1" ht="15.75" customHeight="1">
      <c r="A29" s="65">
        <v>1</v>
      </c>
      <c r="B29" s="64">
        <v>188</v>
      </c>
      <c r="C29" s="63" t="s">
        <v>238</v>
      </c>
      <c r="D29" s="62" t="s">
        <v>237</v>
      </c>
      <c r="E29" s="61" t="s">
        <v>236</v>
      </c>
      <c r="F29" s="60" t="s">
        <v>161</v>
      </c>
      <c r="G29" s="106" t="s">
        <v>80</v>
      </c>
      <c r="H29" s="58">
        <v>6.9</v>
      </c>
      <c r="I29" s="56">
        <v>0.143</v>
      </c>
      <c r="J29" s="58"/>
      <c r="K29" s="56"/>
      <c r="L29" s="55" t="str">
        <f aca="true" t="shared" si="3" ref="L29:L34">IF(ISBLANK(H29),"",IF(H29&gt;7.94,"",IF(H29&lt;=6.69,"TSM",IF(H29&lt;=6.84,"SM",IF(H29&lt;=7,"KSM",IF(H29&lt;=7.24,"I A",IF(H29&lt;=7.54,"II A",IF(H29&lt;=7.94,"III A"))))))))</f>
        <v>KSM</v>
      </c>
      <c r="M29" s="54" t="s">
        <v>235</v>
      </c>
      <c r="N29" s="53">
        <v>6.87</v>
      </c>
      <c r="O29" s="52">
        <v>3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</row>
    <row r="30" spans="1:245" s="50" customFormat="1" ht="15.75" customHeight="1">
      <c r="A30" s="65">
        <v>2</v>
      </c>
      <c r="B30" s="64">
        <v>109</v>
      </c>
      <c r="C30" s="63" t="s">
        <v>234</v>
      </c>
      <c r="D30" s="62" t="s">
        <v>233</v>
      </c>
      <c r="E30" s="61" t="s">
        <v>232</v>
      </c>
      <c r="F30" s="60" t="s">
        <v>15</v>
      </c>
      <c r="G30" s="106">
        <f>IF(ISBLANK(H30),"",TRUNC(59.76*(H30-11)^2))</f>
        <v>904</v>
      </c>
      <c r="H30" s="58">
        <v>7.11</v>
      </c>
      <c r="I30" s="56">
        <v>0.177</v>
      </c>
      <c r="J30" s="58"/>
      <c r="K30" s="56"/>
      <c r="L30" s="55" t="str">
        <f t="shared" si="3"/>
        <v>I A</v>
      </c>
      <c r="M30" s="54" t="s">
        <v>231</v>
      </c>
      <c r="N30" s="53">
        <v>7.47</v>
      </c>
      <c r="O30" s="52">
        <v>2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</row>
    <row r="31" spans="1:245" s="50" customFormat="1" ht="15.75" customHeight="1">
      <c r="A31" s="65">
        <v>3</v>
      </c>
      <c r="B31" s="64">
        <v>77</v>
      </c>
      <c r="C31" s="63" t="s">
        <v>230</v>
      </c>
      <c r="D31" s="62" t="s">
        <v>229</v>
      </c>
      <c r="E31" s="61" t="s">
        <v>228</v>
      </c>
      <c r="F31" s="60" t="s">
        <v>12</v>
      </c>
      <c r="G31" s="106">
        <f>IF(ISBLANK(H31),"",TRUNC(59.76*(H31-11)^2))</f>
        <v>787</v>
      </c>
      <c r="H31" s="58">
        <v>7.37</v>
      </c>
      <c r="I31" s="56">
        <v>0.178</v>
      </c>
      <c r="J31" s="58"/>
      <c r="K31" s="56"/>
      <c r="L31" s="55" t="str">
        <f t="shared" si="3"/>
        <v>II A</v>
      </c>
      <c r="M31" s="54" t="s">
        <v>150</v>
      </c>
      <c r="N31" s="53">
        <v>7.3</v>
      </c>
      <c r="O31" s="52">
        <v>5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</row>
    <row r="32" spans="1:245" s="50" customFormat="1" ht="15.75" customHeight="1">
      <c r="A32" s="65">
        <v>4</v>
      </c>
      <c r="B32" s="64">
        <v>165</v>
      </c>
      <c r="C32" s="63" t="s">
        <v>227</v>
      </c>
      <c r="D32" s="62" t="s">
        <v>226</v>
      </c>
      <c r="E32" s="61" t="s">
        <v>225</v>
      </c>
      <c r="F32" s="60" t="s">
        <v>161</v>
      </c>
      <c r="G32" s="106" t="s">
        <v>80</v>
      </c>
      <c r="H32" s="58">
        <v>7.47</v>
      </c>
      <c r="I32" s="56">
        <v>0.169</v>
      </c>
      <c r="J32" s="58"/>
      <c r="K32" s="56"/>
      <c r="L32" s="55" t="str">
        <f t="shared" si="3"/>
        <v>II A</v>
      </c>
      <c r="M32" s="54" t="s">
        <v>224</v>
      </c>
      <c r="N32" s="53">
        <v>7.22</v>
      </c>
      <c r="O32" s="52">
        <v>4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</row>
    <row r="33" spans="1:245" s="50" customFormat="1" ht="15.75" customHeight="1">
      <c r="A33" s="65">
        <v>5</v>
      </c>
      <c r="B33" s="64">
        <v>154</v>
      </c>
      <c r="C33" s="63" t="s">
        <v>223</v>
      </c>
      <c r="D33" s="62" t="s">
        <v>222</v>
      </c>
      <c r="E33" s="61" t="s">
        <v>221</v>
      </c>
      <c r="F33" s="60" t="s">
        <v>7</v>
      </c>
      <c r="G33" s="106">
        <f>IF(ISBLANK(H33),"",TRUNC(59.76*(H33-11)^2))</f>
        <v>666</v>
      </c>
      <c r="H33" s="58">
        <v>7.66</v>
      </c>
      <c r="I33" s="56">
        <v>0.186</v>
      </c>
      <c r="J33" s="58"/>
      <c r="K33" s="56"/>
      <c r="L33" s="55" t="str">
        <f t="shared" si="3"/>
        <v>III A</v>
      </c>
      <c r="M33" s="54" t="s">
        <v>68</v>
      </c>
      <c r="N33" s="53">
        <v>7.59</v>
      </c>
      <c r="O33" s="52">
        <v>1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</row>
    <row r="34" spans="1:245" s="50" customFormat="1" ht="15.75" customHeight="1">
      <c r="A34" s="65">
        <v>6</v>
      </c>
      <c r="B34" s="64">
        <v>5</v>
      </c>
      <c r="C34" s="63" t="s">
        <v>220</v>
      </c>
      <c r="D34" s="62" t="s">
        <v>219</v>
      </c>
      <c r="E34" s="61" t="s">
        <v>218</v>
      </c>
      <c r="F34" s="60" t="s">
        <v>17</v>
      </c>
      <c r="G34" s="106">
        <f>IF(ISBLANK(H34),"",TRUNC(59.76*(H34-11)^2))</f>
        <v>658</v>
      </c>
      <c r="H34" s="58">
        <v>7.68</v>
      </c>
      <c r="I34" s="56">
        <v>0.158</v>
      </c>
      <c r="J34" s="58"/>
      <c r="K34" s="56"/>
      <c r="L34" s="55" t="str">
        <f t="shared" si="3"/>
        <v>III A</v>
      </c>
      <c r="M34" s="54" t="s">
        <v>217</v>
      </c>
      <c r="N34" s="53">
        <v>7.67</v>
      </c>
      <c r="O34" s="52">
        <v>6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</row>
    <row r="35" spans="3:15" s="75" customFormat="1" ht="4.5" customHeight="1">
      <c r="C35" s="90"/>
      <c r="E35" s="89"/>
      <c r="F35" s="88"/>
      <c r="G35" s="81"/>
      <c r="H35" s="84"/>
      <c r="I35" s="78"/>
      <c r="J35" s="84"/>
      <c r="K35" s="78"/>
      <c r="L35" s="77"/>
      <c r="M35" s="76"/>
      <c r="O35" s="43"/>
    </row>
    <row r="36" spans="3:15" s="75" customFormat="1" ht="10.5" customHeight="1">
      <c r="C36" s="42"/>
      <c r="D36" s="87">
        <v>4</v>
      </c>
      <c r="E36" s="86" t="s">
        <v>154</v>
      </c>
      <c r="F36" s="85"/>
      <c r="G36" s="81"/>
      <c r="H36" s="84"/>
      <c r="I36" s="78"/>
      <c r="J36" s="84"/>
      <c r="K36" s="78"/>
      <c r="L36" s="77"/>
      <c r="M36" s="76"/>
      <c r="O36" s="43"/>
    </row>
    <row r="37" spans="5:15" s="75" customFormat="1" ht="3.75" customHeight="1">
      <c r="E37" s="83"/>
      <c r="F37" s="82"/>
      <c r="G37" s="81"/>
      <c r="H37" s="80"/>
      <c r="I37" s="78"/>
      <c r="J37" s="80"/>
      <c r="K37" s="78"/>
      <c r="L37" s="77"/>
      <c r="M37" s="76"/>
      <c r="O37" s="43"/>
    </row>
    <row r="38" spans="1:15" ht="11.25" customHeight="1">
      <c r="A38" s="66" t="s">
        <v>3</v>
      </c>
      <c r="B38" s="66" t="s">
        <v>54</v>
      </c>
      <c r="C38" s="74" t="s">
        <v>53</v>
      </c>
      <c r="D38" s="73" t="s">
        <v>52</v>
      </c>
      <c r="E38" s="72" t="s">
        <v>51</v>
      </c>
      <c r="F38" s="71" t="s">
        <v>50</v>
      </c>
      <c r="G38" s="70" t="s">
        <v>49</v>
      </c>
      <c r="H38" s="69" t="s">
        <v>48</v>
      </c>
      <c r="I38" s="68" t="s">
        <v>46</v>
      </c>
      <c r="J38" s="69" t="s">
        <v>47</v>
      </c>
      <c r="K38" s="68" t="s">
        <v>46</v>
      </c>
      <c r="L38" s="67" t="s">
        <v>45</v>
      </c>
      <c r="M38" s="66" t="s">
        <v>44</v>
      </c>
      <c r="N38" s="42" t="s">
        <v>43</v>
      </c>
      <c r="O38" s="52" t="s">
        <v>42</v>
      </c>
    </row>
    <row r="39" spans="1:245" s="50" customFormat="1" ht="15.75" customHeight="1">
      <c r="A39" s="65">
        <v>1</v>
      </c>
      <c r="B39" s="64">
        <v>191</v>
      </c>
      <c r="C39" s="63" t="s">
        <v>216</v>
      </c>
      <c r="D39" s="62" t="s">
        <v>215</v>
      </c>
      <c r="E39" s="61" t="s">
        <v>214</v>
      </c>
      <c r="F39" s="60" t="s">
        <v>14</v>
      </c>
      <c r="G39" s="106">
        <f aca="true" t="shared" si="4" ref="G39:G44">IF(ISBLANK(H39),"",TRUNC(59.76*(H39-11)^2))</f>
        <v>970</v>
      </c>
      <c r="H39" s="58">
        <v>6.97</v>
      </c>
      <c r="I39" s="56">
        <v>0.116</v>
      </c>
      <c r="J39" s="58"/>
      <c r="K39" s="56"/>
      <c r="L39" s="55" t="str">
        <f aca="true" t="shared" si="5" ref="L39:L44">IF(ISBLANK(H39),"",IF(H39&gt;7.94,"",IF(H39&lt;=6.69,"TSM",IF(H39&lt;=6.84,"SM",IF(H39&lt;=7,"KSM",IF(H39&lt;=7.24,"I A",IF(H39&lt;=7.54,"II A",IF(H39&lt;=7.94,"III A"))))))))</f>
        <v>KSM</v>
      </c>
      <c r="M39" s="54" t="s">
        <v>797</v>
      </c>
      <c r="N39" s="53">
        <v>6.93</v>
      </c>
      <c r="O39" s="52">
        <v>3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s="50" customFormat="1" ht="15.75" customHeight="1">
      <c r="A40" s="65">
        <v>2</v>
      </c>
      <c r="B40" s="64">
        <v>129</v>
      </c>
      <c r="C40" s="63" t="s">
        <v>164</v>
      </c>
      <c r="D40" s="62" t="s">
        <v>212</v>
      </c>
      <c r="E40" s="61" t="s">
        <v>211</v>
      </c>
      <c r="F40" s="60" t="s">
        <v>9</v>
      </c>
      <c r="G40" s="106">
        <f t="shared" si="4"/>
        <v>876</v>
      </c>
      <c r="H40" s="58">
        <v>7.17</v>
      </c>
      <c r="I40" s="56">
        <v>0.112</v>
      </c>
      <c r="J40" s="58"/>
      <c r="K40" s="56"/>
      <c r="L40" s="55" t="str">
        <f t="shared" si="5"/>
        <v>I A</v>
      </c>
      <c r="M40" s="54" t="s">
        <v>171</v>
      </c>
      <c r="N40" s="53">
        <v>7.31</v>
      </c>
      <c r="O40" s="52">
        <v>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s="50" customFormat="1" ht="15.75" customHeight="1">
      <c r="A41" s="65">
        <v>3</v>
      </c>
      <c r="B41" s="64">
        <v>12</v>
      </c>
      <c r="C41" s="63" t="s">
        <v>210</v>
      </c>
      <c r="D41" s="62" t="s">
        <v>209</v>
      </c>
      <c r="E41" s="61" t="s">
        <v>208</v>
      </c>
      <c r="F41" s="60" t="s">
        <v>10</v>
      </c>
      <c r="G41" s="106">
        <f t="shared" si="4"/>
        <v>862</v>
      </c>
      <c r="H41" s="58">
        <v>7.2</v>
      </c>
      <c r="I41" s="56">
        <v>0.156</v>
      </c>
      <c r="J41" s="58"/>
      <c r="K41" s="56"/>
      <c r="L41" s="55" t="str">
        <f t="shared" si="5"/>
        <v>I A</v>
      </c>
      <c r="M41" s="54" t="s">
        <v>186</v>
      </c>
      <c r="N41" s="53">
        <v>7.22</v>
      </c>
      <c r="O41" s="52">
        <v>2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s="50" customFormat="1" ht="15.75" customHeight="1">
      <c r="A42" s="65">
        <v>4</v>
      </c>
      <c r="B42" s="64">
        <v>122</v>
      </c>
      <c r="C42" s="63" t="s">
        <v>207</v>
      </c>
      <c r="D42" s="62" t="s">
        <v>173</v>
      </c>
      <c r="E42" s="61" t="s">
        <v>206</v>
      </c>
      <c r="F42" s="60" t="s">
        <v>13</v>
      </c>
      <c r="G42" s="106">
        <f t="shared" si="4"/>
        <v>791</v>
      </c>
      <c r="H42" s="58">
        <v>7.36</v>
      </c>
      <c r="I42" s="56">
        <v>0.197</v>
      </c>
      <c r="J42" s="58"/>
      <c r="K42" s="56"/>
      <c r="L42" s="55" t="str">
        <f t="shared" si="5"/>
        <v>II A</v>
      </c>
      <c r="M42" s="54" t="s">
        <v>150</v>
      </c>
      <c r="N42" s="53">
        <v>7.02</v>
      </c>
      <c r="O42" s="52">
        <v>4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s="50" customFormat="1" ht="15.75" customHeight="1">
      <c r="A43" s="65">
        <v>5</v>
      </c>
      <c r="B43" s="64">
        <v>26</v>
      </c>
      <c r="C43" s="63" t="s">
        <v>205</v>
      </c>
      <c r="D43" s="62" t="s">
        <v>204</v>
      </c>
      <c r="E43" s="61" t="s">
        <v>203</v>
      </c>
      <c r="F43" s="60" t="s">
        <v>10</v>
      </c>
      <c r="G43" s="106">
        <f t="shared" si="4"/>
        <v>686</v>
      </c>
      <c r="H43" s="58">
        <v>7.61</v>
      </c>
      <c r="I43" s="56">
        <v>0.148</v>
      </c>
      <c r="J43" s="58"/>
      <c r="K43" s="56"/>
      <c r="L43" s="55" t="str">
        <f t="shared" si="5"/>
        <v>III A</v>
      </c>
      <c r="M43" s="54" t="s">
        <v>202</v>
      </c>
      <c r="N43" s="53">
        <v>7.75</v>
      </c>
      <c r="O43" s="52">
        <v>1</v>
      </c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s="50" customFormat="1" ht="15.75" customHeight="1">
      <c r="A44" s="65">
        <v>6</v>
      </c>
      <c r="B44" s="64">
        <v>121</v>
      </c>
      <c r="C44" s="63" t="s">
        <v>201</v>
      </c>
      <c r="D44" s="62" t="s">
        <v>200</v>
      </c>
      <c r="E44" s="61" t="s">
        <v>199</v>
      </c>
      <c r="F44" s="60" t="s">
        <v>13</v>
      </c>
      <c r="G44" s="106">
        <f t="shared" si="4"/>
        <v>678</v>
      </c>
      <c r="H44" s="58">
        <v>7.63</v>
      </c>
      <c r="I44" s="56">
        <v>0.152</v>
      </c>
      <c r="J44" s="58"/>
      <c r="K44" s="56"/>
      <c r="L44" s="55" t="str">
        <f t="shared" si="5"/>
        <v>III A</v>
      </c>
      <c r="M44" s="54" t="s">
        <v>198</v>
      </c>
      <c r="N44" s="53">
        <v>7.58</v>
      </c>
      <c r="O44" s="52">
        <v>6</v>
      </c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3:15" s="75" customFormat="1" ht="4.5" customHeight="1">
      <c r="C45" s="90"/>
      <c r="E45" s="89"/>
      <c r="F45" s="88"/>
      <c r="G45" s="81"/>
      <c r="H45" s="84"/>
      <c r="I45" s="78"/>
      <c r="J45" s="84"/>
      <c r="K45" s="78"/>
      <c r="L45" s="77"/>
      <c r="M45" s="76"/>
      <c r="O45" s="43"/>
    </row>
    <row r="46" spans="3:15" s="75" customFormat="1" ht="10.5" customHeight="1">
      <c r="C46" s="42"/>
      <c r="D46" s="87">
        <v>5</v>
      </c>
      <c r="E46" s="86" t="s">
        <v>154</v>
      </c>
      <c r="F46" s="85"/>
      <c r="G46" s="81"/>
      <c r="H46" s="84"/>
      <c r="I46" s="78"/>
      <c r="J46" s="84"/>
      <c r="K46" s="78"/>
      <c r="L46" s="77"/>
      <c r="M46" s="76"/>
      <c r="O46" s="43"/>
    </row>
    <row r="47" spans="5:15" s="75" customFormat="1" ht="3.75" customHeight="1">
      <c r="E47" s="83"/>
      <c r="F47" s="82"/>
      <c r="G47" s="81"/>
      <c r="H47" s="80"/>
      <c r="I47" s="78"/>
      <c r="J47" s="80"/>
      <c r="K47" s="78"/>
      <c r="L47" s="77"/>
      <c r="M47" s="76"/>
      <c r="O47" s="43"/>
    </row>
    <row r="48" spans="1:15" ht="11.25" customHeight="1">
      <c r="A48" s="66" t="s">
        <v>3</v>
      </c>
      <c r="B48" s="66" t="s">
        <v>54</v>
      </c>
      <c r="C48" s="74" t="s">
        <v>53</v>
      </c>
      <c r="D48" s="73" t="s">
        <v>52</v>
      </c>
      <c r="E48" s="72" t="s">
        <v>51</v>
      </c>
      <c r="F48" s="71" t="s">
        <v>50</v>
      </c>
      <c r="G48" s="70" t="s">
        <v>49</v>
      </c>
      <c r="H48" s="69" t="s">
        <v>48</v>
      </c>
      <c r="I48" s="68" t="s">
        <v>46</v>
      </c>
      <c r="J48" s="69" t="s">
        <v>47</v>
      </c>
      <c r="K48" s="68" t="s">
        <v>46</v>
      </c>
      <c r="L48" s="67" t="s">
        <v>45</v>
      </c>
      <c r="M48" s="66" t="s">
        <v>44</v>
      </c>
      <c r="N48" s="42" t="s">
        <v>43</v>
      </c>
      <c r="O48" s="52" t="s">
        <v>42</v>
      </c>
    </row>
    <row r="49" spans="1:245" s="50" customFormat="1" ht="15.75" customHeight="1">
      <c r="A49" s="65">
        <v>1</v>
      </c>
      <c r="B49" s="64">
        <v>58</v>
      </c>
      <c r="C49" s="63" t="s">
        <v>197</v>
      </c>
      <c r="D49" s="62" t="s">
        <v>196</v>
      </c>
      <c r="E49" s="61" t="s">
        <v>195</v>
      </c>
      <c r="F49" s="60" t="s">
        <v>16</v>
      </c>
      <c r="G49" s="106">
        <f>IF(ISBLANK(H49),"",TRUNC(59.76*(H49-11)^2))</f>
        <v>1004</v>
      </c>
      <c r="H49" s="58">
        <v>6.9</v>
      </c>
      <c r="I49" s="56">
        <v>0.128</v>
      </c>
      <c r="J49" s="58"/>
      <c r="K49" s="56"/>
      <c r="L49" s="55" t="str">
        <f aca="true" t="shared" si="6" ref="L49:L54">IF(ISBLANK(H49),"",IF(H49&gt;7.94,"",IF(H49&lt;=6.69,"TSM",IF(H49&lt;=6.84,"SM",IF(H49&lt;=7,"KSM",IF(H49&lt;=7.24,"I A",IF(H49&lt;=7.54,"II A",IF(H49&lt;=7.94,"III A"))))))))</f>
        <v>KSM</v>
      </c>
      <c r="M49" s="54" t="s">
        <v>194</v>
      </c>
      <c r="N49" s="53">
        <v>6.83</v>
      </c>
      <c r="O49" s="52">
        <v>3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</row>
    <row r="50" spans="1:245" s="50" customFormat="1" ht="15.75" customHeight="1">
      <c r="A50" s="65">
        <v>2</v>
      </c>
      <c r="B50" s="64">
        <v>70</v>
      </c>
      <c r="C50" s="63" t="s">
        <v>193</v>
      </c>
      <c r="D50" s="62" t="s">
        <v>192</v>
      </c>
      <c r="E50" s="61" t="s">
        <v>191</v>
      </c>
      <c r="F50" s="60" t="s">
        <v>12</v>
      </c>
      <c r="G50" s="106">
        <f>IF(ISBLANK(H50),"",TRUNC(59.76*(H50-11)^2))</f>
        <v>804</v>
      </c>
      <c r="H50" s="58">
        <v>7.33</v>
      </c>
      <c r="I50" s="56">
        <v>0.151</v>
      </c>
      <c r="J50" s="58"/>
      <c r="K50" s="56"/>
      <c r="L50" s="55" t="str">
        <f t="shared" si="6"/>
        <v>II A</v>
      </c>
      <c r="M50" s="54" t="s">
        <v>190</v>
      </c>
      <c r="N50" s="53">
        <v>7.29</v>
      </c>
      <c r="O50" s="52">
        <v>5</v>
      </c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</row>
    <row r="51" spans="1:245" s="50" customFormat="1" ht="15.75" customHeight="1">
      <c r="A51" s="65">
        <v>3</v>
      </c>
      <c r="B51" s="64">
        <v>11</v>
      </c>
      <c r="C51" s="63" t="s">
        <v>189</v>
      </c>
      <c r="D51" s="62" t="s">
        <v>188</v>
      </c>
      <c r="E51" s="61" t="s">
        <v>187</v>
      </c>
      <c r="F51" s="60" t="s">
        <v>10</v>
      </c>
      <c r="G51" s="106">
        <f>IF(ISBLANK(H51),"",TRUNC(59.76*(H51-11)^2))</f>
        <v>778</v>
      </c>
      <c r="H51" s="58">
        <v>7.39</v>
      </c>
      <c r="I51" s="56">
        <v>0.143</v>
      </c>
      <c r="J51" s="58"/>
      <c r="K51" s="56"/>
      <c r="L51" s="55" t="str">
        <f t="shared" si="6"/>
        <v>II A</v>
      </c>
      <c r="M51" s="54" t="s">
        <v>186</v>
      </c>
      <c r="N51" s="53">
        <v>7.28</v>
      </c>
      <c r="O51" s="52">
        <v>4</v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</row>
    <row r="52" spans="1:245" s="50" customFormat="1" ht="15.75" customHeight="1">
      <c r="A52" s="65">
        <v>4</v>
      </c>
      <c r="B52" s="64">
        <v>141</v>
      </c>
      <c r="C52" s="63" t="s">
        <v>185</v>
      </c>
      <c r="D52" s="62" t="s">
        <v>184</v>
      </c>
      <c r="E52" s="61" t="s">
        <v>183</v>
      </c>
      <c r="F52" s="60" t="s">
        <v>7</v>
      </c>
      <c r="G52" s="106">
        <f>IF(ISBLANK(H52),"",TRUNC(59.76*(H52-11)^2))</f>
        <v>690</v>
      </c>
      <c r="H52" s="58">
        <v>7.6</v>
      </c>
      <c r="I52" s="56">
        <v>0.133</v>
      </c>
      <c r="J52" s="58"/>
      <c r="K52" s="56"/>
      <c r="L52" s="55" t="str">
        <f t="shared" si="6"/>
        <v>III A</v>
      </c>
      <c r="M52" s="54" t="s">
        <v>182</v>
      </c>
      <c r="N52" s="53">
        <v>7.64</v>
      </c>
      <c r="O52" s="52">
        <v>6</v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</row>
    <row r="53" spans="1:245" s="50" customFormat="1" ht="15.75" customHeight="1">
      <c r="A53" s="65">
        <v>5</v>
      </c>
      <c r="B53" s="64">
        <v>97</v>
      </c>
      <c r="C53" s="63" t="s">
        <v>181</v>
      </c>
      <c r="D53" s="62" t="s">
        <v>180</v>
      </c>
      <c r="E53" s="61" t="s">
        <v>179</v>
      </c>
      <c r="F53" s="60" t="s">
        <v>12</v>
      </c>
      <c r="G53" s="106">
        <f>IF(ISBLANK(H53),"",TRUNC(59.76*(H53-11)^2))</f>
        <v>530</v>
      </c>
      <c r="H53" s="58">
        <v>8.02</v>
      </c>
      <c r="I53" s="56">
        <v>0.198</v>
      </c>
      <c r="J53" s="58"/>
      <c r="K53" s="56"/>
      <c r="L53" s="55">
        <f t="shared" si="6"/>
      </c>
      <c r="M53" s="54" t="s">
        <v>150</v>
      </c>
      <c r="N53" s="53"/>
      <c r="O53" s="52">
        <v>1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</row>
    <row r="54" spans="1:245" s="50" customFormat="1" ht="15.75" customHeight="1">
      <c r="A54" s="65"/>
      <c r="B54" s="64">
        <v>190</v>
      </c>
      <c r="C54" s="63" t="s">
        <v>178</v>
      </c>
      <c r="D54" s="62" t="s">
        <v>177</v>
      </c>
      <c r="E54" s="61" t="s">
        <v>176</v>
      </c>
      <c r="F54" s="60" t="s">
        <v>1</v>
      </c>
      <c r="G54" s="106" t="s">
        <v>80</v>
      </c>
      <c r="H54" s="58" t="s">
        <v>75</v>
      </c>
      <c r="I54" s="56"/>
      <c r="J54" s="58"/>
      <c r="K54" s="56"/>
      <c r="L54" s="55">
        <f t="shared" si="6"/>
      </c>
      <c r="M54" s="54" t="s">
        <v>175</v>
      </c>
      <c r="N54" s="53">
        <v>7.59</v>
      </c>
      <c r="O54" s="52">
        <v>2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</row>
    <row r="55" spans="3:15" s="75" customFormat="1" ht="4.5" customHeight="1">
      <c r="C55" s="90"/>
      <c r="E55" s="89"/>
      <c r="F55" s="88"/>
      <c r="G55" s="81"/>
      <c r="H55" s="84"/>
      <c r="I55" s="78"/>
      <c r="J55" s="84"/>
      <c r="K55" s="78"/>
      <c r="L55" s="77"/>
      <c r="M55" s="76"/>
      <c r="O55" s="43"/>
    </row>
    <row r="56" spans="3:15" s="75" customFormat="1" ht="10.5" customHeight="1">
      <c r="C56" s="42"/>
      <c r="D56" s="87">
        <v>6</v>
      </c>
      <c r="E56" s="86" t="s">
        <v>154</v>
      </c>
      <c r="F56" s="85"/>
      <c r="G56" s="81"/>
      <c r="H56" s="84"/>
      <c r="I56" s="78"/>
      <c r="J56" s="84"/>
      <c r="K56" s="78"/>
      <c r="L56" s="77"/>
      <c r="M56" s="76"/>
      <c r="O56" s="43"/>
    </row>
    <row r="57" spans="5:15" s="75" customFormat="1" ht="3.75" customHeight="1">
      <c r="E57" s="83"/>
      <c r="F57" s="82"/>
      <c r="G57" s="81"/>
      <c r="H57" s="80"/>
      <c r="I57" s="78"/>
      <c r="J57" s="80"/>
      <c r="K57" s="78"/>
      <c r="L57" s="77"/>
      <c r="M57" s="76"/>
      <c r="O57" s="43"/>
    </row>
    <row r="58" spans="1:15" ht="11.25" customHeight="1">
      <c r="A58" s="66" t="s">
        <v>3</v>
      </c>
      <c r="B58" s="66" t="s">
        <v>54</v>
      </c>
      <c r="C58" s="74" t="s">
        <v>53</v>
      </c>
      <c r="D58" s="73" t="s">
        <v>52</v>
      </c>
      <c r="E58" s="72" t="s">
        <v>51</v>
      </c>
      <c r="F58" s="71" t="s">
        <v>50</v>
      </c>
      <c r="G58" s="70" t="s">
        <v>49</v>
      </c>
      <c r="H58" s="69" t="s">
        <v>48</v>
      </c>
      <c r="I58" s="68" t="s">
        <v>46</v>
      </c>
      <c r="J58" s="69" t="s">
        <v>47</v>
      </c>
      <c r="K58" s="68" t="s">
        <v>46</v>
      </c>
      <c r="L58" s="67" t="s">
        <v>45</v>
      </c>
      <c r="M58" s="66" t="s">
        <v>44</v>
      </c>
      <c r="N58" s="42" t="s">
        <v>43</v>
      </c>
      <c r="O58" s="52" t="s">
        <v>42</v>
      </c>
    </row>
    <row r="59" spans="1:245" s="50" customFormat="1" ht="15.75" customHeight="1">
      <c r="A59" s="65">
        <v>1</v>
      </c>
      <c r="B59" s="64">
        <v>149</v>
      </c>
      <c r="C59" s="63" t="s">
        <v>174</v>
      </c>
      <c r="D59" s="62" t="s">
        <v>173</v>
      </c>
      <c r="E59" s="61" t="s">
        <v>172</v>
      </c>
      <c r="F59" s="60" t="s">
        <v>7</v>
      </c>
      <c r="G59" s="106">
        <f>IF(ISBLANK(H59),"",TRUNC(59.76*(H59-11)^2))</f>
        <v>918</v>
      </c>
      <c r="H59" s="108">
        <v>7.08</v>
      </c>
      <c r="I59" s="56">
        <v>0.145</v>
      </c>
      <c r="J59" s="58"/>
      <c r="K59" s="56"/>
      <c r="L59" s="55" t="str">
        <f>IF(ISBLANK(H59),"",IF(H59&gt;7.94,"",IF(H59&lt;=6.69,"TSM",IF(H59&lt;=6.84,"SM",IF(H59&lt;=7,"KSM",IF(H59&lt;=7.24,"I A",IF(H59&lt;=7.54,"II A",IF(H59&lt;=7.94,"III A"))))))))</f>
        <v>I A</v>
      </c>
      <c r="M59" s="54" t="s">
        <v>171</v>
      </c>
      <c r="N59" s="53">
        <v>7.02</v>
      </c>
      <c r="O59" s="52">
        <v>3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</row>
    <row r="60" spans="1:245" s="50" customFormat="1" ht="15.75" customHeight="1">
      <c r="A60" s="65">
        <v>2</v>
      </c>
      <c r="B60" s="64">
        <v>98</v>
      </c>
      <c r="C60" s="63" t="s">
        <v>167</v>
      </c>
      <c r="D60" s="62" t="s">
        <v>170</v>
      </c>
      <c r="E60" s="61" t="s">
        <v>169</v>
      </c>
      <c r="F60" s="60" t="s">
        <v>6</v>
      </c>
      <c r="G60" s="106">
        <f>IF(ISBLANK(H60),"",TRUNC(59.76*(H60-11)^2))</f>
        <v>908</v>
      </c>
      <c r="H60" s="58">
        <v>7.1</v>
      </c>
      <c r="I60" s="56">
        <v>0.119</v>
      </c>
      <c r="J60" s="58"/>
      <c r="K60" s="56"/>
      <c r="L60" s="55" t="str">
        <f>IF(ISBLANK(H60),"",IF(H60&gt;7.94,"",IF(H60&lt;=6.69,"TSM",IF(H60&lt;=6.84,"SM",IF(H60&lt;=7,"KSM",IF(H60&lt;=7.24,"I A",IF(H60&lt;=7.54,"II A",IF(H60&lt;=7.94,"III A"))))))))</f>
        <v>I A</v>
      </c>
      <c r="M60" s="54" t="s">
        <v>168</v>
      </c>
      <c r="N60" s="53">
        <v>7.1</v>
      </c>
      <c r="O60" s="52">
        <v>4</v>
      </c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</row>
    <row r="61" spans="1:245" s="50" customFormat="1" ht="15.75" customHeight="1">
      <c r="A61" s="65">
        <v>3</v>
      </c>
      <c r="B61" s="64">
        <v>66</v>
      </c>
      <c r="C61" s="63" t="s">
        <v>167</v>
      </c>
      <c r="D61" s="62" t="s">
        <v>166</v>
      </c>
      <c r="E61" s="61" t="s">
        <v>165</v>
      </c>
      <c r="F61" s="60" t="s">
        <v>6</v>
      </c>
      <c r="G61" s="106">
        <f>IF(ISBLANK(H61),"",TRUNC(59.76*(H61-11)^2))</f>
        <v>765</v>
      </c>
      <c r="H61" s="58">
        <v>7.42</v>
      </c>
      <c r="I61" s="56">
        <v>0.114</v>
      </c>
      <c r="J61" s="58"/>
      <c r="K61" s="56"/>
      <c r="L61" s="55" t="str">
        <f>IF(ISBLANK(H61),"",IF(H61&gt;7.94,"",IF(H61&lt;=6.69,"TSM",IF(H61&lt;=6.84,"SM",IF(H61&lt;=7,"KSM",IF(H61&lt;=7.24,"I A",IF(H61&lt;=7.54,"II A",IF(H61&lt;=7.94,"III A"))))))))</f>
        <v>II A</v>
      </c>
      <c r="M61" s="54" t="s">
        <v>150</v>
      </c>
      <c r="N61" s="53">
        <v>7.45</v>
      </c>
      <c r="O61" s="52">
        <v>5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</row>
    <row r="62" spans="1:245" s="50" customFormat="1" ht="15.75" customHeight="1">
      <c r="A62" s="65" t="s">
        <v>101</v>
      </c>
      <c r="B62" s="64">
        <v>164</v>
      </c>
      <c r="C62" s="63" t="s">
        <v>164</v>
      </c>
      <c r="D62" s="62" t="s">
        <v>163</v>
      </c>
      <c r="E62" s="61" t="s">
        <v>162</v>
      </c>
      <c r="F62" s="60" t="s">
        <v>161</v>
      </c>
      <c r="G62" s="106" t="s">
        <v>80</v>
      </c>
      <c r="H62" s="58">
        <v>7.32</v>
      </c>
      <c r="I62" s="56">
        <v>0.136</v>
      </c>
      <c r="J62" s="58"/>
      <c r="K62" s="56"/>
      <c r="L62" s="55" t="str">
        <f>IF(ISBLANK(H62),"",IF(H62&gt;7.94,"",IF(H62&lt;=6.69,"TSM",IF(H62&lt;=6.84,"SM",IF(H62&lt;=7,"KSM",IF(H62&lt;=7.24,"I A",IF(H62&lt;=7.54,"II A",IF(H62&lt;=7.94,"III A"))))))))</f>
        <v>II A</v>
      </c>
      <c r="M62" s="54" t="s">
        <v>160</v>
      </c>
      <c r="N62" s="53">
        <v>7.32</v>
      </c>
      <c r="O62" s="52">
        <v>2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</row>
    <row r="63" spans="1:245" s="50" customFormat="1" ht="15.75" customHeight="1">
      <c r="A63" s="65"/>
      <c r="B63" s="64">
        <v>105</v>
      </c>
      <c r="C63" s="63" t="s">
        <v>159</v>
      </c>
      <c r="D63" s="62" t="s">
        <v>158</v>
      </c>
      <c r="E63" s="61" t="s">
        <v>157</v>
      </c>
      <c r="F63" s="60" t="s">
        <v>97</v>
      </c>
      <c r="G63" s="106" t="s">
        <v>80</v>
      </c>
      <c r="H63" s="107" t="s">
        <v>156</v>
      </c>
      <c r="I63" s="56"/>
      <c r="J63" s="58"/>
      <c r="K63" s="56"/>
      <c r="L63" s="55">
        <f>IF(ISBLANK(H63),"",IF(H63&gt;7.94,"",IF(H63&lt;=6.69,"TSM",IF(H63&lt;=6.84,"SM",IF(H63&lt;=7,"KSM",IF(H63&lt;=7.24,"I A",IF(H63&lt;=7.54,"II A",IF(H63&lt;=7.94,"III A"))))))))</f>
      </c>
      <c r="M63" s="54" t="s">
        <v>155</v>
      </c>
      <c r="N63" s="53">
        <v>7.5</v>
      </c>
      <c r="O63" s="52">
        <v>1</v>
      </c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</row>
    <row r="64" spans="3:15" s="75" customFormat="1" ht="4.5" customHeight="1">
      <c r="C64" s="90"/>
      <c r="E64" s="89"/>
      <c r="F64" s="88"/>
      <c r="G64" s="81"/>
      <c r="H64" s="84"/>
      <c r="I64" s="78"/>
      <c r="J64" s="84"/>
      <c r="K64" s="78"/>
      <c r="L64" s="77"/>
      <c r="M64" s="76"/>
      <c r="O64" s="43"/>
    </row>
    <row r="65" spans="3:15" s="75" customFormat="1" ht="10.5" customHeight="1">
      <c r="C65" s="42"/>
      <c r="D65" s="87">
        <v>7</v>
      </c>
      <c r="E65" s="86" t="s">
        <v>154</v>
      </c>
      <c r="F65" s="85"/>
      <c r="G65" s="81"/>
      <c r="H65" s="84"/>
      <c r="I65" s="78"/>
      <c r="J65" s="84"/>
      <c r="K65" s="78"/>
      <c r="L65" s="77"/>
      <c r="M65" s="76"/>
      <c r="O65" s="43"/>
    </row>
    <row r="66" spans="5:15" s="75" customFormat="1" ht="3.75" customHeight="1">
      <c r="E66" s="83"/>
      <c r="F66" s="82"/>
      <c r="G66" s="81"/>
      <c r="H66" s="80"/>
      <c r="I66" s="78"/>
      <c r="J66" s="80"/>
      <c r="K66" s="78"/>
      <c r="L66" s="77"/>
      <c r="M66" s="76"/>
      <c r="O66" s="43"/>
    </row>
    <row r="67" spans="1:15" ht="11.25" customHeight="1">
      <c r="A67" s="66" t="s">
        <v>3</v>
      </c>
      <c r="B67" s="66" t="s">
        <v>54</v>
      </c>
      <c r="C67" s="74" t="s">
        <v>53</v>
      </c>
      <c r="D67" s="73" t="s">
        <v>52</v>
      </c>
      <c r="E67" s="72" t="s">
        <v>51</v>
      </c>
      <c r="F67" s="71" t="s">
        <v>50</v>
      </c>
      <c r="G67" s="70" t="s">
        <v>49</v>
      </c>
      <c r="H67" s="69" t="s">
        <v>48</v>
      </c>
      <c r="I67" s="68" t="s">
        <v>46</v>
      </c>
      <c r="J67" s="69" t="s">
        <v>47</v>
      </c>
      <c r="K67" s="68" t="s">
        <v>46</v>
      </c>
      <c r="L67" s="67" t="s">
        <v>45</v>
      </c>
      <c r="M67" s="66" t="s">
        <v>44</v>
      </c>
      <c r="N67" s="42" t="s">
        <v>43</v>
      </c>
      <c r="O67" s="52" t="s">
        <v>42</v>
      </c>
    </row>
    <row r="68" spans="1:245" s="50" customFormat="1" ht="15.75" customHeight="1">
      <c r="A68" s="65">
        <v>1</v>
      </c>
      <c r="B68" s="64">
        <v>69</v>
      </c>
      <c r="C68" s="63" t="s">
        <v>153</v>
      </c>
      <c r="D68" s="62" t="s">
        <v>152</v>
      </c>
      <c r="E68" s="61" t="s">
        <v>151</v>
      </c>
      <c r="F68" s="60" t="s">
        <v>6</v>
      </c>
      <c r="G68" s="106">
        <f aca="true" t="shared" si="7" ref="G68:G73">IF(ISBLANK(H68),"",TRUNC(59.76*(H68-11)^2))</f>
        <v>946</v>
      </c>
      <c r="H68" s="58">
        <v>7.02</v>
      </c>
      <c r="I68" s="56">
        <v>0.162</v>
      </c>
      <c r="J68" s="58"/>
      <c r="K68" s="56"/>
      <c r="L68" s="55" t="str">
        <f aca="true" t="shared" si="8" ref="L68:L73">IF(ISBLANK(H68),"",IF(H68&gt;7.94,"",IF(H68&lt;=6.69,"TSM",IF(H68&lt;=6.84,"SM",IF(H68&lt;=7,"KSM",IF(H68&lt;=7.24,"I A",IF(H68&lt;=7.54,"II A",IF(H68&lt;=7.94,"III A"))))))))</f>
        <v>I A</v>
      </c>
      <c r="M68" s="54" t="s">
        <v>150</v>
      </c>
      <c r="N68" s="53">
        <v>7.02</v>
      </c>
      <c r="O68" s="52">
        <v>4</v>
      </c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</row>
    <row r="69" spans="1:245" s="50" customFormat="1" ht="15.75" customHeight="1">
      <c r="A69" s="65">
        <v>2</v>
      </c>
      <c r="B69" s="64">
        <v>44</v>
      </c>
      <c r="C69" s="63" t="s">
        <v>149</v>
      </c>
      <c r="D69" s="62" t="s">
        <v>148</v>
      </c>
      <c r="E69" s="61" t="s">
        <v>147</v>
      </c>
      <c r="F69" s="60" t="s">
        <v>11</v>
      </c>
      <c r="G69" s="106">
        <f t="shared" si="7"/>
        <v>862</v>
      </c>
      <c r="H69" s="58">
        <v>7.2</v>
      </c>
      <c r="I69" s="56">
        <v>0.207</v>
      </c>
      <c r="J69" s="58"/>
      <c r="K69" s="56"/>
      <c r="L69" s="55" t="str">
        <f t="shared" si="8"/>
        <v>I A</v>
      </c>
      <c r="M69" s="54" t="s">
        <v>34</v>
      </c>
      <c r="N69" s="53">
        <v>7.04</v>
      </c>
      <c r="O69" s="52">
        <v>3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</row>
    <row r="70" spans="1:245" s="50" customFormat="1" ht="15.75" customHeight="1">
      <c r="A70" s="65">
        <v>3</v>
      </c>
      <c r="B70" s="64">
        <v>33</v>
      </c>
      <c r="C70" s="63" t="s">
        <v>146</v>
      </c>
      <c r="D70" s="62" t="s">
        <v>145</v>
      </c>
      <c r="E70" s="61" t="s">
        <v>144</v>
      </c>
      <c r="F70" s="60" t="s">
        <v>8</v>
      </c>
      <c r="G70" s="106">
        <f t="shared" si="7"/>
        <v>809</v>
      </c>
      <c r="H70" s="58">
        <v>7.32</v>
      </c>
      <c r="I70" s="56">
        <v>0.155</v>
      </c>
      <c r="J70" s="58"/>
      <c r="K70" s="56"/>
      <c r="L70" s="55" t="str">
        <f t="shared" si="8"/>
        <v>II A</v>
      </c>
      <c r="M70" s="54" t="s">
        <v>143</v>
      </c>
      <c r="N70" s="53">
        <v>7.32</v>
      </c>
      <c r="O70" s="52">
        <v>5</v>
      </c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</row>
    <row r="71" spans="1:245" s="50" customFormat="1" ht="15.75" customHeight="1">
      <c r="A71" s="65">
        <v>4</v>
      </c>
      <c r="B71" s="64">
        <v>65</v>
      </c>
      <c r="C71" s="63" t="s">
        <v>142</v>
      </c>
      <c r="D71" s="62" t="s">
        <v>141</v>
      </c>
      <c r="E71" s="61" t="s">
        <v>140</v>
      </c>
      <c r="F71" s="60" t="s">
        <v>12</v>
      </c>
      <c r="G71" s="106">
        <f t="shared" si="7"/>
        <v>778</v>
      </c>
      <c r="H71" s="58">
        <v>7.39</v>
      </c>
      <c r="I71" s="56">
        <v>0.165</v>
      </c>
      <c r="J71" s="58"/>
      <c r="K71" s="56"/>
      <c r="L71" s="55" t="str">
        <f t="shared" si="8"/>
        <v>II A</v>
      </c>
      <c r="M71" s="54" t="s">
        <v>139</v>
      </c>
      <c r="N71" s="53">
        <v>7.36</v>
      </c>
      <c r="O71" s="52">
        <v>2</v>
      </c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</row>
    <row r="72" spans="1:245" s="50" customFormat="1" ht="15.75" customHeight="1">
      <c r="A72" s="65">
        <v>5</v>
      </c>
      <c r="B72" s="64">
        <v>134</v>
      </c>
      <c r="C72" s="63" t="s">
        <v>138</v>
      </c>
      <c r="D72" s="62" t="s">
        <v>137</v>
      </c>
      <c r="E72" s="61" t="s">
        <v>136</v>
      </c>
      <c r="F72" s="60" t="s">
        <v>9</v>
      </c>
      <c r="G72" s="106">
        <f t="shared" si="7"/>
        <v>761</v>
      </c>
      <c r="H72" s="58">
        <v>7.43</v>
      </c>
      <c r="I72" s="56">
        <v>0.176</v>
      </c>
      <c r="J72" s="58"/>
      <c r="K72" s="56"/>
      <c r="L72" s="55" t="str">
        <f t="shared" si="8"/>
        <v>II A</v>
      </c>
      <c r="M72" s="54" t="s">
        <v>135</v>
      </c>
      <c r="N72" s="53"/>
      <c r="O72" s="52">
        <v>1</v>
      </c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</row>
    <row r="73" spans="1:245" s="50" customFormat="1" ht="15.75" customHeight="1">
      <c r="A73" s="65">
        <v>6</v>
      </c>
      <c r="B73" s="64">
        <v>128</v>
      </c>
      <c r="C73" s="63" t="s">
        <v>134</v>
      </c>
      <c r="D73" s="62" t="s">
        <v>133</v>
      </c>
      <c r="E73" s="61" t="s">
        <v>132</v>
      </c>
      <c r="F73" s="60" t="s">
        <v>9</v>
      </c>
      <c r="G73" s="106">
        <f t="shared" si="7"/>
        <v>516</v>
      </c>
      <c r="H73" s="58">
        <v>8.06</v>
      </c>
      <c r="I73" s="56">
        <v>0.172</v>
      </c>
      <c r="J73" s="58"/>
      <c r="K73" s="56"/>
      <c r="L73" s="55">
        <f t="shared" si="8"/>
      </c>
      <c r="M73" s="54" t="s">
        <v>131</v>
      </c>
      <c r="N73" s="53"/>
      <c r="O73" s="52">
        <v>6</v>
      </c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</row>
    <row r="76" ht="12.75"/>
    <row r="77" ht="12.75"/>
    <row r="78" ht="12.75"/>
    <row r="79" ht="12.75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W19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5.57421875" style="75" customWidth="1"/>
    <col min="2" max="2" width="4.57421875" style="75" customWidth="1"/>
    <col min="3" max="3" width="9.8515625" style="75" customWidth="1"/>
    <col min="4" max="4" width="13.57421875" style="75" customWidth="1"/>
    <col min="5" max="5" width="8.7109375" style="77" customWidth="1"/>
    <col min="6" max="6" width="12.8515625" style="466" customWidth="1"/>
    <col min="7" max="7" width="7.57421875" style="287" customWidth="1"/>
    <col min="8" max="10" width="5.57421875" style="465" customWidth="1"/>
    <col min="11" max="11" width="4.28125" style="112" hidden="1" customWidth="1"/>
    <col min="12" max="14" width="5.57421875" style="465" customWidth="1"/>
    <col min="15" max="15" width="7.28125" style="46" customWidth="1"/>
    <col min="16" max="16" width="6.57421875" style="296" customWidth="1"/>
    <col min="17" max="17" width="26.140625" style="75" customWidth="1"/>
    <col min="18" max="18" width="4.421875" style="275" customWidth="1"/>
    <col min="19" max="16384" width="9.140625" style="75" customWidth="1"/>
  </cols>
  <sheetData>
    <row r="1" spans="1:18" s="296" customFormat="1" ht="20.25">
      <c r="A1" s="102" t="s">
        <v>0</v>
      </c>
      <c r="B1" s="464"/>
      <c r="C1" s="458"/>
      <c r="D1" s="464"/>
      <c r="E1" s="297"/>
      <c r="F1" s="495"/>
      <c r="G1" s="492"/>
      <c r="H1" s="491"/>
      <c r="I1" s="491"/>
      <c r="J1" s="491"/>
      <c r="K1" s="464"/>
      <c r="L1" s="491"/>
      <c r="M1" s="491"/>
      <c r="N1" s="491"/>
      <c r="O1" s="491"/>
      <c r="P1" s="464"/>
      <c r="Q1" s="464"/>
      <c r="R1" s="293"/>
    </row>
    <row r="2" spans="1:18" s="296" customFormat="1" ht="12" customHeight="1">
      <c r="A2" s="464"/>
      <c r="B2" s="464"/>
      <c r="C2" s="464"/>
      <c r="D2" s="464"/>
      <c r="E2" s="494"/>
      <c r="F2" s="493"/>
      <c r="G2" s="492"/>
      <c r="H2" s="491"/>
      <c r="I2" s="491"/>
      <c r="J2" s="491"/>
      <c r="K2" s="464"/>
      <c r="L2" s="491"/>
      <c r="M2" s="491"/>
      <c r="N2" s="491"/>
      <c r="O2" s="491"/>
      <c r="P2" s="464"/>
      <c r="Q2" s="98" t="s">
        <v>1</v>
      </c>
      <c r="R2" s="293"/>
    </row>
    <row r="3" spans="3:17" ht="12.75" customHeight="1">
      <c r="C3" s="90"/>
      <c r="L3" s="79"/>
      <c r="M3" s="79"/>
      <c r="Q3" s="93" t="s">
        <v>359</v>
      </c>
    </row>
    <row r="4" spans="3:13" ht="16.5" customHeight="1">
      <c r="C4" s="102" t="s">
        <v>708</v>
      </c>
      <c r="E4" s="489"/>
      <c r="L4" s="79"/>
      <c r="M4" s="79"/>
    </row>
    <row r="5" s="112" customFormat="1" ht="1.5" customHeight="1">
      <c r="W5" s="431"/>
    </row>
    <row r="6" s="112" customFormat="1" ht="1.5" customHeight="1">
      <c r="W6" s="431"/>
    </row>
    <row r="7" spans="8:14" ht="17.25" customHeight="1">
      <c r="H7" s="601" t="s">
        <v>689</v>
      </c>
      <c r="I7" s="602"/>
      <c r="J7" s="602"/>
      <c r="K7" s="602"/>
      <c r="L7" s="602"/>
      <c r="M7" s="602"/>
      <c r="N7" s="603"/>
    </row>
    <row r="8" spans="1:18" ht="22.5" customHeight="1">
      <c r="A8" s="488" t="s">
        <v>3</v>
      </c>
      <c r="B8" s="480" t="s">
        <v>54</v>
      </c>
      <c r="C8" s="487" t="s">
        <v>53</v>
      </c>
      <c r="D8" s="486" t="s">
        <v>52</v>
      </c>
      <c r="E8" s="485" t="s">
        <v>51</v>
      </c>
      <c r="F8" s="484" t="s">
        <v>50</v>
      </c>
      <c r="G8" s="483" t="s">
        <v>49</v>
      </c>
      <c r="H8" s="481">
        <v>1</v>
      </c>
      <c r="I8" s="481">
        <v>2</v>
      </c>
      <c r="J8" s="481">
        <v>3</v>
      </c>
      <c r="K8" s="482" t="s">
        <v>688</v>
      </c>
      <c r="L8" s="481">
        <v>4</v>
      </c>
      <c r="M8" s="481">
        <v>5</v>
      </c>
      <c r="N8" s="481">
        <v>6</v>
      </c>
      <c r="O8" s="224" t="s">
        <v>687</v>
      </c>
      <c r="P8" s="480" t="s">
        <v>609</v>
      </c>
      <c r="Q8" s="480" t="s">
        <v>44</v>
      </c>
      <c r="R8" s="468" t="s">
        <v>43</v>
      </c>
    </row>
    <row r="9" spans="1:18" s="467" customFormat="1" ht="19.5" customHeight="1">
      <c r="A9" s="479">
        <v>1</v>
      </c>
      <c r="B9" s="477">
        <v>44</v>
      </c>
      <c r="C9" s="476" t="s">
        <v>149</v>
      </c>
      <c r="D9" s="475" t="s">
        <v>148</v>
      </c>
      <c r="E9" s="474" t="s">
        <v>707</v>
      </c>
      <c r="F9" s="473" t="s">
        <v>11</v>
      </c>
      <c r="G9" s="478">
        <f aca="true" t="shared" si="0" ref="G9:G18">IF(ISBLANK(O9),"",TRUNC(1.82116*(O9+50)^2)-5000)</f>
        <v>950</v>
      </c>
      <c r="H9" s="470" t="s">
        <v>91</v>
      </c>
      <c r="I9" s="470">
        <v>7.13</v>
      </c>
      <c r="J9" s="470">
        <v>7.03</v>
      </c>
      <c r="K9" s="471"/>
      <c r="L9" s="470">
        <v>6.95</v>
      </c>
      <c r="M9" s="496">
        <v>6.7</v>
      </c>
      <c r="N9" s="496">
        <v>7.16</v>
      </c>
      <c r="O9" s="224">
        <f aca="true" t="shared" si="1" ref="O9:O18">MAX(H9:J9,L9:N9)</f>
        <v>7.16</v>
      </c>
      <c r="P9" s="470" t="str">
        <f aca="true" t="shared" si="2" ref="P9:P18">IF(ISBLANK(O9),"",IF(O9&lt;5.6,"",IF(O9&gt;=8.05,"TSM",IF(O9&gt;=7.65,"SM",IF(O9&gt;=7.2,"KSM",IF(O9&gt;=6.7,"I A",IF(O9&gt;=6.2,"II A",IF(O9&gt;=5.6,"III A"))))))))</f>
        <v>I A</v>
      </c>
      <c r="Q9" s="469" t="s">
        <v>34</v>
      </c>
      <c r="R9" s="468"/>
    </row>
    <row r="10" spans="1:18" s="467" customFormat="1" ht="19.5" customHeight="1">
      <c r="A10" s="479">
        <v>2</v>
      </c>
      <c r="B10" s="477">
        <v>93</v>
      </c>
      <c r="C10" s="476" t="s">
        <v>227</v>
      </c>
      <c r="D10" s="475" t="s">
        <v>667</v>
      </c>
      <c r="E10" s="474" t="s">
        <v>666</v>
      </c>
      <c r="F10" s="473" t="s">
        <v>6</v>
      </c>
      <c r="G10" s="478">
        <f t="shared" si="0"/>
        <v>929</v>
      </c>
      <c r="H10" s="470" t="s">
        <v>678</v>
      </c>
      <c r="I10" s="470">
        <v>6.62</v>
      </c>
      <c r="J10" s="470">
        <v>7.06</v>
      </c>
      <c r="K10" s="471"/>
      <c r="L10" s="470" t="s">
        <v>678</v>
      </c>
      <c r="M10" s="496">
        <v>6.7</v>
      </c>
      <c r="N10" s="496">
        <v>7</v>
      </c>
      <c r="O10" s="224">
        <f t="shared" si="1"/>
        <v>7.06</v>
      </c>
      <c r="P10" s="470" t="str">
        <f t="shared" si="2"/>
        <v>I A</v>
      </c>
      <c r="Q10" s="469" t="s">
        <v>665</v>
      </c>
      <c r="R10" s="468"/>
    </row>
    <row r="11" spans="1:18" s="467" customFormat="1" ht="19.5" customHeight="1">
      <c r="A11" s="479">
        <v>3</v>
      </c>
      <c r="B11" s="477">
        <v>95</v>
      </c>
      <c r="C11" s="476" t="s">
        <v>149</v>
      </c>
      <c r="D11" s="475" t="s">
        <v>706</v>
      </c>
      <c r="E11" s="474" t="s">
        <v>705</v>
      </c>
      <c r="F11" s="473" t="s">
        <v>6</v>
      </c>
      <c r="G11" s="478">
        <f t="shared" si="0"/>
        <v>912</v>
      </c>
      <c r="H11" s="470">
        <v>6.98</v>
      </c>
      <c r="I11" s="470" t="s">
        <v>678</v>
      </c>
      <c r="J11" s="470">
        <v>6.86</v>
      </c>
      <c r="K11" s="471"/>
      <c r="L11" s="470" t="s">
        <v>678</v>
      </c>
      <c r="M11" s="470" t="s">
        <v>678</v>
      </c>
      <c r="N11" s="470" t="s">
        <v>678</v>
      </c>
      <c r="O11" s="224">
        <f t="shared" si="1"/>
        <v>6.98</v>
      </c>
      <c r="P11" s="470" t="str">
        <f t="shared" si="2"/>
        <v>I A</v>
      </c>
      <c r="Q11" s="469" t="s">
        <v>603</v>
      </c>
      <c r="R11" s="468"/>
    </row>
    <row r="12" spans="1:18" s="467" customFormat="1" ht="19.5" customHeight="1">
      <c r="A12" s="479">
        <v>4</v>
      </c>
      <c r="B12" s="477">
        <v>52</v>
      </c>
      <c r="C12" s="476" t="s">
        <v>704</v>
      </c>
      <c r="D12" s="475" t="s">
        <v>703</v>
      </c>
      <c r="E12" s="474" t="s">
        <v>702</v>
      </c>
      <c r="F12" s="473" t="s">
        <v>11</v>
      </c>
      <c r="G12" s="478">
        <f t="shared" si="0"/>
        <v>896</v>
      </c>
      <c r="H12" s="470" t="s">
        <v>678</v>
      </c>
      <c r="I12" s="470">
        <v>6.62</v>
      </c>
      <c r="J12" s="470" t="s">
        <v>678</v>
      </c>
      <c r="K12" s="471"/>
      <c r="L12" s="470" t="s">
        <v>678</v>
      </c>
      <c r="M12" s="496">
        <v>6.82</v>
      </c>
      <c r="N12" s="496">
        <v>6.9</v>
      </c>
      <c r="O12" s="224">
        <f t="shared" si="1"/>
        <v>6.9</v>
      </c>
      <c r="P12" s="470" t="str">
        <f t="shared" si="2"/>
        <v>I A</v>
      </c>
      <c r="Q12" s="469" t="s">
        <v>34</v>
      </c>
      <c r="R12" s="468"/>
    </row>
    <row r="13" spans="1:18" s="467" customFormat="1" ht="19.5" customHeight="1">
      <c r="A13" s="479">
        <v>5</v>
      </c>
      <c r="B13" s="477">
        <v>132</v>
      </c>
      <c r="C13" s="476" t="s">
        <v>592</v>
      </c>
      <c r="D13" s="475" t="s">
        <v>591</v>
      </c>
      <c r="E13" s="474" t="s">
        <v>701</v>
      </c>
      <c r="F13" s="473" t="s">
        <v>9</v>
      </c>
      <c r="G13" s="478">
        <f t="shared" si="0"/>
        <v>869</v>
      </c>
      <c r="H13" s="470" t="s">
        <v>678</v>
      </c>
      <c r="I13" s="470">
        <v>6.45</v>
      </c>
      <c r="J13" s="470">
        <v>6.65</v>
      </c>
      <c r="K13" s="471"/>
      <c r="L13" s="470" t="s">
        <v>678</v>
      </c>
      <c r="M13" s="470" t="s">
        <v>678</v>
      </c>
      <c r="N13" s="496">
        <v>6.77</v>
      </c>
      <c r="O13" s="224">
        <f t="shared" si="1"/>
        <v>6.77</v>
      </c>
      <c r="P13" s="470" t="str">
        <f t="shared" si="2"/>
        <v>I A</v>
      </c>
      <c r="Q13" s="469" t="s">
        <v>34</v>
      </c>
      <c r="R13" s="468"/>
    </row>
    <row r="14" spans="1:18" s="467" customFormat="1" ht="19.5" customHeight="1">
      <c r="A14" s="479">
        <v>6</v>
      </c>
      <c r="B14" s="477">
        <v>158</v>
      </c>
      <c r="C14" s="476" t="s">
        <v>274</v>
      </c>
      <c r="D14" s="475" t="s">
        <v>700</v>
      </c>
      <c r="E14" s="474" t="s">
        <v>699</v>
      </c>
      <c r="F14" s="473" t="s">
        <v>7</v>
      </c>
      <c r="G14" s="478">
        <f t="shared" si="0"/>
        <v>784</v>
      </c>
      <c r="H14" s="470">
        <v>6.08</v>
      </c>
      <c r="I14" s="470">
        <v>6.04</v>
      </c>
      <c r="J14" s="470">
        <v>6.24</v>
      </c>
      <c r="K14" s="471"/>
      <c r="L14" s="470">
        <v>6.22</v>
      </c>
      <c r="M14" s="496">
        <v>6.36</v>
      </c>
      <c r="N14" s="496">
        <v>6.27</v>
      </c>
      <c r="O14" s="224">
        <f t="shared" si="1"/>
        <v>6.36</v>
      </c>
      <c r="P14" s="470" t="str">
        <f t="shared" si="2"/>
        <v>II A</v>
      </c>
      <c r="Q14" s="469" t="s">
        <v>34</v>
      </c>
      <c r="R14" s="468"/>
    </row>
    <row r="15" spans="1:18" s="467" customFormat="1" ht="19.5" customHeight="1">
      <c r="A15" s="479">
        <v>7</v>
      </c>
      <c r="B15" s="477">
        <v>21</v>
      </c>
      <c r="C15" s="476" t="s">
        <v>185</v>
      </c>
      <c r="D15" s="475" t="s">
        <v>698</v>
      </c>
      <c r="E15" s="474" t="s">
        <v>697</v>
      </c>
      <c r="F15" s="473" t="s">
        <v>10</v>
      </c>
      <c r="G15" s="478">
        <f t="shared" si="0"/>
        <v>778</v>
      </c>
      <c r="H15" s="470" t="s">
        <v>678</v>
      </c>
      <c r="I15" s="470">
        <v>6.32</v>
      </c>
      <c r="J15" s="470">
        <v>6.33</v>
      </c>
      <c r="K15" s="471"/>
      <c r="L15" s="470" t="s">
        <v>678</v>
      </c>
      <c r="M15" s="496">
        <v>6.11</v>
      </c>
      <c r="N15" s="496">
        <v>6.05</v>
      </c>
      <c r="O15" s="224">
        <f t="shared" si="1"/>
        <v>6.33</v>
      </c>
      <c r="P15" s="470" t="str">
        <f t="shared" si="2"/>
        <v>II A</v>
      </c>
      <c r="Q15" s="469" t="s">
        <v>603</v>
      </c>
      <c r="R15" s="468"/>
    </row>
    <row r="16" spans="1:18" s="467" customFormat="1" ht="19.5" customHeight="1">
      <c r="A16" s="479">
        <v>8</v>
      </c>
      <c r="B16" s="477">
        <v>155</v>
      </c>
      <c r="C16" s="476" t="s">
        <v>624</v>
      </c>
      <c r="D16" s="475" t="s">
        <v>696</v>
      </c>
      <c r="E16" s="474" t="s">
        <v>218</v>
      </c>
      <c r="F16" s="473" t="s">
        <v>7</v>
      </c>
      <c r="G16" s="478">
        <f t="shared" si="0"/>
        <v>682</v>
      </c>
      <c r="H16" s="470">
        <v>5.84</v>
      </c>
      <c r="I16" s="470">
        <v>5.86</v>
      </c>
      <c r="J16" s="470">
        <v>5.8</v>
      </c>
      <c r="K16" s="471"/>
      <c r="L16" s="470">
        <v>5.66</v>
      </c>
      <c r="M16" s="496">
        <v>5.77</v>
      </c>
      <c r="N16" s="496">
        <v>5.71</v>
      </c>
      <c r="O16" s="224">
        <f t="shared" si="1"/>
        <v>5.86</v>
      </c>
      <c r="P16" s="470" t="str">
        <f t="shared" si="2"/>
        <v>III A</v>
      </c>
      <c r="Q16" s="469" t="s">
        <v>26</v>
      </c>
      <c r="R16" s="468"/>
    </row>
    <row r="17" spans="1:18" s="467" customFormat="1" ht="19.5" customHeight="1">
      <c r="A17" s="479">
        <v>9</v>
      </c>
      <c r="B17" s="477">
        <v>39</v>
      </c>
      <c r="C17" s="476" t="s">
        <v>590</v>
      </c>
      <c r="D17" s="475" t="s">
        <v>589</v>
      </c>
      <c r="E17" s="474" t="s">
        <v>588</v>
      </c>
      <c r="F17" s="473" t="s">
        <v>8</v>
      </c>
      <c r="G17" s="478">
        <f t="shared" si="0"/>
        <v>652</v>
      </c>
      <c r="H17" s="470">
        <v>5.69</v>
      </c>
      <c r="I17" s="470">
        <v>5.61</v>
      </c>
      <c r="J17" s="470">
        <v>5.71</v>
      </c>
      <c r="K17" s="471"/>
      <c r="L17" s="470"/>
      <c r="M17" s="496"/>
      <c r="N17" s="496"/>
      <c r="O17" s="224">
        <f t="shared" si="1"/>
        <v>5.71</v>
      </c>
      <c r="P17" s="470" t="str">
        <f t="shared" si="2"/>
        <v>III A</v>
      </c>
      <c r="Q17" s="469" t="s">
        <v>587</v>
      </c>
      <c r="R17" s="468"/>
    </row>
    <row r="18" spans="1:18" s="467" customFormat="1" ht="19.5" customHeight="1">
      <c r="A18" s="479">
        <v>10</v>
      </c>
      <c r="B18" s="477">
        <v>73</v>
      </c>
      <c r="C18" s="476" t="s">
        <v>695</v>
      </c>
      <c r="D18" s="475" t="s">
        <v>694</v>
      </c>
      <c r="E18" s="474" t="s">
        <v>693</v>
      </c>
      <c r="F18" s="473" t="s">
        <v>12</v>
      </c>
      <c r="G18" s="478">
        <f t="shared" si="0"/>
        <v>623</v>
      </c>
      <c r="H18" s="470">
        <v>5.57</v>
      </c>
      <c r="I18" s="470" t="s">
        <v>678</v>
      </c>
      <c r="J18" s="470" t="s">
        <v>678</v>
      </c>
      <c r="K18" s="471"/>
      <c r="L18" s="470"/>
      <c r="M18" s="496"/>
      <c r="N18" s="496"/>
      <c r="O18" s="224">
        <f t="shared" si="1"/>
        <v>5.57</v>
      </c>
      <c r="P18" s="497">
        <f t="shared" si="2"/>
      </c>
      <c r="Q18" s="469" t="s">
        <v>692</v>
      </c>
      <c r="R18" s="468"/>
    </row>
    <row r="19" spans="1:18" s="467" customFormat="1" ht="19.5" customHeight="1">
      <c r="A19" s="479"/>
      <c r="B19" s="477">
        <v>190</v>
      </c>
      <c r="C19" s="476" t="s">
        <v>178</v>
      </c>
      <c r="D19" s="475" t="s">
        <v>177</v>
      </c>
      <c r="E19" s="474" t="s">
        <v>176</v>
      </c>
      <c r="F19" s="473" t="s">
        <v>1</v>
      </c>
      <c r="G19" s="472" t="s">
        <v>80</v>
      </c>
      <c r="H19" s="470"/>
      <c r="I19" s="470"/>
      <c r="J19" s="470"/>
      <c r="K19" s="471"/>
      <c r="L19" s="470"/>
      <c r="M19" s="496"/>
      <c r="N19" s="496"/>
      <c r="O19" s="224" t="s">
        <v>691</v>
      </c>
      <c r="P19" s="470"/>
      <c r="Q19" s="469" t="s">
        <v>175</v>
      </c>
      <c r="R19" s="468"/>
    </row>
  </sheetData>
  <sheetProtection/>
  <mergeCells count="1">
    <mergeCell ref="H7:N7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"/>
  <sheetViews>
    <sheetView showZero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75" customWidth="1"/>
    <col min="2" max="2" width="4.57421875" style="75" customWidth="1"/>
    <col min="3" max="3" width="8.00390625" style="75" customWidth="1"/>
    <col min="4" max="4" width="16.28125" style="75" customWidth="1"/>
    <col min="5" max="5" width="13.28125" style="77" customWidth="1"/>
    <col min="6" max="6" width="9.57421875" style="466" customWidth="1"/>
    <col min="7" max="7" width="7.57421875" style="287" customWidth="1"/>
    <col min="8" max="10" width="6.140625" style="465" customWidth="1"/>
    <col min="11" max="11" width="6.140625" style="112" hidden="1" customWidth="1"/>
    <col min="12" max="12" width="6.140625" style="465" customWidth="1"/>
    <col min="13" max="14" width="5.8515625" style="465" customWidth="1"/>
    <col min="15" max="15" width="7.28125" style="46" customWidth="1"/>
    <col min="16" max="16" width="6.57421875" style="296" customWidth="1"/>
    <col min="17" max="17" width="27.28125" style="75" customWidth="1"/>
    <col min="18" max="18" width="5.28125" style="75" customWidth="1"/>
    <col min="19" max="16384" width="9.140625" style="75" customWidth="1"/>
  </cols>
  <sheetData>
    <row r="1" spans="1:17" s="296" customFormat="1" ht="20.25">
      <c r="A1" s="102" t="s">
        <v>0</v>
      </c>
      <c r="B1" s="464"/>
      <c r="C1" s="458"/>
      <c r="D1" s="464"/>
      <c r="E1" s="297"/>
      <c r="F1" s="495"/>
      <c r="G1" s="492"/>
      <c r="H1" s="491"/>
      <c r="I1" s="491"/>
      <c r="J1" s="491"/>
      <c r="K1" s="464"/>
      <c r="L1" s="491"/>
      <c r="M1" s="491"/>
      <c r="N1" s="491"/>
      <c r="O1" s="491"/>
      <c r="P1" s="464"/>
      <c r="Q1" s="464"/>
    </row>
    <row r="2" spans="1:17" s="296" customFormat="1" ht="12" customHeight="1">
      <c r="A2" s="464"/>
      <c r="B2" s="464"/>
      <c r="C2" s="464"/>
      <c r="D2" s="464"/>
      <c r="E2" s="494"/>
      <c r="F2" s="493"/>
      <c r="G2" s="492"/>
      <c r="H2" s="491"/>
      <c r="I2" s="491"/>
      <c r="J2" s="491"/>
      <c r="K2" s="464"/>
      <c r="L2" s="491"/>
      <c r="M2" s="491"/>
      <c r="N2" s="491"/>
      <c r="O2" s="491"/>
      <c r="P2" s="464"/>
      <c r="Q2" s="98" t="s">
        <v>1</v>
      </c>
    </row>
    <row r="3" spans="3:17" ht="12.75" customHeight="1">
      <c r="C3" s="90"/>
      <c r="L3" s="79"/>
      <c r="M3" s="79"/>
      <c r="Q3" s="93" t="s">
        <v>18</v>
      </c>
    </row>
    <row r="4" spans="3:17" ht="16.5" customHeight="1">
      <c r="C4" s="102" t="s">
        <v>718</v>
      </c>
      <c r="E4" s="489"/>
      <c r="L4" s="79"/>
      <c r="M4" s="79"/>
      <c r="Q4" s="519"/>
    </row>
    <row r="5" s="112" customFormat="1" ht="1.5" customHeight="1">
      <c r="W5" s="431"/>
    </row>
    <row r="6" s="112" customFormat="1" ht="1.5" customHeight="1">
      <c r="W6" s="431"/>
    </row>
    <row r="7" spans="8:14" ht="12.75">
      <c r="H7" s="601" t="s">
        <v>689</v>
      </c>
      <c r="I7" s="602"/>
      <c r="J7" s="602"/>
      <c r="K7" s="602"/>
      <c r="L7" s="602"/>
      <c r="M7" s="602"/>
      <c r="N7" s="603"/>
    </row>
    <row r="8" spans="1:18" ht="22.5" customHeight="1">
      <c r="A8" s="518" t="s">
        <v>3</v>
      </c>
      <c r="B8" s="510" t="s">
        <v>54</v>
      </c>
      <c r="C8" s="517" t="s">
        <v>53</v>
      </c>
      <c r="D8" s="516" t="s">
        <v>52</v>
      </c>
      <c r="E8" s="515" t="s">
        <v>51</v>
      </c>
      <c r="F8" s="514" t="s">
        <v>50</v>
      </c>
      <c r="G8" s="513" t="s">
        <v>49</v>
      </c>
      <c r="H8" s="511">
        <v>1</v>
      </c>
      <c r="I8" s="511">
        <v>2</v>
      </c>
      <c r="J8" s="511">
        <v>3</v>
      </c>
      <c r="K8" s="512" t="s">
        <v>688</v>
      </c>
      <c r="L8" s="511">
        <v>4</v>
      </c>
      <c r="M8" s="511">
        <v>5</v>
      </c>
      <c r="N8" s="511">
        <v>6</v>
      </c>
      <c r="O8" s="500" t="s">
        <v>687</v>
      </c>
      <c r="P8" s="510" t="s">
        <v>609</v>
      </c>
      <c r="Q8" s="510" t="s">
        <v>44</v>
      </c>
      <c r="R8" s="509"/>
    </row>
    <row r="9" spans="1:18" s="467" customFormat="1" ht="19.5" customHeight="1">
      <c r="A9" s="479">
        <v>1</v>
      </c>
      <c r="B9" s="507">
        <v>143</v>
      </c>
      <c r="C9" s="506" t="s">
        <v>83</v>
      </c>
      <c r="D9" s="505" t="s">
        <v>128</v>
      </c>
      <c r="E9" s="504" t="s">
        <v>127</v>
      </c>
      <c r="F9" s="503" t="s">
        <v>7</v>
      </c>
      <c r="G9" s="508">
        <f>IF(ISBLANK(O9),"",TRUNC(0.449264*(O9+102.4956)^2)-5000)</f>
        <v>968</v>
      </c>
      <c r="H9" s="499" t="s">
        <v>715</v>
      </c>
      <c r="I9" s="499">
        <v>12.77</v>
      </c>
      <c r="J9" s="499">
        <v>12.57</v>
      </c>
      <c r="K9" s="501"/>
      <c r="L9" s="499">
        <v>12.28</v>
      </c>
      <c r="M9" s="499">
        <v>12.3</v>
      </c>
      <c r="N9" s="499">
        <v>12.45</v>
      </c>
      <c r="O9" s="500">
        <f>MAX(H9:J9,L9:N9)</f>
        <v>12.77</v>
      </c>
      <c r="P9" s="499" t="str">
        <f>IF(ISBLANK(O9),"",IF(O9&lt;10.4,"",IF(O9&gt;=14,"TSM",IF(O9&gt;=13.45,"SM",IF(O9&gt;=12.8,"KSM",IF(O9&gt;=12,"I A",IF(O9&gt;=11.2,"II A",IF(O9&gt;=10.4,"III A"))))))))</f>
        <v>I A</v>
      </c>
      <c r="Q9" s="498" t="s">
        <v>26</v>
      </c>
      <c r="R9" s="468"/>
    </row>
    <row r="10" spans="1:18" s="467" customFormat="1" ht="19.5" customHeight="1">
      <c r="A10" s="479">
        <v>2</v>
      </c>
      <c r="B10" s="507">
        <v>74</v>
      </c>
      <c r="C10" s="506" t="s">
        <v>111</v>
      </c>
      <c r="D10" s="505" t="s">
        <v>717</v>
      </c>
      <c r="E10" s="504" t="s">
        <v>716</v>
      </c>
      <c r="F10" s="503" t="s">
        <v>6</v>
      </c>
      <c r="G10" s="508">
        <f>IF(ISBLANK(O10),"",TRUNC(0.449264*(O10+102.4956)^2)-5000)</f>
        <v>862</v>
      </c>
      <c r="H10" s="499" t="s">
        <v>715</v>
      </c>
      <c r="I10" s="499" t="s">
        <v>715</v>
      </c>
      <c r="J10" s="499" t="s">
        <v>715</v>
      </c>
      <c r="K10" s="501"/>
      <c r="L10" s="499" t="s">
        <v>715</v>
      </c>
      <c r="M10" s="499" t="s">
        <v>715</v>
      </c>
      <c r="N10" s="499">
        <v>11.74</v>
      </c>
      <c r="O10" s="500">
        <f>MAX(H10:J10,L10:N10)</f>
        <v>11.74</v>
      </c>
      <c r="P10" s="499" t="str">
        <f>IF(ISBLANK(O10),"",IF(O10&lt;10.4,"",IF(O10&gt;=14,"TSM",IF(O10&gt;=13.45,"SM",IF(O10&gt;=12.8,"KSM",IF(O10&gt;=12,"I A",IF(O10&gt;=11.2,"II A",IF(O10&gt;=10.4,"III A"))))))))</f>
        <v>II A</v>
      </c>
      <c r="Q10" s="498" t="s">
        <v>638</v>
      </c>
      <c r="R10" s="468"/>
    </row>
    <row r="11" spans="1:18" s="467" customFormat="1" ht="19.5" customHeight="1">
      <c r="A11" s="479" t="s">
        <v>80</v>
      </c>
      <c r="B11" s="507">
        <v>182</v>
      </c>
      <c r="C11" s="506" t="s">
        <v>714</v>
      </c>
      <c r="D11" s="505" t="s">
        <v>713</v>
      </c>
      <c r="E11" s="504" t="s">
        <v>712</v>
      </c>
      <c r="F11" s="503" t="s">
        <v>1</v>
      </c>
      <c r="G11" s="502" t="s">
        <v>80</v>
      </c>
      <c r="H11" s="499">
        <v>10.56</v>
      </c>
      <c r="I11" s="499">
        <v>10.7</v>
      </c>
      <c r="J11" s="499">
        <v>10.82</v>
      </c>
      <c r="K11" s="501"/>
      <c r="L11" s="499"/>
      <c r="M11" s="499"/>
      <c r="N11" s="499"/>
      <c r="O11" s="500">
        <f>MAX(H11:J11,L11:N11)</f>
        <v>10.82</v>
      </c>
      <c r="P11" s="499" t="str">
        <f>IF(ISBLANK(O11),"",IF(O11&lt;10.4,"",IF(O11&gt;=14,"TSM",IF(O11&gt;=13.45,"SM",IF(O11&gt;=12.8,"KSM",IF(O11&gt;=12,"I A",IF(O11&gt;=11.2,"II A",IF(O11&gt;=10.4,"III A"))))))))</f>
        <v>III A</v>
      </c>
      <c r="Q11" s="498" t="s">
        <v>534</v>
      </c>
      <c r="R11" s="468"/>
    </row>
    <row r="12" spans="1:18" s="467" customFormat="1" ht="19.5" customHeight="1">
      <c r="A12" s="479"/>
      <c r="B12" s="507">
        <v>115</v>
      </c>
      <c r="C12" s="506" t="s">
        <v>711</v>
      </c>
      <c r="D12" s="505" t="s">
        <v>710</v>
      </c>
      <c r="E12" s="504" t="s">
        <v>709</v>
      </c>
      <c r="F12" s="503" t="s">
        <v>548</v>
      </c>
      <c r="G12" s="502" t="s">
        <v>80</v>
      </c>
      <c r="H12" s="499"/>
      <c r="I12" s="499"/>
      <c r="J12" s="499"/>
      <c r="K12" s="501"/>
      <c r="L12" s="499"/>
      <c r="M12" s="499"/>
      <c r="N12" s="499"/>
      <c r="O12" s="500" t="s">
        <v>691</v>
      </c>
      <c r="P12" s="499"/>
      <c r="Q12" s="498" t="s">
        <v>539</v>
      </c>
      <c r="R12" s="468"/>
    </row>
  </sheetData>
  <sheetProtection/>
  <mergeCells count="1">
    <mergeCell ref="H7:N7"/>
  </mergeCells>
  <printOptions horizontalCentered="1"/>
  <pageMargins left="0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W20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5.57421875" style="75" customWidth="1"/>
    <col min="2" max="2" width="4.57421875" style="75" customWidth="1"/>
    <col min="3" max="3" width="13.140625" style="75" customWidth="1"/>
    <col min="4" max="4" width="16.57421875" style="75" customWidth="1"/>
    <col min="5" max="5" width="10.57421875" style="77" customWidth="1"/>
    <col min="6" max="6" width="9.57421875" style="466" customWidth="1"/>
    <col min="7" max="7" width="7.57421875" style="287" customWidth="1"/>
    <col min="8" max="10" width="5.57421875" style="465" customWidth="1"/>
    <col min="11" max="11" width="3.421875" style="112" hidden="1" customWidth="1"/>
    <col min="12" max="14" width="5.57421875" style="465" customWidth="1"/>
    <col min="15" max="15" width="7.28125" style="46" customWidth="1"/>
    <col min="16" max="16" width="6.57421875" style="296" customWidth="1"/>
    <col min="17" max="17" width="23.57421875" style="75" customWidth="1"/>
    <col min="18" max="18" width="5.28125" style="75" customWidth="1"/>
    <col min="19" max="16384" width="9.140625" style="75" customWidth="1"/>
  </cols>
  <sheetData>
    <row r="1" spans="1:17" s="296" customFormat="1" ht="20.25">
      <c r="A1" s="102" t="s">
        <v>0</v>
      </c>
      <c r="B1" s="464"/>
      <c r="C1" s="458"/>
      <c r="D1" s="464"/>
      <c r="E1" s="297"/>
      <c r="F1" s="495"/>
      <c r="G1" s="492"/>
      <c r="H1" s="491"/>
      <c r="I1" s="491"/>
      <c r="J1" s="491"/>
      <c r="K1" s="464"/>
      <c r="L1" s="491"/>
      <c r="M1" s="491"/>
      <c r="N1" s="491"/>
      <c r="O1" s="491"/>
      <c r="P1" s="464"/>
      <c r="Q1" s="464"/>
    </row>
    <row r="2" spans="1:17" s="296" customFormat="1" ht="12" customHeight="1">
      <c r="A2" s="464"/>
      <c r="B2" s="464"/>
      <c r="C2" s="464"/>
      <c r="D2" s="464"/>
      <c r="E2" s="494"/>
      <c r="F2" s="493"/>
      <c r="G2" s="492"/>
      <c r="H2" s="491"/>
      <c r="I2" s="491"/>
      <c r="J2" s="491"/>
      <c r="K2" s="464"/>
      <c r="L2" s="491"/>
      <c r="M2" s="491"/>
      <c r="N2" s="491"/>
      <c r="O2" s="491"/>
      <c r="P2" s="464"/>
      <c r="Q2" s="524" t="s">
        <v>1</v>
      </c>
    </row>
    <row r="3" spans="3:17" ht="12.75" customHeight="1">
      <c r="C3" s="90"/>
      <c r="L3" s="79"/>
      <c r="M3" s="79"/>
      <c r="Q3" s="523" t="s">
        <v>18</v>
      </c>
    </row>
    <row r="4" spans="3:17" ht="16.5" customHeight="1">
      <c r="C4" s="102" t="s">
        <v>736</v>
      </c>
      <c r="E4" s="489"/>
      <c r="L4" s="79"/>
      <c r="M4" s="79"/>
      <c r="Q4" s="519"/>
    </row>
    <row r="5" s="112" customFormat="1" ht="1.5" customHeight="1">
      <c r="W5" s="431"/>
    </row>
    <row r="6" s="112" customFormat="1" ht="1.5" customHeight="1">
      <c r="W6" s="431"/>
    </row>
    <row r="7" spans="8:14" ht="12.75">
      <c r="H7" s="601" t="s">
        <v>689</v>
      </c>
      <c r="I7" s="602"/>
      <c r="J7" s="602"/>
      <c r="K7" s="602"/>
      <c r="L7" s="602"/>
      <c r="M7" s="602"/>
      <c r="N7" s="603"/>
    </row>
    <row r="8" spans="1:17" ht="22.5" customHeight="1">
      <c r="A8" s="488" t="s">
        <v>3</v>
      </c>
      <c r="B8" s="480" t="s">
        <v>54</v>
      </c>
      <c r="C8" s="487" t="s">
        <v>53</v>
      </c>
      <c r="D8" s="486" t="s">
        <v>52</v>
      </c>
      <c r="E8" s="485" t="s">
        <v>51</v>
      </c>
      <c r="F8" s="484" t="s">
        <v>50</v>
      </c>
      <c r="G8" s="483" t="s">
        <v>49</v>
      </c>
      <c r="H8" s="481">
        <v>1</v>
      </c>
      <c r="I8" s="481">
        <v>2</v>
      </c>
      <c r="J8" s="481">
        <v>3</v>
      </c>
      <c r="K8" s="482" t="s">
        <v>688</v>
      </c>
      <c r="L8" s="481">
        <v>4</v>
      </c>
      <c r="M8" s="481">
        <v>5</v>
      </c>
      <c r="N8" s="481">
        <v>6</v>
      </c>
      <c r="O8" s="224" t="s">
        <v>687</v>
      </c>
      <c r="P8" s="480" t="s">
        <v>609</v>
      </c>
      <c r="Q8" s="480" t="s">
        <v>44</v>
      </c>
    </row>
    <row r="9" spans="1:18" s="467" customFormat="1" ht="19.5" customHeight="1">
      <c r="A9" s="479">
        <v>1</v>
      </c>
      <c r="B9" s="477">
        <v>95</v>
      </c>
      <c r="C9" s="476" t="s">
        <v>149</v>
      </c>
      <c r="D9" s="475" t="s">
        <v>706</v>
      </c>
      <c r="E9" s="474" t="s">
        <v>705</v>
      </c>
      <c r="F9" s="473" t="s">
        <v>6</v>
      </c>
      <c r="G9" s="508">
        <f aca="true" t="shared" si="0" ref="G9:G15">IF(ISBLANK(O9),"",TRUNC(0.48028*(O9+96.2128)^2)-5000)</f>
        <v>891</v>
      </c>
      <c r="H9" s="470" t="s">
        <v>678</v>
      </c>
      <c r="I9" s="470">
        <v>13.81</v>
      </c>
      <c r="J9" s="470">
        <v>14.35</v>
      </c>
      <c r="K9" s="471">
        <v>8</v>
      </c>
      <c r="L9" s="470">
        <v>14.23</v>
      </c>
      <c r="M9" s="470">
        <v>14.54</v>
      </c>
      <c r="N9" s="470" t="s">
        <v>678</v>
      </c>
      <c r="O9" s="224">
        <f aca="true" t="shared" si="1" ref="O9:O15">MAX(H9:J9,L9:N9)</f>
        <v>14.54</v>
      </c>
      <c r="P9" s="470" t="str">
        <f aca="true" t="shared" si="2" ref="P9:P15">IF(ISBLANK(O9),"",IF(O9&lt;12.2,"",IF(O9&gt;=16.65,"TSM",IF(O9&gt;=16.1,"SM",IF(O9&gt;=15.2,"KSM",IF(O9&gt;=14.2,"I A",IF(O9&gt;=13.2,"II A",IF(O9&gt;=12.2,"III A"))))))))</f>
        <v>I A</v>
      </c>
      <c r="Q9" s="469" t="s">
        <v>603</v>
      </c>
      <c r="R9" s="468"/>
    </row>
    <row r="10" spans="1:18" s="467" customFormat="1" ht="19.5" customHeight="1">
      <c r="A10" s="479">
        <v>2</v>
      </c>
      <c r="B10" s="477">
        <v>68</v>
      </c>
      <c r="C10" s="476" t="s">
        <v>735</v>
      </c>
      <c r="D10" s="475" t="s">
        <v>734</v>
      </c>
      <c r="E10" s="474" t="s">
        <v>733</v>
      </c>
      <c r="F10" s="473" t="s">
        <v>12</v>
      </c>
      <c r="G10" s="508">
        <f t="shared" si="0"/>
        <v>871</v>
      </c>
      <c r="H10" s="470">
        <v>14.1</v>
      </c>
      <c r="I10" s="470">
        <v>14.27</v>
      </c>
      <c r="J10" s="470">
        <v>14.15</v>
      </c>
      <c r="K10" s="471">
        <v>7</v>
      </c>
      <c r="L10" s="470">
        <v>14.18</v>
      </c>
      <c r="M10" s="470" t="s">
        <v>678</v>
      </c>
      <c r="N10" s="470">
        <v>14.35</v>
      </c>
      <c r="O10" s="224">
        <f t="shared" si="1"/>
        <v>14.35</v>
      </c>
      <c r="P10" s="470" t="str">
        <f t="shared" si="2"/>
        <v>I A</v>
      </c>
      <c r="Q10" s="469" t="s">
        <v>603</v>
      </c>
      <c r="R10" s="468"/>
    </row>
    <row r="11" spans="1:18" s="467" customFormat="1" ht="19.5" customHeight="1">
      <c r="A11" s="479">
        <v>3</v>
      </c>
      <c r="B11" s="477">
        <v>132</v>
      </c>
      <c r="C11" s="476" t="s">
        <v>592</v>
      </c>
      <c r="D11" s="475" t="s">
        <v>591</v>
      </c>
      <c r="E11" s="474" t="s">
        <v>701</v>
      </c>
      <c r="F11" s="473" t="s">
        <v>9</v>
      </c>
      <c r="G11" s="508">
        <f t="shared" si="0"/>
        <v>816</v>
      </c>
      <c r="H11" s="470">
        <v>13.84</v>
      </c>
      <c r="I11" s="470" t="s">
        <v>678</v>
      </c>
      <c r="J11" s="470" t="s">
        <v>678</v>
      </c>
      <c r="K11" s="471">
        <v>6</v>
      </c>
      <c r="L11" s="470" t="s">
        <v>678</v>
      </c>
      <c r="M11" s="470" t="s">
        <v>678</v>
      </c>
      <c r="N11" s="470" t="s">
        <v>678</v>
      </c>
      <c r="O11" s="224">
        <f t="shared" si="1"/>
        <v>13.84</v>
      </c>
      <c r="P11" s="470" t="str">
        <f t="shared" si="2"/>
        <v>II A</v>
      </c>
      <c r="Q11" s="469" t="s">
        <v>34</v>
      </c>
      <c r="R11" s="468"/>
    </row>
    <row r="12" spans="1:18" s="467" customFormat="1" ht="19.5" customHeight="1">
      <c r="A12" s="479">
        <v>4</v>
      </c>
      <c r="B12" s="477">
        <v>118</v>
      </c>
      <c r="C12" s="476" t="s">
        <v>491</v>
      </c>
      <c r="D12" s="475" t="s">
        <v>732</v>
      </c>
      <c r="E12" s="474" t="s">
        <v>731</v>
      </c>
      <c r="F12" s="473" t="s">
        <v>13</v>
      </c>
      <c r="G12" s="508">
        <f t="shared" si="0"/>
        <v>806</v>
      </c>
      <c r="H12" s="470" t="s">
        <v>678</v>
      </c>
      <c r="I12" s="470" t="s">
        <v>678</v>
      </c>
      <c r="J12" s="470">
        <v>13.74</v>
      </c>
      <c r="K12" s="471">
        <v>5</v>
      </c>
      <c r="L12" s="470" t="s">
        <v>678</v>
      </c>
      <c r="M12" s="470" t="s">
        <v>678</v>
      </c>
      <c r="N12" s="470" t="s">
        <v>678</v>
      </c>
      <c r="O12" s="224">
        <f t="shared" si="1"/>
        <v>13.74</v>
      </c>
      <c r="P12" s="470" t="str">
        <f t="shared" si="2"/>
        <v>II A</v>
      </c>
      <c r="Q12" s="469" t="s">
        <v>730</v>
      </c>
      <c r="R12" s="468"/>
    </row>
    <row r="13" spans="1:18" s="467" customFormat="1" ht="19.5" customHeight="1">
      <c r="A13" s="479">
        <v>5</v>
      </c>
      <c r="B13" s="477">
        <v>73</v>
      </c>
      <c r="C13" s="476" t="s">
        <v>695</v>
      </c>
      <c r="D13" s="475" t="s">
        <v>694</v>
      </c>
      <c r="E13" s="474" t="s">
        <v>693</v>
      </c>
      <c r="F13" s="473" t="s">
        <v>12</v>
      </c>
      <c r="G13" s="508">
        <f t="shared" si="0"/>
        <v>789</v>
      </c>
      <c r="H13" s="470">
        <v>13.58</v>
      </c>
      <c r="I13" s="470">
        <v>13.41</v>
      </c>
      <c r="J13" s="470" t="s">
        <v>678</v>
      </c>
      <c r="K13" s="471">
        <v>4</v>
      </c>
      <c r="L13" s="470" t="s">
        <v>678</v>
      </c>
      <c r="M13" s="470" t="s">
        <v>678</v>
      </c>
      <c r="N13" s="470">
        <v>13.34</v>
      </c>
      <c r="O13" s="224">
        <f t="shared" si="1"/>
        <v>13.58</v>
      </c>
      <c r="P13" s="470" t="str">
        <f t="shared" si="2"/>
        <v>II A</v>
      </c>
      <c r="Q13" s="469" t="s">
        <v>692</v>
      </c>
      <c r="R13" s="468"/>
    </row>
    <row r="14" spans="1:18" s="467" customFormat="1" ht="19.5" customHeight="1">
      <c r="A14" s="479">
        <v>6</v>
      </c>
      <c r="B14" s="477">
        <v>155</v>
      </c>
      <c r="C14" s="476" t="s">
        <v>624</v>
      </c>
      <c r="D14" s="475" t="s">
        <v>696</v>
      </c>
      <c r="E14" s="474" t="s">
        <v>218</v>
      </c>
      <c r="F14" s="473" t="s">
        <v>7</v>
      </c>
      <c r="G14" s="508">
        <f t="shared" si="0"/>
        <v>752</v>
      </c>
      <c r="H14" s="470" t="s">
        <v>678</v>
      </c>
      <c r="I14" s="470" t="s">
        <v>678</v>
      </c>
      <c r="J14" s="470" t="s">
        <v>678</v>
      </c>
      <c r="K14" s="471">
        <v>1</v>
      </c>
      <c r="L14" s="470" t="s">
        <v>678</v>
      </c>
      <c r="M14" s="470" t="s">
        <v>678</v>
      </c>
      <c r="N14" s="470">
        <v>13.23</v>
      </c>
      <c r="O14" s="224">
        <f t="shared" si="1"/>
        <v>13.23</v>
      </c>
      <c r="P14" s="470" t="str">
        <f t="shared" si="2"/>
        <v>II A</v>
      </c>
      <c r="Q14" s="469" t="s">
        <v>26</v>
      </c>
      <c r="R14" s="468"/>
    </row>
    <row r="15" spans="1:18" s="467" customFormat="1" ht="19.5" customHeight="1">
      <c r="A15" s="479">
        <v>7</v>
      </c>
      <c r="B15" s="477">
        <v>158</v>
      </c>
      <c r="C15" s="476" t="s">
        <v>274</v>
      </c>
      <c r="D15" s="475" t="s">
        <v>700</v>
      </c>
      <c r="E15" s="474" t="s">
        <v>699</v>
      </c>
      <c r="F15" s="473" t="s">
        <v>7</v>
      </c>
      <c r="G15" s="508">
        <f t="shared" si="0"/>
        <v>749</v>
      </c>
      <c r="H15" s="470">
        <v>13.03</v>
      </c>
      <c r="I15" s="470">
        <v>13.2</v>
      </c>
      <c r="J15" s="470">
        <v>13.2</v>
      </c>
      <c r="K15" s="471">
        <v>3</v>
      </c>
      <c r="L15" s="470">
        <v>13</v>
      </c>
      <c r="M15" s="470" t="s">
        <v>678</v>
      </c>
      <c r="N15" s="470">
        <v>13.12</v>
      </c>
      <c r="O15" s="224">
        <f t="shared" si="1"/>
        <v>13.2</v>
      </c>
      <c r="P15" s="470" t="str">
        <f t="shared" si="2"/>
        <v>II A</v>
      </c>
      <c r="Q15" s="469" t="s">
        <v>34</v>
      </c>
      <c r="R15" s="468"/>
    </row>
    <row r="16" spans="1:18" s="467" customFormat="1" ht="19.5" customHeight="1">
      <c r="A16" s="479"/>
      <c r="B16" s="477">
        <v>21</v>
      </c>
      <c r="C16" s="476" t="s">
        <v>185</v>
      </c>
      <c r="D16" s="475" t="s">
        <v>698</v>
      </c>
      <c r="E16" s="474" t="s">
        <v>697</v>
      </c>
      <c r="F16" s="473" t="s">
        <v>10</v>
      </c>
      <c r="G16" s="521"/>
      <c r="H16" s="470" t="s">
        <v>678</v>
      </c>
      <c r="I16" s="470" t="s">
        <v>678</v>
      </c>
      <c r="J16" s="470" t="s">
        <v>678</v>
      </c>
      <c r="K16" s="471">
        <v>2</v>
      </c>
      <c r="L16" s="470" t="s">
        <v>678</v>
      </c>
      <c r="M16" s="470" t="s">
        <v>678</v>
      </c>
      <c r="N16" s="470" t="s">
        <v>678</v>
      </c>
      <c r="O16" s="522" t="s">
        <v>729</v>
      </c>
      <c r="P16" s="470"/>
      <c r="Q16" s="469" t="s">
        <v>603</v>
      </c>
      <c r="R16" s="468"/>
    </row>
    <row r="17" spans="1:18" s="467" customFormat="1" ht="19.5" customHeight="1">
      <c r="A17" s="479" t="s">
        <v>80</v>
      </c>
      <c r="B17" s="477">
        <v>100</v>
      </c>
      <c r="C17" s="476" t="s">
        <v>728</v>
      </c>
      <c r="D17" s="475" t="s">
        <v>727</v>
      </c>
      <c r="E17" s="474" t="s">
        <v>726</v>
      </c>
      <c r="F17" s="473" t="s">
        <v>97</v>
      </c>
      <c r="G17" s="502" t="s">
        <v>80</v>
      </c>
      <c r="H17" s="470">
        <v>12.86</v>
      </c>
      <c r="I17" s="470">
        <v>12.84</v>
      </c>
      <c r="J17" s="470">
        <v>13.2</v>
      </c>
      <c r="K17" s="471"/>
      <c r="L17" s="470"/>
      <c r="M17" s="470"/>
      <c r="N17" s="470"/>
      <c r="O17" s="224">
        <f>MAX(H17:J17,L17:N17)</f>
        <v>13.2</v>
      </c>
      <c r="P17" s="470" t="str">
        <f>IF(ISBLANK(O17),"",IF(O17&lt;12.2,"",IF(O17&gt;=16.65,"TSM",IF(O17&gt;=16.1,"SM",IF(O17&gt;=15.2,"KSM",IF(O17&gt;=14.2,"I A",IF(O17&gt;=13.2,"II A",IF(O17&gt;=12.2,"III A"))))))))</f>
        <v>II A</v>
      </c>
      <c r="Q17" s="469" t="s">
        <v>725</v>
      </c>
      <c r="R17" s="468"/>
    </row>
    <row r="18" spans="1:18" s="467" customFormat="1" ht="19.5" customHeight="1">
      <c r="A18" s="479"/>
      <c r="B18" s="477">
        <v>52</v>
      </c>
      <c r="C18" s="476" t="s">
        <v>704</v>
      </c>
      <c r="D18" s="475" t="s">
        <v>703</v>
      </c>
      <c r="E18" s="474" t="s">
        <v>702</v>
      </c>
      <c r="F18" s="473" t="s">
        <v>11</v>
      </c>
      <c r="G18" s="521"/>
      <c r="H18" s="470"/>
      <c r="I18" s="470">
        <v>0</v>
      </c>
      <c r="J18" s="470">
        <v>0</v>
      </c>
      <c r="K18" s="471"/>
      <c r="L18" s="470"/>
      <c r="M18" s="470"/>
      <c r="N18" s="470"/>
      <c r="O18" s="224" t="s">
        <v>691</v>
      </c>
      <c r="P18" s="520" t="str">
        <f>IF(ISBLANK(O18),"",IF(O18&lt;12.2,"",IF(O18&gt;=16.65,"TSM",IF(O18&gt;=16.1,"SM",IF(O18&gt;=15.2,"KSM",IF(O18&gt;=14.2,"I A",IF(O18&gt;=13.2,"II A",IF(O18&gt;=12.2,"III A"))))))))</f>
        <v>TSM</v>
      </c>
      <c r="Q18" s="469" t="s">
        <v>34</v>
      </c>
      <c r="R18" s="468"/>
    </row>
    <row r="19" spans="1:18" s="467" customFormat="1" ht="19.5" customHeight="1">
      <c r="A19" s="479"/>
      <c r="B19" s="477">
        <v>183</v>
      </c>
      <c r="C19" s="476" t="s">
        <v>242</v>
      </c>
      <c r="D19" s="475" t="s">
        <v>724</v>
      </c>
      <c r="E19" s="474" t="s">
        <v>723</v>
      </c>
      <c r="F19" s="473" t="s">
        <v>1</v>
      </c>
      <c r="G19" s="502" t="s">
        <v>80</v>
      </c>
      <c r="H19" s="470"/>
      <c r="I19" s="470"/>
      <c r="J19" s="470"/>
      <c r="K19" s="471"/>
      <c r="L19" s="470"/>
      <c r="M19" s="470"/>
      <c r="N19" s="470"/>
      <c r="O19" s="224">
        <f>MAX(H19:J19,L19:N19)</f>
        <v>0</v>
      </c>
      <c r="P19" s="470">
        <f>IF(ISBLANK(O19),"",IF(O19&lt;12.2,"",IF(O19&gt;=16.65,"TSM",IF(O19&gt;=16.1,"SM",IF(O19&gt;=15.2,"KSM",IF(O19&gt;=14.2,"I A",IF(O19&gt;=13.2,"II A",IF(O19&gt;=12.2,"III A"))))))))</f>
      </c>
      <c r="Q19" s="469" t="s">
        <v>534</v>
      </c>
      <c r="R19" s="468"/>
    </row>
    <row r="20" spans="1:18" s="467" customFormat="1" ht="19.5" customHeight="1">
      <c r="A20" s="479"/>
      <c r="B20" s="477">
        <v>116</v>
      </c>
      <c r="C20" s="476" t="s">
        <v>722</v>
      </c>
      <c r="D20" s="475" t="s">
        <v>721</v>
      </c>
      <c r="E20" s="474" t="s">
        <v>720</v>
      </c>
      <c r="F20" s="473" t="s">
        <v>548</v>
      </c>
      <c r="G20" s="502" t="s">
        <v>80</v>
      </c>
      <c r="H20" s="470"/>
      <c r="I20" s="470"/>
      <c r="J20" s="470"/>
      <c r="K20" s="471"/>
      <c r="L20" s="470"/>
      <c r="M20" s="470"/>
      <c r="N20" s="470"/>
      <c r="O20" s="224">
        <f>MAX(H20:J20,L20:N20)</f>
        <v>0</v>
      </c>
      <c r="P20" s="470">
        <f>IF(ISBLANK(O20),"",IF(O20&lt;12.2,"",IF(O20&gt;=16.65,"TSM",IF(O20&gt;=16.1,"SM",IF(O20&gt;=15.2,"KSM",IF(O20&gt;=14.2,"I A",IF(O20&gt;=13.2,"II A",IF(O20&gt;=12.2,"III A"))))))))</f>
      </c>
      <c r="Q20" s="469" t="s">
        <v>719</v>
      </c>
      <c r="R20" s="468"/>
    </row>
  </sheetData>
  <sheetProtection/>
  <mergeCells count="1">
    <mergeCell ref="H7:N7"/>
  </mergeCells>
  <printOptions horizontalCentered="1"/>
  <pageMargins left="0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"/>
  <sheetViews>
    <sheetView showZeros="0" zoomScalePageLayoutView="0" workbookViewId="0" topLeftCell="A1">
      <selection activeCell="D21" sqref="D21"/>
    </sheetView>
  </sheetViews>
  <sheetFormatPr defaultColWidth="11.421875" defaultRowHeight="12.75"/>
  <cols>
    <col min="1" max="1" width="5.57421875" style="525" customWidth="1"/>
    <col min="2" max="2" width="4.57421875" style="525" customWidth="1"/>
    <col min="3" max="3" width="8.00390625" style="525" customWidth="1"/>
    <col min="4" max="4" width="16.00390625" style="525" customWidth="1"/>
    <col min="5" max="5" width="11.8515625" style="533" customWidth="1"/>
    <col min="6" max="6" width="9.57421875" style="532" customWidth="1"/>
    <col min="7" max="7" width="7.57421875" style="531" customWidth="1"/>
    <col min="8" max="10" width="5.7109375" style="529" customWidth="1"/>
    <col min="11" max="11" width="3.28125" style="530" hidden="1" customWidth="1"/>
    <col min="12" max="14" width="5.7109375" style="529" customWidth="1"/>
    <col min="15" max="15" width="7.28125" style="528" customWidth="1"/>
    <col min="16" max="16" width="6.57421875" style="527" customWidth="1"/>
    <col min="17" max="17" width="27.28125" style="525" customWidth="1"/>
    <col min="18" max="18" width="4.57421875" style="526" customWidth="1"/>
    <col min="19" max="16384" width="11.421875" style="525" customWidth="1"/>
  </cols>
  <sheetData>
    <row r="1" spans="1:18" s="527" customFormat="1" ht="20.25">
      <c r="A1" s="559" t="s">
        <v>0</v>
      </c>
      <c r="B1" s="564"/>
      <c r="C1" s="571"/>
      <c r="D1" s="564"/>
      <c r="E1" s="570"/>
      <c r="F1" s="569"/>
      <c r="G1" s="566"/>
      <c r="H1" s="565"/>
      <c r="I1" s="565"/>
      <c r="J1" s="565"/>
      <c r="K1" s="564"/>
      <c r="L1" s="565"/>
      <c r="M1" s="565"/>
      <c r="N1" s="565"/>
      <c r="O1" s="565"/>
      <c r="P1" s="564"/>
      <c r="Q1" s="564"/>
      <c r="R1" s="562"/>
    </row>
    <row r="2" spans="1:18" s="527" customFormat="1" ht="12" customHeight="1">
      <c r="A2" s="564"/>
      <c r="B2" s="564"/>
      <c r="C2" s="564"/>
      <c r="D2" s="564"/>
      <c r="E2" s="568"/>
      <c r="F2" s="567"/>
      <c r="G2" s="566"/>
      <c r="H2" s="565"/>
      <c r="I2" s="565"/>
      <c r="J2" s="565"/>
      <c r="K2" s="564"/>
      <c r="L2" s="565"/>
      <c r="M2" s="565"/>
      <c r="N2" s="565"/>
      <c r="O2" s="565"/>
      <c r="P2" s="564"/>
      <c r="Q2" s="563" t="s">
        <v>1</v>
      </c>
      <c r="R2" s="562"/>
    </row>
    <row r="3" spans="3:17" ht="12.75" customHeight="1">
      <c r="C3" s="561"/>
      <c r="L3" s="557"/>
      <c r="M3" s="557"/>
      <c r="Q3" s="560" t="s">
        <v>18</v>
      </c>
    </row>
    <row r="4" spans="3:13" ht="16.5" customHeight="1">
      <c r="C4" s="559" t="s">
        <v>752</v>
      </c>
      <c r="E4" s="558"/>
      <c r="L4" s="557"/>
      <c r="M4" s="557"/>
    </row>
    <row r="5" s="530" customFormat="1" ht="1.5" customHeight="1">
      <c r="W5" s="556"/>
    </row>
    <row r="6" s="530" customFormat="1" ht="1.5" customHeight="1">
      <c r="W6" s="556"/>
    </row>
    <row r="7" spans="8:14" ht="12.75">
      <c r="H7" s="604" t="s">
        <v>689</v>
      </c>
      <c r="I7" s="605"/>
      <c r="J7" s="605"/>
      <c r="K7" s="605"/>
      <c r="L7" s="605"/>
      <c r="M7" s="605"/>
      <c r="N7" s="606"/>
    </row>
    <row r="8" spans="1:18" ht="22.5" customHeight="1">
      <c r="A8" s="555" t="s">
        <v>3</v>
      </c>
      <c r="B8" s="547" t="s">
        <v>54</v>
      </c>
      <c r="C8" s="554" t="s">
        <v>53</v>
      </c>
      <c r="D8" s="553" t="s">
        <v>52</v>
      </c>
      <c r="E8" s="552" t="s">
        <v>51</v>
      </c>
      <c r="F8" s="551" t="s">
        <v>50</v>
      </c>
      <c r="G8" s="550" t="s">
        <v>49</v>
      </c>
      <c r="H8" s="548">
        <v>1</v>
      </c>
      <c r="I8" s="548">
        <v>2</v>
      </c>
      <c r="J8" s="548">
        <v>3</v>
      </c>
      <c r="K8" s="549" t="s">
        <v>688</v>
      </c>
      <c r="L8" s="548">
        <v>4</v>
      </c>
      <c r="M8" s="548">
        <v>5</v>
      </c>
      <c r="N8" s="548">
        <v>6</v>
      </c>
      <c r="O8" s="537" t="s">
        <v>687</v>
      </c>
      <c r="P8" s="547" t="s">
        <v>609</v>
      </c>
      <c r="Q8" s="547" t="s">
        <v>44</v>
      </c>
      <c r="R8" s="546"/>
    </row>
    <row r="9" spans="1:18" s="380" customFormat="1" ht="19.5" customHeight="1">
      <c r="A9" s="544">
        <v>1</v>
      </c>
      <c r="B9" s="360">
        <v>53</v>
      </c>
      <c r="C9" s="543" t="s">
        <v>751</v>
      </c>
      <c r="D9" s="542" t="s">
        <v>750</v>
      </c>
      <c r="E9" s="541" t="s">
        <v>749</v>
      </c>
      <c r="F9" s="540" t="s">
        <v>11</v>
      </c>
      <c r="G9" s="545">
        <f>IF(ISBLANK(O9),"",TRUNC(0.04384*(O9+675)^2)-20000)</f>
        <v>966</v>
      </c>
      <c r="H9" s="536">
        <v>15.71</v>
      </c>
      <c r="I9" s="536">
        <v>16.55</v>
      </c>
      <c r="J9" s="536" t="s">
        <v>738</v>
      </c>
      <c r="K9" s="538"/>
      <c r="L9" s="536" t="s">
        <v>738</v>
      </c>
      <c r="M9" s="536" t="s">
        <v>738</v>
      </c>
      <c r="N9" s="536" t="s">
        <v>738</v>
      </c>
      <c r="O9" s="537">
        <f>MAX(H9:J9,L9:N9)</f>
        <v>16.55</v>
      </c>
      <c r="P9" s="536" t="str">
        <f>IF(ISBLANK(O9),"",IF(O9&lt;8.5,"",IF(O9&gt;=17.2,"TSM",IF(O9&gt;=15.8,"SM",IF(O9&gt;=14,"KSM",IF(O9&gt;=12,"I A",IF(O9&gt;=10,"II A",IF(O9&gt;=8.5,"III A"))))))))</f>
        <v>SM</v>
      </c>
      <c r="Q9" s="535" t="s">
        <v>26</v>
      </c>
      <c r="R9" s="534"/>
    </row>
    <row r="10" spans="1:18" s="380" customFormat="1" ht="19.5" customHeight="1">
      <c r="A10" s="544">
        <v>2</v>
      </c>
      <c r="B10" s="360">
        <v>56</v>
      </c>
      <c r="C10" s="543" t="s">
        <v>745</v>
      </c>
      <c r="D10" s="542" t="s">
        <v>748</v>
      </c>
      <c r="E10" s="541" t="s">
        <v>747</v>
      </c>
      <c r="F10" s="540" t="s">
        <v>16</v>
      </c>
      <c r="G10" s="545">
        <f>IF(ISBLANK(O10),"",TRUNC(0.04384*(O10+675)^2)-20000)</f>
        <v>726</v>
      </c>
      <c r="H10" s="536">
        <v>12.29</v>
      </c>
      <c r="I10" s="536">
        <v>12.49</v>
      </c>
      <c r="J10" s="536" t="s">
        <v>738</v>
      </c>
      <c r="K10" s="538"/>
      <c r="L10" s="536">
        <v>12.25</v>
      </c>
      <c r="M10" s="536">
        <v>12.1</v>
      </c>
      <c r="N10" s="536">
        <v>12.58</v>
      </c>
      <c r="O10" s="537">
        <f>MAX(H10:J10,L10:N10)</f>
        <v>12.58</v>
      </c>
      <c r="P10" s="536" t="str">
        <f>IF(ISBLANK(O10),"",IF(O10&lt;8.5,"",IF(O10&gt;=17.2,"TSM",IF(O10&gt;=15.8,"SM",IF(O10&gt;=14,"KSM",IF(O10&gt;=12,"I A",IF(O10&gt;=10,"II A",IF(O10&gt;=8.5,"III A"))))))))</f>
        <v>I A</v>
      </c>
      <c r="Q10" s="535" t="s">
        <v>746</v>
      </c>
      <c r="R10" s="534"/>
    </row>
    <row r="11" spans="1:18" s="380" customFormat="1" ht="19.5" customHeight="1">
      <c r="A11" s="544">
        <v>3</v>
      </c>
      <c r="B11" s="360">
        <v>186</v>
      </c>
      <c r="C11" s="543" t="s">
        <v>745</v>
      </c>
      <c r="D11" s="542" t="s">
        <v>744</v>
      </c>
      <c r="E11" s="541" t="s">
        <v>743</v>
      </c>
      <c r="F11" s="540" t="s">
        <v>12</v>
      </c>
      <c r="G11" s="545">
        <f>IF(ISBLANK(O11),"",TRUNC(0.04384*(O11+675)^2)-20000)</f>
        <v>651</v>
      </c>
      <c r="H11" s="536">
        <v>10.87</v>
      </c>
      <c r="I11" s="536" t="s">
        <v>738</v>
      </c>
      <c r="J11" s="536">
        <v>11.21</v>
      </c>
      <c r="K11" s="538"/>
      <c r="L11" s="536">
        <v>11.03</v>
      </c>
      <c r="M11" s="536">
        <v>11</v>
      </c>
      <c r="N11" s="536">
        <v>11.35</v>
      </c>
      <c r="O11" s="537">
        <f>MAX(H11:J11,L11:N11)</f>
        <v>11.35</v>
      </c>
      <c r="P11" s="536" t="str">
        <f>IF(ISBLANK(O11),"",IF(O11&lt;8.5,"",IF(O11&gt;=17.2,"TSM",IF(O11&gt;=15.8,"SM",IF(O11&gt;=14,"KSM",IF(O11&gt;=12,"I A",IF(O11&gt;=10,"II A",IF(O11&gt;=8.5,"III A"))))))))</f>
        <v>II A</v>
      </c>
      <c r="Q11" s="535" t="s">
        <v>742</v>
      </c>
      <c r="R11" s="534"/>
    </row>
    <row r="12" spans="1:18" s="380" customFormat="1" ht="19.5" customHeight="1">
      <c r="A12" s="544">
        <v>4</v>
      </c>
      <c r="B12" s="360">
        <v>37</v>
      </c>
      <c r="C12" s="543" t="s">
        <v>581</v>
      </c>
      <c r="D12" s="542" t="s">
        <v>580</v>
      </c>
      <c r="E12" s="541" t="s">
        <v>579</v>
      </c>
      <c r="F12" s="540" t="s">
        <v>8</v>
      </c>
      <c r="G12" s="545">
        <f>IF(ISBLANK(O12),"",TRUNC(0.04384*(O12+675)^2)-20000)</f>
        <v>352</v>
      </c>
      <c r="H12" s="536">
        <v>6.35</v>
      </c>
      <c r="I12" s="536">
        <v>6.05</v>
      </c>
      <c r="J12" s="536" t="s">
        <v>738</v>
      </c>
      <c r="K12" s="538"/>
      <c r="L12" s="536" t="s">
        <v>738</v>
      </c>
      <c r="M12" s="536" t="s">
        <v>738</v>
      </c>
      <c r="N12" s="536" t="s">
        <v>738</v>
      </c>
      <c r="O12" s="537">
        <f>MAX(H12:J12,L12:N12)</f>
        <v>6.35</v>
      </c>
      <c r="P12" s="536">
        <f>IF(ISBLANK(O12),"",IF(O12&lt;8.5,"",IF(O12&gt;=17.2,"TSM",IF(O12&gt;=15.8,"SM",IF(O12&gt;=14,"KSM",IF(O12&gt;=12,"I A",IF(O12&gt;=10,"II A",IF(O12&gt;=8.5,"III A"))))))))</f>
      </c>
      <c r="Q12" s="535" t="s">
        <v>460</v>
      </c>
      <c r="R12" s="534"/>
    </row>
    <row r="13" spans="1:18" s="380" customFormat="1" ht="19.5" customHeight="1">
      <c r="A13" s="544" t="s">
        <v>101</v>
      </c>
      <c r="B13" s="360">
        <v>177</v>
      </c>
      <c r="C13" s="543" t="s">
        <v>741</v>
      </c>
      <c r="D13" s="542" t="s">
        <v>740</v>
      </c>
      <c r="E13" s="541" t="s">
        <v>739</v>
      </c>
      <c r="F13" s="540" t="s">
        <v>1</v>
      </c>
      <c r="G13" s="539" t="s">
        <v>80</v>
      </c>
      <c r="H13" s="536">
        <v>10.42</v>
      </c>
      <c r="I13" s="536" t="s">
        <v>738</v>
      </c>
      <c r="J13" s="536" t="s">
        <v>738</v>
      </c>
      <c r="K13" s="538"/>
      <c r="L13" s="536"/>
      <c r="M13" s="536"/>
      <c r="N13" s="536"/>
      <c r="O13" s="537">
        <f>MAX(H13:J13,L13:N13)</f>
        <v>10.42</v>
      </c>
      <c r="P13" s="536" t="str">
        <f>IF(ISBLANK(O13),"",IF(O13&lt;8.5,"",IF(O13&gt;=17.2,"TSM",IF(O13&gt;=15.8,"SM",IF(O13&gt;=14,"KSM",IF(O13&gt;=12,"I A",IF(O13&gt;=10,"II A",IF(O13&gt;=8.5,"III A"))))))))</f>
        <v>II A</v>
      </c>
      <c r="Q13" s="535" t="s">
        <v>737</v>
      </c>
      <c r="R13" s="534"/>
    </row>
  </sheetData>
  <sheetProtection/>
  <mergeCells count="1">
    <mergeCell ref="H7:N7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</sheetPr>
  <dimension ref="A1:V18"/>
  <sheetViews>
    <sheetView showZeros="0" zoomScale="110" zoomScaleNormal="110" zoomScalePageLayoutView="0" workbookViewId="0" topLeftCell="A1">
      <selection activeCell="D21" sqref="D21"/>
    </sheetView>
  </sheetViews>
  <sheetFormatPr defaultColWidth="11.421875" defaultRowHeight="12.75"/>
  <cols>
    <col min="1" max="1" width="5.421875" style="525" customWidth="1"/>
    <col min="2" max="2" width="4.421875" style="525" customWidth="1"/>
    <col min="3" max="3" width="14.00390625" style="525" customWidth="1"/>
    <col min="4" max="4" width="13.421875" style="525" customWidth="1"/>
    <col min="5" max="5" width="10.28125" style="533" customWidth="1"/>
    <col min="6" max="6" width="9.421875" style="532" customWidth="1"/>
    <col min="7" max="7" width="7.421875" style="531" customWidth="1"/>
    <col min="8" max="10" width="5.421875" style="529" customWidth="1"/>
    <col min="11" max="11" width="3.28125" style="530" hidden="1" customWidth="1"/>
    <col min="12" max="14" width="5.421875" style="529" customWidth="1"/>
    <col min="15" max="15" width="7.28125" style="528" customWidth="1"/>
    <col min="16" max="16" width="6.421875" style="527" customWidth="1"/>
    <col min="17" max="17" width="23.28125" style="525" customWidth="1"/>
    <col min="18" max="16384" width="11.421875" style="525" customWidth="1"/>
  </cols>
  <sheetData>
    <row r="1" spans="1:17" s="527" customFormat="1" ht="20.25">
      <c r="A1" s="559" t="s">
        <v>0</v>
      </c>
      <c r="B1" s="564"/>
      <c r="C1" s="571"/>
      <c r="D1" s="564"/>
      <c r="E1" s="570"/>
      <c r="F1" s="569"/>
      <c r="G1" s="566"/>
      <c r="H1" s="565"/>
      <c r="I1" s="565"/>
      <c r="J1" s="565"/>
      <c r="K1" s="564"/>
      <c r="L1" s="565"/>
      <c r="M1" s="565"/>
      <c r="N1" s="565"/>
      <c r="O1" s="565"/>
      <c r="P1" s="564"/>
      <c r="Q1" s="564"/>
    </row>
    <row r="2" spans="1:17" s="527" customFormat="1" ht="12" customHeight="1">
      <c r="A2" s="564"/>
      <c r="B2" s="564"/>
      <c r="C2" s="564"/>
      <c r="D2" s="564"/>
      <c r="E2" s="568"/>
      <c r="F2" s="567"/>
      <c r="G2" s="566"/>
      <c r="H2" s="565"/>
      <c r="I2" s="565"/>
      <c r="J2" s="565"/>
      <c r="K2" s="564"/>
      <c r="L2" s="565"/>
      <c r="M2" s="565"/>
      <c r="N2" s="565"/>
      <c r="O2" s="565"/>
      <c r="P2" s="564"/>
      <c r="Q2" s="563" t="s">
        <v>1</v>
      </c>
    </row>
    <row r="3" spans="3:17" ht="12.75" customHeight="1">
      <c r="C3" s="561"/>
      <c r="L3" s="557"/>
      <c r="M3" s="557"/>
      <c r="Q3" s="560" t="s">
        <v>18</v>
      </c>
    </row>
    <row r="4" spans="3:17" ht="16.5" customHeight="1">
      <c r="C4" s="559" t="s">
        <v>788</v>
      </c>
      <c r="E4" s="558"/>
      <c r="L4" s="557"/>
      <c r="M4" s="557"/>
      <c r="Q4" s="578"/>
    </row>
    <row r="5" s="530" customFormat="1" ht="1.5" customHeight="1">
      <c r="V5" s="556"/>
    </row>
    <row r="6" s="530" customFormat="1" ht="1.5" customHeight="1">
      <c r="V6" s="556"/>
    </row>
    <row r="7" spans="8:14" ht="12.75">
      <c r="H7" s="604" t="s">
        <v>689</v>
      </c>
      <c r="I7" s="605"/>
      <c r="J7" s="605"/>
      <c r="K7" s="605"/>
      <c r="L7" s="605"/>
      <c r="M7" s="605"/>
      <c r="N7" s="606"/>
    </row>
    <row r="8" spans="1:17" ht="22.5" customHeight="1">
      <c r="A8" s="555" t="s">
        <v>3</v>
      </c>
      <c r="B8" s="547" t="s">
        <v>54</v>
      </c>
      <c r="C8" s="554" t="s">
        <v>53</v>
      </c>
      <c r="D8" s="553" t="s">
        <v>52</v>
      </c>
      <c r="E8" s="552" t="s">
        <v>51</v>
      </c>
      <c r="F8" s="551" t="s">
        <v>50</v>
      </c>
      <c r="G8" s="550" t="s">
        <v>49</v>
      </c>
      <c r="H8" s="548">
        <v>1</v>
      </c>
      <c r="I8" s="548">
        <v>2</v>
      </c>
      <c r="J8" s="548">
        <v>3</v>
      </c>
      <c r="K8" s="549" t="s">
        <v>688</v>
      </c>
      <c r="L8" s="548">
        <v>4</v>
      </c>
      <c r="M8" s="548">
        <v>5</v>
      </c>
      <c r="N8" s="548">
        <v>6</v>
      </c>
      <c r="O8" s="537" t="s">
        <v>687</v>
      </c>
      <c r="P8" s="547" t="s">
        <v>609</v>
      </c>
      <c r="Q8" s="547" t="s">
        <v>44</v>
      </c>
    </row>
    <row r="9" spans="1:17" s="380" customFormat="1" ht="19.5" customHeight="1">
      <c r="A9" s="544">
        <v>1</v>
      </c>
      <c r="B9" s="360">
        <v>30</v>
      </c>
      <c r="C9" s="577" t="s">
        <v>787</v>
      </c>
      <c r="D9" s="576" t="s">
        <v>786</v>
      </c>
      <c r="E9" s="371" t="s">
        <v>785</v>
      </c>
      <c r="F9" s="575" t="s">
        <v>8</v>
      </c>
      <c r="G9" s="545">
        <f aca="true" t="shared" si="0" ref="G9:G14">IF(ISBLANK(O9),"",TRUNC(0.042172*(O9+687.7)^2)-20000)</f>
        <v>1065</v>
      </c>
      <c r="H9" s="536">
        <v>19.06</v>
      </c>
      <c r="I9" s="536" t="s">
        <v>758</v>
      </c>
      <c r="J9" s="536">
        <v>18.86</v>
      </c>
      <c r="K9" s="538"/>
      <c r="L9" s="536">
        <v>18.65</v>
      </c>
      <c r="M9" s="536">
        <v>18.98</v>
      </c>
      <c r="N9" s="536" t="s">
        <v>758</v>
      </c>
      <c r="O9" s="537">
        <f aca="true" t="shared" si="1" ref="O9:O16">MAX(H9:J9,L9:N9)</f>
        <v>19.06</v>
      </c>
      <c r="P9" s="536" t="str">
        <f aca="true" t="shared" si="2" ref="P9:P18">IF(ISBLANK(O9),"",IF(O9&lt;10.2,"",IF(O9&gt;=19.9,"TSM",IF(O9&gt;=17.5,"SM",IF(O9&gt;=15.6,"KSM",IF(O9&gt;=13.8,"I A",IF(O9&gt;=12,"II A",IF(O9&gt;=10.2,"III A"))))))))</f>
        <v>SM</v>
      </c>
      <c r="Q9" s="572" t="s">
        <v>784</v>
      </c>
    </row>
    <row r="10" spans="1:17" s="380" customFormat="1" ht="19.5" customHeight="1">
      <c r="A10" s="544">
        <v>2</v>
      </c>
      <c r="B10" s="360">
        <v>72</v>
      </c>
      <c r="C10" s="577" t="s">
        <v>773</v>
      </c>
      <c r="D10" s="576" t="s">
        <v>783</v>
      </c>
      <c r="E10" s="371" t="s">
        <v>782</v>
      </c>
      <c r="F10" s="575" t="s">
        <v>6</v>
      </c>
      <c r="G10" s="545">
        <f t="shared" si="0"/>
        <v>942</v>
      </c>
      <c r="H10" s="536">
        <v>15.46</v>
      </c>
      <c r="I10" s="536">
        <v>16.37</v>
      </c>
      <c r="J10" s="536">
        <v>17</v>
      </c>
      <c r="K10" s="538"/>
      <c r="L10" s="536">
        <v>16.72</v>
      </c>
      <c r="M10" s="536">
        <v>16.77</v>
      </c>
      <c r="N10" s="536">
        <v>16.87</v>
      </c>
      <c r="O10" s="537">
        <f t="shared" si="1"/>
        <v>17</v>
      </c>
      <c r="P10" s="536" t="str">
        <f t="shared" si="2"/>
        <v>KSM</v>
      </c>
      <c r="Q10" s="572" t="s">
        <v>781</v>
      </c>
    </row>
    <row r="11" spans="1:17" s="380" customFormat="1" ht="19.5" customHeight="1">
      <c r="A11" s="544">
        <v>3</v>
      </c>
      <c r="B11" s="360">
        <v>81</v>
      </c>
      <c r="C11" s="577" t="s">
        <v>434</v>
      </c>
      <c r="D11" s="576" t="s">
        <v>780</v>
      </c>
      <c r="E11" s="371" t="s">
        <v>779</v>
      </c>
      <c r="F11" s="575" t="s">
        <v>6</v>
      </c>
      <c r="G11" s="545">
        <f t="shared" si="0"/>
        <v>923</v>
      </c>
      <c r="H11" s="536">
        <v>15.42</v>
      </c>
      <c r="I11" s="536">
        <v>16.2</v>
      </c>
      <c r="J11" s="536">
        <v>16.46</v>
      </c>
      <c r="K11" s="538"/>
      <c r="L11" s="536" t="s">
        <v>758</v>
      </c>
      <c r="M11" s="536">
        <v>16.68</v>
      </c>
      <c r="N11" s="536" t="s">
        <v>758</v>
      </c>
      <c r="O11" s="537">
        <f t="shared" si="1"/>
        <v>16.68</v>
      </c>
      <c r="P11" s="536" t="str">
        <f t="shared" si="2"/>
        <v>KSM</v>
      </c>
      <c r="Q11" s="572" t="s">
        <v>778</v>
      </c>
    </row>
    <row r="12" spans="1:17" s="380" customFormat="1" ht="19.5" customHeight="1">
      <c r="A12" s="544">
        <v>4</v>
      </c>
      <c r="B12" s="360">
        <v>29</v>
      </c>
      <c r="C12" s="577" t="s">
        <v>777</v>
      </c>
      <c r="D12" s="576" t="s">
        <v>776</v>
      </c>
      <c r="E12" s="371" t="s">
        <v>775</v>
      </c>
      <c r="F12" s="575" t="s">
        <v>8</v>
      </c>
      <c r="G12" s="545">
        <f t="shared" si="0"/>
        <v>901</v>
      </c>
      <c r="H12" s="536">
        <v>15.93</v>
      </c>
      <c r="I12" s="536">
        <v>16.09</v>
      </c>
      <c r="J12" s="536">
        <v>16.31</v>
      </c>
      <c r="K12" s="538"/>
      <c r="L12" s="536" t="s">
        <v>758</v>
      </c>
      <c r="M12" s="536" t="s">
        <v>758</v>
      </c>
      <c r="N12" s="536">
        <v>16.08</v>
      </c>
      <c r="O12" s="537">
        <f t="shared" si="1"/>
        <v>16.31</v>
      </c>
      <c r="P12" s="536" t="str">
        <f t="shared" si="2"/>
        <v>KSM</v>
      </c>
      <c r="Q12" s="572" t="s">
        <v>774</v>
      </c>
    </row>
    <row r="13" spans="1:17" s="380" customFormat="1" ht="19.5" customHeight="1">
      <c r="A13" s="544">
        <v>5</v>
      </c>
      <c r="B13" s="360">
        <v>85</v>
      </c>
      <c r="C13" s="577" t="s">
        <v>773</v>
      </c>
      <c r="D13" s="576" t="s">
        <v>772</v>
      </c>
      <c r="E13" s="371" t="s">
        <v>127</v>
      </c>
      <c r="F13" s="575" t="s">
        <v>6</v>
      </c>
      <c r="G13" s="545">
        <f t="shared" si="0"/>
        <v>836</v>
      </c>
      <c r="H13" s="536" t="s">
        <v>758</v>
      </c>
      <c r="I13" s="536">
        <v>15.21</v>
      </c>
      <c r="J13" s="536" t="s">
        <v>758</v>
      </c>
      <c r="K13" s="538"/>
      <c r="L13" s="536">
        <v>14.92</v>
      </c>
      <c r="M13" s="536">
        <v>15</v>
      </c>
      <c r="N13" s="536" t="s">
        <v>758</v>
      </c>
      <c r="O13" s="537">
        <f t="shared" si="1"/>
        <v>15.21</v>
      </c>
      <c r="P13" s="536" t="str">
        <f t="shared" si="2"/>
        <v>I A</v>
      </c>
      <c r="Q13" s="572" t="s">
        <v>746</v>
      </c>
    </row>
    <row r="14" spans="1:17" s="380" customFormat="1" ht="19.5" customHeight="1">
      <c r="A14" s="544">
        <v>6</v>
      </c>
      <c r="B14" s="360">
        <v>54</v>
      </c>
      <c r="C14" s="577" t="s">
        <v>771</v>
      </c>
      <c r="D14" s="576" t="s">
        <v>770</v>
      </c>
      <c r="E14" s="371" t="s">
        <v>303</v>
      </c>
      <c r="F14" s="575" t="s">
        <v>11</v>
      </c>
      <c r="G14" s="545">
        <f t="shared" si="0"/>
        <v>712</v>
      </c>
      <c r="H14" s="536">
        <v>13.12</v>
      </c>
      <c r="I14" s="536" t="s">
        <v>758</v>
      </c>
      <c r="J14" s="536">
        <v>12.94</v>
      </c>
      <c r="K14" s="538"/>
      <c r="L14" s="536" t="s">
        <v>758</v>
      </c>
      <c r="M14" s="536" t="s">
        <v>758</v>
      </c>
      <c r="N14" s="536">
        <v>13.03</v>
      </c>
      <c r="O14" s="537">
        <f t="shared" si="1"/>
        <v>13.12</v>
      </c>
      <c r="P14" s="536" t="str">
        <f t="shared" si="2"/>
        <v>II A</v>
      </c>
      <c r="Q14" s="572" t="s">
        <v>769</v>
      </c>
    </row>
    <row r="15" spans="1:17" s="380" customFormat="1" ht="19.5" customHeight="1">
      <c r="A15" s="544" t="s">
        <v>80</v>
      </c>
      <c r="B15" s="360">
        <v>170</v>
      </c>
      <c r="C15" s="577" t="s">
        <v>768</v>
      </c>
      <c r="D15" s="576" t="s">
        <v>767</v>
      </c>
      <c r="E15" s="371" t="s">
        <v>766</v>
      </c>
      <c r="F15" s="575" t="s">
        <v>1</v>
      </c>
      <c r="G15" s="574" t="s">
        <v>80</v>
      </c>
      <c r="H15" s="536">
        <v>17.27</v>
      </c>
      <c r="I15" s="536">
        <v>17.32</v>
      </c>
      <c r="J15" s="536">
        <v>17.03</v>
      </c>
      <c r="K15" s="538"/>
      <c r="L15" s="536"/>
      <c r="M15" s="536"/>
      <c r="N15" s="536"/>
      <c r="O15" s="537">
        <f t="shared" si="1"/>
        <v>17.32</v>
      </c>
      <c r="P15" s="536" t="str">
        <f t="shared" si="2"/>
        <v>KSM</v>
      </c>
      <c r="Q15" s="572" t="s">
        <v>765</v>
      </c>
    </row>
    <row r="16" spans="1:17" s="380" customFormat="1" ht="19.5" customHeight="1">
      <c r="A16" s="544" t="s">
        <v>80</v>
      </c>
      <c r="B16" s="360">
        <v>161</v>
      </c>
      <c r="C16" s="577" t="s">
        <v>764</v>
      </c>
      <c r="D16" s="576" t="s">
        <v>763</v>
      </c>
      <c r="E16" s="371" t="s">
        <v>762</v>
      </c>
      <c r="F16" s="575" t="s">
        <v>161</v>
      </c>
      <c r="G16" s="574" t="s">
        <v>80</v>
      </c>
      <c r="H16" s="536" t="s">
        <v>758</v>
      </c>
      <c r="I16" s="536">
        <v>16.36</v>
      </c>
      <c r="J16" s="536">
        <v>16.32</v>
      </c>
      <c r="K16" s="538"/>
      <c r="L16" s="536"/>
      <c r="M16" s="536"/>
      <c r="N16" s="536"/>
      <c r="O16" s="537">
        <f t="shared" si="1"/>
        <v>16.36</v>
      </c>
      <c r="P16" s="536" t="str">
        <f t="shared" si="2"/>
        <v>KSM</v>
      </c>
      <c r="Q16" s="572" t="s">
        <v>761</v>
      </c>
    </row>
    <row r="17" spans="1:17" s="380" customFormat="1" ht="19.5" customHeight="1">
      <c r="A17" s="544"/>
      <c r="B17" s="360">
        <v>160</v>
      </c>
      <c r="C17" s="577" t="s">
        <v>164</v>
      </c>
      <c r="D17" s="576" t="s">
        <v>760</v>
      </c>
      <c r="E17" s="371" t="s">
        <v>759</v>
      </c>
      <c r="F17" s="575" t="s">
        <v>161</v>
      </c>
      <c r="G17" s="574" t="s">
        <v>80</v>
      </c>
      <c r="H17" s="536" t="s">
        <v>758</v>
      </c>
      <c r="I17" s="536" t="s">
        <v>758</v>
      </c>
      <c r="J17" s="536" t="s">
        <v>758</v>
      </c>
      <c r="K17" s="538"/>
      <c r="L17" s="536"/>
      <c r="M17" s="536"/>
      <c r="N17" s="536"/>
      <c r="O17" s="537">
        <v>0</v>
      </c>
      <c r="P17" s="536">
        <f t="shared" si="2"/>
      </c>
      <c r="Q17" s="572" t="s">
        <v>757</v>
      </c>
    </row>
    <row r="18" spans="1:17" s="380" customFormat="1" ht="19.5" customHeight="1">
      <c r="A18" s="544"/>
      <c r="B18" s="360">
        <v>169</v>
      </c>
      <c r="C18" s="577" t="s">
        <v>756</v>
      </c>
      <c r="D18" s="576" t="s">
        <v>755</v>
      </c>
      <c r="E18" s="371" t="s">
        <v>754</v>
      </c>
      <c r="F18" s="575" t="s">
        <v>1</v>
      </c>
      <c r="G18" s="574" t="s">
        <v>80</v>
      </c>
      <c r="H18" s="536"/>
      <c r="I18" s="536"/>
      <c r="J18" s="536"/>
      <c r="K18" s="538"/>
      <c r="L18" s="536"/>
      <c r="M18" s="536"/>
      <c r="N18" s="536"/>
      <c r="O18" s="537" t="s">
        <v>691</v>
      </c>
      <c r="P18" s="573" t="str">
        <f t="shared" si="2"/>
        <v>TSM</v>
      </c>
      <c r="Q18" s="572" t="s">
        <v>753</v>
      </c>
    </row>
  </sheetData>
  <sheetProtection/>
  <mergeCells count="1">
    <mergeCell ref="H7:N7"/>
  </mergeCells>
  <printOptions horizontalCentered="1"/>
  <pageMargins left="0.3937007874015748" right="0.1968503937007874" top="0.5905511811023623" bottom="0.1968503937007874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zoomScale="130" zoomScaleNormal="130" zoomScalePageLayoutView="0" workbookViewId="0" topLeftCell="A1">
      <selection activeCell="J9" sqref="J9"/>
    </sheetView>
  </sheetViews>
  <sheetFormatPr defaultColWidth="9.140625" defaultRowHeight="12.75"/>
  <cols>
    <col min="1" max="1" width="5.421875" style="18" customWidth="1"/>
    <col min="2" max="2" width="5.00390625" style="18" customWidth="1"/>
    <col min="3" max="3" width="10.28125" style="18" customWidth="1"/>
    <col min="4" max="4" width="8.7109375" style="18" customWidth="1"/>
    <col min="5" max="5" width="12.421875" style="39" customWidth="1"/>
    <col min="6" max="6" width="10.8515625" style="34" customWidth="1"/>
    <col min="7" max="7" width="6.421875" style="22" customWidth="1"/>
    <col min="8" max="8" width="9.00390625" style="6" bestFit="1" customWidth="1"/>
    <col min="9" max="9" width="5.140625" style="23" customWidth="1"/>
    <col min="10" max="10" width="24.57421875" style="18" customWidth="1"/>
    <col min="11" max="12" width="6.00390625" style="7" customWidth="1"/>
    <col min="13" max="247" width="9.140625" style="18" customWidth="1"/>
    <col min="248" max="16384" width="9.140625" style="8" customWidth="1"/>
  </cols>
  <sheetData>
    <row r="1" spans="1:248" s="2" customFormat="1" ht="18.75">
      <c r="A1" s="1" t="s">
        <v>0</v>
      </c>
      <c r="E1" s="3"/>
      <c r="F1" s="4"/>
      <c r="G1" s="5"/>
      <c r="H1" s="6"/>
      <c r="I1" s="3"/>
      <c r="K1" s="7"/>
      <c r="L1" s="7"/>
      <c r="IN1" s="8"/>
    </row>
    <row r="2" spans="5:248" s="2" customFormat="1" ht="13.5" customHeight="1">
      <c r="E2" s="3"/>
      <c r="F2" s="4"/>
      <c r="G2" s="5"/>
      <c r="H2" s="6"/>
      <c r="I2" s="3"/>
      <c r="J2" s="9" t="s">
        <v>1</v>
      </c>
      <c r="K2" s="7"/>
      <c r="L2" s="7"/>
      <c r="IN2" s="8"/>
    </row>
    <row r="3" spans="3:12" s="10" customFormat="1" ht="4.5" customHeight="1">
      <c r="C3" s="11"/>
      <c r="E3" s="12">
        <v>1.1574074074074073E-05</v>
      </c>
      <c r="F3" s="13"/>
      <c r="G3" s="14"/>
      <c r="H3" s="15"/>
      <c r="I3" s="16"/>
      <c r="J3" s="17"/>
      <c r="K3" s="7"/>
      <c r="L3" s="7"/>
    </row>
    <row r="4" spans="3:10" ht="15.75">
      <c r="C4" s="19" t="s">
        <v>2</v>
      </c>
      <c r="E4" s="20"/>
      <c r="F4" s="21"/>
      <c r="J4" s="24" t="s">
        <v>18</v>
      </c>
    </row>
    <row r="5" spans="3:12" s="10" customFormat="1" ht="4.5" customHeight="1">
      <c r="C5" s="11"/>
      <c r="E5" s="25"/>
      <c r="F5" s="13"/>
      <c r="G5" s="14"/>
      <c r="H5" s="15"/>
      <c r="I5" s="16"/>
      <c r="J5" s="17"/>
      <c r="K5" s="7"/>
      <c r="L5" s="7"/>
    </row>
    <row r="6" spans="3:12" s="10" customFormat="1" ht="12.75" customHeight="1">
      <c r="C6" s="18"/>
      <c r="D6" s="26"/>
      <c r="E6" s="27"/>
      <c r="F6" s="28"/>
      <c r="G6" s="14"/>
      <c r="H6" s="15"/>
      <c r="I6" s="16"/>
      <c r="J6" s="17"/>
      <c r="K6" s="7"/>
      <c r="L6" s="7"/>
    </row>
    <row r="7" spans="5:12" s="10" customFormat="1" ht="6" customHeight="1">
      <c r="E7" s="29"/>
      <c r="F7" s="30"/>
      <c r="G7" s="14"/>
      <c r="H7" s="31"/>
      <c r="I7" s="16"/>
      <c r="J7" s="17"/>
      <c r="K7" s="7"/>
      <c r="L7" s="7"/>
    </row>
    <row r="8" spans="4:247" ht="15.75">
      <c r="D8" s="32" t="s">
        <v>3</v>
      </c>
      <c r="E8" s="32" t="s">
        <v>4</v>
      </c>
      <c r="F8" s="33" t="s">
        <v>5</v>
      </c>
      <c r="G8" s="8"/>
      <c r="H8" s="34"/>
      <c r="I8" s="7"/>
      <c r="J8" s="7"/>
      <c r="K8" s="18"/>
      <c r="L8" s="18"/>
      <c r="IL8" s="8"/>
      <c r="IM8" s="8"/>
    </row>
    <row r="9" spans="4:247" ht="15.75">
      <c r="D9" s="35">
        <v>1</v>
      </c>
      <c r="E9" s="32" t="s">
        <v>6</v>
      </c>
      <c r="F9" s="33" t="s">
        <v>789</v>
      </c>
      <c r="G9" s="8"/>
      <c r="H9" s="34"/>
      <c r="I9" s="7"/>
      <c r="J9" s="7"/>
      <c r="K9" s="18"/>
      <c r="L9" s="18"/>
      <c r="IL9" s="8"/>
      <c r="IM9" s="8"/>
    </row>
    <row r="10" spans="4:247" ht="15.75">
      <c r="D10" s="35">
        <v>2</v>
      </c>
      <c r="E10" s="32" t="s">
        <v>7</v>
      </c>
      <c r="F10" s="33" t="s">
        <v>790</v>
      </c>
      <c r="G10" s="8"/>
      <c r="H10" s="34"/>
      <c r="I10" s="7"/>
      <c r="J10" s="7"/>
      <c r="K10" s="18"/>
      <c r="L10" s="18"/>
      <c r="IL10" s="8"/>
      <c r="IM10" s="8"/>
    </row>
    <row r="11" spans="4:247" ht="15.75">
      <c r="D11" s="35">
        <v>3</v>
      </c>
      <c r="E11" s="32" t="s">
        <v>10</v>
      </c>
      <c r="F11" s="33" t="s">
        <v>791</v>
      </c>
      <c r="G11" s="8"/>
      <c r="H11" s="34"/>
      <c r="I11" s="7"/>
      <c r="J11" s="7"/>
      <c r="K11" s="18"/>
      <c r="L11" s="18"/>
      <c r="IL11" s="8"/>
      <c r="IM11" s="8"/>
    </row>
    <row r="12" spans="4:247" ht="15.75">
      <c r="D12" s="36">
        <v>4</v>
      </c>
      <c r="E12" s="37" t="s">
        <v>9</v>
      </c>
      <c r="F12" s="38" t="s">
        <v>792</v>
      </c>
      <c r="G12" s="40"/>
      <c r="H12" s="34"/>
      <c r="I12" s="7"/>
      <c r="J12" s="7"/>
      <c r="K12" s="18"/>
      <c r="L12" s="18"/>
      <c r="IL12" s="8"/>
      <c r="IM12" s="8"/>
    </row>
    <row r="13" spans="4:247" ht="15.75">
      <c r="D13" s="36">
        <v>5</v>
      </c>
      <c r="E13" s="37" t="s">
        <v>12</v>
      </c>
      <c r="F13" s="38" t="s">
        <v>793</v>
      </c>
      <c r="G13" s="40"/>
      <c r="H13" s="34"/>
      <c r="I13" s="7"/>
      <c r="J13" s="7"/>
      <c r="K13" s="18"/>
      <c r="L13" s="18"/>
      <c r="IL13" s="8"/>
      <c r="IM13" s="8"/>
    </row>
    <row r="14" spans="4:247" ht="15.75">
      <c r="D14" s="36">
        <v>6</v>
      </c>
      <c r="E14" s="37" t="s">
        <v>8</v>
      </c>
      <c r="F14" s="38">
        <v>12481</v>
      </c>
      <c r="G14" s="40"/>
      <c r="H14" s="34"/>
      <c r="I14" s="7"/>
      <c r="J14" s="7"/>
      <c r="K14" s="18"/>
      <c r="L14" s="18"/>
      <c r="IL14" s="8"/>
      <c r="IM14" s="8"/>
    </row>
    <row r="15" spans="4:247" ht="15.75">
      <c r="D15" s="36">
        <v>7</v>
      </c>
      <c r="E15" s="37" t="s">
        <v>11</v>
      </c>
      <c r="F15" s="38" t="s">
        <v>794</v>
      </c>
      <c r="G15" s="40"/>
      <c r="H15" s="34"/>
      <c r="I15" s="7"/>
      <c r="J15" s="7"/>
      <c r="K15" s="18"/>
      <c r="L15" s="18"/>
      <c r="IL15" s="8"/>
      <c r="IM15" s="8"/>
    </row>
    <row r="16" spans="4:247" ht="15.75">
      <c r="D16" s="36">
        <v>8</v>
      </c>
      <c r="E16" s="37" t="s">
        <v>13</v>
      </c>
      <c r="F16" s="38" t="s">
        <v>795</v>
      </c>
      <c r="G16" s="40"/>
      <c r="H16" s="34"/>
      <c r="I16" s="7"/>
      <c r="J16" s="7"/>
      <c r="K16" s="18"/>
      <c r="L16" s="18"/>
      <c r="IL16" s="8"/>
      <c r="IM16" s="8"/>
    </row>
    <row r="17" spans="4:247" ht="15.75">
      <c r="D17" s="36">
        <v>9</v>
      </c>
      <c r="E17" s="37" t="s">
        <v>15</v>
      </c>
      <c r="F17" s="38" t="s">
        <v>19</v>
      </c>
      <c r="G17" s="8"/>
      <c r="H17" s="34"/>
      <c r="I17" s="7"/>
      <c r="J17" s="7"/>
      <c r="K17" s="18"/>
      <c r="L17" s="18"/>
      <c r="IL17" s="8"/>
      <c r="IM17" s="8"/>
    </row>
    <row r="18" spans="4:247" ht="15.75">
      <c r="D18" s="36">
        <v>10</v>
      </c>
      <c r="E18" s="37" t="s">
        <v>16</v>
      </c>
      <c r="F18" s="38" t="s">
        <v>796</v>
      </c>
      <c r="G18" s="8"/>
      <c r="H18" s="34"/>
      <c r="I18" s="7"/>
      <c r="J18" s="7"/>
      <c r="K18" s="18"/>
      <c r="L18" s="18"/>
      <c r="IL18" s="8"/>
      <c r="IM18" s="8"/>
    </row>
    <row r="19" spans="4:247" ht="15.75">
      <c r="D19" s="36">
        <v>11</v>
      </c>
      <c r="E19" s="37" t="s">
        <v>14</v>
      </c>
      <c r="F19" s="38" t="s">
        <v>20</v>
      </c>
      <c r="G19" s="8"/>
      <c r="H19" s="34"/>
      <c r="I19" s="7"/>
      <c r="J19" s="7"/>
      <c r="K19" s="18"/>
      <c r="L19" s="18"/>
      <c r="IL19" s="8"/>
      <c r="IM19" s="8"/>
    </row>
    <row r="20" spans="4:247" ht="15.75">
      <c r="D20" s="36">
        <v>12</v>
      </c>
      <c r="E20" s="37" t="s">
        <v>17</v>
      </c>
      <c r="F20" s="38" t="s">
        <v>21</v>
      </c>
      <c r="G20" s="39"/>
      <c r="H20" s="34"/>
      <c r="I20" s="7"/>
      <c r="J20" s="7"/>
      <c r="K20" s="18"/>
      <c r="L20" s="18"/>
      <c r="IL20" s="8"/>
      <c r="IM20" s="8"/>
    </row>
    <row r="21" spans="4:247" ht="12.75">
      <c r="D21" s="39"/>
      <c r="E21" s="34"/>
      <c r="F21" s="22"/>
      <c r="G21" s="6"/>
      <c r="H21" s="23"/>
      <c r="I21" s="18"/>
      <c r="K21" s="18"/>
      <c r="L21" s="18"/>
      <c r="II21" s="8"/>
      <c r="IJ21" s="8"/>
      <c r="IK21" s="8"/>
      <c r="IL21" s="8"/>
      <c r="IM21" s="8"/>
    </row>
    <row r="22" spans="4:247" ht="12.75">
      <c r="D22" s="39"/>
      <c r="E22" s="34"/>
      <c r="F22" s="22"/>
      <c r="G22" s="6"/>
      <c r="H22" s="23"/>
      <c r="I22" s="18"/>
      <c r="J22" s="7"/>
      <c r="L22" s="18"/>
      <c r="IM22" s="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CCFF"/>
  </sheetPr>
  <dimension ref="A1:IK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7.00390625" style="46" customWidth="1"/>
    <col min="9" max="9" width="4.7109375" style="45" customWidth="1"/>
    <col min="10" max="10" width="7.8515625" style="46" customWidth="1"/>
    <col min="11" max="11" width="4.7109375" style="45" customWidth="1"/>
    <col min="12" max="12" width="5.140625" style="44" customWidth="1"/>
    <col min="13" max="13" width="24.57421875" style="42" customWidth="1"/>
    <col min="14" max="14" width="4.421875" style="42" hidden="1" customWidth="1"/>
    <col min="15" max="15" width="4.28125" style="43" hidden="1" customWidth="1"/>
    <col min="16" max="16" width="0" style="109" hidden="1" customWidth="1"/>
    <col min="17" max="242" width="9.140625" style="42" customWidth="1"/>
    <col min="243" max="16384" width="9.140625" style="41" customWidth="1"/>
  </cols>
  <sheetData>
    <row r="1" spans="1:243" s="97" customFormat="1" ht="18.75">
      <c r="A1" s="102" t="s">
        <v>0</v>
      </c>
      <c r="E1" s="99"/>
      <c r="F1" s="101"/>
      <c r="G1" s="100"/>
      <c r="H1" s="46"/>
      <c r="I1" s="45"/>
      <c r="J1" s="46"/>
      <c r="K1" s="45"/>
      <c r="L1" s="99"/>
      <c r="O1" s="43"/>
      <c r="P1" s="113"/>
      <c r="II1" s="41"/>
    </row>
    <row r="2" spans="5:243" s="97" customFormat="1" ht="12.75" customHeight="1">
      <c r="E2" s="99"/>
      <c r="F2" s="101"/>
      <c r="G2" s="100"/>
      <c r="H2" s="46"/>
      <c r="I2" s="45"/>
      <c r="J2" s="46"/>
      <c r="K2" s="45"/>
      <c r="L2" s="99"/>
      <c r="M2" s="98" t="s">
        <v>1</v>
      </c>
      <c r="O2" s="43"/>
      <c r="P2" s="113"/>
      <c r="II2" s="41"/>
    </row>
    <row r="3" spans="3:16" s="75" customFormat="1" ht="4.5" customHeight="1">
      <c r="C3" s="90"/>
      <c r="E3" s="89"/>
      <c r="F3" s="88"/>
      <c r="G3" s="81"/>
      <c r="H3" s="84"/>
      <c r="I3" s="78"/>
      <c r="J3" s="84"/>
      <c r="K3" s="78"/>
      <c r="L3" s="77"/>
      <c r="M3" s="76"/>
      <c r="O3" s="43"/>
      <c r="P3" s="112"/>
    </row>
    <row r="4" spans="3:13" ht="15.75">
      <c r="C4" s="96" t="s">
        <v>278</v>
      </c>
      <c r="E4" s="95"/>
      <c r="F4" s="94"/>
      <c r="M4" s="93" t="s">
        <v>18</v>
      </c>
    </row>
    <row r="5" spans="3:16" s="75" customFormat="1" ht="4.5" customHeight="1">
      <c r="C5" s="90"/>
      <c r="E5" s="89"/>
      <c r="F5" s="88"/>
      <c r="G5" s="81"/>
      <c r="H5" s="84"/>
      <c r="I5" s="78"/>
      <c r="J5" s="84"/>
      <c r="K5" s="78"/>
      <c r="L5" s="77"/>
      <c r="M5" s="76"/>
      <c r="O5" s="43"/>
      <c r="P5" s="112"/>
    </row>
    <row r="6" spans="3:16" s="75" customFormat="1" ht="10.5" customHeight="1">
      <c r="C6" s="42"/>
      <c r="D6" s="87"/>
      <c r="E6" s="86" t="s">
        <v>47</v>
      </c>
      <c r="F6" s="85"/>
      <c r="G6" s="81"/>
      <c r="H6" s="84"/>
      <c r="I6" s="78"/>
      <c r="J6" s="84"/>
      <c r="K6" s="78"/>
      <c r="L6" s="77"/>
      <c r="M6" s="76"/>
      <c r="O6" s="43"/>
      <c r="P6" s="112"/>
    </row>
    <row r="7" spans="5:16" s="75" customFormat="1" ht="3.75" customHeight="1">
      <c r="E7" s="83"/>
      <c r="F7" s="82"/>
      <c r="G7" s="81"/>
      <c r="H7" s="80"/>
      <c r="I7" s="78"/>
      <c r="J7" s="80"/>
      <c r="K7" s="78"/>
      <c r="L7" s="77"/>
      <c r="M7" s="76"/>
      <c r="O7" s="43"/>
      <c r="P7" s="112"/>
    </row>
    <row r="8" spans="1:16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48</v>
      </c>
      <c r="I8" s="68" t="s">
        <v>46</v>
      </c>
      <c r="J8" s="69" t="s">
        <v>47</v>
      </c>
      <c r="K8" s="68" t="s">
        <v>46</v>
      </c>
      <c r="L8" s="67" t="s">
        <v>45</v>
      </c>
      <c r="M8" s="66" t="s">
        <v>44</v>
      </c>
      <c r="N8" s="42" t="s">
        <v>43</v>
      </c>
      <c r="O8" s="52" t="s">
        <v>42</v>
      </c>
      <c r="P8" s="52" t="s">
        <v>280</v>
      </c>
    </row>
    <row r="9" spans="1:245" s="50" customFormat="1" ht="15.75" customHeight="1">
      <c r="A9" s="65">
        <v>1</v>
      </c>
      <c r="B9" s="64">
        <v>58</v>
      </c>
      <c r="C9" s="63" t="s">
        <v>197</v>
      </c>
      <c r="D9" s="62" t="s">
        <v>196</v>
      </c>
      <c r="E9" s="61" t="s">
        <v>195</v>
      </c>
      <c r="F9" s="60" t="s">
        <v>16</v>
      </c>
      <c r="G9" s="106">
        <f aca="true" t="shared" si="0" ref="G9:G14">IF(ISBLANK(J9),"",TRUNC(59.76*(J9-11)^2))</f>
        <v>1014</v>
      </c>
      <c r="H9" s="105">
        <v>6.9</v>
      </c>
      <c r="I9" s="56">
        <v>0.128</v>
      </c>
      <c r="J9" s="58">
        <v>6.88</v>
      </c>
      <c r="K9" s="56">
        <v>0.137</v>
      </c>
      <c r="L9" s="55" t="str">
        <f aca="true" t="shared" si="1" ref="L9:L14">IF(ISBLANK(J9),"",IF(J9&gt;7.94,"",IF(J9&lt;=6.69,"TSM",IF(J9&lt;=6.84,"SM",IF(J9&lt;=7,"KSM",IF(J9&lt;=7.24,"I A",IF(J9&lt;=7.54,"II A",IF(J9&lt;=7.94,"III A"))))))))</f>
        <v>KSM</v>
      </c>
      <c r="M9" s="54" t="s">
        <v>194</v>
      </c>
      <c r="N9" s="53">
        <v>6.83</v>
      </c>
      <c r="O9" s="52">
        <v>3</v>
      </c>
      <c r="P9" s="111">
        <v>3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s="50" customFormat="1" ht="15.75" customHeight="1">
      <c r="A10" s="65">
        <v>2</v>
      </c>
      <c r="B10" s="64">
        <v>191</v>
      </c>
      <c r="C10" s="63" t="s">
        <v>216</v>
      </c>
      <c r="D10" s="62" t="s">
        <v>215</v>
      </c>
      <c r="E10" s="61" t="s">
        <v>214</v>
      </c>
      <c r="F10" s="60" t="s">
        <v>14</v>
      </c>
      <c r="G10" s="106">
        <f t="shared" si="0"/>
        <v>970</v>
      </c>
      <c r="H10" s="105">
        <v>6.97</v>
      </c>
      <c r="I10" s="56">
        <v>0.116</v>
      </c>
      <c r="J10" s="58">
        <v>6.97</v>
      </c>
      <c r="K10" s="56">
        <v>0.132</v>
      </c>
      <c r="L10" s="55" t="str">
        <f t="shared" si="1"/>
        <v>KSM</v>
      </c>
      <c r="M10" s="54" t="s">
        <v>797</v>
      </c>
      <c r="N10" s="53">
        <v>6.93</v>
      </c>
      <c r="O10" s="52">
        <v>3</v>
      </c>
      <c r="P10" s="111">
        <v>4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spans="1:245" s="50" customFormat="1" ht="15.75" customHeight="1">
      <c r="A11" s="65">
        <v>3</v>
      </c>
      <c r="B11" s="64">
        <v>82</v>
      </c>
      <c r="C11" s="63" t="s">
        <v>259</v>
      </c>
      <c r="D11" s="62" t="s">
        <v>258</v>
      </c>
      <c r="E11" s="61" t="s">
        <v>257</v>
      </c>
      <c r="F11" s="60" t="s">
        <v>6</v>
      </c>
      <c r="G11" s="106">
        <f t="shared" si="0"/>
        <v>956</v>
      </c>
      <c r="H11" s="105">
        <v>7.02</v>
      </c>
      <c r="I11" s="56">
        <v>0.141</v>
      </c>
      <c r="J11" s="58">
        <v>7</v>
      </c>
      <c r="K11" s="56">
        <v>0.178</v>
      </c>
      <c r="L11" s="55" t="str">
        <f t="shared" si="1"/>
        <v>KSM</v>
      </c>
      <c r="M11" s="54" t="s">
        <v>256</v>
      </c>
      <c r="N11" s="53">
        <v>6.96</v>
      </c>
      <c r="O11" s="52">
        <v>3</v>
      </c>
      <c r="P11" s="111">
        <v>5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</row>
    <row r="12" spans="1:245" s="50" customFormat="1" ht="15.75" customHeight="1">
      <c r="A12" s="65">
        <v>4</v>
      </c>
      <c r="B12" s="64">
        <v>69</v>
      </c>
      <c r="C12" s="63" t="s">
        <v>153</v>
      </c>
      <c r="D12" s="62" t="s">
        <v>152</v>
      </c>
      <c r="E12" s="61" t="s">
        <v>151</v>
      </c>
      <c r="F12" s="60" t="s">
        <v>6</v>
      </c>
      <c r="G12" s="106">
        <f t="shared" si="0"/>
        <v>946</v>
      </c>
      <c r="H12" s="105">
        <v>7.02</v>
      </c>
      <c r="I12" s="56">
        <v>0.162</v>
      </c>
      <c r="J12" s="58">
        <v>7.02</v>
      </c>
      <c r="K12" s="56">
        <v>0.142</v>
      </c>
      <c r="L12" s="55" t="str">
        <f t="shared" si="1"/>
        <v>I A</v>
      </c>
      <c r="M12" s="54" t="s">
        <v>150</v>
      </c>
      <c r="N12" s="53">
        <v>7.02</v>
      </c>
      <c r="O12" s="52">
        <v>4</v>
      </c>
      <c r="P12" s="111">
        <v>6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</row>
    <row r="13" spans="1:245" s="50" customFormat="1" ht="15.75" customHeight="1">
      <c r="A13" s="65">
        <v>5</v>
      </c>
      <c r="B13" s="64">
        <v>149</v>
      </c>
      <c r="C13" s="63" t="s">
        <v>174</v>
      </c>
      <c r="D13" s="62" t="s">
        <v>173</v>
      </c>
      <c r="E13" s="61" t="s">
        <v>172</v>
      </c>
      <c r="F13" s="60" t="s">
        <v>7</v>
      </c>
      <c r="G13" s="106">
        <f t="shared" si="0"/>
        <v>922</v>
      </c>
      <c r="H13" s="105">
        <v>7.08</v>
      </c>
      <c r="I13" s="56">
        <v>0.145</v>
      </c>
      <c r="J13" s="58">
        <v>7.07</v>
      </c>
      <c r="K13" s="56">
        <v>0.138</v>
      </c>
      <c r="L13" s="55" t="str">
        <f t="shared" si="1"/>
        <v>I A</v>
      </c>
      <c r="M13" s="54" t="s">
        <v>171</v>
      </c>
      <c r="N13" s="53">
        <v>7.02</v>
      </c>
      <c r="O13" s="52">
        <v>3</v>
      </c>
      <c r="P13" s="111">
        <v>1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</row>
    <row r="14" spans="1:245" s="50" customFormat="1" ht="15.75" customHeight="1">
      <c r="A14" s="65">
        <v>6</v>
      </c>
      <c r="B14" s="64">
        <v>91</v>
      </c>
      <c r="C14" s="63" t="s">
        <v>164</v>
      </c>
      <c r="D14" s="62" t="s">
        <v>277</v>
      </c>
      <c r="E14" s="61" t="s">
        <v>276</v>
      </c>
      <c r="F14" s="60" t="s">
        <v>6</v>
      </c>
      <c r="G14" s="106">
        <f t="shared" si="0"/>
        <v>918</v>
      </c>
      <c r="H14" s="105">
        <v>7.09</v>
      </c>
      <c r="I14" s="56">
        <v>0.178</v>
      </c>
      <c r="J14" s="58">
        <v>7.08</v>
      </c>
      <c r="K14" s="56">
        <v>0.182</v>
      </c>
      <c r="L14" s="55" t="str">
        <f t="shared" si="1"/>
        <v>I A</v>
      </c>
      <c r="M14" s="54" t="s">
        <v>275</v>
      </c>
      <c r="N14" s="53">
        <v>7.06</v>
      </c>
      <c r="O14" s="52">
        <v>3</v>
      </c>
      <c r="P14" s="11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</row>
    <row r="15" spans="5:16" s="75" customFormat="1" ht="3.75" customHeight="1">
      <c r="E15" s="83"/>
      <c r="F15" s="82"/>
      <c r="G15" s="81"/>
      <c r="H15" s="80"/>
      <c r="I15" s="78"/>
      <c r="J15" s="80"/>
      <c r="K15" s="78"/>
      <c r="L15" s="77"/>
      <c r="M15" s="76"/>
      <c r="O15" s="43"/>
      <c r="P15" s="112"/>
    </row>
    <row r="16" spans="1:15" ht="11.25" customHeight="1">
      <c r="A16" s="66" t="s">
        <v>3</v>
      </c>
      <c r="B16" s="66" t="s">
        <v>54</v>
      </c>
      <c r="C16" s="74" t="s">
        <v>53</v>
      </c>
      <c r="D16" s="73" t="s">
        <v>52</v>
      </c>
      <c r="E16" s="72" t="s">
        <v>51</v>
      </c>
      <c r="F16" s="71" t="s">
        <v>50</v>
      </c>
      <c r="G16" s="70" t="s">
        <v>49</v>
      </c>
      <c r="H16" s="69" t="s">
        <v>48</v>
      </c>
      <c r="I16" s="68" t="s">
        <v>46</v>
      </c>
      <c r="J16" s="69"/>
      <c r="K16" s="68"/>
      <c r="L16" s="67" t="s">
        <v>45</v>
      </c>
      <c r="M16" s="66" t="s">
        <v>44</v>
      </c>
      <c r="N16" s="42" t="s">
        <v>43</v>
      </c>
      <c r="O16" s="52" t="s">
        <v>42</v>
      </c>
    </row>
    <row r="17" spans="1:245" s="50" customFormat="1" ht="15.75" customHeight="1">
      <c r="A17" s="65">
        <v>7</v>
      </c>
      <c r="B17" s="64">
        <v>98</v>
      </c>
      <c r="C17" s="63" t="s">
        <v>167</v>
      </c>
      <c r="D17" s="62" t="s">
        <v>170</v>
      </c>
      <c r="E17" s="61" t="s">
        <v>169</v>
      </c>
      <c r="F17" s="60" t="s">
        <v>6</v>
      </c>
      <c r="G17" s="106">
        <f aca="true" t="shared" si="2" ref="G17:G44">IF(ISBLANK(H17),"",TRUNC(59.76*(H17-11)^2))</f>
        <v>908</v>
      </c>
      <c r="H17" s="58">
        <v>7.1</v>
      </c>
      <c r="I17" s="56">
        <v>0.119</v>
      </c>
      <c r="J17" s="58"/>
      <c r="K17" s="56"/>
      <c r="L17" s="55" t="str">
        <f aca="true" t="shared" si="3" ref="L17:L44">IF(ISBLANK(H17),"",IF(H17&gt;7.94,"",IF(H17&lt;=6.69,"TSM",IF(H17&lt;=6.84,"SM",IF(H17&lt;=7,"KSM",IF(H17&lt;=7.24,"I A",IF(H17&lt;=7.54,"II A",IF(H17&lt;=7.94,"III A"))))))))</f>
        <v>I A</v>
      </c>
      <c r="M17" s="54" t="s">
        <v>168</v>
      </c>
      <c r="N17" s="53">
        <v>7.1</v>
      </c>
      <c r="O17" s="52">
        <v>4</v>
      </c>
      <c r="P17" s="11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</row>
    <row r="18" spans="1:245" s="50" customFormat="1" ht="15.75" customHeight="1">
      <c r="A18" s="65">
        <v>8</v>
      </c>
      <c r="B18" s="64">
        <v>109</v>
      </c>
      <c r="C18" s="63" t="s">
        <v>234</v>
      </c>
      <c r="D18" s="62" t="s">
        <v>233</v>
      </c>
      <c r="E18" s="61" t="s">
        <v>232</v>
      </c>
      <c r="F18" s="60" t="s">
        <v>15</v>
      </c>
      <c r="G18" s="106">
        <f t="shared" si="2"/>
        <v>904</v>
      </c>
      <c r="H18" s="58">
        <v>7.11</v>
      </c>
      <c r="I18" s="56">
        <v>0.177</v>
      </c>
      <c r="J18" s="58"/>
      <c r="K18" s="56"/>
      <c r="L18" s="55" t="str">
        <f t="shared" si="3"/>
        <v>I A</v>
      </c>
      <c r="M18" s="54" t="s">
        <v>231</v>
      </c>
      <c r="N18" s="53">
        <v>7.47</v>
      </c>
      <c r="O18" s="52">
        <v>2</v>
      </c>
      <c r="P18" s="11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</row>
    <row r="19" spans="1:245" s="50" customFormat="1" ht="15.75" customHeight="1">
      <c r="A19" s="65">
        <v>9</v>
      </c>
      <c r="B19" s="64">
        <v>129</v>
      </c>
      <c r="C19" s="63" t="s">
        <v>164</v>
      </c>
      <c r="D19" s="62" t="s">
        <v>212</v>
      </c>
      <c r="E19" s="61" t="s">
        <v>211</v>
      </c>
      <c r="F19" s="60" t="s">
        <v>9</v>
      </c>
      <c r="G19" s="106">
        <f t="shared" si="2"/>
        <v>876</v>
      </c>
      <c r="H19" s="58">
        <v>7.17</v>
      </c>
      <c r="I19" s="56">
        <v>0.112</v>
      </c>
      <c r="J19" s="58"/>
      <c r="K19" s="56"/>
      <c r="L19" s="55" t="str">
        <f t="shared" si="3"/>
        <v>I A</v>
      </c>
      <c r="M19" s="54" t="s">
        <v>171</v>
      </c>
      <c r="N19" s="53">
        <v>7.31</v>
      </c>
      <c r="O19" s="52">
        <v>5</v>
      </c>
      <c r="P19" s="11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</row>
    <row r="20" spans="1:245" s="50" customFormat="1" ht="15.75" customHeight="1">
      <c r="A20" s="65">
        <v>10</v>
      </c>
      <c r="B20" s="64">
        <v>150</v>
      </c>
      <c r="C20" s="63" t="s">
        <v>255</v>
      </c>
      <c r="D20" s="62" t="s">
        <v>254</v>
      </c>
      <c r="E20" s="61" t="s">
        <v>253</v>
      </c>
      <c r="F20" s="60" t="s">
        <v>7</v>
      </c>
      <c r="G20" s="106">
        <f t="shared" si="2"/>
        <v>872</v>
      </c>
      <c r="H20" s="58">
        <v>7.18</v>
      </c>
      <c r="I20" s="56">
        <v>0.123</v>
      </c>
      <c r="J20" s="58"/>
      <c r="K20" s="56"/>
      <c r="L20" s="55" t="str">
        <f t="shared" si="3"/>
        <v>I A</v>
      </c>
      <c r="M20" s="54" t="s">
        <v>252</v>
      </c>
      <c r="N20" s="53">
        <v>7.15</v>
      </c>
      <c r="O20" s="52">
        <v>4</v>
      </c>
      <c r="P20" s="11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</row>
    <row r="21" spans="1:245" s="50" customFormat="1" ht="15.75" customHeight="1">
      <c r="A21" s="65">
        <v>11</v>
      </c>
      <c r="B21" s="64">
        <v>44</v>
      </c>
      <c r="C21" s="63" t="s">
        <v>149</v>
      </c>
      <c r="D21" s="62" t="s">
        <v>148</v>
      </c>
      <c r="E21" s="61" t="s">
        <v>147</v>
      </c>
      <c r="F21" s="60" t="s">
        <v>11</v>
      </c>
      <c r="G21" s="106">
        <f t="shared" si="2"/>
        <v>862</v>
      </c>
      <c r="H21" s="58">
        <v>7.2</v>
      </c>
      <c r="I21" s="56">
        <v>0.207</v>
      </c>
      <c r="J21" s="58"/>
      <c r="K21" s="56"/>
      <c r="L21" s="55" t="str">
        <f t="shared" si="3"/>
        <v>I A</v>
      </c>
      <c r="M21" s="54" t="s">
        <v>34</v>
      </c>
      <c r="N21" s="53">
        <v>7.04</v>
      </c>
      <c r="O21" s="52">
        <v>3</v>
      </c>
      <c r="P21" s="110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</row>
    <row r="22" spans="1:245" s="50" customFormat="1" ht="15.75" customHeight="1">
      <c r="A22" s="65">
        <v>12</v>
      </c>
      <c r="B22" s="64">
        <v>12</v>
      </c>
      <c r="C22" s="63" t="s">
        <v>210</v>
      </c>
      <c r="D22" s="62" t="s">
        <v>209</v>
      </c>
      <c r="E22" s="61" t="s">
        <v>208</v>
      </c>
      <c r="F22" s="60" t="s">
        <v>10</v>
      </c>
      <c r="G22" s="106">
        <f t="shared" si="2"/>
        <v>862</v>
      </c>
      <c r="H22" s="58">
        <v>7.2</v>
      </c>
      <c r="I22" s="56">
        <v>0.156</v>
      </c>
      <c r="J22" s="58"/>
      <c r="K22" s="56"/>
      <c r="L22" s="55" t="str">
        <f t="shared" si="3"/>
        <v>I A</v>
      </c>
      <c r="M22" s="54" t="s">
        <v>186</v>
      </c>
      <c r="N22" s="53">
        <v>7.22</v>
      </c>
      <c r="O22" s="52">
        <v>2</v>
      </c>
      <c r="P22" s="11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</row>
    <row r="23" spans="1:245" s="50" customFormat="1" ht="15.75" customHeight="1">
      <c r="A23" s="65">
        <v>13</v>
      </c>
      <c r="B23" s="64">
        <v>17</v>
      </c>
      <c r="C23" s="63" t="s">
        <v>242</v>
      </c>
      <c r="D23" s="62" t="s">
        <v>251</v>
      </c>
      <c r="E23" s="61" t="s">
        <v>250</v>
      </c>
      <c r="F23" s="60" t="s">
        <v>10</v>
      </c>
      <c r="G23" s="106">
        <f t="shared" si="2"/>
        <v>835</v>
      </c>
      <c r="H23" s="58">
        <v>7.26</v>
      </c>
      <c r="I23" s="56">
        <v>0.115</v>
      </c>
      <c r="J23" s="58"/>
      <c r="K23" s="56"/>
      <c r="L23" s="55" t="str">
        <f t="shared" si="3"/>
        <v>II A</v>
      </c>
      <c r="M23" s="54" t="s">
        <v>249</v>
      </c>
      <c r="N23" s="53">
        <v>7.32</v>
      </c>
      <c r="O23" s="52">
        <v>5</v>
      </c>
      <c r="P23" s="110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</row>
    <row r="24" spans="1:245" s="50" customFormat="1" ht="15.75" customHeight="1">
      <c r="A24" s="65">
        <v>14</v>
      </c>
      <c r="B24" s="64">
        <v>130</v>
      </c>
      <c r="C24" s="63" t="s">
        <v>274</v>
      </c>
      <c r="D24" s="62" t="s">
        <v>273</v>
      </c>
      <c r="E24" s="61" t="s">
        <v>272</v>
      </c>
      <c r="F24" s="60" t="s">
        <v>9</v>
      </c>
      <c r="G24" s="106">
        <f t="shared" si="2"/>
        <v>813</v>
      </c>
      <c r="H24" s="58">
        <v>7.31</v>
      </c>
      <c r="I24" s="56">
        <v>0.135</v>
      </c>
      <c r="J24" s="58"/>
      <c r="K24" s="56"/>
      <c r="L24" s="55" t="str">
        <f t="shared" si="3"/>
        <v>II A</v>
      </c>
      <c r="M24" s="54" t="s">
        <v>171</v>
      </c>
      <c r="N24" s="53"/>
      <c r="O24" s="52">
        <v>6</v>
      </c>
      <c r="P24" s="110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</row>
    <row r="25" spans="1:245" s="50" customFormat="1" ht="15.75" customHeight="1">
      <c r="A25" s="65">
        <v>15</v>
      </c>
      <c r="B25" s="64">
        <v>33</v>
      </c>
      <c r="C25" s="63" t="s">
        <v>146</v>
      </c>
      <c r="D25" s="62" t="s">
        <v>145</v>
      </c>
      <c r="E25" s="61" t="s">
        <v>144</v>
      </c>
      <c r="F25" s="60" t="s">
        <v>8</v>
      </c>
      <c r="G25" s="106">
        <f t="shared" si="2"/>
        <v>809</v>
      </c>
      <c r="H25" s="58">
        <v>7.32</v>
      </c>
      <c r="I25" s="56">
        <v>0.155</v>
      </c>
      <c r="J25" s="58"/>
      <c r="K25" s="56"/>
      <c r="L25" s="55" t="str">
        <f t="shared" si="3"/>
        <v>II A</v>
      </c>
      <c r="M25" s="54" t="s">
        <v>143</v>
      </c>
      <c r="N25" s="53">
        <v>7.32</v>
      </c>
      <c r="O25" s="52">
        <v>5</v>
      </c>
      <c r="P25" s="110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</row>
    <row r="26" spans="1:245" s="50" customFormat="1" ht="15.75" customHeight="1">
      <c r="A26" s="65">
        <v>16</v>
      </c>
      <c r="B26" s="64">
        <v>70</v>
      </c>
      <c r="C26" s="63" t="s">
        <v>193</v>
      </c>
      <c r="D26" s="62" t="s">
        <v>192</v>
      </c>
      <c r="E26" s="61" t="s">
        <v>191</v>
      </c>
      <c r="F26" s="60" t="s">
        <v>12</v>
      </c>
      <c r="G26" s="106">
        <f t="shared" si="2"/>
        <v>804</v>
      </c>
      <c r="H26" s="58">
        <v>7.33</v>
      </c>
      <c r="I26" s="56">
        <v>0.151</v>
      </c>
      <c r="J26" s="58"/>
      <c r="K26" s="56"/>
      <c r="L26" s="55" t="str">
        <f t="shared" si="3"/>
        <v>II A</v>
      </c>
      <c r="M26" s="54" t="s">
        <v>190</v>
      </c>
      <c r="N26" s="53">
        <v>7.29</v>
      </c>
      <c r="O26" s="52">
        <v>5</v>
      </c>
      <c r="P26" s="110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</row>
    <row r="27" spans="1:245" s="50" customFormat="1" ht="15.75" customHeight="1">
      <c r="A27" s="65">
        <v>17</v>
      </c>
      <c r="B27" s="64">
        <v>122</v>
      </c>
      <c r="C27" s="63" t="s">
        <v>207</v>
      </c>
      <c r="D27" s="62" t="s">
        <v>173</v>
      </c>
      <c r="E27" s="61" t="s">
        <v>206</v>
      </c>
      <c r="F27" s="60" t="s">
        <v>13</v>
      </c>
      <c r="G27" s="106">
        <f t="shared" si="2"/>
        <v>791</v>
      </c>
      <c r="H27" s="58">
        <v>7.36</v>
      </c>
      <c r="I27" s="56">
        <v>0.197</v>
      </c>
      <c r="J27" s="58"/>
      <c r="K27" s="56"/>
      <c r="L27" s="55" t="str">
        <f t="shared" si="3"/>
        <v>II A</v>
      </c>
      <c r="M27" s="54" t="s">
        <v>150</v>
      </c>
      <c r="N27" s="53">
        <v>7.02</v>
      </c>
      <c r="O27" s="52">
        <v>4</v>
      </c>
      <c r="P27" s="110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</row>
    <row r="28" spans="1:245" s="50" customFormat="1" ht="15.75" customHeight="1">
      <c r="A28" s="65">
        <v>18</v>
      </c>
      <c r="B28" s="64">
        <v>77</v>
      </c>
      <c r="C28" s="63" t="s">
        <v>230</v>
      </c>
      <c r="D28" s="62" t="s">
        <v>229</v>
      </c>
      <c r="E28" s="61" t="s">
        <v>228</v>
      </c>
      <c r="F28" s="60" t="s">
        <v>12</v>
      </c>
      <c r="G28" s="106">
        <f t="shared" si="2"/>
        <v>787</v>
      </c>
      <c r="H28" s="58">
        <v>7.37</v>
      </c>
      <c r="I28" s="56">
        <v>0.178</v>
      </c>
      <c r="J28" s="58"/>
      <c r="K28" s="56"/>
      <c r="L28" s="55" t="str">
        <f t="shared" si="3"/>
        <v>II A</v>
      </c>
      <c r="M28" s="54" t="s">
        <v>150</v>
      </c>
      <c r="N28" s="53">
        <v>7.3</v>
      </c>
      <c r="O28" s="52">
        <v>5</v>
      </c>
      <c r="P28" s="110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</row>
    <row r="29" spans="1:245" s="50" customFormat="1" ht="15.75" customHeight="1">
      <c r="A29" s="65">
        <v>19</v>
      </c>
      <c r="B29" s="64">
        <v>11</v>
      </c>
      <c r="C29" s="63" t="s">
        <v>189</v>
      </c>
      <c r="D29" s="62" t="s">
        <v>188</v>
      </c>
      <c r="E29" s="61" t="s">
        <v>187</v>
      </c>
      <c r="F29" s="60" t="s">
        <v>10</v>
      </c>
      <c r="G29" s="106">
        <f t="shared" si="2"/>
        <v>778</v>
      </c>
      <c r="H29" s="58">
        <v>7.39</v>
      </c>
      <c r="I29" s="56">
        <v>0.143</v>
      </c>
      <c r="J29" s="58"/>
      <c r="K29" s="56"/>
      <c r="L29" s="55" t="str">
        <f t="shared" si="3"/>
        <v>II A</v>
      </c>
      <c r="M29" s="54" t="s">
        <v>186</v>
      </c>
      <c r="N29" s="53">
        <v>7.28</v>
      </c>
      <c r="O29" s="52">
        <v>4</v>
      </c>
      <c r="P29" s="110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</row>
    <row r="30" spans="1:245" s="50" customFormat="1" ht="15.75" customHeight="1">
      <c r="A30" s="65">
        <v>20</v>
      </c>
      <c r="B30" s="64">
        <v>65</v>
      </c>
      <c r="C30" s="63" t="s">
        <v>142</v>
      </c>
      <c r="D30" s="62" t="s">
        <v>141</v>
      </c>
      <c r="E30" s="61" t="s">
        <v>140</v>
      </c>
      <c r="F30" s="60" t="s">
        <v>12</v>
      </c>
      <c r="G30" s="106">
        <f t="shared" si="2"/>
        <v>778</v>
      </c>
      <c r="H30" s="58">
        <v>7.39</v>
      </c>
      <c r="I30" s="56">
        <v>0.165</v>
      </c>
      <c r="J30" s="58"/>
      <c r="K30" s="56"/>
      <c r="L30" s="55" t="str">
        <f t="shared" si="3"/>
        <v>II A</v>
      </c>
      <c r="M30" s="54" t="s">
        <v>139</v>
      </c>
      <c r="N30" s="53">
        <v>7.36</v>
      </c>
      <c r="O30" s="52">
        <v>2</v>
      </c>
      <c r="P30" s="110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</row>
    <row r="31" spans="1:245" s="50" customFormat="1" ht="15.75" customHeight="1">
      <c r="A31" s="65">
        <v>21</v>
      </c>
      <c r="B31" s="64">
        <v>20</v>
      </c>
      <c r="C31" s="63" t="s">
        <v>149</v>
      </c>
      <c r="D31" s="62" t="s">
        <v>271</v>
      </c>
      <c r="E31" s="61" t="s">
        <v>270</v>
      </c>
      <c r="F31" s="60" t="s">
        <v>10</v>
      </c>
      <c r="G31" s="106">
        <f t="shared" si="2"/>
        <v>770</v>
      </c>
      <c r="H31" s="58">
        <v>7.41</v>
      </c>
      <c r="I31" s="56">
        <v>0.218</v>
      </c>
      <c r="J31" s="58"/>
      <c r="K31" s="56"/>
      <c r="L31" s="55" t="str">
        <f t="shared" si="3"/>
        <v>II A</v>
      </c>
      <c r="M31" s="54" t="s">
        <v>269</v>
      </c>
      <c r="N31" s="53">
        <v>7.39</v>
      </c>
      <c r="O31" s="52">
        <v>2</v>
      </c>
      <c r="P31" s="110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</row>
    <row r="32" spans="1:245" s="50" customFormat="1" ht="15.75" customHeight="1">
      <c r="A32" s="65">
        <v>22</v>
      </c>
      <c r="B32" s="64">
        <v>66</v>
      </c>
      <c r="C32" s="63" t="s">
        <v>167</v>
      </c>
      <c r="D32" s="62" t="s">
        <v>166</v>
      </c>
      <c r="E32" s="61" t="s">
        <v>165</v>
      </c>
      <c r="F32" s="60" t="s">
        <v>6</v>
      </c>
      <c r="G32" s="106">
        <f t="shared" si="2"/>
        <v>765</v>
      </c>
      <c r="H32" s="58">
        <v>7.42</v>
      </c>
      <c r="I32" s="56">
        <v>0.114</v>
      </c>
      <c r="J32" s="58"/>
      <c r="K32" s="56"/>
      <c r="L32" s="55" t="str">
        <f t="shared" si="3"/>
        <v>II A</v>
      </c>
      <c r="M32" s="54" t="s">
        <v>150</v>
      </c>
      <c r="N32" s="53">
        <v>7.45</v>
      </c>
      <c r="O32" s="52">
        <v>5</v>
      </c>
      <c r="P32" s="110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</row>
    <row r="33" spans="1:245" s="50" customFormat="1" ht="15.75" customHeight="1">
      <c r="A33" s="65">
        <v>23</v>
      </c>
      <c r="B33" s="64">
        <v>134</v>
      </c>
      <c r="C33" s="63" t="s">
        <v>138</v>
      </c>
      <c r="D33" s="62" t="s">
        <v>137</v>
      </c>
      <c r="E33" s="61" t="s">
        <v>136</v>
      </c>
      <c r="F33" s="60" t="s">
        <v>9</v>
      </c>
      <c r="G33" s="106">
        <f t="shared" si="2"/>
        <v>761</v>
      </c>
      <c r="H33" s="58">
        <v>7.43</v>
      </c>
      <c r="I33" s="56">
        <v>0.176</v>
      </c>
      <c r="J33" s="58"/>
      <c r="K33" s="56"/>
      <c r="L33" s="55" t="str">
        <f t="shared" si="3"/>
        <v>II A</v>
      </c>
      <c r="M33" s="54" t="s">
        <v>135</v>
      </c>
      <c r="N33" s="53"/>
      <c r="O33" s="52">
        <v>1</v>
      </c>
      <c r="P33" s="110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</row>
    <row r="34" spans="1:245" s="50" customFormat="1" ht="15.75" customHeight="1">
      <c r="A34" s="65">
        <v>24</v>
      </c>
      <c r="B34" s="64">
        <v>157</v>
      </c>
      <c r="C34" s="63" t="s">
        <v>248</v>
      </c>
      <c r="D34" s="62" t="s">
        <v>247</v>
      </c>
      <c r="E34" s="61" t="s">
        <v>246</v>
      </c>
      <c r="F34" s="60" t="s">
        <v>7</v>
      </c>
      <c r="G34" s="106">
        <f t="shared" si="2"/>
        <v>690</v>
      </c>
      <c r="H34" s="58">
        <v>7.6</v>
      </c>
      <c r="I34" s="56">
        <v>0.14</v>
      </c>
      <c r="J34" s="58"/>
      <c r="K34" s="56"/>
      <c r="L34" s="55" t="str">
        <f t="shared" si="3"/>
        <v>III A</v>
      </c>
      <c r="M34" s="54" t="s">
        <v>245</v>
      </c>
      <c r="N34" s="53"/>
      <c r="O34" s="52">
        <v>1</v>
      </c>
      <c r="P34" s="110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</row>
    <row r="35" spans="1:245" s="50" customFormat="1" ht="15.75" customHeight="1">
      <c r="A35" s="65">
        <v>25</v>
      </c>
      <c r="B35" s="64">
        <v>141</v>
      </c>
      <c r="C35" s="63" t="s">
        <v>185</v>
      </c>
      <c r="D35" s="62" t="s">
        <v>184</v>
      </c>
      <c r="E35" s="61" t="s">
        <v>183</v>
      </c>
      <c r="F35" s="60" t="s">
        <v>7</v>
      </c>
      <c r="G35" s="106">
        <f t="shared" si="2"/>
        <v>690</v>
      </c>
      <c r="H35" s="58">
        <v>7.6</v>
      </c>
      <c r="I35" s="56">
        <v>0.133</v>
      </c>
      <c r="J35" s="58"/>
      <c r="K35" s="56"/>
      <c r="L35" s="55" t="str">
        <f t="shared" si="3"/>
        <v>III A</v>
      </c>
      <c r="M35" s="54" t="s">
        <v>182</v>
      </c>
      <c r="N35" s="53">
        <v>7.64</v>
      </c>
      <c r="O35" s="52">
        <v>6</v>
      </c>
      <c r="P35" s="110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</row>
    <row r="36" spans="1:245" s="50" customFormat="1" ht="15.75" customHeight="1">
      <c r="A36" s="65">
        <v>26</v>
      </c>
      <c r="B36" s="64">
        <v>26</v>
      </c>
      <c r="C36" s="63" t="s">
        <v>205</v>
      </c>
      <c r="D36" s="62" t="s">
        <v>204</v>
      </c>
      <c r="E36" s="61" t="s">
        <v>203</v>
      </c>
      <c r="F36" s="60" t="s">
        <v>10</v>
      </c>
      <c r="G36" s="106">
        <f t="shared" si="2"/>
        <v>686</v>
      </c>
      <c r="H36" s="58">
        <v>7.61</v>
      </c>
      <c r="I36" s="56">
        <v>0.148</v>
      </c>
      <c r="J36" s="58"/>
      <c r="K36" s="56"/>
      <c r="L36" s="55" t="str">
        <f t="shared" si="3"/>
        <v>III A</v>
      </c>
      <c r="M36" s="54" t="s">
        <v>202</v>
      </c>
      <c r="N36" s="53">
        <v>7.75</v>
      </c>
      <c r="O36" s="52">
        <v>1</v>
      </c>
      <c r="P36" s="110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</row>
    <row r="37" spans="1:245" s="50" customFormat="1" ht="15.75" customHeight="1">
      <c r="A37" s="65">
        <v>27</v>
      </c>
      <c r="B37" s="64">
        <v>7</v>
      </c>
      <c r="C37" s="63" t="s">
        <v>268</v>
      </c>
      <c r="D37" s="62" t="s">
        <v>267</v>
      </c>
      <c r="E37" s="61" t="s">
        <v>266</v>
      </c>
      <c r="F37" s="60" t="s">
        <v>10</v>
      </c>
      <c r="G37" s="106">
        <f t="shared" si="2"/>
        <v>678</v>
      </c>
      <c r="H37" s="58">
        <v>7.63</v>
      </c>
      <c r="I37" s="56">
        <v>0.177</v>
      </c>
      <c r="J37" s="58"/>
      <c r="K37" s="56"/>
      <c r="L37" s="55" t="str">
        <f t="shared" si="3"/>
        <v>III A</v>
      </c>
      <c r="M37" s="54" t="s">
        <v>239</v>
      </c>
      <c r="N37" s="53">
        <v>7.45</v>
      </c>
      <c r="O37" s="52">
        <v>5</v>
      </c>
      <c r="P37" s="110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s="50" customFormat="1" ht="15.75" customHeight="1">
      <c r="A38" s="65">
        <v>28</v>
      </c>
      <c r="B38" s="64">
        <v>121</v>
      </c>
      <c r="C38" s="63" t="s">
        <v>201</v>
      </c>
      <c r="D38" s="62" t="s">
        <v>200</v>
      </c>
      <c r="E38" s="61" t="s">
        <v>199</v>
      </c>
      <c r="F38" s="60" t="s">
        <v>13</v>
      </c>
      <c r="G38" s="106">
        <f t="shared" si="2"/>
        <v>678</v>
      </c>
      <c r="H38" s="58">
        <v>7.63</v>
      </c>
      <c r="I38" s="56">
        <v>0.152</v>
      </c>
      <c r="J38" s="58"/>
      <c r="K38" s="56"/>
      <c r="L38" s="55" t="str">
        <f t="shared" si="3"/>
        <v>III A</v>
      </c>
      <c r="M38" s="54" t="s">
        <v>198</v>
      </c>
      <c r="N38" s="53">
        <v>7.58</v>
      </c>
      <c r="O38" s="52">
        <v>6</v>
      </c>
      <c r="P38" s="110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s="50" customFormat="1" ht="15.75" customHeight="1">
      <c r="A39" s="65">
        <v>29</v>
      </c>
      <c r="B39" s="64">
        <v>154</v>
      </c>
      <c r="C39" s="63" t="s">
        <v>223</v>
      </c>
      <c r="D39" s="62" t="s">
        <v>222</v>
      </c>
      <c r="E39" s="61" t="s">
        <v>221</v>
      </c>
      <c r="F39" s="60" t="s">
        <v>7</v>
      </c>
      <c r="G39" s="106">
        <f t="shared" si="2"/>
        <v>666</v>
      </c>
      <c r="H39" s="108">
        <v>7.66</v>
      </c>
      <c r="I39" s="56">
        <v>0.186</v>
      </c>
      <c r="J39" s="58"/>
      <c r="K39" s="56"/>
      <c r="L39" s="55" t="str">
        <f t="shared" si="3"/>
        <v>III A</v>
      </c>
      <c r="M39" s="54" t="s">
        <v>68</v>
      </c>
      <c r="N39" s="53">
        <v>7.59</v>
      </c>
      <c r="O39" s="52">
        <v>1</v>
      </c>
      <c r="P39" s="110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s="50" customFormat="1" ht="15.75" customHeight="1">
      <c r="A40" s="65">
        <v>30</v>
      </c>
      <c r="B40" s="64">
        <v>5</v>
      </c>
      <c r="C40" s="63" t="s">
        <v>220</v>
      </c>
      <c r="D40" s="62" t="s">
        <v>219</v>
      </c>
      <c r="E40" s="61" t="s">
        <v>218</v>
      </c>
      <c r="F40" s="60" t="s">
        <v>17</v>
      </c>
      <c r="G40" s="106">
        <f t="shared" si="2"/>
        <v>658</v>
      </c>
      <c r="H40" s="58">
        <v>7.68</v>
      </c>
      <c r="I40" s="56">
        <v>0.158</v>
      </c>
      <c r="J40" s="58"/>
      <c r="K40" s="56"/>
      <c r="L40" s="55" t="str">
        <f t="shared" si="3"/>
        <v>III A</v>
      </c>
      <c r="M40" s="54" t="s">
        <v>217</v>
      </c>
      <c r="N40" s="53">
        <v>7.67</v>
      </c>
      <c r="O40" s="52">
        <v>6</v>
      </c>
      <c r="P40" s="110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s="50" customFormat="1" ht="15.75" customHeight="1">
      <c r="A41" s="65">
        <v>31</v>
      </c>
      <c r="B41" s="64">
        <v>76</v>
      </c>
      <c r="C41" s="63" t="s">
        <v>149</v>
      </c>
      <c r="D41" s="62" t="s">
        <v>244</v>
      </c>
      <c r="E41" s="61" t="s">
        <v>243</v>
      </c>
      <c r="F41" s="60" t="s">
        <v>12</v>
      </c>
      <c r="G41" s="106">
        <f t="shared" si="2"/>
        <v>642</v>
      </c>
      <c r="H41" s="58">
        <v>7.72</v>
      </c>
      <c r="I41" s="56">
        <v>0.162</v>
      </c>
      <c r="J41" s="58"/>
      <c r="K41" s="56"/>
      <c r="L41" s="55" t="str">
        <f t="shared" si="3"/>
        <v>III A</v>
      </c>
      <c r="M41" s="54" t="s">
        <v>150</v>
      </c>
      <c r="N41" s="53">
        <v>7.53</v>
      </c>
      <c r="O41" s="52">
        <v>2</v>
      </c>
      <c r="P41" s="110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s="50" customFormat="1" ht="15.75" customHeight="1">
      <c r="A42" s="65">
        <v>32</v>
      </c>
      <c r="B42" s="64">
        <v>13</v>
      </c>
      <c r="C42" s="63" t="s">
        <v>242</v>
      </c>
      <c r="D42" s="62" t="s">
        <v>241</v>
      </c>
      <c r="E42" s="61" t="s">
        <v>240</v>
      </c>
      <c r="F42" s="60" t="s">
        <v>10</v>
      </c>
      <c r="G42" s="106">
        <f t="shared" si="2"/>
        <v>541</v>
      </c>
      <c r="H42" s="58">
        <v>7.99</v>
      </c>
      <c r="I42" s="56">
        <v>0.144</v>
      </c>
      <c r="J42" s="58"/>
      <c r="K42" s="56"/>
      <c r="L42" s="55">
        <f t="shared" si="3"/>
      </c>
      <c r="M42" s="54" t="s">
        <v>239</v>
      </c>
      <c r="N42" s="53">
        <v>7.91</v>
      </c>
      <c r="O42" s="52">
        <v>6</v>
      </c>
      <c r="P42" s="110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s="50" customFormat="1" ht="15.75" customHeight="1">
      <c r="A43" s="65">
        <v>33</v>
      </c>
      <c r="B43" s="64">
        <v>97</v>
      </c>
      <c r="C43" s="63" t="s">
        <v>181</v>
      </c>
      <c r="D43" s="62" t="s">
        <v>180</v>
      </c>
      <c r="E43" s="61" t="s">
        <v>179</v>
      </c>
      <c r="F43" s="60" t="s">
        <v>12</v>
      </c>
      <c r="G43" s="106">
        <f t="shared" si="2"/>
        <v>530</v>
      </c>
      <c r="H43" s="58">
        <v>8.02</v>
      </c>
      <c r="I43" s="56">
        <v>0.198</v>
      </c>
      <c r="J43" s="58"/>
      <c r="K43" s="56"/>
      <c r="L43" s="55">
        <f t="shared" si="3"/>
      </c>
      <c r="M43" s="54" t="s">
        <v>150</v>
      </c>
      <c r="N43" s="53"/>
      <c r="O43" s="52">
        <v>1</v>
      </c>
      <c r="P43" s="110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s="50" customFormat="1" ht="15.75" customHeight="1">
      <c r="A44" s="65">
        <v>34</v>
      </c>
      <c r="B44" s="64">
        <v>128</v>
      </c>
      <c r="C44" s="63" t="s">
        <v>134</v>
      </c>
      <c r="D44" s="62" t="s">
        <v>133</v>
      </c>
      <c r="E44" s="61" t="s">
        <v>132</v>
      </c>
      <c r="F44" s="60" t="s">
        <v>9</v>
      </c>
      <c r="G44" s="106">
        <f t="shared" si="2"/>
        <v>516</v>
      </c>
      <c r="H44" s="58">
        <v>8.06</v>
      </c>
      <c r="I44" s="56">
        <v>0.172</v>
      </c>
      <c r="J44" s="58"/>
      <c r="K44" s="56"/>
      <c r="L44" s="55">
        <f t="shared" si="3"/>
      </c>
      <c r="M44" s="54" t="s">
        <v>131</v>
      </c>
      <c r="N44" s="53"/>
      <c r="O44" s="52">
        <v>6</v>
      </c>
      <c r="P44" s="11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5:16" s="75" customFormat="1" ht="3.75" customHeight="1">
      <c r="E45" s="83"/>
      <c r="F45" s="82"/>
      <c r="G45" s="81"/>
      <c r="H45" s="80"/>
      <c r="I45" s="78"/>
      <c r="J45" s="80"/>
      <c r="K45" s="78"/>
      <c r="L45" s="77"/>
      <c r="M45" s="76"/>
      <c r="O45" s="43"/>
      <c r="P45" s="112"/>
    </row>
    <row r="46" spans="1:15" ht="11.25" customHeight="1">
      <c r="A46" s="66" t="s">
        <v>3</v>
      </c>
      <c r="B46" s="66" t="s">
        <v>54</v>
      </c>
      <c r="C46" s="74" t="s">
        <v>53</v>
      </c>
      <c r="D46" s="73" t="s">
        <v>52</v>
      </c>
      <c r="E46" s="72" t="s">
        <v>51</v>
      </c>
      <c r="F46" s="71" t="s">
        <v>50</v>
      </c>
      <c r="G46" s="70" t="s">
        <v>49</v>
      </c>
      <c r="H46" s="69" t="s">
        <v>48</v>
      </c>
      <c r="I46" s="68" t="s">
        <v>46</v>
      </c>
      <c r="J46" s="69" t="s">
        <v>279</v>
      </c>
      <c r="K46" s="68" t="s">
        <v>46</v>
      </c>
      <c r="L46" s="67" t="s">
        <v>45</v>
      </c>
      <c r="M46" s="66" t="s">
        <v>44</v>
      </c>
      <c r="N46" s="42" t="s">
        <v>43</v>
      </c>
      <c r="O46" s="52" t="s">
        <v>42</v>
      </c>
    </row>
    <row r="47" spans="1:245" s="50" customFormat="1" ht="15.75" customHeight="1">
      <c r="A47" s="65" t="s">
        <v>80</v>
      </c>
      <c r="B47" s="64">
        <v>188</v>
      </c>
      <c r="C47" s="63" t="s">
        <v>238</v>
      </c>
      <c r="D47" s="62" t="s">
        <v>237</v>
      </c>
      <c r="E47" s="61" t="s">
        <v>236</v>
      </c>
      <c r="F47" s="60" t="s">
        <v>161</v>
      </c>
      <c r="G47" s="106" t="s">
        <v>80</v>
      </c>
      <c r="H47" s="58">
        <v>6.9</v>
      </c>
      <c r="I47" s="56">
        <v>0.143</v>
      </c>
      <c r="J47" s="58">
        <v>6.87</v>
      </c>
      <c r="K47" s="56">
        <v>0.175</v>
      </c>
      <c r="L47" s="55" t="str">
        <f aca="true" t="shared" si="4" ref="L47:L54">IF(ISBLANK(H47),"",IF(H47&gt;7.94,"",IF(H47&lt;=6.69,"TSM",IF(H47&lt;=6.84,"SM",IF(H47&lt;=7,"KSM",IF(H47&lt;=7.24,"I A",IF(H47&lt;=7.54,"II A",IF(H47&lt;=7.94,"III A"))))))))</f>
        <v>KSM</v>
      </c>
      <c r="M47" s="54" t="s">
        <v>235</v>
      </c>
      <c r="N47" s="53">
        <v>6.87</v>
      </c>
      <c r="O47" s="52">
        <v>3</v>
      </c>
      <c r="P47" s="111">
        <v>3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s="50" customFormat="1" ht="15.75" customHeight="1">
      <c r="A48" s="65" t="s">
        <v>80</v>
      </c>
      <c r="B48" s="64">
        <v>164</v>
      </c>
      <c r="C48" s="63" t="s">
        <v>164</v>
      </c>
      <c r="D48" s="62" t="s">
        <v>163</v>
      </c>
      <c r="E48" s="61" t="s">
        <v>162</v>
      </c>
      <c r="F48" s="60" t="s">
        <v>161</v>
      </c>
      <c r="G48" s="106" t="s">
        <v>80</v>
      </c>
      <c r="H48" s="58">
        <v>7.32</v>
      </c>
      <c r="I48" s="56">
        <v>0.136</v>
      </c>
      <c r="J48" s="58">
        <v>7.27</v>
      </c>
      <c r="K48" s="56">
        <v>0.17</v>
      </c>
      <c r="L48" s="55" t="str">
        <f t="shared" si="4"/>
        <v>II A</v>
      </c>
      <c r="M48" s="54" t="s">
        <v>160</v>
      </c>
      <c r="N48" s="53">
        <v>7.32</v>
      </c>
      <c r="O48" s="52">
        <v>2</v>
      </c>
      <c r="P48" s="111">
        <v>5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  <row r="49" spans="1:245" s="50" customFormat="1" ht="15.75" customHeight="1">
      <c r="A49" s="65" t="s">
        <v>80</v>
      </c>
      <c r="B49" s="64">
        <v>165</v>
      </c>
      <c r="C49" s="63" t="s">
        <v>227</v>
      </c>
      <c r="D49" s="62" t="s">
        <v>226</v>
      </c>
      <c r="E49" s="61" t="s">
        <v>225</v>
      </c>
      <c r="F49" s="60" t="s">
        <v>161</v>
      </c>
      <c r="G49" s="106" t="s">
        <v>80</v>
      </c>
      <c r="H49" s="58">
        <v>7.47</v>
      </c>
      <c r="I49" s="56">
        <v>0.169</v>
      </c>
      <c r="J49" s="58">
        <v>7.4</v>
      </c>
      <c r="K49" s="56">
        <v>0.169</v>
      </c>
      <c r="L49" s="55" t="str">
        <f t="shared" si="4"/>
        <v>II A</v>
      </c>
      <c r="M49" s="54" t="s">
        <v>224</v>
      </c>
      <c r="N49" s="53">
        <v>7.22</v>
      </c>
      <c r="O49" s="52">
        <v>4</v>
      </c>
      <c r="P49" s="111">
        <v>6</v>
      </c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</row>
    <row r="50" spans="1:245" s="50" customFormat="1" ht="15.75" customHeight="1">
      <c r="A50" s="65" t="s">
        <v>80</v>
      </c>
      <c r="B50" s="64">
        <v>189</v>
      </c>
      <c r="C50" s="63" t="s">
        <v>265</v>
      </c>
      <c r="D50" s="62" t="s">
        <v>264</v>
      </c>
      <c r="E50" s="61" t="s">
        <v>263</v>
      </c>
      <c r="F50" s="60" t="s">
        <v>1</v>
      </c>
      <c r="G50" s="106" t="s">
        <v>80</v>
      </c>
      <c r="H50" s="58">
        <v>7.05</v>
      </c>
      <c r="I50" s="56">
        <v>0.107</v>
      </c>
      <c r="J50" s="107" t="s">
        <v>156</v>
      </c>
      <c r="K50" s="56"/>
      <c r="L50" s="55" t="str">
        <f t="shared" si="4"/>
        <v>I A</v>
      </c>
      <c r="M50" s="54" t="s">
        <v>213</v>
      </c>
      <c r="N50" s="53">
        <v>7.02</v>
      </c>
      <c r="O50" s="52">
        <v>4</v>
      </c>
      <c r="P50" s="111">
        <v>4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</row>
    <row r="51" spans="1:245" s="50" customFormat="1" ht="15.75" customHeight="1">
      <c r="A51" s="65" t="s">
        <v>80</v>
      </c>
      <c r="B51" s="64">
        <v>129</v>
      </c>
      <c r="C51" s="63" t="s">
        <v>164</v>
      </c>
      <c r="D51" s="62" t="s">
        <v>212</v>
      </c>
      <c r="E51" s="61" t="s">
        <v>211</v>
      </c>
      <c r="F51" s="60" t="s">
        <v>161</v>
      </c>
      <c r="G51" s="106" t="s">
        <v>80</v>
      </c>
      <c r="H51" s="58"/>
      <c r="I51" s="56"/>
      <c r="J51" s="107" t="s">
        <v>156</v>
      </c>
      <c r="K51" s="56"/>
      <c r="L51" s="55">
        <f t="shared" si="4"/>
      </c>
      <c r="M51" s="54" t="s">
        <v>171</v>
      </c>
      <c r="N51" s="53"/>
      <c r="O51" s="52"/>
      <c r="P51" s="111">
        <v>1</v>
      </c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</row>
    <row r="52" spans="1:245" s="50" customFormat="1" ht="15.75" customHeight="1">
      <c r="A52" s="65" t="s">
        <v>80</v>
      </c>
      <c r="B52" s="64">
        <v>105</v>
      </c>
      <c r="C52" s="63" t="s">
        <v>159</v>
      </c>
      <c r="D52" s="62" t="s">
        <v>158</v>
      </c>
      <c r="E52" s="61" t="s">
        <v>157</v>
      </c>
      <c r="F52" s="60" t="s">
        <v>97</v>
      </c>
      <c r="G52" s="106" t="s">
        <v>80</v>
      </c>
      <c r="H52" s="107" t="s">
        <v>156</v>
      </c>
      <c r="I52" s="56"/>
      <c r="J52" s="107" t="s">
        <v>156</v>
      </c>
      <c r="K52" s="56"/>
      <c r="L52" s="55">
        <f t="shared" si="4"/>
      </c>
      <c r="M52" s="54" t="s">
        <v>155</v>
      </c>
      <c r="N52" s="53">
        <v>7.5</v>
      </c>
      <c r="O52" s="52">
        <v>1</v>
      </c>
      <c r="P52" s="111">
        <v>2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</row>
    <row r="53" spans="1:245" s="50" customFormat="1" ht="15.75" customHeight="1">
      <c r="A53" s="65" t="s">
        <v>80</v>
      </c>
      <c r="B53" s="64">
        <v>133</v>
      </c>
      <c r="C53" s="63" t="s">
        <v>262</v>
      </c>
      <c r="D53" s="62" t="s">
        <v>261</v>
      </c>
      <c r="E53" s="61" t="s">
        <v>260</v>
      </c>
      <c r="F53" s="60" t="s">
        <v>9</v>
      </c>
      <c r="G53" s="106" t="s">
        <v>80</v>
      </c>
      <c r="H53" s="58">
        <v>7.49</v>
      </c>
      <c r="I53" s="56">
        <v>0.145</v>
      </c>
      <c r="J53" s="58"/>
      <c r="K53" s="56"/>
      <c r="L53" s="55" t="str">
        <f t="shared" si="4"/>
        <v>II A</v>
      </c>
      <c r="M53" s="54" t="s">
        <v>60</v>
      </c>
      <c r="N53" s="53"/>
      <c r="O53" s="52">
        <v>1</v>
      </c>
      <c r="P53" s="111">
        <v>2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</row>
    <row r="54" spans="1:245" s="50" customFormat="1" ht="15.75" customHeight="1">
      <c r="A54" s="65"/>
      <c r="B54" s="64">
        <v>190</v>
      </c>
      <c r="C54" s="63" t="s">
        <v>178</v>
      </c>
      <c r="D54" s="62" t="s">
        <v>177</v>
      </c>
      <c r="E54" s="61" t="s">
        <v>176</v>
      </c>
      <c r="F54" s="60" t="s">
        <v>1</v>
      </c>
      <c r="G54" s="106" t="s">
        <v>80</v>
      </c>
      <c r="H54" s="58" t="s">
        <v>75</v>
      </c>
      <c r="I54" s="56"/>
      <c r="J54" s="58"/>
      <c r="K54" s="56"/>
      <c r="L54" s="55">
        <f t="shared" si="4"/>
      </c>
      <c r="M54" s="54" t="s">
        <v>175</v>
      </c>
      <c r="N54" s="53">
        <v>7.59</v>
      </c>
      <c r="O54" s="52">
        <v>2</v>
      </c>
      <c r="P54" s="110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</row>
    <row r="56" spans="7:12" ht="12.75">
      <c r="G56" s="106">
        <f>IF(ISBLANK(J56),"",TRUNC(59.76*(J56-11)^2))</f>
        <v>1004</v>
      </c>
      <c r="H56" s="579"/>
      <c r="I56" s="579"/>
      <c r="J56" s="105">
        <v>6.9</v>
      </c>
      <c r="K56" s="56">
        <v>0.137</v>
      </c>
      <c r="L56" s="55" t="str">
        <f>IF(ISBLANK(J56),"",IF(J56&gt;7.94,"",IF(J56&lt;=6.69,"TSM",IF(J56&lt;=6.84,"SM",IF(J56&lt;=7,"KSM",IF(J56&lt;=7.24,"I A",IF(J56&lt;=7.54,"II A",IF(J56&lt;=7.94,"III A"))))))))</f>
        <v>KSM</v>
      </c>
    </row>
    <row r="57" ht="12.75"/>
    <row r="58" ht="12.75"/>
    <row r="59" ht="12.75"/>
    <row r="60" ht="12.75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IJ34"/>
  <sheetViews>
    <sheetView zoomScale="115" zoomScaleNormal="115" zoomScalePageLayoutView="0" workbookViewId="0" topLeftCell="A1">
      <selection activeCell="A3" sqref="A3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46" bestFit="1" customWidth="1"/>
    <col min="9" max="9" width="4.140625" style="45" customWidth="1"/>
    <col min="10" max="10" width="5.140625" style="44" customWidth="1"/>
    <col min="11" max="11" width="24.57421875" style="42" customWidth="1"/>
    <col min="12" max="12" width="5.57421875" style="42" hidden="1" customWidth="1"/>
    <col min="13" max="13" width="4.57421875" style="114" hidden="1" customWidth="1"/>
    <col min="14" max="243" width="9.140625" style="42" customWidth="1"/>
    <col min="244" max="16384" width="9.140625" style="41" customWidth="1"/>
  </cols>
  <sheetData>
    <row r="1" spans="1:244" s="97" customFormat="1" ht="18.75">
      <c r="A1" s="102" t="s">
        <v>0</v>
      </c>
      <c r="E1" s="99"/>
      <c r="F1" s="101"/>
      <c r="G1" s="100"/>
      <c r="H1" s="46"/>
      <c r="I1" s="45"/>
      <c r="J1" s="99"/>
      <c r="M1" s="125"/>
      <c r="IJ1" s="41"/>
    </row>
    <row r="2" spans="5:244" s="97" customFormat="1" ht="13.5" customHeight="1">
      <c r="E2" s="99"/>
      <c r="F2" s="101"/>
      <c r="G2" s="100"/>
      <c r="H2" s="46"/>
      <c r="I2" s="45"/>
      <c r="J2" s="99"/>
      <c r="K2" s="98" t="s">
        <v>1</v>
      </c>
      <c r="M2" s="125"/>
      <c r="IJ2" s="41"/>
    </row>
    <row r="3" spans="3:13" s="75" customFormat="1" ht="4.5" customHeight="1">
      <c r="C3" s="90"/>
      <c r="E3" s="89"/>
      <c r="F3" s="88"/>
      <c r="G3" s="81"/>
      <c r="H3" s="84"/>
      <c r="I3" s="78"/>
      <c r="J3" s="77"/>
      <c r="K3" s="76"/>
      <c r="M3" s="114"/>
    </row>
    <row r="4" spans="3:11" ht="15.75">
      <c r="C4" s="96" t="s">
        <v>296</v>
      </c>
      <c r="E4" s="95"/>
      <c r="F4" s="94"/>
      <c r="K4" s="93" t="s">
        <v>18</v>
      </c>
    </row>
    <row r="5" spans="5:13" s="75" customFormat="1" ht="6" customHeight="1">
      <c r="E5" s="83"/>
      <c r="F5" s="82"/>
      <c r="G5" s="81"/>
      <c r="H5" s="80"/>
      <c r="I5" s="78"/>
      <c r="J5" s="77"/>
      <c r="K5" s="76"/>
      <c r="M5" s="114"/>
    </row>
    <row r="6" spans="3:13" s="75" customFormat="1" ht="12.75" customHeight="1">
      <c r="C6" s="42"/>
      <c r="D6" s="87">
        <v>1</v>
      </c>
      <c r="E6" s="86" t="s">
        <v>285</v>
      </c>
      <c r="F6" s="85"/>
      <c r="G6" s="81"/>
      <c r="H6" s="84"/>
      <c r="I6" s="78"/>
      <c r="J6" s="77"/>
      <c r="K6" s="76"/>
      <c r="M6" s="114"/>
    </row>
    <row r="7" spans="5:13" s="75" customFormat="1" ht="6" customHeight="1">
      <c r="E7" s="83"/>
      <c r="F7" s="82"/>
      <c r="G7" s="81"/>
      <c r="H7" s="80"/>
      <c r="I7" s="78"/>
      <c r="J7" s="77"/>
      <c r="K7" s="76"/>
      <c r="M7" s="114"/>
    </row>
    <row r="8" spans="1:13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284</v>
      </c>
      <c r="I8" s="68" t="s">
        <v>46</v>
      </c>
      <c r="J8" s="67" t="s">
        <v>45</v>
      </c>
      <c r="K8" s="66" t="s">
        <v>44</v>
      </c>
      <c r="L8" s="42" t="s">
        <v>43</v>
      </c>
      <c r="M8" s="122" t="s">
        <v>42</v>
      </c>
    </row>
    <row r="9" spans="1:241" s="50" customFormat="1" ht="15.75" customHeight="1">
      <c r="A9" s="121">
        <v>1</v>
      </c>
      <c r="B9" s="120">
        <v>6</v>
      </c>
      <c r="C9" s="63" t="s">
        <v>295</v>
      </c>
      <c r="D9" s="62" t="s">
        <v>294</v>
      </c>
      <c r="E9" s="61" t="s">
        <v>293</v>
      </c>
      <c r="F9" s="60" t="s">
        <v>10</v>
      </c>
      <c r="G9" s="119">
        <f>IF(ISBLANK(H9),"",TRUNC(1.502*(H9-51)^2))</f>
        <v>739</v>
      </c>
      <c r="H9" s="58">
        <v>28.81</v>
      </c>
      <c r="I9" s="118">
        <v>0.158</v>
      </c>
      <c r="J9" s="117" t="str">
        <f>IF(ISBLANK(H9),"",IF(H9&gt;31.74,"",IF(H9&lt;=0,"TSM",IF(H9&lt;=0,"SM",IF(H9&lt;=25.95,"KSM",IF(H9&lt;=27.35,"I A",IF(H9&lt;=29.24,"II A",IF(H9&lt;=31.74,"III A"))))))))</f>
        <v>II A</v>
      </c>
      <c r="K9" s="54" t="s">
        <v>292</v>
      </c>
      <c r="L9" s="116">
        <v>28.85</v>
      </c>
      <c r="M9" s="115">
        <v>2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</row>
    <row r="10" spans="1:241" s="50" customFormat="1" ht="15.75" customHeight="1">
      <c r="A10" s="121" t="s">
        <v>80</v>
      </c>
      <c r="B10" s="120">
        <v>171</v>
      </c>
      <c r="C10" s="63" t="s">
        <v>104</v>
      </c>
      <c r="D10" s="62" t="s">
        <v>103</v>
      </c>
      <c r="E10" s="61" t="s">
        <v>102</v>
      </c>
      <c r="F10" s="60" t="s">
        <v>1</v>
      </c>
      <c r="G10" s="119" t="s">
        <v>80</v>
      </c>
      <c r="H10" s="58">
        <v>26.31</v>
      </c>
      <c r="I10" s="118">
        <v>0.139</v>
      </c>
      <c r="J10" s="117" t="str">
        <f>IF(ISBLANK(H10),"",IF(H10&gt;31.74,"",IF(H10&lt;=0,"TSM",IF(H10&lt;=0,"SM",IF(H10&lt;=25.95,"KSM",IF(H10&lt;=27.35,"I A",IF(H10&lt;=29.24,"II A",IF(H10&lt;=31.74,"III A"))))))))</f>
        <v>I A</v>
      </c>
      <c r="K10" s="54" t="s">
        <v>79</v>
      </c>
      <c r="L10" s="116">
        <v>25.98</v>
      </c>
      <c r="M10" s="115">
        <v>3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</row>
    <row r="11" spans="1:241" s="50" customFormat="1" ht="15.75" customHeight="1">
      <c r="A11" s="121" t="s">
        <v>80</v>
      </c>
      <c r="B11" s="120">
        <v>172</v>
      </c>
      <c r="C11" s="63" t="s">
        <v>83</v>
      </c>
      <c r="D11" s="62" t="s">
        <v>82</v>
      </c>
      <c r="E11" s="61" t="s">
        <v>81</v>
      </c>
      <c r="F11" s="60" t="s">
        <v>1</v>
      </c>
      <c r="G11" s="119" t="s">
        <v>80</v>
      </c>
      <c r="H11" s="58">
        <v>27.66</v>
      </c>
      <c r="I11" s="118">
        <v>0.253</v>
      </c>
      <c r="J11" s="117" t="str">
        <f>IF(ISBLANK(H11),"",IF(H11&gt;31.74,"",IF(H11&lt;=0,"TSM",IF(H11&lt;=0,"SM",IF(H11&lt;=25.95,"KSM",IF(H11&lt;=27.35,"I A",IF(H11&lt;=29.24,"II A",IF(H11&lt;=31.74,"III A"))))))))</f>
        <v>II A</v>
      </c>
      <c r="K11" s="54" t="s">
        <v>79</v>
      </c>
      <c r="L11" s="116">
        <v>27.42</v>
      </c>
      <c r="M11" s="115">
        <v>4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</row>
    <row r="12" spans="1:241" s="50" customFormat="1" ht="15.75" customHeight="1">
      <c r="A12" s="121"/>
      <c r="B12" s="120">
        <v>174</v>
      </c>
      <c r="C12" s="63" t="s">
        <v>291</v>
      </c>
      <c r="D12" s="62" t="s">
        <v>290</v>
      </c>
      <c r="E12" s="61" t="s">
        <v>289</v>
      </c>
      <c r="F12" s="124" t="s">
        <v>1</v>
      </c>
      <c r="G12" s="59" t="s">
        <v>80</v>
      </c>
      <c r="H12" s="108" t="s">
        <v>75</v>
      </c>
      <c r="I12" s="123"/>
      <c r="J12" s="117">
        <f>IF(ISBLANK(H12),"",IF(H12&gt;26.64,"",IF(H12&lt;=0,"TSM",IF(H12&lt;=0,"SM",IF(H12&lt;=22.74,"KSM",IF(H12&lt;=23.64,"I A",IF(H12&lt;=24.84,"II A",IF(H12&lt;=26.64,"III A"))))))))</f>
      </c>
      <c r="K12" s="54" t="s">
        <v>79</v>
      </c>
      <c r="L12" s="116">
        <v>28.7</v>
      </c>
      <c r="M12" s="115">
        <v>1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</row>
    <row r="13" spans="5:13" s="75" customFormat="1" ht="6" customHeight="1">
      <c r="E13" s="83"/>
      <c r="F13" s="82"/>
      <c r="G13" s="81"/>
      <c r="H13" s="80"/>
      <c r="I13" s="78"/>
      <c r="J13" s="77"/>
      <c r="K13" s="76"/>
      <c r="M13" s="114"/>
    </row>
    <row r="14" spans="3:13" s="75" customFormat="1" ht="12.75" customHeight="1">
      <c r="C14" s="42"/>
      <c r="D14" s="87">
        <v>2</v>
      </c>
      <c r="E14" s="86" t="s">
        <v>285</v>
      </c>
      <c r="F14" s="85"/>
      <c r="G14" s="81"/>
      <c r="H14" s="84"/>
      <c r="I14" s="78"/>
      <c r="J14" s="77"/>
      <c r="K14" s="76"/>
      <c r="M14" s="114"/>
    </row>
    <row r="15" spans="5:13" s="75" customFormat="1" ht="6" customHeight="1">
      <c r="E15" s="83"/>
      <c r="F15" s="82"/>
      <c r="G15" s="81"/>
      <c r="H15" s="80"/>
      <c r="I15" s="78"/>
      <c r="J15" s="77"/>
      <c r="K15" s="76"/>
      <c r="M15" s="114"/>
    </row>
    <row r="16" spans="1:13" ht="11.25" customHeight="1">
      <c r="A16" s="66" t="s">
        <v>3</v>
      </c>
      <c r="B16" s="66" t="s">
        <v>54</v>
      </c>
      <c r="C16" s="74" t="s">
        <v>53</v>
      </c>
      <c r="D16" s="73" t="s">
        <v>52</v>
      </c>
      <c r="E16" s="72" t="s">
        <v>51</v>
      </c>
      <c r="F16" s="71" t="s">
        <v>50</v>
      </c>
      <c r="G16" s="70" t="s">
        <v>49</v>
      </c>
      <c r="H16" s="69" t="s">
        <v>284</v>
      </c>
      <c r="I16" s="68" t="s">
        <v>46</v>
      </c>
      <c r="J16" s="67" t="s">
        <v>45</v>
      </c>
      <c r="K16" s="66" t="s">
        <v>44</v>
      </c>
      <c r="L16" s="42" t="s">
        <v>43</v>
      </c>
      <c r="M16" s="122" t="s">
        <v>42</v>
      </c>
    </row>
    <row r="17" spans="1:241" s="50" customFormat="1" ht="15.75" customHeight="1">
      <c r="A17" s="121">
        <v>1</v>
      </c>
      <c r="B17" s="120">
        <v>14</v>
      </c>
      <c r="C17" s="63" t="s">
        <v>108</v>
      </c>
      <c r="D17" s="62" t="s">
        <v>107</v>
      </c>
      <c r="E17" s="61" t="s">
        <v>106</v>
      </c>
      <c r="F17" s="60" t="s">
        <v>10</v>
      </c>
      <c r="G17" s="119">
        <f>IF(ISBLANK(H17),"",TRUNC(1.502*(H17-51)^2))</f>
        <v>800</v>
      </c>
      <c r="H17" s="58">
        <v>27.91</v>
      </c>
      <c r="I17" s="118">
        <v>0.229</v>
      </c>
      <c r="J17" s="117" t="str">
        <f>IF(ISBLANK(H17),"",IF(H17&gt;31.74,"",IF(H17&lt;=0,"TSM",IF(H17&lt;=0,"SM",IF(H17&lt;=25.95,"KSM",IF(H17&lt;=27.35,"I A",IF(H17&lt;=29.24,"II A",IF(H17&lt;=31.74,"III A"))))))))</f>
        <v>II A</v>
      </c>
      <c r="K17" s="54" t="s">
        <v>105</v>
      </c>
      <c r="L17" s="116"/>
      <c r="M17" s="115">
        <v>4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</row>
    <row r="18" spans="1:241" s="50" customFormat="1" ht="15.75" customHeight="1">
      <c r="A18" s="121">
        <v>2</v>
      </c>
      <c r="B18" s="120">
        <v>67</v>
      </c>
      <c r="C18" s="63" t="s">
        <v>59</v>
      </c>
      <c r="D18" s="62" t="s">
        <v>58</v>
      </c>
      <c r="E18" s="61" t="s">
        <v>57</v>
      </c>
      <c r="F18" s="60" t="s">
        <v>12</v>
      </c>
      <c r="G18" s="119">
        <f>IF(ISBLANK(H18),"",TRUNC(1.502*(H18-51)^2))</f>
        <v>797</v>
      </c>
      <c r="H18" s="58">
        <v>27.96</v>
      </c>
      <c r="I18" s="118">
        <v>0.417</v>
      </c>
      <c r="J18" s="117" t="str">
        <f>IF(ISBLANK(H18),"",IF(H18&gt;31.74,"",IF(H18&lt;=0,"TSM",IF(H18&lt;=0,"SM",IF(H18&lt;=25.95,"KSM",IF(H18&lt;=27.35,"I A",IF(H18&lt;=29.24,"II A",IF(H18&lt;=31.74,"III A"))))))))</f>
        <v>II A</v>
      </c>
      <c r="K18" s="54" t="s">
        <v>56</v>
      </c>
      <c r="L18" s="116"/>
      <c r="M18" s="115">
        <v>3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</row>
    <row r="19" spans="1:241" s="50" customFormat="1" ht="15.75" customHeight="1">
      <c r="A19" s="121">
        <v>3</v>
      </c>
      <c r="B19" s="120">
        <v>42</v>
      </c>
      <c r="C19" s="63" t="s">
        <v>25</v>
      </c>
      <c r="D19" s="62" t="s">
        <v>24</v>
      </c>
      <c r="E19" s="61" t="s">
        <v>23</v>
      </c>
      <c r="F19" s="60" t="s">
        <v>11</v>
      </c>
      <c r="G19" s="119">
        <f>IF(ISBLANK(H19),"",TRUNC(1.502*(H19-51)^2))</f>
        <v>511</v>
      </c>
      <c r="H19" s="58">
        <v>32.55</v>
      </c>
      <c r="I19" s="118">
        <v>0.302</v>
      </c>
      <c r="J19" s="117"/>
      <c r="K19" s="54" t="s">
        <v>22</v>
      </c>
      <c r="L19" s="116"/>
      <c r="M19" s="115">
        <v>1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</row>
    <row r="20" spans="1:241" s="50" customFormat="1" ht="15.75" customHeight="1">
      <c r="A20" s="121" t="s">
        <v>80</v>
      </c>
      <c r="B20" s="120">
        <v>103</v>
      </c>
      <c r="C20" s="63" t="s">
        <v>288</v>
      </c>
      <c r="D20" s="62" t="s">
        <v>287</v>
      </c>
      <c r="E20" s="61" t="s">
        <v>286</v>
      </c>
      <c r="F20" s="60" t="s">
        <v>97</v>
      </c>
      <c r="G20" s="119" t="s">
        <v>80</v>
      </c>
      <c r="H20" s="58">
        <v>27.72</v>
      </c>
      <c r="I20" s="118">
        <v>0.192</v>
      </c>
      <c r="J20" s="117" t="str">
        <f>IF(ISBLANK(H20),"",IF(H20&gt;31.74,"",IF(H20&lt;=0,"TSM",IF(H20&lt;=0,"SM",IF(H20&lt;=25.95,"KSM",IF(H20&lt;=27.35,"I A",IF(H20&lt;=29.24,"II A",IF(H20&lt;=31.74,"III A"))))))))</f>
        <v>II A</v>
      </c>
      <c r="K20" s="54" t="s">
        <v>105</v>
      </c>
      <c r="L20" s="116"/>
      <c r="M20" s="115">
        <v>2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</row>
    <row r="21" spans="5:13" s="75" customFormat="1" ht="6" customHeight="1">
      <c r="E21" s="83"/>
      <c r="F21" s="82"/>
      <c r="G21" s="81"/>
      <c r="H21" s="80"/>
      <c r="I21" s="78"/>
      <c r="J21" s="77"/>
      <c r="K21" s="76"/>
      <c r="M21" s="114"/>
    </row>
    <row r="22" spans="3:13" s="75" customFormat="1" ht="12.75" customHeight="1">
      <c r="C22" s="42"/>
      <c r="D22" s="87">
        <v>3</v>
      </c>
      <c r="E22" s="86" t="s">
        <v>285</v>
      </c>
      <c r="F22" s="85"/>
      <c r="G22" s="81"/>
      <c r="H22" s="84"/>
      <c r="I22" s="78"/>
      <c r="J22" s="77"/>
      <c r="K22" s="76"/>
      <c r="M22" s="114"/>
    </row>
    <row r="23" spans="5:13" s="75" customFormat="1" ht="6" customHeight="1">
      <c r="E23" s="83"/>
      <c r="F23" s="82"/>
      <c r="G23" s="81"/>
      <c r="H23" s="80"/>
      <c r="I23" s="78"/>
      <c r="J23" s="77"/>
      <c r="K23" s="76"/>
      <c r="M23" s="114"/>
    </row>
    <row r="24" spans="1:13" s="42" customFormat="1" ht="11.25" customHeight="1">
      <c r="A24" s="66" t="s">
        <v>3</v>
      </c>
      <c r="B24" s="66" t="s">
        <v>54</v>
      </c>
      <c r="C24" s="74" t="s">
        <v>53</v>
      </c>
      <c r="D24" s="73" t="s">
        <v>52</v>
      </c>
      <c r="E24" s="72" t="s">
        <v>51</v>
      </c>
      <c r="F24" s="71" t="s">
        <v>50</v>
      </c>
      <c r="G24" s="70" t="s">
        <v>49</v>
      </c>
      <c r="H24" s="69" t="s">
        <v>284</v>
      </c>
      <c r="I24" s="68" t="s">
        <v>46</v>
      </c>
      <c r="J24" s="67" t="s">
        <v>45</v>
      </c>
      <c r="K24" s="66" t="s">
        <v>44</v>
      </c>
      <c r="L24" s="42" t="s">
        <v>43</v>
      </c>
      <c r="M24" s="122" t="s">
        <v>42</v>
      </c>
    </row>
    <row r="25" spans="1:241" s="50" customFormat="1" ht="15.75" customHeight="1">
      <c r="A25" s="121">
        <v>1</v>
      </c>
      <c r="B25" s="120">
        <v>136</v>
      </c>
      <c r="C25" s="63" t="s">
        <v>71</v>
      </c>
      <c r="D25" s="62" t="s">
        <v>70</v>
      </c>
      <c r="E25" s="61" t="s">
        <v>69</v>
      </c>
      <c r="F25" s="60" t="s">
        <v>7</v>
      </c>
      <c r="G25" s="119">
        <f>IF(ISBLANK(H25),"",TRUNC(1.502*(H25-51)^2))</f>
        <v>861</v>
      </c>
      <c r="H25" s="58">
        <v>27.05</v>
      </c>
      <c r="I25" s="118">
        <v>0.233</v>
      </c>
      <c r="J25" s="117" t="str">
        <f>IF(ISBLANK(H25),"",IF(H25&gt;31.74,"",IF(H25&lt;=0,"TSM",IF(H25&lt;=0,"SM",IF(H25&lt;=25.95,"KSM",IF(H25&lt;=27.35,"I A",IF(H25&lt;=29.24,"II A",IF(H25&lt;=31.74,"III A"))))))))</f>
        <v>I A</v>
      </c>
      <c r="K25" s="54" t="s">
        <v>68</v>
      </c>
      <c r="L25" s="116">
        <v>26.76</v>
      </c>
      <c r="M25" s="115">
        <v>3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</row>
    <row r="26" spans="1:241" s="50" customFormat="1" ht="15.75" customHeight="1">
      <c r="A26" s="121">
        <v>2</v>
      </c>
      <c r="B26" s="120">
        <v>145</v>
      </c>
      <c r="C26" s="63" t="s">
        <v>29</v>
      </c>
      <c r="D26" s="62" t="s">
        <v>28</v>
      </c>
      <c r="E26" s="61" t="s">
        <v>27</v>
      </c>
      <c r="F26" s="60" t="s">
        <v>7</v>
      </c>
      <c r="G26" s="119">
        <f>IF(ISBLANK(H26),"",TRUNC(1.502*(H26-51)^2))</f>
        <v>735</v>
      </c>
      <c r="H26" s="58">
        <v>28.87</v>
      </c>
      <c r="I26" s="118">
        <v>0.51</v>
      </c>
      <c r="J26" s="117" t="str">
        <f>IF(ISBLANK(H26),"",IF(H26&gt;31.74,"",IF(H26&lt;=0,"TSM",IF(H26&lt;=0,"SM",IF(H26&lt;=25.95,"KSM",IF(H26&lt;=27.35,"I A",IF(H26&lt;=29.24,"II A",IF(H26&lt;=31.74,"III A"))))))))</f>
        <v>II A</v>
      </c>
      <c r="K26" s="54" t="s">
        <v>26</v>
      </c>
      <c r="L26" s="116">
        <v>27.63</v>
      </c>
      <c r="M26" s="115">
        <v>4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</row>
    <row r="27" spans="1:241" s="50" customFormat="1" ht="15.75" customHeight="1">
      <c r="A27" s="121" t="s">
        <v>80</v>
      </c>
      <c r="B27" s="120">
        <v>176</v>
      </c>
      <c r="C27" s="63" t="s">
        <v>33</v>
      </c>
      <c r="D27" s="62" t="s">
        <v>86</v>
      </c>
      <c r="E27" s="61" t="s">
        <v>85</v>
      </c>
      <c r="F27" s="60" t="s">
        <v>1</v>
      </c>
      <c r="G27" s="119" t="s">
        <v>80</v>
      </c>
      <c r="H27" s="58">
        <v>27.23</v>
      </c>
      <c r="I27" s="118">
        <v>0.156</v>
      </c>
      <c r="J27" s="117" t="str">
        <f>IF(ISBLANK(H27),"",IF(H27&gt;31.74,"",IF(H27&lt;=0,"TSM",IF(H27&lt;=0,"SM",IF(H27&lt;=25.95,"KSM",IF(H27&lt;=27.35,"I A",IF(H27&lt;=29.24,"II A",IF(H27&lt;=31.74,"III A"))))))))</f>
        <v>I A</v>
      </c>
      <c r="K27" s="54" t="s">
        <v>84</v>
      </c>
      <c r="L27" s="116">
        <v>27.33</v>
      </c>
      <c r="M27" s="115">
        <v>2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</row>
    <row r="28" spans="5:13" s="75" customFormat="1" ht="6" customHeight="1">
      <c r="E28" s="83"/>
      <c r="F28" s="82"/>
      <c r="G28" s="81"/>
      <c r="H28" s="80"/>
      <c r="I28" s="78"/>
      <c r="J28" s="77"/>
      <c r="K28" s="76"/>
      <c r="M28" s="114"/>
    </row>
    <row r="29" spans="3:13" s="75" customFormat="1" ht="12.75" customHeight="1">
      <c r="C29" s="42"/>
      <c r="D29" s="87">
        <v>4</v>
      </c>
      <c r="E29" s="86" t="s">
        <v>285</v>
      </c>
      <c r="F29" s="85"/>
      <c r="G29" s="81"/>
      <c r="H29" s="84"/>
      <c r="I29" s="78"/>
      <c r="J29" s="77"/>
      <c r="K29" s="76"/>
      <c r="M29" s="114"/>
    </row>
    <row r="30" spans="5:13" s="75" customFormat="1" ht="6" customHeight="1">
      <c r="E30" s="83"/>
      <c r="F30" s="82"/>
      <c r="G30" s="81"/>
      <c r="H30" s="80"/>
      <c r="I30" s="78"/>
      <c r="J30" s="77"/>
      <c r="K30" s="76"/>
      <c r="M30" s="114"/>
    </row>
    <row r="31" spans="1:13" s="42" customFormat="1" ht="11.25" customHeight="1">
      <c r="A31" s="66" t="s">
        <v>3</v>
      </c>
      <c r="B31" s="66" t="s">
        <v>54</v>
      </c>
      <c r="C31" s="74" t="s">
        <v>53</v>
      </c>
      <c r="D31" s="73" t="s">
        <v>52</v>
      </c>
      <c r="E31" s="72" t="s">
        <v>51</v>
      </c>
      <c r="F31" s="71" t="s">
        <v>50</v>
      </c>
      <c r="G31" s="70" t="s">
        <v>49</v>
      </c>
      <c r="H31" s="69" t="s">
        <v>284</v>
      </c>
      <c r="I31" s="68" t="s">
        <v>46</v>
      </c>
      <c r="J31" s="67" t="s">
        <v>45</v>
      </c>
      <c r="K31" s="66" t="s">
        <v>44</v>
      </c>
      <c r="L31" s="42" t="s">
        <v>43</v>
      </c>
      <c r="M31" s="122" t="s">
        <v>42</v>
      </c>
    </row>
    <row r="32" spans="1:241" s="50" customFormat="1" ht="15.75" customHeight="1">
      <c r="A32" s="121">
        <v>1</v>
      </c>
      <c r="B32" s="120">
        <v>123</v>
      </c>
      <c r="C32" s="63" t="s">
        <v>63</v>
      </c>
      <c r="D32" s="62" t="s">
        <v>62</v>
      </c>
      <c r="E32" s="61" t="s">
        <v>61</v>
      </c>
      <c r="F32" s="60" t="s">
        <v>9</v>
      </c>
      <c r="G32" s="119">
        <f>IF(ISBLANK(H32),"",TRUNC(1.502*(H32-51)^2))</f>
        <v>822</v>
      </c>
      <c r="H32" s="58">
        <v>27.6</v>
      </c>
      <c r="I32" s="118" t="s">
        <v>116</v>
      </c>
      <c r="J32" s="117" t="str">
        <f>IF(ISBLANK(H32),"",IF(H32&gt;31.74,"",IF(H32&lt;=0,"TSM",IF(H32&lt;=0,"SM",IF(H32&lt;=25.95,"KSM",IF(H32&lt;=27.35,"I A",IF(H32&lt;=29.24,"II A",IF(H32&lt;=31.74,"III A"))))))))</f>
        <v>II A</v>
      </c>
      <c r="K32" s="54" t="s">
        <v>60</v>
      </c>
      <c r="L32" s="116"/>
      <c r="M32" s="115">
        <v>3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</row>
    <row r="33" spans="1:241" s="50" customFormat="1" ht="15.75" customHeight="1">
      <c r="A33" s="121" t="s">
        <v>80</v>
      </c>
      <c r="B33" s="120">
        <v>104</v>
      </c>
      <c r="C33" s="63" t="s">
        <v>100</v>
      </c>
      <c r="D33" s="62" t="s">
        <v>99</v>
      </c>
      <c r="E33" s="61" t="s">
        <v>98</v>
      </c>
      <c r="F33" s="60" t="s">
        <v>97</v>
      </c>
      <c r="G33" s="119" t="s">
        <v>80</v>
      </c>
      <c r="H33" s="58">
        <v>27.51</v>
      </c>
      <c r="I33" s="118">
        <v>0.173</v>
      </c>
      <c r="J33" s="117" t="str">
        <f>IF(ISBLANK(H33),"",IF(H33&gt;31.74,"",IF(H33&lt;=0,"TSM",IF(H33&lt;=0,"SM",IF(H33&lt;=25.95,"KSM",IF(H33&lt;=27.35,"I A",IF(H33&lt;=29.24,"II A",IF(H33&lt;=31.74,"III A"))))))))</f>
        <v>II A</v>
      </c>
      <c r="K33" s="54" t="s">
        <v>96</v>
      </c>
      <c r="L33" s="116"/>
      <c r="M33" s="115">
        <v>1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</row>
    <row r="34" spans="1:241" s="50" customFormat="1" ht="15.75" customHeight="1">
      <c r="A34" s="121"/>
      <c r="B34" s="120">
        <v>151</v>
      </c>
      <c r="C34" s="63" t="s">
        <v>283</v>
      </c>
      <c r="D34" s="62" t="s">
        <v>282</v>
      </c>
      <c r="E34" s="61" t="s">
        <v>281</v>
      </c>
      <c r="F34" s="60" t="s">
        <v>7</v>
      </c>
      <c r="G34" s="119"/>
      <c r="H34" s="58" t="s">
        <v>75</v>
      </c>
      <c r="I34" s="118"/>
      <c r="J34" s="117">
        <f>IF(ISBLANK(H34),"",IF(H34&gt;31.74,"",IF(H34&lt;=0,"TSM",IF(H34&lt;=0,"SM",IF(H34&lt;=25.95,"KSM",IF(H34&lt;=27.35,"I A",IF(H34&lt;=29.24,"II A",IF(H34&lt;=31.74,"III A"))))))))</f>
      </c>
      <c r="K34" s="54" t="s">
        <v>34</v>
      </c>
      <c r="L34" s="116"/>
      <c r="M34" s="115">
        <v>4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IJ22"/>
  <sheetViews>
    <sheetView zoomScale="115" zoomScaleNormal="115" zoomScalePageLayoutView="0" workbookViewId="0" topLeftCell="A1">
      <selection activeCell="D21" sqref="D21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46" bestFit="1" customWidth="1"/>
    <col min="9" max="9" width="4.140625" style="45" customWidth="1"/>
    <col min="10" max="10" width="5.140625" style="44" customWidth="1"/>
    <col min="11" max="11" width="24.57421875" style="42" customWidth="1"/>
    <col min="12" max="12" width="5.57421875" style="42" hidden="1" customWidth="1"/>
    <col min="13" max="13" width="4.57421875" style="114" hidden="1" customWidth="1"/>
    <col min="14" max="243" width="9.140625" style="42" customWidth="1"/>
    <col min="244" max="16384" width="9.140625" style="41" customWidth="1"/>
  </cols>
  <sheetData>
    <row r="1" spans="1:244" s="97" customFormat="1" ht="18.75">
      <c r="A1" s="102" t="s">
        <v>0</v>
      </c>
      <c r="E1" s="99"/>
      <c r="F1" s="101"/>
      <c r="G1" s="100"/>
      <c r="H1" s="46"/>
      <c r="I1" s="45"/>
      <c r="J1" s="99"/>
      <c r="M1" s="125"/>
      <c r="IJ1" s="41"/>
    </row>
    <row r="2" spans="5:244" s="97" customFormat="1" ht="13.5" customHeight="1">
      <c r="E2" s="99"/>
      <c r="F2" s="101"/>
      <c r="G2" s="100"/>
      <c r="H2" s="46"/>
      <c r="I2" s="45"/>
      <c r="J2" s="99"/>
      <c r="K2" s="98" t="s">
        <v>1</v>
      </c>
      <c r="M2" s="125"/>
      <c r="IJ2" s="41"/>
    </row>
    <row r="3" spans="3:13" s="75" customFormat="1" ht="4.5" customHeight="1">
      <c r="C3" s="90"/>
      <c r="E3" s="89"/>
      <c r="F3" s="88"/>
      <c r="G3" s="81"/>
      <c r="H3" s="84"/>
      <c r="I3" s="78"/>
      <c r="J3" s="77"/>
      <c r="K3" s="76"/>
      <c r="M3" s="114"/>
    </row>
    <row r="4" spans="3:11" ht="15.75">
      <c r="C4" s="96" t="s">
        <v>296</v>
      </c>
      <c r="E4" s="95"/>
      <c r="F4" s="94"/>
      <c r="K4" s="93" t="s">
        <v>18</v>
      </c>
    </row>
    <row r="5" spans="5:13" s="75" customFormat="1" ht="6" customHeight="1">
      <c r="E5" s="83"/>
      <c r="F5" s="82"/>
      <c r="G5" s="81"/>
      <c r="H5" s="80"/>
      <c r="I5" s="78"/>
      <c r="J5" s="77"/>
      <c r="K5" s="76"/>
      <c r="M5" s="114"/>
    </row>
    <row r="6" spans="3:13" s="75" customFormat="1" ht="12.75" customHeight="1">
      <c r="C6" s="42"/>
      <c r="D6" s="87"/>
      <c r="E6" s="86" t="s">
        <v>297</v>
      </c>
      <c r="F6" s="85"/>
      <c r="G6" s="81"/>
      <c r="H6" s="84"/>
      <c r="I6" s="78"/>
      <c r="J6" s="77"/>
      <c r="K6" s="76"/>
      <c r="M6" s="114"/>
    </row>
    <row r="7" spans="5:13" s="75" customFormat="1" ht="6" customHeight="1">
      <c r="E7" s="83"/>
      <c r="F7" s="82"/>
      <c r="G7" s="81"/>
      <c r="H7" s="80"/>
      <c r="I7" s="78"/>
      <c r="J7" s="77"/>
      <c r="K7" s="76"/>
      <c r="M7" s="114"/>
    </row>
    <row r="8" spans="1:13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284</v>
      </c>
      <c r="I8" s="68" t="s">
        <v>46</v>
      </c>
      <c r="J8" s="67" t="s">
        <v>45</v>
      </c>
      <c r="K8" s="66" t="s">
        <v>44</v>
      </c>
      <c r="L8" s="42" t="s">
        <v>43</v>
      </c>
      <c r="M8" s="122" t="s">
        <v>42</v>
      </c>
    </row>
    <row r="9" spans="1:241" s="50" customFormat="1" ht="15.75" customHeight="1">
      <c r="A9" s="121">
        <v>1</v>
      </c>
      <c r="B9" s="120">
        <v>136</v>
      </c>
      <c r="C9" s="63" t="s">
        <v>71</v>
      </c>
      <c r="D9" s="62" t="s">
        <v>70</v>
      </c>
      <c r="E9" s="61" t="s">
        <v>69</v>
      </c>
      <c r="F9" s="60" t="s">
        <v>7</v>
      </c>
      <c r="G9" s="119">
        <f aca="true" t="shared" si="0" ref="G9:G15">IF(ISBLANK(H9),"",TRUNC(1.502*(H9-51)^2))</f>
        <v>861</v>
      </c>
      <c r="H9" s="58">
        <v>27.05</v>
      </c>
      <c r="I9" s="118">
        <v>0.233</v>
      </c>
      <c r="J9" s="117" t="str">
        <f aca="true" t="shared" si="1" ref="J9:J14">IF(ISBLANK(H9),"",IF(H9&gt;31.74,"",IF(H9&lt;=0,"TSM",IF(H9&lt;=0,"SM",IF(H9&lt;=25.95,"KSM",IF(H9&lt;=27.35,"I A",IF(H9&lt;=29.24,"II A",IF(H9&lt;=31.74,"III A"))))))))</f>
        <v>I A</v>
      </c>
      <c r="K9" s="54" t="s">
        <v>68</v>
      </c>
      <c r="L9" s="116">
        <v>26.76</v>
      </c>
      <c r="M9" s="115">
        <v>3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</row>
    <row r="10" spans="1:241" s="50" customFormat="1" ht="15.75" customHeight="1">
      <c r="A10" s="121">
        <v>2</v>
      </c>
      <c r="B10" s="120">
        <v>123</v>
      </c>
      <c r="C10" s="63" t="s">
        <v>63</v>
      </c>
      <c r="D10" s="62" t="s">
        <v>62</v>
      </c>
      <c r="E10" s="61" t="s">
        <v>61</v>
      </c>
      <c r="F10" s="60" t="s">
        <v>9</v>
      </c>
      <c r="G10" s="119">
        <f t="shared" si="0"/>
        <v>822</v>
      </c>
      <c r="H10" s="58">
        <v>27.6</v>
      </c>
      <c r="I10" s="118" t="s">
        <v>116</v>
      </c>
      <c r="J10" s="117" t="str">
        <f t="shared" si="1"/>
        <v>II A</v>
      </c>
      <c r="K10" s="54" t="s">
        <v>60</v>
      </c>
      <c r="L10" s="116"/>
      <c r="M10" s="115">
        <v>3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</row>
    <row r="11" spans="1:241" s="50" customFormat="1" ht="15.75" customHeight="1">
      <c r="A11" s="121">
        <v>3</v>
      </c>
      <c r="B11" s="120">
        <v>14</v>
      </c>
      <c r="C11" s="63" t="s">
        <v>108</v>
      </c>
      <c r="D11" s="62" t="s">
        <v>107</v>
      </c>
      <c r="E11" s="61" t="s">
        <v>106</v>
      </c>
      <c r="F11" s="60" t="s">
        <v>10</v>
      </c>
      <c r="G11" s="119">
        <f t="shared" si="0"/>
        <v>800</v>
      </c>
      <c r="H11" s="58">
        <v>27.91</v>
      </c>
      <c r="I11" s="118">
        <v>0.229</v>
      </c>
      <c r="J11" s="117" t="str">
        <f t="shared" si="1"/>
        <v>II A</v>
      </c>
      <c r="K11" s="54" t="s">
        <v>105</v>
      </c>
      <c r="L11" s="116"/>
      <c r="M11" s="115">
        <v>4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</row>
    <row r="12" spans="1:241" s="50" customFormat="1" ht="15.75" customHeight="1">
      <c r="A12" s="121">
        <v>4</v>
      </c>
      <c r="B12" s="120">
        <v>67</v>
      </c>
      <c r="C12" s="63" t="s">
        <v>59</v>
      </c>
      <c r="D12" s="62" t="s">
        <v>58</v>
      </c>
      <c r="E12" s="61" t="s">
        <v>57</v>
      </c>
      <c r="F12" s="124" t="s">
        <v>12</v>
      </c>
      <c r="G12" s="59">
        <f t="shared" si="0"/>
        <v>797</v>
      </c>
      <c r="H12" s="108">
        <v>27.96</v>
      </c>
      <c r="I12" s="123">
        <v>0.417</v>
      </c>
      <c r="J12" s="117" t="str">
        <f t="shared" si="1"/>
        <v>II A</v>
      </c>
      <c r="K12" s="54" t="s">
        <v>56</v>
      </c>
      <c r="L12" s="116"/>
      <c r="M12" s="115">
        <v>3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</row>
    <row r="13" spans="1:241" s="50" customFormat="1" ht="15.75" customHeight="1">
      <c r="A13" s="121">
        <v>5</v>
      </c>
      <c r="B13" s="120">
        <v>6</v>
      </c>
      <c r="C13" s="63" t="s">
        <v>295</v>
      </c>
      <c r="D13" s="62" t="s">
        <v>294</v>
      </c>
      <c r="E13" s="61" t="s">
        <v>293</v>
      </c>
      <c r="F13" s="60" t="s">
        <v>10</v>
      </c>
      <c r="G13" s="119">
        <f t="shared" si="0"/>
        <v>739</v>
      </c>
      <c r="H13" s="58">
        <v>28.81</v>
      </c>
      <c r="I13" s="118">
        <v>0.158</v>
      </c>
      <c r="J13" s="117" t="str">
        <f t="shared" si="1"/>
        <v>II A</v>
      </c>
      <c r="K13" s="54" t="s">
        <v>292</v>
      </c>
      <c r="L13" s="116">
        <v>28.85</v>
      </c>
      <c r="M13" s="115">
        <v>2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</row>
    <row r="14" spans="1:241" s="50" customFormat="1" ht="15.75" customHeight="1">
      <c r="A14" s="121">
        <v>6</v>
      </c>
      <c r="B14" s="120">
        <v>145</v>
      </c>
      <c r="C14" s="63" t="s">
        <v>29</v>
      </c>
      <c r="D14" s="62" t="s">
        <v>28</v>
      </c>
      <c r="E14" s="61" t="s">
        <v>27</v>
      </c>
      <c r="F14" s="60" t="s">
        <v>7</v>
      </c>
      <c r="G14" s="119">
        <f t="shared" si="0"/>
        <v>735</v>
      </c>
      <c r="H14" s="58">
        <v>28.87</v>
      </c>
      <c r="I14" s="118">
        <v>0.51</v>
      </c>
      <c r="J14" s="117" t="str">
        <f t="shared" si="1"/>
        <v>II A</v>
      </c>
      <c r="K14" s="54" t="s">
        <v>26</v>
      </c>
      <c r="L14" s="116">
        <v>27.63</v>
      </c>
      <c r="M14" s="115">
        <v>4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</row>
    <row r="15" spans="1:241" s="50" customFormat="1" ht="15.75" customHeight="1">
      <c r="A15" s="121">
        <v>7</v>
      </c>
      <c r="B15" s="120">
        <v>42</v>
      </c>
      <c r="C15" s="63" t="s">
        <v>25</v>
      </c>
      <c r="D15" s="62" t="s">
        <v>24</v>
      </c>
      <c r="E15" s="61" t="s">
        <v>23</v>
      </c>
      <c r="F15" s="60" t="s">
        <v>11</v>
      </c>
      <c r="G15" s="119">
        <f t="shared" si="0"/>
        <v>511</v>
      </c>
      <c r="H15" s="58">
        <v>32.55</v>
      </c>
      <c r="I15" s="118">
        <v>0.302</v>
      </c>
      <c r="J15" s="117"/>
      <c r="K15" s="54" t="s">
        <v>22</v>
      </c>
      <c r="L15" s="116"/>
      <c r="M15" s="115">
        <v>1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</row>
    <row r="16" spans="1:241" s="50" customFormat="1" ht="15.75" customHeight="1">
      <c r="A16" s="121" t="s">
        <v>80</v>
      </c>
      <c r="B16" s="120">
        <v>171</v>
      </c>
      <c r="C16" s="63" t="s">
        <v>104</v>
      </c>
      <c r="D16" s="62" t="s">
        <v>103</v>
      </c>
      <c r="E16" s="61" t="s">
        <v>102</v>
      </c>
      <c r="F16" s="60" t="s">
        <v>1</v>
      </c>
      <c r="G16" s="119" t="s">
        <v>80</v>
      </c>
      <c r="H16" s="58">
        <v>26.31</v>
      </c>
      <c r="I16" s="118">
        <v>0.139</v>
      </c>
      <c r="J16" s="117" t="str">
        <f>IF(ISBLANK(H16),"",IF(H16&gt;31.74,"",IF(H16&lt;=0,"TSM",IF(H16&lt;=0,"SM",IF(H16&lt;=25.95,"KSM",IF(H16&lt;=27.35,"I A",IF(H16&lt;=29.24,"II A",IF(H16&lt;=31.74,"III A"))))))))</f>
        <v>I A</v>
      </c>
      <c r="K16" s="54" t="s">
        <v>79</v>
      </c>
      <c r="L16" s="116">
        <v>25.98</v>
      </c>
      <c r="M16" s="115">
        <v>3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</row>
    <row r="17" spans="1:241" s="50" customFormat="1" ht="15.75" customHeight="1">
      <c r="A17" s="121" t="s">
        <v>80</v>
      </c>
      <c r="B17" s="120">
        <v>176</v>
      </c>
      <c r="C17" s="63" t="s">
        <v>33</v>
      </c>
      <c r="D17" s="62" t="s">
        <v>86</v>
      </c>
      <c r="E17" s="61" t="s">
        <v>85</v>
      </c>
      <c r="F17" s="60" t="s">
        <v>1</v>
      </c>
      <c r="G17" s="119" t="s">
        <v>80</v>
      </c>
      <c r="H17" s="58">
        <v>27.23</v>
      </c>
      <c r="I17" s="118">
        <v>0.156</v>
      </c>
      <c r="J17" s="117" t="str">
        <f>IF(ISBLANK(H17),"",IF(H17&gt;31.74,"",IF(H17&lt;=0,"TSM",IF(H17&lt;=0,"SM",IF(H17&lt;=25.95,"KSM",IF(H17&lt;=27.35,"I A",IF(H17&lt;=29.24,"II A",IF(H17&lt;=31.74,"III A"))))))))</f>
        <v>I A</v>
      </c>
      <c r="K17" s="54" t="s">
        <v>84</v>
      </c>
      <c r="L17" s="116">
        <v>27.33</v>
      </c>
      <c r="M17" s="115">
        <v>2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</row>
    <row r="18" spans="1:241" s="50" customFormat="1" ht="15.75" customHeight="1">
      <c r="A18" s="121" t="s">
        <v>80</v>
      </c>
      <c r="B18" s="120">
        <v>104</v>
      </c>
      <c r="C18" s="63" t="s">
        <v>100</v>
      </c>
      <c r="D18" s="62" t="s">
        <v>99</v>
      </c>
      <c r="E18" s="61" t="s">
        <v>98</v>
      </c>
      <c r="F18" s="60" t="s">
        <v>97</v>
      </c>
      <c r="G18" s="119" t="s">
        <v>80</v>
      </c>
      <c r="H18" s="58">
        <v>27.51</v>
      </c>
      <c r="I18" s="118">
        <v>0.173</v>
      </c>
      <c r="J18" s="117" t="str">
        <f>IF(ISBLANK(H18),"",IF(H18&gt;31.74,"",IF(H18&lt;=0,"TSM",IF(H18&lt;=0,"SM",IF(H18&lt;=25.95,"KSM",IF(H18&lt;=27.35,"I A",IF(H18&lt;=29.24,"II A",IF(H18&lt;=31.74,"III A"))))))))</f>
        <v>II A</v>
      </c>
      <c r="K18" s="54" t="s">
        <v>96</v>
      </c>
      <c r="L18" s="116"/>
      <c r="M18" s="115">
        <v>1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</row>
    <row r="19" spans="1:241" s="50" customFormat="1" ht="15.75" customHeight="1">
      <c r="A19" s="121" t="s">
        <v>80</v>
      </c>
      <c r="B19" s="120">
        <v>172</v>
      </c>
      <c r="C19" s="63" t="s">
        <v>83</v>
      </c>
      <c r="D19" s="62" t="s">
        <v>82</v>
      </c>
      <c r="E19" s="61" t="s">
        <v>81</v>
      </c>
      <c r="F19" s="60" t="s">
        <v>1</v>
      </c>
      <c r="G19" s="119" t="s">
        <v>80</v>
      </c>
      <c r="H19" s="58">
        <v>27.66</v>
      </c>
      <c r="I19" s="118">
        <v>0.253</v>
      </c>
      <c r="J19" s="117" t="str">
        <f>IF(ISBLANK(H19),"",IF(H19&gt;31.74,"",IF(H19&lt;=0,"TSM",IF(H19&lt;=0,"SM",IF(H19&lt;=25.95,"KSM",IF(H19&lt;=27.35,"I A",IF(H19&lt;=29.24,"II A",IF(H19&lt;=31.74,"III A"))))))))</f>
        <v>II A</v>
      </c>
      <c r="K19" s="54" t="s">
        <v>79</v>
      </c>
      <c r="L19" s="116">
        <v>27.42</v>
      </c>
      <c r="M19" s="115">
        <v>4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</row>
    <row r="20" spans="1:241" s="50" customFormat="1" ht="15.75" customHeight="1">
      <c r="A20" s="121" t="s">
        <v>80</v>
      </c>
      <c r="B20" s="120">
        <v>103</v>
      </c>
      <c r="C20" s="63" t="s">
        <v>288</v>
      </c>
      <c r="D20" s="62" t="s">
        <v>287</v>
      </c>
      <c r="E20" s="61" t="s">
        <v>286</v>
      </c>
      <c r="F20" s="60" t="s">
        <v>97</v>
      </c>
      <c r="G20" s="119" t="s">
        <v>80</v>
      </c>
      <c r="H20" s="58">
        <v>27.72</v>
      </c>
      <c r="I20" s="118">
        <v>0.192</v>
      </c>
      <c r="J20" s="117" t="str">
        <f>IF(ISBLANK(H20),"",IF(H20&gt;31.74,"",IF(H20&lt;=0,"TSM",IF(H20&lt;=0,"SM",IF(H20&lt;=25.95,"KSM",IF(H20&lt;=27.35,"I A",IF(H20&lt;=29.24,"II A",IF(H20&lt;=31.74,"III A"))))))))</f>
        <v>II A</v>
      </c>
      <c r="K20" s="54" t="s">
        <v>105</v>
      </c>
      <c r="L20" s="116"/>
      <c r="M20" s="115">
        <v>2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</row>
    <row r="21" spans="1:241" s="50" customFormat="1" ht="15.75" customHeight="1">
      <c r="A21" s="121"/>
      <c r="B21" s="120">
        <v>174</v>
      </c>
      <c r="C21" s="63" t="s">
        <v>291</v>
      </c>
      <c r="D21" s="62" t="s">
        <v>290</v>
      </c>
      <c r="E21" s="61" t="s">
        <v>289</v>
      </c>
      <c r="F21" s="60" t="s">
        <v>1</v>
      </c>
      <c r="G21" s="119" t="s">
        <v>80</v>
      </c>
      <c r="H21" s="58" t="s">
        <v>75</v>
      </c>
      <c r="I21" s="118"/>
      <c r="J21" s="117">
        <f>IF(ISBLANK(H21),"",IF(H21&gt;26.64,"",IF(H21&lt;=0,"TSM",IF(H21&lt;=0,"SM",IF(H21&lt;=22.74,"KSM",IF(H21&lt;=23.64,"I A",IF(H21&lt;=24.84,"II A",IF(H21&lt;=26.64,"III A"))))))))</f>
      </c>
      <c r="K21" s="54" t="s">
        <v>79</v>
      </c>
      <c r="L21" s="116">
        <v>28.7</v>
      </c>
      <c r="M21" s="115">
        <v>1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</row>
    <row r="22" spans="1:241" s="50" customFormat="1" ht="15.75" customHeight="1">
      <c r="A22" s="121"/>
      <c r="B22" s="120">
        <v>151</v>
      </c>
      <c r="C22" s="63" t="s">
        <v>283</v>
      </c>
      <c r="D22" s="62" t="s">
        <v>282</v>
      </c>
      <c r="E22" s="61" t="s">
        <v>281</v>
      </c>
      <c r="F22" s="60" t="s">
        <v>7</v>
      </c>
      <c r="G22" s="119"/>
      <c r="H22" s="58" t="s">
        <v>75</v>
      </c>
      <c r="I22" s="118"/>
      <c r="J22" s="117">
        <f>IF(ISBLANK(H22),"",IF(H22&gt;31.74,"",IF(H22&lt;=0,"TSM",IF(H22&lt;=0,"SM",IF(H22&lt;=25.95,"KSM",IF(H22&lt;=27.35,"I A",IF(H22&lt;=29.24,"II A",IF(H22&lt;=31.74,"III A"))))))))</f>
      </c>
      <c r="K22" s="54" t="s">
        <v>34</v>
      </c>
      <c r="L22" s="116"/>
      <c r="M22" s="115">
        <v>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CCFF"/>
  </sheetPr>
  <dimension ref="A1:IK79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2.00390625" style="42" customWidth="1"/>
    <col min="4" max="4" width="16.5742187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46" bestFit="1" customWidth="1"/>
    <col min="9" max="9" width="4.140625" style="45" customWidth="1"/>
    <col min="10" max="10" width="5.140625" style="44" customWidth="1"/>
    <col min="11" max="11" width="25.00390625" style="42" customWidth="1"/>
    <col min="12" max="12" width="6.00390625" style="126" hidden="1" customWidth="1"/>
    <col min="13" max="13" width="5.421875" style="42" hidden="1" customWidth="1"/>
    <col min="14" max="244" width="9.140625" style="42" customWidth="1"/>
    <col min="245" max="16384" width="9.140625" style="41" customWidth="1"/>
  </cols>
  <sheetData>
    <row r="1" spans="1:245" s="97" customFormat="1" ht="18.75">
      <c r="A1" s="102" t="s">
        <v>0</v>
      </c>
      <c r="E1" s="99"/>
      <c r="F1" s="101"/>
      <c r="G1" s="100"/>
      <c r="H1" s="46"/>
      <c r="I1" s="45"/>
      <c r="J1" s="99"/>
      <c r="L1" s="133"/>
      <c r="IK1" s="41"/>
    </row>
    <row r="2" spans="5:245" s="97" customFormat="1" ht="13.5" customHeight="1">
      <c r="E2" s="99"/>
      <c r="F2" s="101"/>
      <c r="G2" s="100"/>
      <c r="H2" s="46"/>
      <c r="I2" s="45"/>
      <c r="J2" s="99"/>
      <c r="K2" s="98" t="s">
        <v>1</v>
      </c>
      <c r="L2" s="133"/>
      <c r="IK2" s="41"/>
    </row>
    <row r="3" spans="3:12" s="75" customFormat="1" ht="4.5" customHeight="1">
      <c r="C3" s="90"/>
      <c r="E3" s="89"/>
      <c r="F3" s="88"/>
      <c r="G3" s="81"/>
      <c r="H3" s="84"/>
      <c r="I3" s="78"/>
      <c r="J3" s="77"/>
      <c r="K3" s="76"/>
      <c r="L3" s="126"/>
    </row>
    <row r="4" spans="3:11" ht="15.75">
      <c r="C4" s="96" t="s">
        <v>307</v>
      </c>
      <c r="E4" s="95"/>
      <c r="F4" s="94"/>
      <c r="K4" s="93" t="s">
        <v>18</v>
      </c>
    </row>
    <row r="5" spans="3:12" s="75" customFormat="1" ht="4.5" customHeight="1">
      <c r="C5" s="90"/>
      <c r="E5" s="89"/>
      <c r="F5" s="88"/>
      <c r="G5" s="81"/>
      <c r="H5" s="84"/>
      <c r="I5" s="78"/>
      <c r="J5" s="77"/>
      <c r="K5" s="76"/>
      <c r="L5" s="126"/>
    </row>
    <row r="6" spans="3:12" s="75" customFormat="1" ht="12.75" customHeight="1">
      <c r="C6" s="42"/>
      <c r="D6" s="87">
        <v>1</v>
      </c>
      <c r="E6" s="86" t="s">
        <v>299</v>
      </c>
      <c r="F6" s="85"/>
      <c r="G6" s="81"/>
      <c r="H6" s="84"/>
      <c r="I6" s="78"/>
      <c r="J6" s="77"/>
      <c r="K6" s="76"/>
      <c r="L6" s="126"/>
    </row>
    <row r="7" spans="5:12" s="75" customFormat="1" ht="6" customHeight="1">
      <c r="E7" s="83"/>
      <c r="F7" s="82"/>
      <c r="G7" s="81"/>
      <c r="H7" s="80"/>
      <c r="I7" s="78"/>
      <c r="J7" s="77"/>
      <c r="K7" s="76"/>
      <c r="L7" s="126"/>
    </row>
    <row r="8" spans="1:13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284</v>
      </c>
      <c r="I8" s="68" t="s">
        <v>46</v>
      </c>
      <c r="J8" s="67" t="s">
        <v>45</v>
      </c>
      <c r="K8" s="66" t="s">
        <v>44</v>
      </c>
      <c r="L8" s="126" t="s">
        <v>298</v>
      </c>
      <c r="M8" s="42" t="s">
        <v>42</v>
      </c>
    </row>
    <row r="9" spans="1:241" s="50" customFormat="1" ht="15.75" customHeight="1">
      <c r="A9" s="121">
        <v>1</v>
      </c>
      <c r="B9" s="120">
        <v>130</v>
      </c>
      <c r="C9" s="63" t="s">
        <v>274</v>
      </c>
      <c r="D9" s="62" t="s">
        <v>273</v>
      </c>
      <c r="E9" s="61" t="s">
        <v>272</v>
      </c>
      <c r="F9" s="124" t="s">
        <v>9</v>
      </c>
      <c r="G9" s="59">
        <f>IF(ISBLANK(H9),"",TRUNC(5.04*(H9-36)^2))</f>
        <v>755</v>
      </c>
      <c r="H9" s="108">
        <v>23.76</v>
      </c>
      <c r="I9" s="123"/>
      <c r="J9" s="117" t="str">
        <f>IF(ISBLANK(H9),"",IF(H9&gt;26.64,"",IF(H9&lt;=0,"TSM",IF(H9&lt;=0,"SM",IF(H9&lt;=22.74,"KSM",IF(H9&lt;=23.64,"I A",IF(H9&lt;=24.84,"II A",IF(H9&lt;=26.64,"III A"))))))))</f>
        <v>II A</v>
      </c>
      <c r="K9" s="54" t="s">
        <v>171</v>
      </c>
      <c r="L9" s="111">
        <v>7.25</v>
      </c>
      <c r="M9" s="51">
        <v>4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</row>
    <row r="10" spans="1:241" s="50" customFormat="1" ht="15.75" customHeight="1">
      <c r="A10" s="121">
        <v>2</v>
      </c>
      <c r="B10" s="120">
        <v>126</v>
      </c>
      <c r="C10" s="63" t="s">
        <v>340</v>
      </c>
      <c r="D10" s="62" t="s">
        <v>339</v>
      </c>
      <c r="E10" s="61" t="s">
        <v>338</v>
      </c>
      <c r="F10" s="124" t="s">
        <v>9</v>
      </c>
      <c r="G10" s="59">
        <f>IF(ISBLANK(H10),"",TRUNC(5.04*(H10-36)^2))</f>
        <v>748</v>
      </c>
      <c r="H10" s="108">
        <v>23.81</v>
      </c>
      <c r="I10" s="123" t="s">
        <v>116</v>
      </c>
      <c r="J10" s="117" t="str">
        <f>IF(ISBLANK(H10),"",IF(H10&gt;26.64,"",IF(H10&lt;=0,"TSM",IF(H10&lt;=0,"SM",IF(H10&lt;=22.74,"KSM",IF(H10&lt;=23.64,"I A",IF(H10&lt;=24.84,"II A",IF(H10&lt;=26.64,"III A"))))))))</f>
        <v>II A</v>
      </c>
      <c r="K10" s="54" t="s">
        <v>337</v>
      </c>
      <c r="L10" s="111">
        <v>7.74</v>
      </c>
      <c r="M10" s="51">
        <v>3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</row>
    <row r="11" spans="1:241" s="50" customFormat="1" ht="15.75" customHeight="1">
      <c r="A11" s="121"/>
      <c r="B11" s="120">
        <v>9</v>
      </c>
      <c r="C11" s="63" t="s">
        <v>336</v>
      </c>
      <c r="D11" s="62" t="s">
        <v>335</v>
      </c>
      <c r="E11" s="61" t="s">
        <v>334</v>
      </c>
      <c r="F11" s="124" t="s">
        <v>10</v>
      </c>
      <c r="G11" s="59"/>
      <c r="H11" s="108" t="s">
        <v>75</v>
      </c>
      <c r="I11" s="123"/>
      <c r="J11" s="117">
        <f>IF(ISBLANK(H11),"",IF(H11&gt;26.64,"",IF(H11&lt;=0,"TSM",IF(H11&lt;=0,"SM",IF(H11&lt;=22.74,"KSM",IF(H11&lt;=23.64,"I A",IF(H11&lt;=24.84,"II A",IF(H11&lt;=26.64,"III A"))))))))</f>
      </c>
      <c r="K11" s="54" t="s">
        <v>239</v>
      </c>
      <c r="L11" s="127" t="s">
        <v>333</v>
      </c>
      <c r="M11" s="51">
        <v>2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</row>
    <row r="12" spans="3:12" s="75" customFormat="1" ht="4.5" customHeight="1">
      <c r="C12" s="90"/>
      <c r="E12" s="89"/>
      <c r="F12" s="88"/>
      <c r="G12" s="81"/>
      <c r="H12" s="84"/>
      <c r="I12" s="78"/>
      <c r="J12" s="77"/>
      <c r="K12" s="76"/>
      <c r="L12" s="126"/>
    </row>
    <row r="13" spans="3:12" s="75" customFormat="1" ht="12.75" customHeight="1">
      <c r="C13" s="42"/>
      <c r="D13" s="87">
        <v>2</v>
      </c>
      <c r="E13" s="86" t="s">
        <v>299</v>
      </c>
      <c r="F13" s="85"/>
      <c r="G13" s="81"/>
      <c r="H13" s="84"/>
      <c r="I13" s="78"/>
      <c r="J13" s="77"/>
      <c r="K13" s="76"/>
      <c r="L13" s="126"/>
    </row>
    <row r="14" spans="5:12" s="75" customFormat="1" ht="6" customHeight="1">
      <c r="E14" s="83"/>
      <c r="F14" s="82"/>
      <c r="G14" s="81"/>
      <c r="H14" s="80"/>
      <c r="I14" s="78"/>
      <c r="J14" s="77"/>
      <c r="K14" s="76"/>
      <c r="L14" s="126"/>
    </row>
    <row r="15" spans="1:13" ht="11.25" customHeight="1">
      <c r="A15" s="66" t="s">
        <v>3</v>
      </c>
      <c r="B15" s="66" t="s">
        <v>54</v>
      </c>
      <c r="C15" s="74" t="s">
        <v>53</v>
      </c>
      <c r="D15" s="73" t="s">
        <v>52</v>
      </c>
      <c r="E15" s="72" t="s">
        <v>51</v>
      </c>
      <c r="F15" s="71" t="s">
        <v>50</v>
      </c>
      <c r="G15" s="70" t="s">
        <v>49</v>
      </c>
      <c r="H15" s="69" t="s">
        <v>284</v>
      </c>
      <c r="I15" s="68" t="s">
        <v>46</v>
      </c>
      <c r="J15" s="67" t="s">
        <v>45</v>
      </c>
      <c r="K15" s="66" t="s">
        <v>44</v>
      </c>
      <c r="L15" s="126" t="s">
        <v>298</v>
      </c>
      <c r="M15" s="42" t="s">
        <v>42</v>
      </c>
    </row>
    <row r="16" spans="1:241" s="50" customFormat="1" ht="15.75" customHeight="1">
      <c r="A16" s="121">
        <v>1</v>
      </c>
      <c r="B16" s="120">
        <v>157</v>
      </c>
      <c r="C16" s="63" t="s">
        <v>248</v>
      </c>
      <c r="D16" s="62" t="s">
        <v>247</v>
      </c>
      <c r="E16" s="61" t="s">
        <v>246</v>
      </c>
      <c r="F16" s="124" t="s">
        <v>7</v>
      </c>
      <c r="G16" s="59">
        <f>IF(ISBLANK(H16),"",TRUNC(5.04*(H16-36)^2))</f>
        <v>616</v>
      </c>
      <c r="H16" s="108">
        <v>24.94</v>
      </c>
      <c r="I16" s="123">
        <v>0.213</v>
      </c>
      <c r="J16" s="117" t="str">
        <f>IF(ISBLANK(H16),"",IF(H16&gt;26.64,"",IF(H16&lt;=0,"TSM",IF(H16&lt;=0,"SM",IF(H16&lt;=22.74,"KSM",IF(H16&lt;=23.64,"I A",IF(H16&lt;=24.84,"II A",IF(H16&lt;=26.64,"III A"))))))))</f>
        <v>III A</v>
      </c>
      <c r="K16" s="54" t="s">
        <v>245</v>
      </c>
      <c r="L16" s="111">
        <v>7.36</v>
      </c>
      <c r="M16" s="51">
        <v>3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</row>
    <row r="17" spans="1:241" s="50" customFormat="1" ht="15.75" customHeight="1">
      <c r="A17" s="121">
        <v>2</v>
      </c>
      <c r="B17" s="120">
        <v>121</v>
      </c>
      <c r="C17" s="63" t="s">
        <v>201</v>
      </c>
      <c r="D17" s="62" t="s">
        <v>200</v>
      </c>
      <c r="E17" s="61" t="s">
        <v>199</v>
      </c>
      <c r="F17" s="124" t="s">
        <v>13</v>
      </c>
      <c r="G17" s="59">
        <f>IF(ISBLANK(H17),"",TRUNC(5.04*(H17-36)^2))</f>
        <v>547</v>
      </c>
      <c r="H17" s="108">
        <v>25.58</v>
      </c>
      <c r="I17" s="123">
        <v>0.179</v>
      </c>
      <c r="J17" s="117" t="str">
        <f>IF(ISBLANK(H17),"",IF(H17&gt;26.64,"",IF(H17&lt;=0,"TSM",IF(H17&lt;=0,"SM",IF(H17&lt;=22.74,"KSM",IF(H17&lt;=23.64,"I A",IF(H17&lt;=24.84,"II A",IF(H17&lt;=26.64,"III A"))))))))</f>
        <v>III A</v>
      </c>
      <c r="K17" s="54" t="s">
        <v>198</v>
      </c>
      <c r="L17" s="111">
        <v>7.58</v>
      </c>
      <c r="M17" s="51">
        <v>2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</row>
    <row r="18" spans="1:241" s="50" customFormat="1" ht="15.75" customHeight="1">
      <c r="A18" s="121">
        <v>3</v>
      </c>
      <c r="B18" s="120">
        <v>128</v>
      </c>
      <c r="C18" s="63" t="s">
        <v>134</v>
      </c>
      <c r="D18" s="62" t="s">
        <v>133</v>
      </c>
      <c r="E18" s="61" t="s">
        <v>132</v>
      </c>
      <c r="F18" s="124" t="s">
        <v>9</v>
      </c>
      <c r="G18" s="59">
        <f>IF(ISBLANK(H18),"",TRUNC(5.04*(H18-36)^2))</f>
        <v>445</v>
      </c>
      <c r="H18" s="108">
        <v>26.6</v>
      </c>
      <c r="I18" s="123">
        <v>0.235</v>
      </c>
      <c r="J18" s="117" t="str">
        <f>IF(ISBLANK(H18),"",IF(H18&gt;26.64,"",IF(H18&lt;=0,"TSM",IF(H18&lt;=0,"SM",IF(H18&lt;=22.74,"KSM",IF(H18&lt;=23.64,"I A",IF(H18&lt;=24.84,"II A",IF(H18&lt;=26.64,"III A"))))))))</f>
        <v>III A</v>
      </c>
      <c r="K18" s="54" t="s">
        <v>131</v>
      </c>
      <c r="L18" s="111">
        <v>7.72</v>
      </c>
      <c r="M18" s="51">
        <v>1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</row>
    <row r="19" spans="1:241" s="50" customFormat="1" ht="15.75" customHeight="1">
      <c r="A19" s="121"/>
      <c r="B19" s="120">
        <v>65</v>
      </c>
      <c r="C19" s="63" t="s">
        <v>142</v>
      </c>
      <c r="D19" s="62" t="s">
        <v>141</v>
      </c>
      <c r="E19" s="61" t="s">
        <v>140</v>
      </c>
      <c r="F19" s="124" t="s">
        <v>12</v>
      </c>
      <c r="G19" s="59"/>
      <c r="H19" s="108" t="s">
        <v>75</v>
      </c>
      <c r="I19" s="123"/>
      <c r="J19" s="117">
        <f>IF(ISBLANK(H19),"",IF(H19&gt;26.64,"",IF(H19&lt;=0,"TSM",IF(H19&lt;=0,"SM",IF(H19&lt;=22.74,"KSM",IF(H19&lt;=23.64,"I A",IF(H19&lt;=24.84,"II A",IF(H19&lt;=26.64,"III A"))))))))</f>
      </c>
      <c r="K19" s="54" t="s">
        <v>139</v>
      </c>
      <c r="L19" s="111">
        <v>7.36</v>
      </c>
      <c r="M19" s="51">
        <v>4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</row>
    <row r="20" spans="3:12" s="75" customFormat="1" ht="4.5" customHeight="1">
      <c r="C20" s="90"/>
      <c r="E20" s="89"/>
      <c r="F20" s="88"/>
      <c r="G20" s="81"/>
      <c r="H20" s="84"/>
      <c r="I20" s="78"/>
      <c r="J20" s="77"/>
      <c r="K20" s="76"/>
      <c r="L20" s="126"/>
    </row>
    <row r="21" spans="3:12" s="75" customFormat="1" ht="12.75" customHeight="1">
      <c r="C21" s="42"/>
      <c r="D21" s="87">
        <v>3</v>
      </c>
      <c r="E21" s="86" t="s">
        <v>299</v>
      </c>
      <c r="F21" s="85"/>
      <c r="G21" s="81"/>
      <c r="H21" s="84"/>
      <c r="I21" s="78"/>
      <c r="J21" s="77"/>
      <c r="K21" s="76"/>
      <c r="L21" s="126"/>
    </row>
    <row r="22" spans="5:12" s="75" customFormat="1" ht="6" customHeight="1">
      <c r="E22" s="83"/>
      <c r="F22" s="82"/>
      <c r="G22" s="81"/>
      <c r="H22" s="80"/>
      <c r="I22" s="78"/>
      <c r="J22" s="77"/>
      <c r="K22" s="76"/>
      <c r="L22" s="126"/>
    </row>
    <row r="23" spans="1:245" s="42" customFormat="1" ht="11.25" customHeight="1">
      <c r="A23" s="66" t="s">
        <v>3</v>
      </c>
      <c r="B23" s="66" t="s">
        <v>54</v>
      </c>
      <c r="C23" s="74" t="s">
        <v>53</v>
      </c>
      <c r="D23" s="73" t="s">
        <v>52</v>
      </c>
      <c r="E23" s="72" t="s">
        <v>51</v>
      </c>
      <c r="F23" s="71" t="s">
        <v>50</v>
      </c>
      <c r="G23" s="70" t="s">
        <v>49</v>
      </c>
      <c r="H23" s="69" t="s">
        <v>284</v>
      </c>
      <c r="I23" s="68" t="s">
        <v>46</v>
      </c>
      <c r="J23" s="67" t="s">
        <v>45</v>
      </c>
      <c r="K23" s="66" t="s">
        <v>44</v>
      </c>
      <c r="L23" s="126" t="s">
        <v>298</v>
      </c>
      <c r="M23" s="42" t="s">
        <v>42</v>
      </c>
      <c r="IK23" s="41"/>
    </row>
    <row r="24" spans="1:241" s="50" customFormat="1" ht="15.75" customHeight="1">
      <c r="A24" s="121">
        <v>1</v>
      </c>
      <c r="B24" s="120">
        <v>122</v>
      </c>
      <c r="C24" s="63" t="s">
        <v>207</v>
      </c>
      <c r="D24" s="62" t="s">
        <v>173</v>
      </c>
      <c r="E24" s="61" t="s">
        <v>206</v>
      </c>
      <c r="F24" s="124" t="s">
        <v>13</v>
      </c>
      <c r="G24" s="59">
        <f>IF(ISBLANK(H24),"",TRUNC(5.04*(H24-36)^2))</f>
        <v>747</v>
      </c>
      <c r="H24" s="108">
        <v>23.82</v>
      </c>
      <c r="I24" s="123">
        <v>0.235</v>
      </c>
      <c r="J24" s="117" t="str">
        <f>IF(ISBLANK(H24),"",IF(H24&gt;26.64,"",IF(H24&lt;=0,"TSM",IF(H24&lt;=0,"SM",IF(H24&lt;=22.74,"KSM",IF(H24&lt;=23.64,"I A",IF(H24&lt;=24.84,"II A",IF(H24&lt;=26.64,"III A"))))))))</f>
        <v>II A</v>
      </c>
      <c r="K24" s="54" t="s">
        <v>150</v>
      </c>
      <c r="L24" s="111">
        <v>22.92</v>
      </c>
      <c r="M24" s="51">
        <v>4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</row>
    <row r="25" spans="1:241" s="50" customFormat="1" ht="15.75" customHeight="1">
      <c r="A25" s="121">
        <v>2</v>
      </c>
      <c r="B25" s="120">
        <v>15</v>
      </c>
      <c r="C25" s="63" t="s">
        <v>332</v>
      </c>
      <c r="D25" s="62" t="s">
        <v>331</v>
      </c>
      <c r="E25" s="61" t="s">
        <v>330</v>
      </c>
      <c r="F25" s="124" t="s">
        <v>10</v>
      </c>
      <c r="G25" s="59">
        <f>IF(ISBLANK(H25),"",TRUNC(5.04*(H25-36)^2))</f>
        <v>551</v>
      </c>
      <c r="H25" s="108">
        <v>25.54</v>
      </c>
      <c r="I25" s="123">
        <v>0.2</v>
      </c>
      <c r="J25" s="117" t="str">
        <f>IF(ISBLANK(H25),"",IF(H25&gt;26.64,"",IF(H25&lt;=0,"TSM",IF(H25&lt;=0,"SM",IF(H25&lt;=22.74,"KSM",IF(H25&lt;=23.64,"I A",IF(H25&lt;=24.84,"II A",IF(H25&lt;=26.64,"III A"))))))))</f>
        <v>III A</v>
      </c>
      <c r="K25" s="54" t="s">
        <v>239</v>
      </c>
      <c r="L25" s="111">
        <v>24.74</v>
      </c>
      <c r="M25" s="51">
        <v>2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</row>
    <row r="26" spans="1:241" s="50" customFormat="1" ht="15.75" customHeight="1">
      <c r="A26" s="121" t="s">
        <v>80</v>
      </c>
      <c r="B26" s="132">
        <v>142</v>
      </c>
      <c r="C26" s="131" t="s">
        <v>329</v>
      </c>
      <c r="D26" s="130" t="s">
        <v>328</v>
      </c>
      <c r="E26" s="129" t="s">
        <v>327</v>
      </c>
      <c r="F26" s="124" t="s">
        <v>161</v>
      </c>
      <c r="G26" s="59" t="s">
        <v>80</v>
      </c>
      <c r="H26" s="108">
        <v>23.72</v>
      </c>
      <c r="I26" s="123">
        <v>0.161</v>
      </c>
      <c r="J26" s="117" t="str">
        <f>IF(ISBLANK(H26),"",IF(H26&gt;26.64,"",IF(H26&lt;=0,"TSM",IF(H26&lt;=0,"SM",IF(H26&lt;=22.74,"KSM",IF(H26&lt;=23.64,"I A",IF(H26&lt;=24.84,"II A",IF(H26&lt;=26.64,"III A"))))))))</f>
        <v>II A</v>
      </c>
      <c r="K26" s="54" t="s">
        <v>182</v>
      </c>
      <c r="L26" s="127"/>
      <c r="M26" s="51">
        <v>1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</row>
    <row r="27" spans="1:241" s="50" customFormat="1" ht="15.75" customHeight="1">
      <c r="A27" s="121"/>
      <c r="B27" s="120">
        <v>129</v>
      </c>
      <c r="C27" s="63" t="s">
        <v>164</v>
      </c>
      <c r="D27" s="62" t="s">
        <v>212</v>
      </c>
      <c r="E27" s="61" t="s">
        <v>211</v>
      </c>
      <c r="F27" s="124" t="s">
        <v>9</v>
      </c>
      <c r="G27" s="59"/>
      <c r="H27" s="108" t="s">
        <v>75</v>
      </c>
      <c r="I27" s="123"/>
      <c r="J27" s="117">
        <f>IF(ISBLANK(H27),"",IF(H27&gt;26.64,"",IF(H27&lt;=0,"TSM",IF(H27&lt;=0,"SM",IF(H27&lt;=22.74,"KSM",IF(H27&lt;=23.64,"I A",IF(H27&lt;=24.84,"II A",IF(H27&lt;=26.64,"III A"))))))))</f>
      </c>
      <c r="K27" s="54" t="s">
        <v>171</v>
      </c>
      <c r="L27" s="111">
        <v>22.87</v>
      </c>
      <c r="M27" s="51">
        <v>3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</row>
    <row r="28" spans="3:12" s="75" customFormat="1" ht="4.5" customHeight="1">
      <c r="C28" s="90"/>
      <c r="E28" s="89"/>
      <c r="F28" s="88"/>
      <c r="G28" s="81"/>
      <c r="H28" s="84"/>
      <c r="I28" s="78"/>
      <c r="J28" s="77"/>
      <c r="K28" s="76"/>
      <c r="L28" s="126"/>
    </row>
    <row r="29" spans="3:12" s="75" customFormat="1" ht="12.75" customHeight="1">
      <c r="C29" s="42"/>
      <c r="D29" s="87">
        <v>4</v>
      </c>
      <c r="E29" s="86" t="s">
        <v>299</v>
      </c>
      <c r="F29" s="85"/>
      <c r="G29" s="81"/>
      <c r="H29" s="84"/>
      <c r="I29" s="78"/>
      <c r="J29" s="77"/>
      <c r="K29" s="76"/>
      <c r="L29" s="126"/>
    </row>
    <row r="30" spans="5:12" s="75" customFormat="1" ht="6" customHeight="1">
      <c r="E30" s="83"/>
      <c r="F30" s="82"/>
      <c r="G30" s="81"/>
      <c r="H30" s="80"/>
      <c r="I30" s="78"/>
      <c r="J30" s="77"/>
      <c r="K30" s="76"/>
      <c r="L30" s="126"/>
    </row>
    <row r="31" spans="1:245" s="42" customFormat="1" ht="11.25" customHeight="1">
      <c r="A31" s="66" t="s">
        <v>3</v>
      </c>
      <c r="B31" s="66" t="s">
        <v>54</v>
      </c>
      <c r="C31" s="74" t="s">
        <v>53</v>
      </c>
      <c r="D31" s="73" t="s">
        <v>52</v>
      </c>
      <c r="E31" s="72" t="s">
        <v>51</v>
      </c>
      <c r="F31" s="71" t="s">
        <v>50</v>
      </c>
      <c r="G31" s="70" t="s">
        <v>49</v>
      </c>
      <c r="H31" s="69" t="s">
        <v>284</v>
      </c>
      <c r="I31" s="68" t="s">
        <v>46</v>
      </c>
      <c r="J31" s="67" t="s">
        <v>45</v>
      </c>
      <c r="K31" s="66" t="s">
        <v>44</v>
      </c>
      <c r="L31" s="126" t="s">
        <v>298</v>
      </c>
      <c r="M31" s="42" t="s">
        <v>42</v>
      </c>
      <c r="IK31" s="41"/>
    </row>
    <row r="32" spans="1:241" s="50" customFormat="1" ht="15.75" customHeight="1">
      <c r="A32" s="121">
        <v>1</v>
      </c>
      <c r="B32" s="120">
        <v>98</v>
      </c>
      <c r="C32" s="63" t="s">
        <v>167</v>
      </c>
      <c r="D32" s="62" t="s">
        <v>170</v>
      </c>
      <c r="E32" s="61" t="s">
        <v>169</v>
      </c>
      <c r="F32" s="124" t="s">
        <v>6</v>
      </c>
      <c r="G32" s="59">
        <f>IF(ISBLANK(H32),"",TRUNC(5.04*(H32-36)^2))</f>
        <v>875</v>
      </c>
      <c r="H32" s="108">
        <v>22.82</v>
      </c>
      <c r="I32" s="123">
        <v>0.161</v>
      </c>
      <c r="J32" s="117" t="str">
        <f>IF(ISBLANK(H32),"",IF(H32&gt;26.64,"",IF(H32&lt;=0,"TSM",IF(H32&lt;=0,"SM",IF(H32&lt;=22.74,"KSM",IF(H32&lt;=23.64,"I A",IF(H32&lt;=24.84,"II A",IF(H32&lt;=26.64,"III A"))))))))</f>
        <v>I A</v>
      </c>
      <c r="K32" s="54" t="s">
        <v>168</v>
      </c>
      <c r="L32" s="128">
        <v>7.1</v>
      </c>
      <c r="M32" s="51">
        <v>3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</row>
    <row r="33" spans="1:241" s="50" customFormat="1" ht="15.75" customHeight="1">
      <c r="A33" s="121">
        <v>2</v>
      </c>
      <c r="B33" s="120">
        <v>131</v>
      </c>
      <c r="C33" s="63" t="s">
        <v>234</v>
      </c>
      <c r="D33" s="62" t="s">
        <v>326</v>
      </c>
      <c r="E33" s="61" t="s">
        <v>325</v>
      </c>
      <c r="F33" s="124" t="s">
        <v>9</v>
      </c>
      <c r="G33" s="59">
        <f>IF(ISBLANK(H33),"",TRUNC(5.04*(H33-36)^2))</f>
        <v>646</v>
      </c>
      <c r="H33" s="108">
        <v>24.67</v>
      </c>
      <c r="I33" s="123">
        <v>0.155</v>
      </c>
      <c r="J33" s="117" t="str">
        <f>IF(ISBLANK(H33),"",IF(H33&gt;26.64,"",IF(H33&lt;=0,"TSM",IF(H33&lt;=0,"SM",IF(H33&lt;=22.74,"KSM",IF(H33&lt;=23.64,"I A",IF(H33&lt;=24.84,"II A",IF(H33&lt;=26.64,"III A"))))))))</f>
        <v>II A</v>
      </c>
      <c r="K33" s="54" t="s">
        <v>324</v>
      </c>
      <c r="L33" s="127" t="s">
        <v>323</v>
      </c>
      <c r="M33" s="51">
        <v>2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</row>
    <row r="34" spans="1:241" s="50" customFormat="1" ht="15.75" customHeight="1">
      <c r="A34" s="121">
        <v>3</v>
      </c>
      <c r="B34" s="120">
        <v>8</v>
      </c>
      <c r="C34" s="63" t="s">
        <v>322</v>
      </c>
      <c r="D34" s="62" t="s">
        <v>321</v>
      </c>
      <c r="E34" s="61" t="s">
        <v>320</v>
      </c>
      <c r="F34" s="124" t="s">
        <v>10</v>
      </c>
      <c r="G34" s="59">
        <f>IF(ISBLANK(H34),"",TRUNC(5.04*(H34-36)^2))</f>
        <v>584</v>
      </c>
      <c r="H34" s="108">
        <v>25.23</v>
      </c>
      <c r="I34" s="123">
        <v>0.175</v>
      </c>
      <c r="J34" s="117" t="str">
        <f>IF(ISBLANK(H34),"",IF(H34&gt;26.64,"",IF(H34&lt;=0,"TSM",IF(H34&lt;=0,"SM",IF(H34&lt;=22.74,"KSM",IF(H34&lt;=23.64,"I A",IF(H34&lt;=24.84,"II A",IF(H34&lt;=26.64,"III A"))))))))</f>
        <v>III A</v>
      </c>
      <c r="K34" s="54" t="s">
        <v>239</v>
      </c>
      <c r="L34" s="127" t="s">
        <v>319</v>
      </c>
      <c r="M34" s="51">
        <v>1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</row>
    <row r="35" spans="1:241" s="50" customFormat="1" ht="15.75" customHeight="1">
      <c r="A35" s="121" t="s">
        <v>80</v>
      </c>
      <c r="B35" s="120">
        <v>163</v>
      </c>
      <c r="C35" s="63" t="s">
        <v>318</v>
      </c>
      <c r="D35" s="62" t="s">
        <v>317</v>
      </c>
      <c r="E35" s="61" t="s">
        <v>316</v>
      </c>
      <c r="F35" s="124" t="s">
        <v>161</v>
      </c>
      <c r="G35" s="59" t="s">
        <v>80</v>
      </c>
      <c r="H35" s="108">
        <v>22.71</v>
      </c>
      <c r="I35" s="123">
        <v>0.151</v>
      </c>
      <c r="J35" s="117" t="str">
        <f>IF(ISBLANK(H35),"",IF(H35&gt;26.64,"",IF(H35&lt;=0,"TSM",IF(H35&lt;=0,"SM",IF(H35&lt;=22.74,"KSM",IF(H35&lt;=23.64,"I A",IF(H35&lt;=24.84,"II A",IF(H35&lt;=26.64,"III A"))))))))</f>
        <v>KSM</v>
      </c>
      <c r="K35" s="54" t="s">
        <v>160</v>
      </c>
      <c r="L35" s="111">
        <v>23.04</v>
      </c>
      <c r="M35" s="51">
        <v>4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</row>
    <row r="36" spans="3:12" s="75" customFormat="1" ht="4.5" customHeight="1">
      <c r="C36" s="90"/>
      <c r="E36" s="89"/>
      <c r="F36" s="88"/>
      <c r="G36" s="81"/>
      <c r="H36" s="84"/>
      <c r="I36" s="78"/>
      <c r="J36" s="77"/>
      <c r="K36" s="76"/>
      <c r="L36" s="126"/>
    </row>
    <row r="37" spans="3:12" s="75" customFormat="1" ht="12.75" customHeight="1">
      <c r="C37" s="42"/>
      <c r="D37" s="87">
        <v>5</v>
      </c>
      <c r="E37" s="86" t="s">
        <v>299</v>
      </c>
      <c r="F37" s="85"/>
      <c r="G37" s="81"/>
      <c r="H37" s="84"/>
      <c r="I37" s="78"/>
      <c r="J37" s="77"/>
      <c r="K37" s="76"/>
      <c r="L37" s="126"/>
    </row>
    <row r="38" spans="5:12" s="75" customFormat="1" ht="6" customHeight="1">
      <c r="E38" s="83"/>
      <c r="F38" s="82"/>
      <c r="G38" s="81"/>
      <c r="H38" s="80"/>
      <c r="I38" s="78"/>
      <c r="J38" s="77"/>
      <c r="K38" s="76"/>
      <c r="L38" s="126"/>
    </row>
    <row r="39" spans="1:245" s="42" customFormat="1" ht="11.25" customHeight="1">
      <c r="A39" s="66" t="s">
        <v>3</v>
      </c>
      <c r="B39" s="66" t="s">
        <v>54</v>
      </c>
      <c r="C39" s="74" t="s">
        <v>53</v>
      </c>
      <c r="D39" s="73" t="s">
        <v>52</v>
      </c>
      <c r="E39" s="72" t="s">
        <v>51</v>
      </c>
      <c r="F39" s="71" t="s">
        <v>50</v>
      </c>
      <c r="G39" s="70" t="s">
        <v>49</v>
      </c>
      <c r="H39" s="69" t="s">
        <v>284</v>
      </c>
      <c r="I39" s="68" t="s">
        <v>46</v>
      </c>
      <c r="J39" s="67" t="s">
        <v>45</v>
      </c>
      <c r="K39" s="66" t="s">
        <v>44</v>
      </c>
      <c r="L39" s="126" t="s">
        <v>298</v>
      </c>
      <c r="M39" s="42" t="s">
        <v>42</v>
      </c>
      <c r="IK39" s="41"/>
    </row>
    <row r="40" spans="1:241" s="50" customFormat="1" ht="15.75" customHeight="1">
      <c r="A40" s="121">
        <v>1</v>
      </c>
      <c r="B40" s="120">
        <v>124</v>
      </c>
      <c r="C40" s="63" t="s">
        <v>315</v>
      </c>
      <c r="D40" s="62" t="s">
        <v>314</v>
      </c>
      <c r="E40" s="61" t="s">
        <v>313</v>
      </c>
      <c r="F40" s="124" t="s">
        <v>9</v>
      </c>
      <c r="G40" s="59">
        <f>IF(ISBLANK(H40),"",TRUNC(5.04*(H40-36)^2))</f>
        <v>664</v>
      </c>
      <c r="H40" s="108">
        <v>24.52</v>
      </c>
      <c r="I40" s="123">
        <v>0.235</v>
      </c>
      <c r="J40" s="117" t="str">
        <f>IF(ISBLANK(H40),"",IF(H40&gt;26.64,"",IF(H40&lt;=0,"TSM",IF(H40&lt;=0,"SM",IF(H40&lt;=22.74,"KSM",IF(H40&lt;=23.64,"I A",IF(H40&lt;=24.84,"II A",IF(H40&lt;=26.64,"III A"))))))))</f>
        <v>II A</v>
      </c>
      <c r="K40" s="54" t="s">
        <v>312</v>
      </c>
      <c r="L40" s="111">
        <v>25.46</v>
      </c>
      <c r="M40" s="51">
        <v>2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</row>
    <row r="41" spans="1:241" s="50" customFormat="1" ht="15.75" customHeight="1">
      <c r="A41" s="121" t="s">
        <v>80</v>
      </c>
      <c r="B41" s="120">
        <v>102</v>
      </c>
      <c r="C41" s="63" t="s">
        <v>311</v>
      </c>
      <c r="D41" s="62" t="s">
        <v>310</v>
      </c>
      <c r="E41" s="61" t="s">
        <v>309</v>
      </c>
      <c r="F41" s="124" t="s">
        <v>97</v>
      </c>
      <c r="G41" s="59" t="s">
        <v>80</v>
      </c>
      <c r="H41" s="108">
        <v>22.06</v>
      </c>
      <c r="I41" s="123">
        <v>0.221</v>
      </c>
      <c r="J41" s="117" t="str">
        <f>IF(ISBLANK(H41),"",IF(H41&gt;26.64,"",IF(H41&lt;=0,"TSM",IF(H41&lt;=0,"SM",IF(H41&lt;=22.74,"KSM",IF(H41&lt;=23.64,"I A",IF(H41&lt;=24.84,"II A",IF(H41&lt;=26.64,"III A"))))))))</f>
        <v>KSM</v>
      </c>
      <c r="K41" s="54" t="s">
        <v>105</v>
      </c>
      <c r="L41" s="111" t="s">
        <v>308</v>
      </c>
      <c r="M41" s="51">
        <v>4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</row>
    <row r="42" spans="1:241" s="50" customFormat="1" ht="15.75" customHeight="1">
      <c r="A42" s="121"/>
      <c r="B42" s="120">
        <v>191</v>
      </c>
      <c r="C42" s="63" t="s">
        <v>216</v>
      </c>
      <c r="D42" s="62" t="s">
        <v>215</v>
      </c>
      <c r="E42" s="61" t="s">
        <v>214</v>
      </c>
      <c r="F42" s="124" t="s">
        <v>14</v>
      </c>
      <c r="G42" s="59"/>
      <c r="H42" s="108" t="s">
        <v>75</v>
      </c>
      <c r="I42" s="123"/>
      <c r="J42" s="117">
        <f>IF(ISBLANK(H42),"",IF(H42&gt;26.64,"",IF(H42&lt;=0,"TSM",IF(H42&lt;=0,"SM",IF(H42&lt;=22.74,"KSM",IF(H42&lt;=23.64,"I A",IF(H42&lt;=24.84,"II A",IF(H42&lt;=26.64,"III A"))))))))</f>
      </c>
      <c r="K42" s="54" t="s">
        <v>213</v>
      </c>
      <c r="L42" s="111">
        <v>6.91</v>
      </c>
      <c r="M42" s="51">
        <v>3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</row>
    <row r="43" spans="3:12" s="75" customFormat="1" ht="4.5" customHeight="1">
      <c r="C43" s="90"/>
      <c r="E43" s="89"/>
      <c r="F43" s="88"/>
      <c r="G43" s="81"/>
      <c r="H43" s="84"/>
      <c r="I43" s="78"/>
      <c r="J43" s="77"/>
      <c r="K43" s="76"/>
      <c r="L43" s="126"/>
    </row>
    <row r="44" spans="3:245" s="42" customFormat="1" ht="15.75">
      <c r="C44" s="96" t="s">
        <v>307</v>
      </c>
      <c r="E44" s="95"/>
      <c r="F44" s="94"/>
      <c r="G44" s="47"/>
      <c r="H44" s="46"/>
      <c r="I44" s="45"/>
      <c r="J44" s="44"/>
      <c r="K44" s="93" t="s">
        <v>18</v>
      </c>
      <c r="L44" s="126"/>
      <c r="IK44" s="41"/>
    </row>
    <row r="45" spans="3:12" s="75" customFormat="1" ht="4.5" customHeight="1">
      <c r="C45" s="90"/>
      <c r="E45" s="89"/>
      <c r="F45" s="88"/>
      <c r="G45" s="81"/>
      <c r="H45" s="84"/>
      <c r="I45" s="78"/>
      <c r="J45" s="77"/>
      <c r="K45" s="76"/>
      <c r="L45" s="126"/>
    </row>
    <row r="46" spans="3:12" s="75" customFormat="1" ht="12.75" customHeight="1">
      <c r="C46" s="42"/>
      <c r="D46" s="87">
        <v>6</v>
      </c>
      <c r="E46" s="86" t="s">
        <v>299</v>
      </c>
      <c r="F46" s="85"/>
      <c r="G46" s="81"/>
      <c r="H46" s="84"/>
      <c r="I46" s="78"/>
      <c r="J46" s="77"/>
      <c r="K46" s="76"/>
      <c r="L46" s="126"/>
    </row>
    <row r="47" spans="5:12" s="75" customFormat="1" ht="6" customHeight="1">
      <c r="E47" s="83"/>
      <c r="F47" s="82"/>
      <c r="G47" s="81"/>
      <c r="H47" s="80"/>
      <c r="I47" s="78"/>
      <c r="J47" s="77"/>
      <c r="K47" s="76"/>
      <c r="L47" s="126"/>
    </row>
    <row r="48" spans="1:245" s="42" customFormat="1" ht="11.25" customHeight="1">
      <c r="A48" s="66" t="s">
        <v>3</v>
      </c>
      <c r="B48" s="66" t="s">
        <v>54</v>
      </c>
      <c r="C48" s="74" t="s">
        <v>53</v>
      </c>
      <c r="D48" s="73" t="s">
        <v>52</v>
      </c>
      <c r="E48" s="72" t="s">
        <v>51</v>
      </c>
      <c r="F48" s="71" t="s">
        <v>50</v>
      </c>
      <c r="G48" s="70" t="s">
        <v>49</v>
      </c>
      <c r="H48" s="69" t="s">
        <v>284</v>
      </c>
      <c r="I48" s="68" t="s">
        <v>46</v>
      </c>
      <c r="J48" s="67" t="s">
        <v>45</v>
      </c>
      <c r="K48" s="66" t="s">
        <v>44</v>
      </c>
      <c r="L48" s="126" t="s">
        <v>298</v>
      </c>
      <c r="M48" s="42" t="s">
        <v>42</v>
      </c>
      <c r="IK48" s="41"/>
    </row>
    <row r="49" spans="1:241" s="50" customFormat="1" ht="15.75" customHeight="1">
      <c r="A49" s="121">
        <v>1</v>
      </c>
      <c r="B49" s="120">
        <v>11</v>
      </c>
      <c r="C49" s="63" t="s">
        <v>189</v>
      </c>
      <c r="D49" s="62" t="s">
        <v>188</v>
      </c>
      <c r="E49" s="61" t="s">
        <v>187</v>
      </c>
      <c r="F49" s="124" t="s">
        <v>10</v>
      </c>
      <c r="G49" s="59">
        <f>IF(ISBLANK(H49),"",TRUNC(5.04*(H49-36)^2))</f>
        <v>741</v>
      </c>
      <c r="H49" s="108">
        <v>23.87</v>
      </c>
      <c r="I49" s="123">
        <v>0.168</v>
      </c>
      <c r="J49" s="117" t="str">
        <f>IF(ISBLANK(H49),"",IF(H49&gt;26.64,"",IF(H49&lt;=0,"TSM",IF(H49&lt;=0,"SM",IF(H49&lt;=22.74,"KSM",IF(H49&lt;=23.64,"I A",IF(H49&lt;=24.84,"II A",IF(H49&lt;=26.64,"III A"))))))))</f>
        <v>II A</v>
      </c>
      <c r="K49" s="54" t="s">
        <v>186</v>
      </c>
      <c r="L49" s="111">
        <v>23.28</v>
      </c>
      <c r="M49" s="51">
        <v>3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</row>
    <row r="50" spans="1:241" s="50" customFormat="1" ht="15.75" customHeight="1">
      <c r="A50" s="121">
        <v>2</v>
      </c>
      <c r="B50" s="120">
        <v>97</v>
      </c>
      <c r="C50" s="63" t="s">
        <v>181</v>
      </c>
      <c r="D50" s="62" t="s">
        <v>180</v>
      </c>
      <c r="E50" s="61" t="s">
        <v>179</v>
      </c>
      <c r="F50" s="124" t="s">
        <v>12</v>
      </c>
      <c r="G50" s="59">
        <f>IF(ISBLANK(H50),"",TRUNC(5.04*(H50-36)^2))</f>
        <v>579</v>
      </c>
      <c r="H50" s="108">
        <v>25.28</v>
      </c>
      <c r="I50" s="123">
        <v>0.196</v>
      </c>
      <c r="J50" s="117" t="str">
        <f>IF(ISBLANK(H50),"",IF(H50&gt;26.64,"",IF(H50&lt;=0,"TSM",IF(H50&lt;=0,"SM",IF(H50&lt;=22.74,"KSM",IF(H50&lt;=23.64,"I A",IF(H50&lt;=24.84,"II A",IF(H50&lt;=26.64,"III A"))))))))</f>
        <v>III A</v>
      </c>
      <c r="K50" s="54" t="s">
        <v>150</v>
      </c>
      <c r="L50" s="111" t="s">
        <v>306</v>
      </c>
      <c r="M50" s="51">
        <v>2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</row>
    <row r="51" spans="1:241" s="50" customFormat="1" ht="15.75" customHeight="1">
      <c r="A51" s="121"/>
      <c r="B51" s="120">
        <v>133</v>
      </c>
      <c r="C51" s="63" t="s">
        <v>262</v>
      </c>
      <c r="D51" s="62" t="s">
        <v>261</v>
      </c>
      <c r="E51" s="61" t="s">
        <v>260</v>
      </c>
      <c r="F51" s="124" t="s">
        <v>161</v>
      </c>
      <c r="G51" s="59" t="s">
        <v>80</v>
      </c>
      <c r="H51" s="108" t="s">
        <v>75</v>
      </c>
      <c r="I51" s="123"/>
      <c r="J51" s="117">
        <f>IF(ISBLANK(H51),"",IF(H51&gt;26.64,"",IF(H51&lt;=0,"TSM",IF(H51&lt;=0,"SM",IF(H51&lt;=22.74,"KSM",IF(H51&lt;=23.64,"I A",IF(H51&lt;=24.84,"II A",IF(H51&lt;=26.64,"III A"))))))))</f>
      </c>
      <c r="K51" s="54" t="s">
        <v>60</v>
      </c>
      <c r="L51" s="111">
        <v>23.62</v>
      </c>
      <c r="M51" s="51">
        <v>4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</row>
    <row r="52" spans="3:12" s="75" customFormat="1" ht="4.5" customHeight="1">
      <c r="C52" s="90"/>
      <c r="E52" s="89"/>
      <c r="F52" s="88"/>
      <c r="G52" s="81"/>
      <c r="H52" s="84"/>
      <c r="I52" s="78"/>
      <c r="J52" s="77"/>
      <c r="K52" s="76"/>
      <c r="L52" s="126"/>
    </row>
    <row r="53" spans="3:12" s="75" customFormat="1" ht="12.75" customHeight="1">
      <c r="C53" s="42"/>
      <c r="D53" s="87">
        <v>7</v>
      </c>
      <c r="E53" s="86" t="s">
        <v>299</v>
      </c>
      <c r="F53" s="85"/>
      <c r="G53" s="81"/>
      <c r="H53" s="84"/>
      <c r="I53" s="78"/>
      <c r="J53" s="77"/>
      <c r="K53" s="76"/>
      <c r="L53" s="126"/>
    </row>
    <row r="54" spans="5:12" s="75" customFormat="1" ht="6" customHeight="1">
      <c r="E54" s="83"/>
      <c r="F54" s="82"/>
      <c r="G54" s="81"/>
      <c r="H54" s="80"/>
      <c r="I54" s="78"/>
      <c r="J54" s="77"/>
      <c r="K54" s="76"/>
      <c r="L54" s="126"/>
    </row>
    <row r="55" spans="1:245" s="42" customFormat="1" ht="11.25" customHeight="1">
      <c r="A55" s="66" t="s">
        <v>3</v>
      </c>
      <c r="B55" s="66" t="s">
        <v>54</v>
      </c>
      <c r="C55" s="74" t="s">
        <v>53</v>
      </c>
      <c r="D55" s="73" t="s">
        <v>52</v>
      </c>
      <c r="E55" s="72" t="s">
        <v>51</v>
      </c>
      <c r="F55" s="71" t="s">
        <v>50</v>
      </c>
      <c r="G55" s="70" t="s">
        <v>49</v>
      </c>
      <c r="H55" s="69" t="s">
        <v>284</v>
      </c>
      <c r="I55" s="68" t="s">
        <v>46</v>
      </c>
      <c r="J55" s="67" t="s">
        <v>45</v>
      </c>
      <c r="K55" s="66" t="s">
        <v>44</v>
      </c>
      <c r="L55" s="126" t="s">
        <v>298</v>
      </c>
      <c r="M55" s="42" t="s">
        <v>42</v>
      </c>
      <c r="IK55" s="41"/>
    </row>
    <row r="56" spans="1:241" s="50" customFormat="1" ht="15.75" customHeight="1">
      <c r="A56" s="121">
        <v>1</v>
      </c>
      <c r="B56" s="120">
        <v>77</v>
      </c>
      <c r="C56" s="63" t="s">
        <v>230</v>
      </c>
      <c r="D56" s="62" t="s">
        <v>229</v>
      </c>
      <c r="E56" s="61" t="s">
        <v>228</v>
      </c>
      <c r="F56" s="124" t="s">
        <v>12</v>
      </c>
      <c r="G56" s="59">
        <f>IF(ISBLANK(H56),"",TRUNC(5.04*(H56-36)^2))</f>
        <v>828</v>
      </c>
      <c r="H56" s="108">
        <v>23.18</v>
      </c>
      <c r="I56" s="123">
        <v>0.232</v>
      </c>
      <c r="J56" s="117" t="str">
        <f>IF(ISBLANK(H56),"",IF(H56&gt;26.64,"",IF(H56&lt;=0,"TSM",IF(H56&lt;=0,"SM",IF(H56&lt;=22.74,"KSM",IF(H56&lt;=23.64,"I A",IF(H56&lt;=24.84,"II A",IF(H56&lt;=26.64,"III A"))))))))</f>
        <v>I A</v>
      </c>
      <c r="K56" s="54" t="s">
        <v>150</v>
      </c>
      <c r="L56" s="111">
        <v>23.67</v>
      </c>
      <c r="M56" s="51">
        <v>3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</row>
    <row r="57" spans="1:241" s="50" customFormat="1" ht="15.75" customHeight="1">
      <c r="A57" s="121">
        <v>2</v>
      </c>
      <c r="B57" s="120">
        <v>76</v>
      </c>
      <c r="C57" s="63" t="s">
        <v>149</v>
      </c>
      <c r="D57" s="62" t="s">
        <v>244</v>
      </c>
      <c r="E57" s="61" t="s">
        <v>243</v>
      </c>
      <c r="F57" s="124" t="s">
        <v>12</v>
      </c>
      <c r="G57" s="59">
        <f>IF(ISBLANK(H57),"",TRUNC(5.04*(H57-36)^2))</f>
        <v>684</v>
      </c>
      <c r="H57" s="108">
        <v>24.35</v>
      </c>
      <c r="I57" s="123">
        <v>0.179</v>
      </c>
      <c r="J57" s="117" t="str">
        <f>IF(ISBLANK(H57),"",IF(H57&gt;26.64,"",IF(H57&lt;=0,"TSM",IF(H57&lt;=0,"SM",IF(H57&lt;=22.74,"KSM",IF(H57&lt;=23.64,"I A",IF(H57&lt;=24.84,"II A",IF(H57&lt;=26.64,"III A"))))))))</f>
        <v>II A</v>
      </c>
      <c r="K57" s="54" t="s">
        <v>150</v>
      </c>
      <c r="L57" s="111">
        <v>23.88</v>
      </c>
      <c r="M57" s="51">
        <v>4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</row>
    <row r="58" spans="1:241" s="50" customFormat="1" ht="15.75" customHeight="1">
      <c r="A58" s="121">
        <v>3</v>
      </c>
      <c r="B58" s="120">
        <v>7</v>
      </c>
      <c r="C58" s="63" t="s">
        <v>268</v>
      </c>
      <c r="D58" s="62" t="s">
        <v>267</v>
      </c>
      <c r="E58" s="61" t="s">
        <v>266</v>
      </c>
      <c r="F58" s="124" t="s">
        <v>10</v>
      </c>
      <c r="G58" s="59">
        <f>IF(ISBLANK(H58),"",TRUNC(5.04*(H58-36)^2))</f>
        <v>643</v>
      </c>
      <c r="H58" s="108">
        <v>24.7</v>
      </c>
      <c r="I58" s="123">
        <v>0.163</v>
      </c>
      <c r="J58" s="117" t="str">
        <f>IF(ISBLANK(H58),"",IF(H58&gt;26.64,"",IF(H58&lt;=0,"TSM",IF(H58&lt;=0,"SM",IF(H58&lt;=22.74,"KSM",IF(H58&lt;=23.64,"I A",IF(H58&lt;=24.84,"II A",IF(H58&lt;=26.64,"III A"))))))))</f>
        <v>II A</v>
      </c>
      <c r="K58" s="54" t="s">
        <v>239</v>
      </c>
      <c r="L58" s="111">
        <v>25.01</v>
      </c>
      <c r="M58" s="51">
        <v>2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</row>
    <row r="59" spans="3:12" s="75" customFormat="1" ht="4.5" customHeight="1">
      <c r="C59" s="90"/>
      <c r="E59" s="89"/>
      <c r="F59" s="88"/>
      <c r="G59" s="81"/>
      <c r="H59" s="84"/>
      <c r="I59" s="78"/>
      <c r="J59" s="77"/>
      <c r="K59" s="76"/>
      <c r="L59" s="126"/>
    </row>
    <row r="60" spans="3:12" s="75" customFormat="1" ht="12.75" customHeight="1">
      <c r="C60" s="42"/>
      <c r="D60" s="87">
        <v>8</v>
      </c>
      <c r="E60" s="86" t="s">
        <v>299</v>
      </c>
      <c r="F60" s="85"/>
      <c r="G60" s="81"/>
      <c r="H60" s="84"/>
      <c r="I60" s="78"/>
      <c r="J60" s="77"/>
      <c r="K60" s="76"/>
      <c r="L60" s="126"/>
    </row>
    <row r="61" spans="5:12" s="75" customFormat="1" ht="6" customHeight="1">
      <c r="E61" s="83"/>
      <c r="F61" s="82"/>
      <c r="G61" s="81"/>
      <c r="H61" s="80"/>
      <c r="I61" s="78"/>
      <c r="J61" s="77"/>
      <c r="K61" s="76"/>
      <c r="L61" s="126"/>
    </row>
    <row r="62" spans="1:245" s="42" customFormat="1" ht="11.25" customHeight="1">
      <c r="A62" s="66" t="s">
        <v>3</v>
      </c>
      <c r="B62" s="66" t="s">
        <v>54</v>
      </c>
      <c r="C62" s="74" t="s">
        <v>53</v>
      </c>
      <c r="D62" s="73" t="s">
        <v>52</v>
      </c>
      <c r="E62" s="72" t="s">
        <v>51</v>
      </c>
      <c r="F62" s="71" t="s">
        <v>50</v>
      </c>
      <c r="G62" s="70" t="s">
        <v>49</v>
      </c>
      <c r="H62" s="69" t="s">
        <v>284</v>
      </c>
      <c r="I62" s="68" t="s">
        <v>46</v>
      </c>
      <c r="J62" s="67" t="s">
        <v>45</v>
      </c>
      <c r="K62" s="66" t="s">
        <v>44</v>
      </c>
      <c r="L62" s="126" t="s">
        <v>298</v>
      </c>
      <c r="M62" s="42" t="s">
        <v>42</v>
      </c>
      <c r="IK62" s="41"/>
    </row>
    <row r="63" spans="1:241" s="50" customFormat="1" ht="15.75" customHeight="1">
      <c r="A63" s="121">
        <v>1</v>
      </c>
      <c r="B63" s="120">
        <v>46</v>
      </c>
      <c r="C63" s="63" t="s">
        <v>305</v>
      </c>
      <c r="D63" s="62" t="s">
        <v>304</v>
      </c>
      <c r="E63" s="61" t="s">
        <v>303</v>
      </c>
      <c r="F63" s="124" t="s">
        <v>11</v>
      </c>
      <c r="G63" s="59">
        <f>IF(ISBLANK(H63),"",TRUNC(5.04*(H63-36)^2))</f>
        <v>913</v>
      </c>
      <c r="H63" s="108">
        <v>22.54</v>
      </c>
      <c r="I63" s="123">
        <v>0.209</v>
      </c>
      <c r="J63" s="117" t="str">
        <f>IF(ISBLANK(H63),"",IF(H63&gt;26.64,"",IF(H63&lt;=0,"TSM",IF(H63&lt;=0,"SM",IF(H63&lt;=22.74,"KSM",IF(H63&lt;=23.64,"I A",IF(H63&lt;=24.84,"II A",IF(H63&lt;=26.64,"III A"))))))))</f>
        <v>KSM</v>
      </c>
      <c r="K63" s="54" t="s">
        <v>74</v>
      </c>
      <c r="L63" s="111">
        <v>22.29</v>
      </c>
      <c r="M63" s="51">
        <v>4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</row>
    <row r="64" spans="1:241" s="50" customFormat="1" ht="15.75" customHeight="1">
      <c r="A64" s="121">
        <v>2</v>
      </c>
      <c r="B64" s="120">
        <v>33</v>
      </c>
      <c r="C64" s="63" t="s">
        <v>146</v>
      </c>
      <c r="D64" s="62" t="s">
        <v>145</v>
      </c>
      <c r="E64" s="61" t="s">
        <v>144</v>
      </c>
      <c r="F64" s="124" t="s">
        <v>8</v>
      </c>
      <c r="G64" s="59">
        <f>IF(ISBLANK(H64),"",TRUNC(5.04*(H64-36)^2))</f>
        <v>814</v>
      </c>
      <c r="H64" s="108">
        <v>23.29</v>
      </c>
      <c r="I64" s="123">
        <v>0.183</v>
      </c>
      <c r="J64" s="117" t="str">
        <f>IF(ISBLANK(H64),"",IF(H64&gt;26.64,"",IF(H64&lt;=0,"TSM",IF(H64&lt;=0,"SM",IF(H64&lt;=22.74,"KSM",IF(H64&lt;=23.64,"I A",IF(H64&lt;=24.84,"II A",IF(H64&lt;=26.64,"III A"))))))))</f>
        <v>I A</v>
      </c>
      <c r="K64" s="54" t="s">
        <v>143</v>
      </c>
      <c r="L64" s="111">
        <v>22.71</v>
      </c>
      <c r="M64" s="51">
        <v>3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</row>
    <row r="65" spans="1:241" s="50" customFormat="1" ht="15.75" customHeight="1">
      <c r="A65" s="121"/>
      <c r="B65" s="120">
        <v>134</v>
      </c>
      <c r="C65" s="92" t="s">
        <v>138</v>
      </c>
      <c r="D65" s="91" t="s">
        <v>137</v>
      </c>
      <c r="E65" s="61" t="s">
        <v>136</v>
      </c>
      <c r="F65" s="124" t="s">
        <v>9</v>
      </c>
      <c r="G65" s="59">
        <f>IF(ISBLANK(H65),"",TRUNC(5.04*(H65-36)^2))</f>
        <v>723</v>
      </c>
      <c r="H65" s="108">
        <v>24.02</v>
      </c>
      <c r="I65" s="123">
        <v>0.158</v>
      </c>
      <c r="J65" s="117" t="str">
        <f>IF(ISBLANK(H65),"",IF(H65&gt;26.64,"",IF(H65&lt;=0,"TSM",IF(H65&lt;=0,"SM",IF(H65&lt;=22.74,"KSM",IF(H65&lt;=23.64,"I A",IF(H65&lt;=24.84,"II A",IF(H65&lt;=26.64,"III A"))))))))</f>
        <v>II A</v>
      </c>
      <c r="K65" s="54" t="s">
        <v>135</v>
      </c>
      <c r="L65" s="111">
        <v>24.34</v>
      </c>
      <c r="M65" s="51">
        <v>2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</row>
    <row r="66" spans="3:12" s="75" customFormat="1" ht="4.5" customHeight="1">
      <c r="C66" s="90"/>
      <c r="E66" s="89"/>
      <c r="F66" s="88"/>
      <c r="G66" s="81"/>
      <c r="H66" s="84"/>
      <c r="I66" s="78"/>
      <c r="J66" s="77"/>
      <c r="K66" s="76"/>
      <c r="L66" s="126"/>
    </row>
    <row r="67" spans="3:12" s="75" customFormat="1" ht="12.75" customHeight="1">
      <c r="C67" s="42"/>
      <c r="D67" s="87">
        <v>9</v>
      </c>
      <c r="E67" s="86" t="s">
        <v>299</v>
      </c>
      <c r="F67" s="85"/>
      <c r="G67" s="81"/>
      <c r="H67" s="84"/>
      <c r="I67" s="78"/>
      <c r="J67" s="77"/>
      <c r="K67" s="76"/>
      <c r="L67" s="126"/>
    </row>
    <row r="68" spans="5:12" s="75" customFormat="1" ht="6" customHeight="1">
      <c r="E68" s="83"/>
      <c r="F68" s="82"/>
      <c r="G68" s="81"/>
      <c r="H68" s="80"/>
      <c r="I68" s="78"/>
      <c r="J68" s="77"/>
      <c r="K68" s="76"/>
      <c r="L68" s="126"/>
    </row>
    <row r="69" spans="1:13" s="42" customFormat="1" ht="11.25" customHeight="1">
      <c r="A69" s="66" t="s">
        <v>3</v>
      </c>
      <c r="B69" s="66" t="s">
        <v>54</v>
      </c>
      <c r="C69" s="74" t="s">
        <v>53</v>
      </c>
      <c r="D69" s="73" t="s">
        <v>52</v>
      </c>
      <c r="E69" s="72" t="s">
        <v>51</v>
      </c>
      <c r="F69" s="71" t="s">
        <v>50</v>
      </c>
      <c r="G69" s="70" t="s">
        <v>49</v>
      </c>
      <c r="H69" s="69" t="s">
        <v>284</v>
      </c>
      <c r="I69" s="68" t="s">
        <v>46</v>
      </c>
      <c r="J69" s="67" t="s">
        <v>45</v>
      </c>
      <c r="K69" s="66" t="s">
        <v>44</v>
      </c>
      <c r="L69" s="126" t="s">
        <v>298</v>
      </c>
      <c r="M69" s="42" t="s">
        <v>42</v>
      </c>
    </row>
    <row r="70" spans="1:241" s="50" customFormat="1" ht="15.75" customHeight="1">
      <c r="A70" s="121">
        <v>1</v>
      </c>
      <c r="B70" s="120">
        <v>20</v>
      </c>
      <c r="C70" s="63" t="s">
        <v>149</v>
      </c>
      <c r="D70" s="62" t="s">
        <v>271</v>
      </c>
      <c r="E70" s="61" t="s">
        <v>270</v>
      </c>
      <c r="F70" s="124" t="s">
        <v>10</v>
      </c>
      <c r="G70" s="59">
        <f>IF(ISBLANK(H70),"",TRUNC(5.04*(H70-36)^2))</f>
        <v>796</v>
      </c>
      <c r="H70" s="108">
        <v>23.43</v>
      </c>
      <c r="I70" s="123">
        <v>0.214</v>
      </c>
      <c r="J70" s="117" t="str">
        <f>IF(ISBLANK(H70),"",IF(H70&gt;26.64,"",IF(H70&lt;=0,"TSM",IF(H70&lt;=0,"SM",IF(H70&lt;=22.74,"KSM",IF(H70&lt;=23.64,"I A",IF(H70&lt;=24.84,"II A",IF(H70&lt;=26.64,"III A"))))))))</f>
        <v>I A</v>
      </c>
      <c r="K70" s="54" t="s">
        <v>269</v>
      </c>
      <c r="L70" s="111">
        <v>23.16</v>
      </c>
      <c r="M70" s="51">
        <v>4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</row>
    <row r="71" spans="1:241" s="50" customFormat="1" ht="15.75" customHeight="1">
      <c r="A71" s="121">
        <v>2</v>
      </c>
      <c r="B71" s="120">
        <v>154</v>
      </c>
      <c r="C71" s="63" t="s">
        <v>223</v>
      </c>
      <c r="D71" s="62" t="s">
        <v>222</v>
      </c>
      <c r="E71" s="61" t="s">
        <v>221</v>
      </c>
      <c r="F71" s="124" t="s">
        <v>7</v>
      </c>
      <c r="G71" s="59">
        <f>IF(ISBLANK(H71),"",TRUNC(5.04*(H71-36)^2))</f>
        <v>544</v>
      </c>
      <c r="H71" s="108">
        <v>25.61</v>
      </c>
      <c r="I71" s="123">
        <v>0.163</v>
      </c>
      <c r="J71" s="117" t="str">
        <f>IF(ISBLANK(H71),"",IF(H71&gt;26.64,"",IF(H71&lt;=0,"TSM",IF(H71&lt;=0,"SM",IF(H71&lt;=22.74,"KSM",IF(H71&lt;=23.64,"I A",IF(H71&lt;=24.84,"II A",IF(H71&lt;=26.64,"III A"))))))))</f>
        <v>III A</v>
      </c>
      <c r="K71" s="54" t="s">
        <v>68</v>
      </c>
      <c r="L71" s="111">
        <v>25.09</v>
      </c>
      <c r="M71" s="51">
        <v>2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</row>
    <row r="72" spans="1:241" s="50" customFormat="1" ht="15.75" customHeight="1">
      <c r="A72" s="121" t="s">
        <v>80</v>
      </c>
      <c r="B72" s="120">
        <v>162</v>
      </c>
      <c r="C72" s="63" t="s">
        <v>302</v>
      </c>
      <c r="D72" s="62" t="s">
        <v>301</v>
      </c>
      <c r="E72" s="61" t="s">
        <v>300</v>
      </c>
      <c r="F72" s="124" t="s">
        <v>161</v>
      </c>
      <c r="G72" s="59" t="s">
        <v>80</v>
      </c>
      <c r="H72" s="108">
        <v>23.35</v>
      </c>
      <c r="I72" s="123">
        <v>0.222</v>
      </c>
      <c r="J72" s="117" t="str">
        <f>IF(ISBLANK(H72),"",IF(H72&gt;26.64,"",IF(H72&lt;=0,"TSM",IF(H72&lt;=0,"SM",IF(H72&lt;=22.74,"KSM",IF(H72&lt;=23.64,"I A",IF(H72&lt;=24.84,"II A",IF(H72&lt;=26.64,"III A"))))))))</f>
        <v>I A</v>
      </c>
      <c r="K72" s="54" t="s">
        <v>160</v>
      </c>
      <c r="L72" s="111">
        <v>23.19</v>
      </c>
      <c r="M72" s="51">
        <v>3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</row>
    <row r="73" spans="3:12" s="75" customFormat="1" ht="4.5" customHeight="1">
      <c r="C73" s="90"/>
      <c r="E73" s="89"/>
      <c r="F73" s="88"/>
      <c r="G73" s="81"/>
      <c r="H73" s="84"/>
      <c r="I73" s="78"/>
      <c r="J73" s="77"/>
      <c r="K73" s="76"/>
      <c r="L73" s="126"/>
    </row>
    <row r="74" spans="3:12" s="75" customFormat="1" ht="12.75" customHeight="1">
      <c r="C74" s="42"/>
      <c r="D74" s="87">
        <v>10</v>
      </c>
      <c r="E74" s="86" t="s">
        <v>299</v>
      </c>
      <c r="F74" s="85"/>
      <c r="G74" s="81"/>
      <c r="H74" s="84"/>
      <c r="I74" s="78"/>
      <c r="J74" s="77"/>
      <c r="K74" s="76"/>
      <c r="L74" s="126"/>
    </row>
    <row r="75" spans="5:12" s="75" customFormat="1" ht="6" customHeight="1">
      <c r="E75" s="83"/>
      <c r="F75" s="82"/>
      <c r="G75" s="81"/>
      <c r="H75" s="80"/>
      <c r="I75" s="78"/>
      <c r="J75" s="77"/>
      <c r="K75" s="76"/>
      <c r="L75" s="126"/>
    </row>
    <row r="76" spans="1:13" s="42" customFormat="1" ht="11.25" customHeight="1">
      <c r="A76" s="66" t="s">
        <v>3</v>
      </c>
      <c r="B76" s="66" t="s">
        <v>54</v>
      </c>
      <c r="C76" s="74" t="s">
        <v>53</v>
      </c>
      <c r="D76" s="73" t="s">
        <v>52</v>
      </c>
      <c r="E76" s="72" t="s">
        <v>51</v>
      </c>
      <c r="F76" s="71" t="s">
        <v>50</v>
      </c>
      <c r="G76" s="70" t="s">
        <v>49</v>
      </c>
      <c r="H76" s="69" t="s">
        <v>284</v>
      </c>
      <c r="I76" s="68" t="s">
        <v>46</v>
      </c>
      <c r="J76" s="67" t="s">
        <v>45</v>
      </c>
      <c r="K76" s="66" t="s">
        <v>44</v>
      </c>
      <c r="L76" s="126" t="s">
        <v>298</v>
      </c>
      <c r="M76" s="42" t="s">
        <v>42</v>
      </c>
    </row>
    <row r="77" spans="1:241" s="50" customFormat="1" ht="15.75" customHeight="1">
      <c r="A77" s="121">
        <v>1</v>
      </c>
      <c r="B77" s="120">
        <v>141</v>
      </c>
      <c r="C77" s="63" t="s">
        <v>185</v>
      </c>
      <c r="D77" s="62" t="s">
        <v>184</v>
      </c>
      <c r="E77" s="61" t="s">
        <v>183</v>
      </c>
      <c r="F77" s="124" t="s">
        <v>7</v>
      </c>
      <c r="G77" s="59">
        <f>IF(ISBLANK(H77),"",TRUNC(5.04*(H77-36)^2))</f>
        <v>667</v>
      </c>
      <c r="H77" s="108">
        <v>24.49</v>
      </c>
      <c r="I77" s="123">
        <v>0.503</v>
      </c>
      <c r="J77" s="117" t="str">
        <f>IF(ISBLANK(H77),"",IF(H77&gt;26.64,"",IF(H77&lt;=0,"TSM",IF(H77&lt;=0,"SM",IF(H77&lt;=22.74,"KSM",IF(H77&lt;=23.64,"I A",IF(H77&lt;=24.84,"II A",IF(H77&lt;=26.64,"III A"))))))))</f>
        <v>II A</v>
      </c>
      <c r="K77" s="54" t="s">
        <v>182</v>
      </c>
      <c r="L77" s="111">
        <v>24.16</v>
      </c>
      <c r="M77" s="51">
        <v>3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</row>
    <row r="78" spans="1:241" s="50" customFormat="1" ht="15.75" customHeight="1">
      <c r="A78" s="121"/>
      <c r="B78" s="120">
        <v>105</v>
      </c>
      <c r="C78" s="63" t="s">
        <v>159</v>
      </c>
      <c r="D78" s="62" t="s">
        <v>158</v>
      </c>
      <c r="E78" s="61" t="s">
        <v>157</v>
      </c>
      <c r="F78" s="124" t="s">
        <v>97</v>
      </c>
      <c r="G78" s="59" t="s">
        <v>80</v>
      </c>
      <c r="H78" s="108" t="s">
        <v>75</v>
      </c>
      <c r="I78" s="123"/>
      <c r="J78" s="117">
        <f>IF(ISBLANK(H78),"",IF(H78&gt;26.64,"",IF(H78&lt;=0,"TSM",IF(H78&lt;=0,"SM",IF(H78&lt;=22.74,"KSM",IF(H78&lt;=23.64,"I A",IF(H78&lt;=24.84,"II A",IF(H78&lt;=26.64,"III A"))))))))</f>
      </c>
      <c r="K78" s="54" t="s">
        <v>155</v>
      </c>
      <c r="L78" s="111">
        <v>25.14</v>
      </c>
      <c r="M78" s="51">
        <v>1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</row>
    <row r="79" spans="1:241" s="50" customFormat="1" ht="15.75" customHeight="1">
      <c r="A79" s="121"/>
      <c r="B79" s="120">
        <v>12</v>
      </c>
      <c r="C79" s="63" t="s">
        <v>210</v>
      </c>
      <c r="D79" s="62" t="s">
        <v>209</v>
      </c>
      <c r="E79" s="61" t="s">
        <v>208</v>
      </c>
      <c r="F79" s="124" t="s">
        <v>10</v>
      </c>
      <c r="G79" s="59"/>
      <c r="H79" s="108" t="s">
        <v>75</v>
      </c>
      <c r="I79" s="123"/>
      <c r="J79" s="117">
        <f>IF(ISBLANK(H79),"",IF(H79&gt;26.64,"",IF(H79&lt;=0,"TSM",IF(H79&lt;=0,"SM",IF(H79&lt;=22.74,"KSM",IF(H79&lt;=23.64,"I A",IF(H79&lt;=24.84,"II A",IF(H79&lt;=26.64,"III A"))))))))</f>
      </c>
      <c r="K79" s="54" t="s">
        <v>186</v>
      </c>
      <c r="L79" s="111">
        <v>24.11</v>
      </c>
      <c r="M79" s="51">
        <v>4</v>
      </c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CCFF"/>
  </sheetPr>
  <dimension ref="A1:IK41"/>
  <sheetViews>
    <sheetView zoomScale="115" zoomScaleNormal="115" zoomScalePageLayoutView="0" workbookViewId="0" topLeftCell="A1">
      <selection activeCell="D21" sqref="D21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2.00390625" style="42" customWidth="1"/>
    <col min="4" max="4" width="16.5742187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46" bestFit="1" customWidth="1"/>
    <col min="9" max="9" width="4.140625" style="45" customWidth="1"/>
    <col min="10" max="10" width="5.140625" style="44" customWidth="1"/>
    <col min="11" max="11" width="25.00390625" style="42" customWidth="1"/>
    <col min="12" max="12" width="6.00390625" style="126" hidden="1" customWidth="1"/>
    <col min="13" max="13" width="5.421875" style="42" hidden="1" customWidth="1"/>
    <col min="14" max="244" width="9.140625" style="42" customWidth="1"/>
    <col min="245" max="16384" width="9.140625" style="41" customWidth="1"/>
  </cols>
  <sheetData>
    <row r="1" spans="1:245" s="97" customFormat="1" ht="18.75">
      <c r="A1" s="102" t="s">
        <v>0</v>
      </c>
      <c r="E1" s="99"/>
      <c r="F1" s="101"/>
      <c r="G1" s="100"/>
      <c r="H1" s="46"/>
      <c r="I1" s="45"/>
      <c r="J1" s="99"/>
      <c r="L1" s="133"/>
      <c r="IK1" s="41"/>
    </row>
    <row r="2" spans="5:245" s="97" customFormat="1" ht="13.5" customHeight="1">
      <c r="E2" s="99"/>
      <c r="F2" s="101"/>
      <c r="G2" s="100"/>
      <c r="H2" s="46"/>
      <c r="I2" s="45"/>
      <c r="J2" s="99"/>
      <c r="K2" s="98" t="s">
        <v>1</v>
      </c>
      <c r="L2" s="133"/>
      <c r="IK2" s="41"/>
    </row>
    <row r="3" spans="3:12" s="75" customFormat="1" ht="4.5" customHeight="1">
      <c r="C3" s="90"/>
      <c r="E3" s="89"/>
      <c r="F3" s="88"/>
      <c r="G3" s="81"/>
      <c r="H3" s="84"/>
      <c r="I3" s="78"/>
      <c r="J3" s="77"/>
      <c r="K3" s="76"/>
      <c r="L3" s="126"/>
    </row>
    <row r="4" spans="3:11" ht="15.75">
      <c r="C4" s="96" t="s">
        <v>307</v>
      </c>
      <c r="E4" s="95"/>
      <c r="F4" s="94"/>
      <c r="K4" s="93" t="s">
        <v>18</v>
      </c>
    </row>
    <row r="5" spans="3:12" s="75" customFormat="1" ht="4.5" customHeight="1">
      <c r="C5" s="90"/>
      <c r="E5" s="89"/>
      <c r="F5" s="88"/>
      <c r="G5" s="81"/>
      <c r="H5" s="84"/>
      <c r="I5" s="78"/>
      <c r="J5" s="77"/>
      <c r="K5" s="76"/>
      <c r="L5" s="126"/>
    </row>
    <row r="6" spans="3:12" s="75" customFormat="1" ht="12.75" customHeight="1">
      <c r="C6" s="42"/>
      <c r="D6" s="87"/>
      <c r="E6" s="86" t="s">
        <v>297</v>
      </c>
      <c r="F6" s="85"/>
      <c r="G6" s="81"/>
      <c r="H6" s="84"/>
      <c r="I6" s="78"/>
      <c r="J6" s="77"/>
      <c r="K6" s="76"/>
      <c r="L6" s="126"/>
    </row>
    <row r="7" spans="5:12" s="75" customFormat="1" ht="6" customHeight="1">
      <c r="E7" s="83"/>
      <c r="F7" s="82"/>
      <c r="G7" s="81"/>
      <c r="H7" s="80"/>
      <c r="I7" s="78"/>
      <c r="J7" s="77"/>
      <c r="K7" s="76"/>
      <c r="L7" s="126"/>
    </row>
    <row r="8" spans="1:13" ht="11.25" customHeight="1">
      <c r="A8" s="66" t="s">
        <v>3</v>
      </c>
      <c r="B8" s="66" t="s">
        <v>54</v>
      </c>
      <c r="C8" s="74" t="s">
        <v>53</v>
      </c>
      <c r="D8" s="73" t="s">
        <v>52</v>
      </c>
      <c r="E8" s="72" t="s">
        <v>51</v>
      </c>
      <c r="F8" s="71" t="s">
        <v>50</v>
      </c>
      <c r="G8" s="70" t="s">
        <v>49</v>
      </c>
      <c r="H8" s="69" t="s">
        <v>284</v>
      </c>
      <c r="I8" s="68" t="s">
        <v>46</v>
      </c>
      <c r="J8" s="67" t="s">
        <v>45</v>
      </c>
      <c r="K8" s="66" t="s">
        <v>44</v>
      </c>
      <c r="L8" s="126" t="s">
        <v>298</v>
      </c>
      <c r="M8" s="42" t="s">
        <v>42</v>
      </c>
    </row>
    <row r="9" spans="1:241" s="50" customFormat="1" ht="15.75" customHeight="1">
      <c r="A9" s="121">
        <v>1</v>
      </c>
      <c r="B9" s="120">
        <v>46</v>
      </c>
      <c r="C9" s="63" t="s">
        <v>305</v>
      </c>
      <c r="D9" s="62" t="s">
        <v>304</v>
      </c>
      <c r="E9" s="61" t="s">
        <v>303</v>
      </c>
      <c r="F9" s="124" t="s">
        <v>11</v>
      </c>
      <c r="G9" s="59">
        <f aca="true" t="shared" si="0" ref="G9:G30">IF(ISBLANK(H9),"",TRUNC(5.04*(H9-36)^2))</f>
        <v>913</v>
      </c>
      <c r="H9" s="108">
        <v>22.54</v>
      </c>
      <c r="I9" s="123">
        <v>0.209</v>
      </c>
      <c r="J9" s="117" t="str">
        <f aca="true" t="shared" si="1" ref="J9:J41">IF(ISBLANK(H9),"",IF(H9&gt;26.64,"",IF(H9&lt;=0,"TSM",IF(H9&lt;=0,"SM",IF(H9&lt;=22.74,"KSM",IF(H9&lt;=23.64,"I A",IF(H9&lt;=24.84,"II A",IF(H9&lt;=26.64,"III A"))))))))</f>
        <v>KSM</v>
      </c>
      <c r="K9" s="54" t="s">
        <v>74</v>
      </c>
      <c r="L9" s="111">
        <v>22.29</v>
      </c>
      <c r="M9" s="51">
        <v>4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</row>
    <row r="10" spans="1:241" s="50" customFormat="1" ht="15.75" customHeight="1">
      <c r="A10" s="121">
        <v>2</v>
      </c>
      <c r="B10" s="120">
        <v>98</v>
      </c>
      <c r="C10" s="63" t="s">
        <v>167</v>
      </c>
      <c r="D10" s="62" t="s">
        <v>170</v>
      </c>
      <c r="E10" s="61" t="s">
        <v>169</v>
      </c>
      <c r="F10" s="124" t="s">
        <v>6</v>
      </c>
      <c r="G10" s="59">
        <f t="shared" si="0"/>
        <v>875</v>
      </c>
      <c r="H10" s="108">
        <v>22.82</v>
      </c>
      <c r="I10" s="123">
        <v>0.161</v>
      </c>
      <c r="J10" s="117" t="str">
        <f t="shared" si="1"/>
        <v>I A</v>
      </c>
      <c r="K10" s="54" t="s">
        <v>168</v>
      </c>
      <c r="L10" s="128">
        <v>7.1</v>
      </c>
      <c r="M10" s="51">
        <v>3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</row>
    <row r="11" spans="1:241" s="50" customFormat="1" ht="15.75" customHeight="1">
      <c r="A11" s="121">
        <v>3</v>
      </c>
      <c r="B11" s="120">
        <v>77</v>
      </c>
      <c r="C11" s="63" t="s">
        <v>230</v>
      </c>
      <c r="D11" s="62" t="s">
        <v>229</v>
      </c>
      <c r="E11" s="61" t="s">
        <v>228</v>
      </c>
      <c r="F11" s="124" t="s">
        <v>12</v>
      </c>
      <c r="G11" s="59">
        <f t="shared" si="0"/>
        <v>828</v>
      </c>
      <c r="H11" s="108">
        <v>23.18</v>
      </c>
      <c r="I11" s="123">
        <v>0.232</v>
      </c>
      <c r="J11" s="117" t="str">
        <f t="shared" si="1"/>
        <v>I A</v>
      </c>
      <c r="K11" s="54" t="s">
        <v>150</v>
      </c>
      <c r="L11" s="111">
        <v>23.67</v>
      </c>
      <c r="M11" s="51">
        <v>3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</row>
    <row r="12" spans="1:241" s="50" customFormat="1" ht="15.75" customHeight="1">
      <c r="A12" s="121">
        <v>4</v>
      </c>
      <c r="B12" s="120">
        <v>33</v>
      </c>
      <c r="C12" s="63" t="s">
        <v>146</v>
      </c>
      <c r="D12" s="62" t="s">
        <v>145</v>
      </c>
      <c r="E12" s="61" t="s">
        <v>144</v>
      </c>
      <c r="F12" s="124" t="s">
        <v>8</v>
      </c>
      <c r="G12" s="59">
        <f t="shared" si="0"/>
        <v>814</v>
      </c>
      <c r="H12" s="108">
        <v>23.29</v>
      </c>
      <c r="I12" s="123">
        <v>0.183</v>
      </c>
      <c r="J12" s="117" t="str">
        <f t="shared" si="1"/>
        <v>I A</v>
      </c>
      <c r="K12" s="54" t="s">
        <v>143</v>
      </c>
      <c r="L12" s="111">
        <v>22.71</v>
      </c>
      <c r="M12" s="51">
        <v>3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</row>
    <row r="13" spans="1:241" s="50" customFormat="1" ht="15.75" customHeight="1">
      <c r="A13" s="121">
        <v>5</v>
      </c>
      <c r="B13" s="120">
        <v>20</v>
      </c>
      <c r="C13" s="63" t="s">
        <v>149</v>
      </c>
      <c r="D13" s="62" t="s">
        <v>271</v>
      </c>
      <c r="E13" s="61" t="s">
        <v>270</v>
      </c>
      <c r="F13" s="124" t="s">
        <v>10</v>
      </c>
      <c r="G13" s="59">
        <f t="shared" si="0"/>
        <v>796</v>
      </c>
      <c r="H13" s="108">
        <v>23.43</v>
      </c>
      <c r="I13" s="123">
        <v>0.214</v>
      </c>
      <c r="J13" s="117" t="str">
        <f t="shared" si="1"/>
        <v>I A</v>
      </c>
      <c r="K13" s="54" t="s">
        <v>269</v>
      </c>
      <c r="L13" s="111">
        <v>23.16</v>
      </c>
      <c r="M13" s="51">
        <v>4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</row>
    <row r="14" spans="1:241" s="50" customFormat="1" ht="15.75" customHeight="1">
      <c r="A14" s="121">
        <v>6</v>
      </c>
      <c r="B14" s="120">
        <v>130</v>
      </c>
      <c r="C14" s="63" t="s">
        <v>274</v>
      </c>
      <c r="D14" s="62" t="s">
        <v>273</v>
      </c>
      <c r="E14" s="61" t="s">
        <v>272</v>
      </c>
      <c r="F14" s="124" t="s">
        <v>9</v>
      </c>
      <c r="G14" s="59">
        <f t="shared" si="0"/>
        <v>755</v>
      </c>
      <c r="H14" s="108">
        <v>23.76</v>
      </c>
      <c r="I14" s="123"/>
      <c r="J14" s="117" t="str">
        <f t="shared" si="1"/>
        <v>II A</v>
      </c>
      <c r="K14" s="54" t="s">
        <v>171</v>
      </c>
      <c r="L14" s="111">
        <v>7.25</v>
      </c>
      <c r="M14" s="51">
        <v>4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</row>
    <row r="15" spans="1:241" s="50" customFormat="1" ht="15.75" customHeight="1">
      <c r="A15" s="121">
        <v>7</v>
      </c>
      <c r="B15" s="120">
        <v>126</v>
      </c>
      <c r="C15" s="63" t="s">
        <v>340</v>
      </c>
      <c r="D15" s="62" t="s">
        <v>339</v>
      </c>
      <c r="E15" s="61" t="s">
        <v>338</v>
      </c>
      <c r="F15" s="124" t="s">
        <v>9</v>
      </c>
      <c r="G15" s="59">
        <f t="shared" si="0"/>
        <v>748</v>
      </c>
      <c r="H15" s="108">
        <v>23.81</v>
      </c>
      <c r="I15" s="123" t="s">
        <v>116</v>
      </c>
      <c r="J15" s="117" t="str">
        <f t="shared" si="1"/>
        <v>II A</v>
      </c>
      <c r="K15" s="54" t="s">
        <v>337</v>
      </c>
      <c r="L15" s="111">
        <v>7.74</v>
      </c>
      <c r="M15" s="51">
        <v>3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</row>
    <row r="16" spans="1:241" s="50" customFormat="1" ht="15.75" customHeight="1">
      <c r="A16" s="121">
        <v>8</v>
      </c>
      <c r="B16" s="120">
        <v>122</v>
      </c>
      <c r="C16" s="63" t="s">
        <v>207</v>
      </c>
      <c r="D16" s="62" t="s">
        <v>173</v>
      </c>
      <c r="E16" s="61" t="s">
        <v>206</v>
      </c>
      <c r="F16" s="124" t="s">
        <v>13</v>
      </c>
      <c r="G16" s="59">
        <f t="shared" si="0"/>
        <v>747</v>
      </c>
      <c r="H16" s="108">
        <v>23.82</v>
      </c>
      <c r="I16" s="123">
        <v>0.235</v>
      </c>
      <c r="J16" s="117" t="str">
        <f t="shared" si="1"/>
        <v>II A</v>
      </c>
      <c r="K16" s="54" t="s">
        <v>150</v>
      </c>
      <c r="L16" s="111">
        <v>22.92</v>
      </c>
      <c r="M16" s="51">
        <v>4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</row>
    <row r="17" spans="1:241" s="50" customFormat="1" ht="15.75" customHeight="1">
      <c r="A17" s="121">
        <v>9</v>
      </c>
      <c r="B17" s="120">
        <v>11</v>
      </c>
      <c r="C17" s="63" t="s">
        <v>189</v>
      </c>
      <c r="D17" s="62" t="s">
        <v>188</v>
      </c>
      <c r="E17" s="61" t="s">
        <v>187</v>
      </c>
      <c r="F17" s="124" t="s">
        <v>10</v>
      </c>
      <c r="G17" s="59">
        <f t="shared" si="0"/>
        <v>741</v>
      </c>
      <c r="H17" s="108">
        <v>23.87</v>
      </c>
      <c r="I17" s="123">
        <v>0.168</v>
      </c>
      <c r="J17" s="117" t="str">
        <f t="shared" si="1"/>
        <v>II A</v>
      </c>
      <c r="K17" s="54" t="s">
        <v>186</v>
      </c>
      <c r="L17" s="111">
        <v>23.28</v>
      </c>
      <c r="M17" s="51">
        <v>3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</row>
    <row r="18" spans="1:241" s="50" customFormat="1" ht="15.75" customHeight="1">
      <c r="A18" s="121">
        <v>10</v>
      </c>
      <c r="B18" s="120">
        <v>134</v>
      </c>
      <c r="C18" s="63" t="s">
        <v>138</v>
      </c>
      <c r="D18" s="62" t="s">
        <v>137</v>
      </c>
      <c r="E18" s="61" t="s">
        <v>136</v>
      </c>
      <c r="F18" s="124" t="s">
        <v>9</v>
      </c>
      <c r="G18" s="59">
        <f t="shared" si="0"/>
        <v>723</v>
      </c>
      <c r="H18" s="108">
        <v>24.02</v>
      </c>
      <c r="I18" s="123">
        <v>0.158</v>
      </c>
      <c r="J18" s="117" t="str">
        <f t="shared" si="1"/>
        <v>II A</v>
      </c>
      <c r="K18" s="54" t="s">
        <v>135</v>
      </c>
      <c r="L18" s="111">
        <v>24.34</v>
      </c>
      <c r="M18" s="51">
        <v>2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</row>
    <row r="19" spans="1:241" s="50" customFormat="1" ht="15.75" customHeight="1">
      <c r="A19" s="121">
        <v>11</v>
      </c>
      <c r="B19" s="120">
        <v>76</v>
      </c>
      <c r="C19" s="63" t="s">
        <v>149</v>
      </c>
      <c r="D19" s="62" t="s">
        <v>244</v>
      </c>
      <c r="E19" s="61" t="s">
        <v>243</v>
      </c>
      <c r="F19" s="124" t="s">
        <v>12</v>
      </c>
      <c r="G19" s="59">
        <f t="shared" si="0"/>
        <v>684</v>
      </c>
      <c r="H19" s="108">
        <v>24.35</v>
      </c>
      <c r="I19" s="123">
        <v>0.179</v>
      </c>
      <c r="J19" s="117" t="str">
        <f t="shared" si="1"/>
        <v>II A</v>
      </c>
      <c r="K19" s="54" t="s">
        <v>150</v>
      </c>
      <c r="L19" s="111">
        <v>23.88</v>
      </c>
      <c r="M19" s="51">
        <v>4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</row>
    <row r="20" spans="1:241" s="50" customFormat="1" ht="15.75" customHeight="1">
      <c r="A20" s="121">
        <v>12</v>
      </c>
      <c r="B20" s="120">
        <v>141</v>
      </c>
      <c r="C20" s="63" t="s">
        <v>185</v>
      </c>
      <c r="D20" s="62" t="s">
        <v>184</v>
      </c>
      <c r="E20" s="61" t="s">
        <v>183</v>
      </c>
      <c r="F20" s="124" t="s">
        <v>7</v>
      </c>
      <c r="G20" s="59">
        <f t="shared" si="0"/>
        <v>667</v>
      </c>
      <c r="H20" s="108">
        <v>24.49</v>
      </c>
      <c r="I20" s="123">
        <v>0.503</v>
      </c>
      <c r="J20" s="117" t="str">
        <f t="shared" si="1"/>
        <v>II A</v>
      </c>
      <c r="K20" s="54" t="s">
        <v>182</v>
      </c>
      <c r="L20" s="111">
        <v>24.16</v>
      </c>
      <c r="M20" s="51">
        <v>3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</row>
    <row r="21" spans="1:241" s="50" customFormat="1" ht="15.75" customHeight="1">
      <c r="A21" s="121">
        <v>13</v>
      </c>
      <c r="B21" s="120">
        <v>124</v>
      </c>
      <c r="C21" s="63" t="s">
        <v>315</v>
      </c>
      <c r="D21" s="62" t="s">
        <v>314</v>
      </c>
      <c r="E21" s="61" t="s">
        <v>313</v>
      </c>
      <c r="F21" s="124" t="s">
        <v>9</v>
      </c>
      <c r="G21" s="59">
        <f t="shared" si="0"/>
        <v>664</v>
      </c>
      <c r="H21" s="108">
        <v>24.52</v>
      </c>
      <c r="I21" s="123">
        <v>0.235</v>
      </c>
      <c r="J21" s="117" t="str">
        <f t="shared" si="1"/>
        <v>II A</v>
      </c>
      <c r="K21" s="54" t="s">
        <v>312</v>
      </c>
      <c r="L21" s="111">
        <v>25.46</v>
      </c>
      <c r="M21" s="51">
        <v>2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</row>
    <row r="22" spans="1:241" s="50" customFormat="1" ht="15.75" customHeight="1">
      <c r="A22" s="121">
        <v>14</v>
      </c>
      <c r="B22" s="120">
        <v>131</v>
      </c>
      <c r="C22" s="63" t="s">
        <v>234</v>
      </c>
      <c r="D22" s="62" t="s">
        <v>326</v>
      </c>
      <c r="E22" s="61" t="s">
        <v>325</v>
      </c>
      <c r="F22" s="124" t="s">
        <v>9</v>
      </c>
      <c r="G22" s="59">
        <f t="shared" si="0"/>
        <v>646</v>
      </c>
      <c r="H22" s="108">
        <v>24.67</v>
      </c>
      <c r="I22" s="123">
        <v>0.155</v>
      </c>
      <c r="J22" s="117" t="str">
        <f t="shared" si="1"/>
        <v>II A</v>
      </c>
      <c r="K22" s="54" t="s">
        <v>324</v>
      </c>
      <c r="L22" s="127" t="s">
        <v>323</v>
      </c>
      <c r="M22" s="51">
        <v>2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</row>
    <row r="23" spans="1:241" s="50" customFormat="1" ht="15.75" customHeight="1">
      <c r="A23" s="121">
        <v>15</v>
      </c>
      <c r="B23" s="120">
        <v>7</v>
      </c>
      <c r="C23" s="63" t="s">
        <v>268</v>
      </c>
      <c r="D23" s="62" t="s">
        <v>267</v>
      </c>
      <c r="E23" s="61" t="s">
        <v>266</v>
      </c>
      <c r="F23" s="124" t="s">
        <v>10</v>
      </c>
      <c r="G23" s="59">
        <f t="shared" si="0"/>
        <v>643</v>
      </c>
      <c r="H23" s="108">
        <v>24.7</v>
      </c>
      <c r="I23" s="123">
        <v>0.163</v>
      </c>
      <c r="J23" s="117" t="str">
        <f t="shared" si="1"/>
        <v>II A</v>
      </c>
      <c r="K23" s="54" t="s">
        <v>239</v>
      </c>
      <c r="L23" s="111">
        <v>25.01</v>
      </c>
      <c r="M23" s="51">
        <v>2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</row>
    <row r="24" spans="1:241" s="50" customFormat="1" ht="15.75" customHeight="1">
      <c r="A24" s="121">
        <v>16</v>
      </c>
      <c r="B24" s="120">
        <v>157</v>
      </c>
      <c r="C24" s="63" t="s">
        <v>248</v>
      </c>
      <c r="D24" s="62" t="s">
        <v>247</v>
      </c>
      <c r="E24" s="61" t="s">
        <v>246</v>
      </c>
      <c r="F24" s="124" t="s">
        <v>7</v>
      </c>
      <c r="G24" s="59">
        <f t="shared" si="0"/>
        <v>616</v>
      </c>
      <c r="H24" s="108">
        <v>24.94</v>
      </c>
      <c r="I24" s="123">
        <v>0.213</v>
      </c>
      <c r="J24" s="117" t="str">
        <f t="shared" si="1"/>
        <v>III A</v>
      </c>
      <c r="K24" s="54" t="s">
        <v>245</v>
      </c>
      <c r="L24" s="111">
        <v>7.36</v>
      </c>
      <c r="M24" s="51">
        <v>3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</row>
    <row r="25" spans="1:241" s="50" customFormat="1" ht="15.75" customHeight="1">
      <c r="A25" s="121">
        <v>17</v>
      </c>
      <c r="B25" s="120">
        <v>8</v>
      </c>
      <c r="C25" s="63" t="s">
        <v>322</v>
      </c>
      <c r="D25" s="62" t="s">
        <v>321</v>
      </c>
      <c r="E25" s="61" t="s">
        <v>320</v>
      </c>
      <c r="F25" s="124" t="s">
        <v>10</v>
      </c>
      <c r="G25" s="59">
        <f t="shared" si="0"/>
        <v>584</v>
      </c>
      <c r="H25" s="108">
        <v>25.23</v>
      </c>
      <c r="I25" s="123">
        <v>0.175</v>
      </c>
      <c r="J25" s="117" t="str">
        <f t="shared" si="1"/>
        <v>III A</v>
      </c>
      <c r="K25" s="54" t="s">
        <v>239</v>
      </c>
      <c r="L25" s="127" t="s">
        <v>319</v>
      </c>
      <c r="M25" s="51">
        <v>1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</row>
    <row r="26" spans="1:241" s="50" customFormat="1" ht="15.75" customHeight="1">
      <c r="A26" s="121">
        <v>18</v>
      </c>
      <c r="B26" s="120">
        <v>97</v>
      </c>
      <c r="C26" s="63" t="s">
        <v>181</v>
      </c>
      <c r="D26" s="62" t="s">
        <v>180</v>
      </c>
      <c r="E26" s="61" t="s">
        <v>179</v>
      </c>
      <c r="F26" s="124" t="s">
        <v>12</v>
      </c>
      <c r="G26" s="59">
        <f t="shared" si="0"/>
        <v>579</v>
      </c>
      <c r="H26" s="108">
        <v>25.28</v>
      </c>
      <c r="I26" s="123">
        <v>0.196</v>
      </c>
      <c r="J26" s="117" t="str">
        <f t="shared" si="1"/>
        <v>III A</v>
      </c>
      <c r="K26" s="54" t="s">
        <v>150</v>
      </c>
      <c r="L26" s="111" t="s">
        <v>306</v>
      </c>
      <c r="M26" s="51">
        <v>2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</row>
    <row r="27" spans="1:241" s="50" customFormat="1" ht="15.75" customHeight="1">
      <c r="A27" s="121">
        <v>19</v>
      </c>
      <c r="B27" s="120">
        <v>15</v>
      </c>
      <c r="C27" s="63" t="s">
        <v>332</v>
      </c>
      <c r="D27" s="62" t="s">
        <v>331</v>
      </c>
      <c r="E27" s="61" t="s">
        <v>330</v>
      </c>
      <c r="F27" s="124" t="s">
        <v>10</v>
      </c>
      <c r="G27" s="59">
        <f t="shared" si="0"/>
        <v>551</v>
      </c>
      <c r="H27" s="108">
        <v>25.54</v>
      </c>
      <c r="I27" s="123">
        <v>0.2</v>
      </c>
      <c r="J27" s="117" t="str">
        <f t="shared" si="1"/>
        <v>III A</v>
      </c>
      <c r="K27" s="54" t="s">
        <v>239</v>
      </c>
      <c r="L27" s="111">
        <v>24.74</v>
      </c>
      <c r="M27" s="51">
        <v>2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</row>
    <row r="28" spans="1:241" s="50" customFormat="1" ht="15.75" customHeight="1">
      <c r="A28" s="121">
        <v>20</v>
      </c>
      <c r="B28" s="120">
        <v>121</v>
      </c>
      <c r="C28" s="63" t="s">
        <v>201</v>
      </c>
      <c r="D28" s="62" t="s">
        <v>200</v>
      </c>
      <c r="E28" s="61" t="s">
        <v>199</v>
      </c>
      <c r="F28" s="124" t="s">
        <v>13</v>
      </c>
      <c r="G28" s="59">
        <f t="shared" si="0"/>
        <v>547</v>
      </c>
      <c r="H28" s="108">
        <v>25.58</v>
      </c>
      <c r="I28" s="123">
        <v>0.179</v>
      </c>
      <c r="J28" s="117" t="str">
        <f t="shared" si="1"/>
        <v>III A</v>
      </c>
      <c r="K28" s="54" t="s">
        <v>198</v>
      </c>
      <c r="L28" s="111">
        <v>7.58</v>
      </c>
      <c r="M28" s="51">
        <v>2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</row>
    <row r="29" spans="1:241" s="50" customFormat="1" ht="15.75" customHeight="1">
      <c r="A29" s="121">
        <v>21</v>
      </c>
      <c r="B29" s="120">
        <v>154</v>
      </c>
      <c r="C29" s="63" t="s">
        <v>223</v>
      </c>
      <c r="D29" s="62" t="s">
        <v>222</v>
      </c>
      <c r="E29" s="61" t="s">
        <v>221</v>
      </c>
      <c r="F29" s="124" t="s">
        <v>7</v>
      </c>
      <c r="G29" s="59">
        <f t="shared" si="0"/>
        <v>544</v>
      </c>
      <c r="H29" s="108">
        <v>25.61</v>
      </c>
      <c r="I29" s="123">
        <v>0.163</v>
      </c>
      <c r="J29" s="117" t="str">
        <f t="shared" si="1"/>
        <v>III A</v>
      </c>
      <c r="K29" s="54" t="s">
        <v>68</v>
      </c>
      <c r="L29" s="111">
        <v>25.09</v>
      </c>
      <c r="M29" s="51">
        <v>2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</row>
    <row r="30" spans="1:241" s="50" customFormat="1" ht="15.75" customHeight="1">
      <c r="A30" s="121">
        <v>22</v>
      </c>
      <c r="B30" s="120">
        <v>128</v>
      </c>
      <c r="C30" s="63" t="s">
        <v>134</v>
      </c>
      <c r="D30" s="62" t="s">
        <v>133</v>
      </c>
      <c r="E30" s="61" t="s">
        <v>132</v>
      </c>
      <c r="F30" s="124" t="s">
        <v>9</v>
      </c>
      <c r="G30" s="59">
        <f t="shared" si="0"/>
        <v>445</v>
      </c>
      <c r="H30" s="108">
        <v>26.6</v>
      </c>
      <c r="I30" s="123">
        <v>0.235</v>
      </c>
      <c r="J30" s="117" t="str">
        <f t="shared" si="1"/>
        <v>III A</v>
      </c>
      <c r="K30" s="54" t="s">
        <v>131</v>
      </c>
      <c r="L30" s="111">
        <v>7.72</v>
      </c>
      <c r="M30" s="51">
        <v>1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</row>
    <row r="31" spans="1:241" s="50" customFormat="1" ht="15.75" customHeight="1">
      <c r="A31" s="121" t="s">
        <v>80</v>
      </c>
      <c r="B31" s="132">
        <v>142</v>
      </c>
      <c r="C31" s="131" t="s">
        <v>329</v>
      </c>
      <c r="D31" s="130" t="s">
        <v>328</v>
      </c>
      <c r="E31" s="129" t="s">
        <v>327</v>
      </c>
      <c r="F31" s="124" t="s">
        <v>161</v>
      </c>
      <c r="G31" s="59" t="s">
        <v>80</v>
      </c>
      <c r="H31" s="108">
        <v>23.72</v>
      </c>
      <c r="I31" s="123">
        <v>0.161</v>
      </c>
      <c r="J31" s="117" t="str">
        <f t="shared" si="1"/>
        <v>II A</v>
      </c>
      <c r="K31" s="54" t="s">
        <v>182</v>
      </c>
      <c r="L31" s="127"/>
      <c r="M31" s="51">
        <v>1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</row>
    <row r="32" spans="1:241" s="50" customFormat="1" ht="15.75" customHeight="1">
      <c r="A32" s="121" t="s">
        <v>80</v>
      </c>
      <c r="B32" s="120">
        <v>163</v>
      </c>
      <c r="C32" s="63" t="s">
        <v>318</v>
      </c>
      <c r="D32" s="62" t="s">
        <v>317</v>
      </c>
      <c r="E32" s="61" t="s">
        <v>316</v>
      </c>
      <c r="F32" s="124" t="s">
        <v>161</v>
      </c>
      <c r="G32" s="59" t="s">
        <v>80</v>
      </c>
      <c r="H32" s="108">
        <v>22.71</v>
      </c>
      <c r="I32" s="123">
        <v>0.151</v>
      </c>
      <c r="J32" s="117" t="str">
        <f t="shared" si="1"/>
        <v>KSM</v>
      </c>
      <c r="K32" s="54" t="s">
        <v>160</v>
      </c>
      <c r="L32" s="111">
        <v>23.04</v>
      </c>
      <c r="M32" s="51">
        <v>4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</row>
    <row r="33" spans="1:241" s="50" customFormat="1" ht="15.75" customHeight="1">
      <c r="A33" s="121" t="s">
        <v>80</v>
      </c>
      <c r="B33" s="120">
        <v>102</v>
      </c>
      <c r="C33" s="63" t="s">
        <v>311</v>
      </c>
      <c r="D33" s="62" t="s">
        <v>310</v>
      </c>
      <c r="E33" s="61" t="s">
        <v>309</v>
      </c>
      <c r="F33" s="124" t="s">
        <v>97</v>
      </c>
      <c r="G33" s="59" t="s">
        <v>80</v>
      </c>
      <c r="H33" s="108">
        <v>22.06</v>
      </c>
      <c r="I33" s="123">
        <v>0.221</v>
      </c>
      <c r="J33" s="117" t="str">
        <f t="shared" si="1"/>
        <v>KSM</v>
      </c>
      <c r="K33" s="54" t="s">
        <v>105</v>
      </c>
      <c r="L33" s="111" t="s">
        <v>308</v>
      </c>
      <c r="M33" s="51">
        <v>4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</row>
    <row r="34" spans="1:241" s="50" customFormat="1" ht="15.75" customHeight="1">
      <c r="A34" s="121" t="s">
        <v>80</v>
      </c>
      <c r="B34" s="120">
        <v>162</v>
      </c>
      <c r="C34" s="63" t="s">
        <v>302</v>
      </c>
      <c r="D34" s="62" t="s">
        <v>301</v>
      </c>
      <c r="E34" s="61" t="s">
        <v>300</v>
      </c>
      <c r="F34" s="124" t="s">
        <v>161</v>
      </c>
      <c r="G34" s="59" t="s">
        <v>80</v>
      </c>
      <c r="H34" s="108">
        <v>23.35</v>
      </c>
      <c r="I34" s="123">
        <v>0.222</v>
      </c>
      <c r="J34" s="117" t="str">
        <f t="shared" si="1"/>
        <v>I A</v>
      </c>
      <c r="K34" s="54" t="s">
        <v>160</v>
      </c>
      <c r="L34" s="111">
        <v>23.19</v>
      </c>
      <c r="M34" s="51">
        <v>3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</row>
    <row r="35" spans="1:241" s="50" customFormat="1" ht="15.75" customHeight="1">
      <c r="A35" s="121"/>
      <c r="B35" s="120">
        <v>65</v>
      </c>
      <c r="C35" s="63" t="s">
        <v>142</v>
      </c>
      <c r="D35" s="62" t="s">
        <v>141</v>
      </c>
      <c r="E35" s="61" t="s">
        <v>140</v>
      </c>
      <c r="F35" s="124" t="s">
        <v>12</v>
      </c>
      <c r="G35" s="59"/>
      <c r="H35" s="108" t="s">
        <v>75</v>
      </c>
      <c r="I35" s="123"/>
      <c r="J35" s="117">
        <f t="shared" si="1"/>
      </c>
      <c r="K35" s="54" t="s">
        <v>139</v>
      </c>
      <c r="L35" s="111">
        <v>7.36</v>
      </c>
      <c r="M35" s="51">
        <v>4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</row>
    <row r="36" spans="1:241" s="50" customFormat="1" ht="15.75" customHeight="1">
      <c r="A36" s="121"/>
      <c r="B36" s="120">
        <v>133</v>
      </c>
      <c r="C36" s="63" t="s">
        <v>262</v>
      </c>
      <c r="D36" s="62" t="s">
        <v>261</v>
      </c>
      <c r="E36" s="61" t="s">
        <v>260</v>
      </c>
      <c r="F36" s="124" t="s">
        <v>161</v>
      </c>
      <c r="G36" s="59" t="s">
        <v>80</v>
      </c>
      <c r="H36" s="108" t="s">
        <v>75</v>
      </c>
      <c r="I36" s="123"/>
      <c r="J36" s="117">
        <f t="shared" si="1"/>
      </c>
      <c r="K36" s="54" t="s">
        <v>60</v>
      </c>
      <c r="L36" s="111">
        <v>23.62</v>
      </c>
      <c r="M36" s="51">
        <v>4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</row>
    <row r="37" spans="1:241" s="50" customFormat="1" ht="15.75" customHeight="1">
      <c r="A37" s="121"/>
      <c r="B37" s="120">
        <v>105</v>
      </c>
      <c r="C37" s="92" t="s">
        <v>159</v>
      </c>
      <c r="D37" s="91" t="s">
        <v>158</v>
      </c>
      <c r="E37" s="61" t="s">
        <v>157</v>
      </c>
      <c r="F37" s="124" t="s">
        <v>97</v>
      </c>
      <c r="G37" s="59" t="s">
        <v>80</v>
      </c>
      <c r="H37" s="108" t="s">
        <v>75</v>
      </c>
      <c r="I37" s="123"/>
      <c r="J37" s="117">
        <f t="shared" si="1"/>
      </c>
      <c r="K37" s="54" t="s">
        <v>155</v>
      </c>
      <c r="L37" s="111">
        <v>25.14</v>
      </c>
      <c r="M37" s="51">
        <v>1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</row>
    <row r="38" spans="1:241" s="50" customFormat="1" ht="15.75" customHeight="1">
      <c r="A38" s="121"/>
      <c r="B38" s="120">
        <v>12</v>
      </c>
      <c r="C38" s="63" t="s">
        <v>210</v>
      </c>
      <c r="D38" s="62" t="s">
        <v>209</v>
      </c>
      <c r="E38" s="61" t="s">
        <v>208</v>
      </c>
      <c r="F38" s="124" t="s">
        <v>10</v>
      </c>
      <c r="G38" s="59"/>
      <c r="H38" s="108" t="s">
        <v>75</v>
      </c>
      <c r="I38" s="123"/>
      <c r="J38" s="117">
        <f t="shared" si="1"/>
      </c>
      <c r="K38" s="54" t="s">
        <v>186</v>
      </c>
      <c r="L38" s="111">
        <v>24.11</v>
      </c>
      <c r="M38" s="51">
        <v>4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</row>
    <row r="39" spans="1:241" s="50" customFormat="1" ht="15.75" customHeight="1">
      <c r="A39" s="121"/>
      <c r="B39" s="120">
        <v>9</v>
      </c>
      <c r="C39" s="63" t="s">
        <v>336</v>
      </c>
      <c r="D39" s="62" t="s">
        <v>335</v>
      </c>
      <c r="E39" s="61" t="s">
        <v>334</v>
      </c>
      <c r="F39" s="124" t="s">
        <v>10</v>
      </c>
      <c r="G39" s="59"/>
      <c r="H39" s="108" t="s">
        <v>75</v>
      </c>
      <c r="I39" s="123"/>
      <c r="J39" s="117">
        <f t="shared" si="1"/>
      </c>
      <c r="K39" s="54" t="s">
        <v>239</v>
      </c>
      <c r="L39" s="127" t="s">
        <v>333</v>
      </c>
      <c r="M39" s="51">
        <v>2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</row>
    <row r="40" spans="1:241" s="50" customFormat="1" ht="15.75" customHeight="1">
      <c r="A40" s="121"/>
      <c r="B40" s="120">
        <v>191</v>
      </c>
      <c r="C40" s="63" t="s">
        <v>216</v>
      </c>
      <c r="D40" s="62" t="s">
        <v>215</v>
      </c>
      <c r="E40" s="61" t="s">
        <v>214</v>
      </c>
      <c r="F40" s="124" t="s">
        <v>14</v>
      </c>
      <c r="G40" s="59"/>
      <c r="H40" s="108" t="s">
        <v>75</v>
      </c>
      <c r="I40" s="123"/>
      <c r="J40" s="117">
        <f t="shared" si="1"/>
      </c>
      <c r="K40" s="54" t="s">
        <v>213</v>
      </c>
      <c r="L40" s="111">
        <v>6.91</v>
      </c>
      <c r="M40" s="51">
        <v>3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</row>
    <row r="41" spans="1:241" s="50" customFormat="1" ht="15.75" customHeight="1">
      <c r="A41" s="121"/>
      <c r="B41" s="120">
        <v>129</v>
      </c>
      <c r="C41" s="63" t="s">
        <v>164</v>
      </c>
      <c r="D41" s="62" t="s">
        <v>212</v>
      </c>
      <c r="E41" s="61" t="s">
        <v>211</v>
      </c>
      <c r="F41" s="124" t="s">
        <v>9</v>
      </c>
      <c r="G41" s="59"/>
      <c r="H41" s="108" t="s">
        <v>75</v>
      </c>
      <c r="I41" s="123"/>
      <c r="J41" s="117">
        <f t="shared" si="1"/>
      </c>
      <c r="K41" s="54" t="s">
        <v>171</v>
      </c>
      <c r="L41" s="111">
        <v>22.87</v>
      </c>
      <c r="M41" s="51">
        <v>3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FF"/>
  </sheetPr>
  <dimension ref="A1:IK1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42" customWidth="1"/>
    <col min="2" max="2" width="5.00390625" style="42" customWidth="1"/>
    <col min="3" max="3" width="10.28125" style="42" customWidth="1"/>
    <col min="4" max="4" width="18.28125" style="42" customWidth="1"/>
    <col min="5" max="5" width="9.57421875" style="49" customWidth="1"/>
    <col min="6" max="6" width="10.8515625" style="48" customWidth="1"/>
    <col min="7" max="7" width="6.421875" style="47" customWidth="1"/>
    <col min="8" max="8" width="9.00390625" style="136" customWidth="1"/>
    <col min="9" max="9" width="4.140625" style="45" hidden="1" customWidth="1"/>
    <col min="10" max="10" width="5.140625" style="44" customWidth="1"/>
    <col min="11" max="11" width="24.57421875" style="42" customWidth="1"/>
    <col min="12" max="12" width="6.28125" style="135" hidden="1" customWidth="1"/>
    <col min="13" max="13" width="5.421875" style="134" hidden="1" customWidth="1"/>
    <col min="14" max="14" width="5.7109375" style="109" bestFit="1" customWidth="1"/>
    <col min="15" max="15" width="4.28125" style="42" bestFit="1" customWidth="1"/>
    <col min="16" max="244" width="9.140625" style="42" customWidth="1"/>
    <col min="245" max="16384" width="9.140625" style="41" customWidth="1"/>
  </cols>
  <sheetData>
    <row r="1" spans="1:245" s="97" customFormat="1" ht="18.75">
      <c r="A1" s="102" t="s">
        <v>0</v>
      </c>
      <c r="E1" s="99"/>
      <c r="F1" s="101"/>
      <c r="G1" s="100"/>
      <c r="H1" s="136"/>
      <c r="I1" s="45"/>
      <c r="J1" s="99"/>
      <c r="L1" s="147"/>
      <c r="M1" s="134"/>
      <c r="N1" s="113"/>
      <c r="IK1" s="41"/>
    </row>
    <row r="2" spans="5:245" s="97" customFormat="1" ht="13.5" customHeight="1">
      <c r="E2" s="99"/>
      <c r="F2" s="101"/>
      <c r="G2" s="100"/>
      <c r="H2" s="136"/>
      <c r="I2" s="45"/>
      <c r="J2" s="99"/>
      <c r="K2" s="98" t="s">
        <v>1</v>
      </c>
      <c r="L2" s="147"/>
      <c r="M2" s="134"/>
      <c r="N2" s="113"/>
      <c r="IK2" s="41"/>
    </row>
    <row r="3" spans="3:14" s="75" customFormat="1" ht="4.5" customHeight="1">
      <c r="C3" s="90"/>
      <c r="E3" s="146">
        <v>1.1574074074074073E-05</v>
      </c>
      <c r="F3" s="88"/>
      <c r="G3" s="81"/>
      <c r="H3" s="145"/>
      <c r="I3" s="78"/>
      <c r="J3" s="77"/>
      <c r="K3" s="76"/>
      <c r="L3" s="77"/>
      <c r="M3" s="134"/>
      <c r="N3" s="112"/>
    </row>
    <row r="4" spans="3:11" ht="15.75">
      <c r="C4" s="96" t="s">
        <v>360</v>
      </c>
      <c r="E4" s="95"/>
      <c r="F4" s="94"/>
      <c r="K4" s="93" t="s">
        <v>359</v>
      </c>
    </row>
    <row r="5" spans="3:14" s="75" customFormat="1" ht="4.5" customHeight="1">
      <c r="C5" s="90"/>
      <c r="E5" s="89"/>
      <c r="F5" s="88"/>
      <c r="G5" s="81"/>
      <c r="H5" s="145"/>
      <c r="I5" s="78"/>
      <c r="J5" s="77"/>
      <c r="K5" s="76"/>
      <c r="L5" s="77"/>
      <c r="M5" s="134"/>
      <c r="N5" s="112"/>
    </row>
    <row r="6" spans="3:14" s="75" customFormat="1" ht="12.75" customHeight="1">
      <c r="C6" s="42"/>
      <c r="D6" s="87">
        <v>1</v>
      </c>
      <c r="E6" s="86" t="s">
        <v>348</v>
      </c>
      <c r="F6" s="85"/>
      <c r="G6" s="81"/>
      <c r="H6" s="145"/>
      <c r="I6" s="78"/>
      <c r="J6" s="77"/>
      <c r="K6" s="76"/>
      <c r="L6" s="77"/>
      <c r="M6" s="134"/>
      <c r="N6" s="112"/>
    </row>
    <row r="7" spans="5:14" s="75" customFormat="1" ht="6" customHeight="1">
      <c r="E7" s="83"/>
      <c r="F7" s="82"/>
      <c r="G7" s="81"/>
      <c r="H7" s="144"/>
      <c r="I7" s="78"/>
      <c r="J7" s="77"/>
      <c r="K7" s="76"/>
      <c r="L7" s="77"/>
      <c r="M7" s="134"/>
      <c r="N7" s="112"/>
    </row>
    <row r="8" spans="1:16" ht="11.25" customHeight="1">
      <c r="A8" s="66" t="s">
        <v>3</v>
      </c>
      <c r="B8" s="143" t="s">
        <v>54</v>
      </c>
      <c r="C8" s="142" t="s">
        <v>53</v>
      </c>
      <c r="D8" s="141" t="s">
        <v>52</v>
      </c>
      <c r="E8" s="140" t="s">
        <v>51</v>
      </c>
      <c r="F8" s="71" t="s">
        <v>50</v>
      </c>
      <c r="G8" s="70" t="s">
        <v>49</v>
      </c>
      <c r="H8" s="139" t="s">
        <v>284</v>
      </c>
      <c r="I8" s="68" t="s">
        <v>46</v>
      </c>
      <c r="J8" s="67" t="s">
        <v>45</v>
      </c>
      <c r="K8" s="66" t="s">
        <v>44</v>
      </c>
      <c r="L8" s="135" t="s">
        <v>43</v>
      </c>
      <c r="M8" s="52" t="s">
        <v>42</v>
      </c>
      <c r="P8" s="75"/>
    </row>
    <row r="9" spans="1:243" s="50" customFormat="1" ht="15.75" customHeight="1">
      <c r="A9" s="121">
        <v>1</v>
      </c>
      <c r="B9" s="120">
        <v>168</v>
      </c>
      <c r="C9" s="63" t="s">
        <v>358</v>
      </c>
      <c r="D9" s="62" t="s">
        <v>357</v>
      </c>
      <c r="E9" s="61" t="s">
        <v>356</v>
      </c>
      <c r="F9" s="60" t="s">
        <v>1</v>
      </c>
      <c r="G9" s="119" t="s">
        <v>80</v>
      </c>
      <c r="H9" s="137">
        <v>0.0007217592592592593</v>
      </c>
      <c r="I9" s="118"/>
      <c r="J9" s="117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 A</v>
      </c>
      <c r="K9" s="54" t="s">
        <v>344</v>
      </c>
      <c r="L9" s="135" t="s">
        <v>355</v>
      </c>
      <c r="M9" s="52">
        <v>4</v>
      </c>
      <c r="N9" s="109"/>
      <c r="O9" s="42"/>
      <c r="P9" s="75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s="50" customFormat="1" ht="15.75" customHeight="1">
      <c r="A10" s="121">
        <v>2</v>
      </c>
      <c r="B10" s="120">
        <v>179</v>
      </c>
      <c r="C10" s="63" t="s">
        <v>354</v>
      </c>
      <c r="D10" s="62" t="s">
        <v>353</v>
      </c>
      <c r="E10" s="61" t="s">
        <v>352</v>
      </c>
      <c r="F10" s="60" t="s">
        <v>1</v>
      </c>
      <c r="G10" s="119" t="s">
        <v>80</v>
      </c>
      <c r="H10" s="137">
        <v>0.0007333333333333333</v>
      </c>
      <c r="I10" s="118"/>
      <c r="J10" s="117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II A</v>
      </c>
      <c r="K10" s="54" t="s">
        <v>351</v>
      </c>
      <c r="L10" s="135" t="s">
        <v>350</v>
      </c>
      <c r="M10" s="52">
        <v>3</v>
      </c>
      <c r="N10" s="109"/>
      <c r="O10" s="42"/>
      <c r="P10" s="75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s="50" customFormat="1" ht="15.75" customHeight="1">
      <c r="A11" s="121">
        <v>3</v>
      </c>
      <c r="B11" s="120">
        <v>174</v>
      </c>
      <c r="C11" s="63" t="s">
        <v>291</v>
      </c>
      <c r="D11" s="62" t="s">
        <v>290</v>
      </c>
      <c r="E11" s="61" t="s">
        <v>289</v>
      </c>
      <c r="F11" s="60" t="s">
        <v>1</v>
      </c>
      <c r="G11" s="119" t="s">
        <v>80</v>
      </c>
      <c r="H11" s="137">
        <v>0.0007440972222222221</v>
      </c>
      <c r="I11" s="118"/>
      <c r="J11" s="117" t="str">
        <f>IF(ISBLANK(H11),"",IF(H11&gt;0.00082337962962963,"",IF(H11&lt;=0.000616898148148148,"TSM",IF(H11&lt;=0.000638310185185185,"SM",IF(H11&lt;=0.000671296296296296,"KSM",IF(H11&lt;=0.000707175925925926,"I A",IF(H11&lt;=0.000753935185185185,"II A",IF(H11&lt;=0.00082337962962963,"III A"))))))))</f>
        <v>II A</v>
      </c>
      <c r="K11" s="54" t="s">
        <v>79</v>
      </c>
      <c r="L11" s="135" t="s">
        <v>349</v>
      </c>
      <c r="M11" s="52">
        <v>2</v>
      </c>
      <c r="N11" s="109"/>
      <c r="O11" s="42"/>
      <c r="P11" s="75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</row>
    <row r="12" spans="1:243" s="50" customFormat="1" ht="15.75" customHeight="1">
      <c r="A12" s="121"/>
      <c r="B12" s="120"/>
      <c r="C12" s="63"/>
      <c r="D12" s="62"/>
      <c r="E12" s="61"/>
      <c r="F12" s="60"/>
      <c r="G12" s="119">
        <f>IF(ISBLANK(H12),"",TRUNC(0.2585*((H12/$E$3)-119)^2))</f>
      </c>
      <c r="H12" s="137"/>
      <c r="I12" s="118"/>
      <c r="J12" s="117">
        <f>IF(ISBLANK(H12),"",IF(H12&gt;0.00082337962962963,"",IF(H12&lt;=0.000616898148148148,"TSM",IF(H12&lt;=0.000638310185185185,"SM",IF(H12&lt;=0.000671296296296296,"KSM",IF(H12&lt;=0.000707175925925926,"I A",IF(H12&lt;=0.000753935185185185,"II A",IF(H12&lt;=0.00082337962962963,"III A"))))))))</f>
      </c>
      <c r="K12" s="54"/>
      <c r="L12" s="135"/>
      <c r="M12" s="52">
        <v>1</v>
      </c>
      <c r="N12" s="109"/>
      <c r="O12" s="42"/>
      <c r="P12" s="75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</row>
    <row r="13" spans="3:14" s="75" customFormat="1" ht="4.5" customHeight="1">
      <c r="C13" s="90"/>
      <c r="E13" s="89"/>
      <c r="F13" s="88"/>
      <c r="G13" s="81"/>
      <c r="H13" s="145"/>
      <c r="I13" s="78"/>
      <c r="J13" s="77"/>
      <c r="K13" s="76"/>
      <c r="L13" s="77"/>
      <c r="M13" s="134"/>
      <c r="N13" s="112"/>
    </row>
    <row r="14" spans="3:14" s="75" customFormat="1" ht="12.75" customHeight="1">
      <c r="C14" s="42"/>
      <c r="D14" s="87">
        <v>2</v>
      </c>
      <c r="E14" s="86" t="s">
        <v>348</v>
      </c>
      <c r="F14" s="85"/>
      <c r="G14" s="81"/>
      <c r="H14" s="145"/>
      <c r="I14" s="78"/>
      <c r="J14" s="77"/>
      <c r="K14" s="76"/>
      <c r="L14" s="77"/>
      <c r="M14" s="134"/>
      <c r="N14" s="112"/>
    </row>
    <row r="15" spans="5:14" s="75" customFormat="1" ht="6" customHeight="1">
      <c r="E15" s="83"/>
      <c r="F15" s="82"/>
      <c r="G15" s="81"/>
      <c r="H15" s="144"/>
      <c r="I15" s="78"/>
      <c r="J15" s="77"/>
      <c r="K15" s="76"/>
      <c r="L15" s="77"/>
      <c r="M15" s="134"/>
      <c r="N15" s="112"/>
    </row>
    <row r="16" spans="1:13" ht="11.25" customHeight="1">
      <c r="A16" s="66" t="s">
        <v>3</v>
      </c>
      <c r="B16" s="143" t="s">
        <v>54</v>
      </c>
      <c r="C16" s="142" t="s">
        <v>53</v>
      </c>
      <c r="D16" s="141" t="s">
        <v>52</v>
      </c>
      <c r="E16" s="140" t="s">
        <v>51</v>
      </c>
      <c r="F16" s="71" t="s">
        <v>50</v>
      </c>
      <c r="G16" s="70" t="s">
        <v>49</v>
      </c>
      <c r="H16" s="139" t="s">
        <v>284</v>
      </c>
      <c r="I16" s="68" t="s">
        <v>46</v>
      </c>
      <c r="J16" s="67" t="s">
        <v>45</v>
      </c>
      <c r="K16" s="66" t="s">
        <v>44</v>
      </c>
      <c r="L16" s="135" t="s">
        <v>43</v>
      </c>
      <c r="M16" s="52" t="s">
        <v>42</v>
      </c>
    </row>
    <row r="17" spans="1:243" s="50" customFormat="1" ht="15.75" customHeight="1">
      <c r="A17" s="121">
        <v>1</v>
      </c>
      <c r="B17" s="120">
        <v>166</v>
      </c>
      <c r="C17" s="63" t="s">
        <v>347</v>
      </c>
      <c r="D17" s="62" t="s">
        <v>346</v>
      </c>
      <c r="E17" s="61" t="s">
        <v>345</v>
      </c>
      <c r="F17" s="60" t="s">
        <v>1</v>
      </c>
      <c r="G17" s="119" t="s">
        <v>80</v>
      </c>
      <c r="H17" s="138">
        <v>0.0006549768518518519</v>
      </c>
      <c r="I17" s="118"/>
      <c r="J17" s="117" t="str">
        <f>IF(ISBLANK(H17),"",IF(H17&gt;0.00082337962962963,"",IF(H17&lt;=0.000616898148148148,"TSM",IF(H17&lt;=0.000638310185185185,"SM",IF(H17&lt;=0.000671296296296296,"KSM",IF(H17&lt;=0.000707175925925926,"I A",IF(H17&lt;=0.000753935185185185,"II A",IF(H17&lt;=0.00082337962962963,"III A"))))))))</f>
        <v>KSM</v>
      </c>
      <c r="K17" s="54" t="s">
        <v>344</v>
      </c>
      <c r="L17" s="135" t="s">
        <v>343</v>
      </c>
      <c r="M17" s="52">
        <v>4</v>
      </c>
      <c r="N17" s="109"/>
      <c r="O17" s="42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</row>
    <row r="18" spans="1:243" s="50" customFormat="1" ht="15.75" customHeight="1">
      <c r="A18" s="121">
        <v>2</v>
      </c>
      <c r="B18" s="120">
        <v>78</v>
      </c>
      <c r="C18" s="63" t="s">
        <v>95</v>
      </c>
      <c r="D18" s="62" t="s">
        <v>94</v>
      </c>
      <c r="E18" s="61" t="s">
        <v>93</v>
      </c>
      <c r="F18" s="60" t="s">
        <v>6</v>
      </c>
      <c r="G18" s="119">
        <f>IF(ISBLANK(H18),"",TRUNC(0.2585*((H18/$E$3)-119)^2))</f>
        <v>852</v>
      </c>
      <c r="H18" s="137">
        <v>0.0007125</v>
      </c>
      <c r="I18" s="118"/>
      <c r="J18" s="117" t="str">
        <f>IF(ISBLANK(H18),"",IF(H18&gt;0.00082337962962963,"",IF(H18&lt;=0.000616898148148148,"TSM",IF(H18&lt;=0.000638310185185185,"SM",IF(H18&lt;=0.000671296296296296,"KSM",IF(H18&lt;=0.000707175925925926,"I A",IF(H18&lt;=0.000753935185185185,"II A",IF(H18&lt;=0.00082337962962963,"III A"))))))))</f>
        <v>II A</v>
      </c>
      <c r="K18" s="54" t="s">
        <v>92</v>
      </c>
      <c r="L18" s="135" t="s">
        <v>342</v>
      </c>
      <c r="M18" s="52">
        <v>3</v>
      </c>
      <c r="N18" s="109"/>
      <c r="O18" s="42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</row>
    <row r="19" spans="1:243" s="50" customFormat="1" ht="15.75" customHeight="1">
      <c r="A19" s="121">
        <v>3</v>
      </c>
      <c r="B19" s="120">
        <v>139</v>
      </c>
      <c r="C19" s="63" t="s">
        <v>126</v>
      </c>
      <c r="D19" s="62" t="s">
        <v>125</v>
      </c>
      <c r="E19" s="61" t="s">
        <v>124</v>
      </c>
      <c r="F19" s="60" t="s">
        <v>7</v>
      </c>
      <c r="G19" s="119">
        <f>IF(ISBLANK(H19),"",TRUNC(0.2585*((H19/$E$3)-119)^2))</f>
        <v>757</v>
      </c>
      <c r="H19" s="137">
        <v>0.0007505787037037037</v>
      </c>
      <c r="I19" s="118"/>
      <c r="J19" s="117" t="str">
        <f>IF(ISBLANK(H19),"",IF(H19&gt;0.00082337962962963,"",IF(H19&lt;=0.000616898148148148,"TSM",IF(H19&lt;=0.000638310185185185,"SM",IF(H19&lt;=0.000671296296296296,"KSM",IF(H19&lt;=0.000707175925925926,"I A",IF(H19&lt;=0.000753935185185185,"II A",IF(H19&lt;=0.00082337962962963,"III A"))))))))</f>
        <v>II A</v>
      </c>
      <c r="K19" s="54" t="s">
        <v>123</v>
      </c>
      <c r="L19" s="135" t="s">
        <v>341</v>
      </c>
      <c r="M19" s="52">
        <v>2</v>
      </c>
      <c r="N19" s="109"/>
      <c r="O19" s="42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</cp:lastModifiedBy>
  <dcterms:created xsi:type="dcterms:W3CDTF">2017-02-01T13:47:46Z</dcterms:created>
  <dcterms:modified xsi:type="dcterms:W3CDTF">2017-02-04T17:41:32Z</dcterms:modified>
  <cp:category/>
  <cp:version/>
  <cp:contentType/>
  <cp:contentStatus/>
</cp:coreProperties>
</file>