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7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480" yWindow="75" windowWidth="15480" windowHeight="7995" tabRatio="796" activeTab="10"/>
  </bookViews>
  <sheets>
    <sheet name="Viršelis" sheetId="9" r:id="rId1"/>
    <sheet name="SM" sheetId="1" r:id="rId2"/>
    <sheet name="SB" sheetId="11" r:id="rId3"/>
    <sheet name="SMj" sheetId="10" r:id="rId4"/>
    <sheet name="SBj" sheetId="12" r:id="rId5"/>
    <sheet name="BM" sheetId="13" r:id="rId6"/>
    <sheet name="BB" sheetId="15" r:id="rId7"/>
    <sheet name="BMj" sheetId="14" r:id="rId8"/>
    <sheet name="BBj" sheetId="16" r:id="rId9"/>
    <sheet name="ŠM" sheetId="17" r:id="rId10"/>
    <sheet name="ŠB" sheetId="19" r:id="rId11"/>
    <sheet name="ŠMj" sheetId="18" r:id="rId12"/>
    <sheet name="ŠBj" sheetId="20" r:id="rId13"/>
    <sheet name="MM" sheetId="21" r:id="rId14"/>
    <sheet name="MB" sheetId="23" r:id="rId15"/>
    <sheet name="MMj" sheetId="22" r:id="rId16"/>
    <sheet name="MBj" sheetId="24" r:id="rId17"/>
  </sheets>
  <definedNames>
    <definedName name="vaišis" localSheetId="14">#REF!</definedName>
    <definedName name="vaišis" localSheetId="16">#REF!</definedName>
    <definedName name="vaišis" localSheetId="13">#REF!</definedName>
    <definedName name="vaišis" localSheetId="15">#REF!</definedName>
    <definedName name="vaišis" localSheetId="10">#REF!</definedName>
    <definedName name="vaišis" localSheetId="12">#REF!</definedName>
    <definedName name="vaišis" localSheetId="9">#REF!</definedName>
    <definedName name="vaišis" localSheetId="11">#REF!</definedName>
    <definedName name="vaišis">#REF!</definedName>
  </definedNames>
  <calcPr calcId="162913"/>
</workbook>
</file>

<file path=xl/calcChain.xml><?xml version="1.0" encoding="utf-8"?>
<calcChain xmlns="http://schemas.openxmlformats.org/spreadsheetml/2006/main">
  <c r="G13" i="12" l="1"/>
  <c r="A11" i="1"/>
  <c r="A13" i="1"/>
  <c r="A15" i="1"/>
  <c r="A17" i="1"/>
  <c r="A19" i="1"/>
  <c r="A21" i="1"/>
  <c r="A23" i="1"/>
  <c r="A25" i="1"/>
  <c r="A27" i="1"/>
  <c r="A29" i="1"/>
  <c r="A31" i="1"/>
  <c r="A33" i="1"/>
  <c r="A35" i="1"/>
  <c r="A37" i="1"/>
  <c r="A39" i="1"/>
  <c r="A41" i="1"/>
  <c r="A43" i="1"/>
  <c r="A45" i="1"/>
  <c r="A47" i="1"/>
  <c r="A49" i="1"/>
  <c r="A51" i="1"/>
  <c r="A53" i="1"/>
  <c r="A55" i="1"/>
  <c r="A57" i="1"/>
  <c r="F13" i="12"/>
  <c r="F31" i="11"/>
  <c r="F15" i="1"/>
  <c r="E13" i="12"/>
  <c r="E31" i="10"/>
  <c r="E11" i="10"/>
  <c r="E29" i="10"/>
  <c r="E25" i="10"/>
  <c r="A61" i="1"/>
  <c r="A63" i="1"/>
  <c r="A9" i="1"/>
  <c r="E49" i="1"/>
  <c r="A25" i="12"/>
  <c r="H12" i="12" l="1"/>
  <c r="H13" i="12" s="1"/>
  <c r="E57" i="1"/>
  <c r="F57" i="1"/>
  <c r="G57" i="1"/>
  <c r="E55" i="1"/>
  <c r="F55" i="1"/>
  <c r="G55" i="1"/>
  <c r="E27" i="1"/>
  <c r="F27" i="1"/>
  <c r="G27" i="1"/>
  <c r="F49" i="1"/>
  <c r="G49" i="1"/>
  <c r="H48" i="1" l="1"/>
  <c r="H49" i="1" s="1"/>
  <c r="H54" i="1"/>
  <c r="H55" i="1" s="1"/>
  <c r="H26" i="1"/>
  <c r="H27" i="1" s="1"/>
  <c r="H56" i="1"/>
  <c r="H57" i="1" s="1"/>
  <c r="E37" i="1"/>
  <c r="F37" i="1"/>
  <c r="G37" i="1"/>
  <c r="E63" i="1"/>
  <c r="F63" i="1"/>
  <c r="H36" i="1" l="1"/>
  <c r="H37" i="1" s="1"/>
  <c r="H63" i="1"/>
  <c r="E33" i="1"/>
  <c r="F33" i="1"/>
  <c r="G33" i="1"/>
  <c r="E25" i="1"/>
  <c r="F25" i="1"/>
  <c r="G25" i="1"/>
  <c r="E61" i="1"/>
  <c r="F61" i="1"/>
  <c r="H61" i="1" l="1"/>
  <c r="H24" i="1"/>
  <c r="H25" i="1" s="1"/>
  <c r="H32" i="1"/>
  <c r="H33" i="1" s="1"/>
  <c r="E11" i="12"/>
  <c r="F11" i="12"/>
  <c r="G11" i="12"/>
  <c r="F13" i="24"/>
  <c r="E13" i="24"/>
  <c r="G13" i="24"/>
  <c r="F9" i="24"/>
  <c r="E9" i="24"/>
  <c r="G9" i="24"/>
  <c r="F11" i="24"/>
  <c r="E11" i="24"/>
  <c r="G11" i="24"/>
  <c r="A13" i="24"/>
  <c r="A11" i="24"/>
  <c r="A9" i="24"/>
  <c r="G15" i="23"/>
  <c r="E15" i="23"/>
  <c r="F15" i="23"/>
  <c r="G13" i="23"/>
  <c r="E13" i="23"/>
  <c r="H12" i="23" s="1"/>
  <c r="H13" i="23" s="1"/>
  <c r="F13" i="23"/>
  <c r="G11" i="23"/>
  <c r="E11" i="23"/>
  <c r="F11" i="23"/>
  <c r="H10" i="23" s="1"/>
  <c r="H11" i="23" s="1"/>
  <c r="G9" i="23"/>
  <c r="E9" i="23"/>
  <c r="F9" i="23"/>
  <c r="A15" i="23"/>
  <c r="A13" i="23"/>
  <c r="A11" i="23"/>
  <c r="A9" i="23"/>
  <c r="F11" i="22"/>
  <c r="E11" i="22"/>
  <c r="G11" i="22"/>
  <c r="F13" i="22"/>
  <c r="E13" i="22"/>
  <c r="H12" i="22" s="1"/>
  <c r="H13" i="22" s="1"/>
  <c r="G13" i="22"/>
  <c r="F9" i="22"/>
  <c r="E9" i="22"/>
  <c r="G9" i="22"/>
  <c r="A13" i="22"/>
  <c r="A11" i="22"/>
  <c r="A9" i="22"/>
  <c r="G9" i="21"/>
  <c r="E9" i="21"/>
  <c r="F9" i="21"/>
  <c r="G17" i="21"/>
  <c r="E17" i="21"/>
  <c r="F17" i="21"/>
  <c r="G15" i="21"/>
  <c r="E15" i="21"/>
  <c r="F15" i="21"/>
  <c r="G13" i="21"/>
  <c r="E13" i="21"/>
  <c r="F13" i="21"/>
  <c r="G19" i="21"/>
  <c r="E19" i="21"/>
  <c r="F19" i="21"/>
  <c r="F11" i="21"/>
  <c r="E11" i="21"/>
  <c r="G11" i="21"/>
  <c r="A19" i="21"/>
  <c r="A17" i="21"/>
  <c r="A15" i="21"/>
  <c r="A13" i="21"/>
  <c r="A11" i="21"/>
  <c r="A9" i="21"/>
  <c r="G17" i="20"/>
  <c r="F17" i="20"/>
  <c r="E17" i="20"/>
  <c r="G13" i="20"/>
  <c r="F13" i="20"/>
  <c r="E13" i="20"/>
  <c r="G11" i="20"/>
  <c r="F11" i="20"/>
  <c r="E11" i="20"/>
  <c r="H10" i="20" s="1"/>
  <c r="H11" i="20" s="1"/>
  <c r="G9" i="20"/>
  <c r="F9" i="20"/>
  <c r="E9" i="20"/>
  <c r="A17" i="20"/>
  <c r="A15" i="20"/>
  <c r="A13" i="20"/>
  <c r="A11" i="20"/>
  <c r="G15" i="20"/>
  <c r="F15" i="20"/>
  <c r="E15" i="20"/>
  <c r="A9" i="20"/>
  <c r="E9" i="19"/>
  <c r="F9" i="19"/>
  <c r="G9" i="19"/>
  <c r="E11" i="19"/>
  <c r="F11" i="19"/>
  <c r="H10" i="19" s="1"/>
  <c r="H11" i="19" s="1"/>
  <c r="G11" i="19"/>
  <c r="E13" i="19"/>
  <c r="G13" i="19"/>
  <c r="A13" i="19"/>
  <c r="A11" i="19"/>
  <c r="A9" i="19"/>
  <c r="G9" i="18"/>
  <c r="F9" i="18"/>
  <c r="E9" i="18"/>
  <c r="G11" i="18"/>
  <c r="F11" i="18"/>
  <c r="E11" i="18"/>
  <c r="G13" i="18"/>
  <c r="F13" i="18"/>
  <c r="E13" i="18"/>
  <c r="G25" i="18"/>
  <c r="F25" i="18"/>
  <c r="E25" i="18"/>
  <c r="G19" i="18"/>
  <c r="F19" i="18"/>
  <c r="E19" i="18"/>
  <c r="G21" i="18"/>
  <c r="F21" i="18"/>
  <c r="E21" i="18"/>
  <c r="A27" i="18"/>
  <c r="G15" i="18"/>
  <c r="F15" i="18"/>
  <c r="E15" i="18"/>
  <c r="A25" i="18"/>
  <c r="A23" i="18"/>
  <c r="A21" i="18"/>
  <c r="G27" i="18"/>
  <c r="F27" i="18"/>
  <c r="E27" i="18"/>
  <c r="A19" i="18"/>
  <c r="A17" i="18"/>
  <c r="A15" i="18"/>
  <c r="G17" i="18"/>
  <c r="F17" i="18"/>
  <c r="E17" i="18"/>
  <c r="A13" i="18"/>
  <c r="A11" i="18"/>
  <c r="G23" i="18"/>
  <c r="F23" i="18"/>
  <c r="E23" i="18"/>
  <c r="A9" i="18"/>
  <c r="E27" i="17"/>
  <c r="F27" i="17"/>
  <c r="G27" i="17"/>
  <c r="E15" i="17"/>
  <c r="F15" i="17"/>
  <c r="G15" i="17"/>
  <c r="E23" i="17"/>
  <c r="F23" i="17"/>
  <c r="G23" i="17"/>
  <c r="E31" i="17"/>
  <c r="F31" i="17"/>
  <c r="G31" i="17"/>
  <c r="E11" i="17"/>
  <c r="F11" i="17"/>
  <c r="G11" i="17"/>
  <c r="E21" i="17"/>
  <c r="F21" i="17"/>
  <c r="G21" i="17"/>
  <c r="E19" i="17"/>
  <c r="F19" i="17"/>
  <c r="G19" i="17"/>
  <c r="E9" i="17"/>
  <c r="F9" i="17"/>
  <c r="G9" i="17"/>
  <c r="E29" i="17"/>
  <c r="F29" i="17"/>
  <c r="G29" i="17"/>
  <c r="E25" i="17"/>
  <c r="F25" i="17"/>
  <c r="G25" i="17"/>
  <c r="E17" i="17"/>
  <c r="F17" i="17"/>
  <c r="G17" i="17"/>
  <c r="G13" i="17"/>
  <c r="F13" i="17"/>
  <c r="E1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H20" i="21"/>
  <c r="H8" i="21"/>
  <c r="H9" i="21" s="1"/>
  <c r="H14" i="23"/>
  <c r="H15" i="23" s="1"/>
  <c r="H8" i="24"/>
  <c r="H9" i="24" s="1"/>
  <c r="H18" i="21"/>
  <c r="H19" i="21" s="1"/>
  <c r="H12" i="21"/>
  <c r="H13" i="21" s="1"/>
  <c r="F11" i="16"/>
  <c r="E11" i="16"/>
  <c r="A15" i="16"/>
  <c r="F15" i="16"/>
  <c r="E15" i="16"/>
  <c r="A13" i="16"/>
  <c r="F9" i="16"/>
  <c r="E9" i="16"/>
  <c r="A11" i="16"/>
  <c r="F13" i="16"/>
  <c r="E13" i="16"/>
  <c r="A9" i="16"/>
  <c r="E13" i="15"/>
  <c r="G12" i="15" s="1"/>
  <c r="G13" i="15" s="1"/>
  <c r="F13" i="15"/>
  <c r="E11" i="15"/>
  <c r="F11" i="15"/>
  <c r="E9" i="15"/>
  <c r="F9" i="15"/>
  <c r="E15" i="15"/>
  <c r="A15" i="15"/>
  <c r="A13" i="15"/>
  <c r="A11" i="15"/>
  <c r="A9" i="15"/>
  <c r="F11" i="14"/>
  <c r="E11" i="14"/>
  <c r="A11" i="14"/>
  <c r="F9" i="14"/>
  <c r="G8" i="14" s="1"/>
  <c r="G9" i="14" s="1"/>
  <c r="E9" i="14"/>
  <c r="A9" i="14"/>
  <c r="E9" i="13"/>
  <c r="F9" i="13"/>
  <c r="G8" i="13" s="1"/>
  <c r="G9" i="13" s="1"/>
  <c r="E13" i="13"/>
  <c r="F13" i="13"/>
  <c r="G12" i="13" s="1"/>
  <c r="G13" i="13" s="1"/>
  <c r="E11" i="13"/>
  <c r="F11" i="13"/>
  <c r="G10" i="13" s="1"/>
  <c r="G11" i="13" s="1"/>
  <c r="A13" i="13"/>
  <c r="A11" i="13"/>
  <c r="A9" i="13"/>
  <c r="G17" i="12"/>
  <c r="F17" i="12"/>
  <c r="E17" i="12"/>
  <c r="H16" i="12" s="1"/>
  <c r="H17" i="12" s="1"/>
  <c r="G21" i="12"/>
  <c r="F21" i="12"/>
  <c r="H20" i="12" s="1"/>
  <c r="H21" i="12" s="1"/>
  <c r="E21" i="12"/>
  <c r="G15" i="12"/>
  <c r="F15" i="12"/>
  <c r="E15" i="12"/>
  <c r="A23" i="12"/>
  <c r="A21" i="12"/>
  <c r="G19" i="12"/>
  <c r="F19" i="12"/>
  <c r="E19" i="12"/>
  <c r="A17" i="12"/>
  <c r="A15" i="12"/>
  <c r="F23" i="12"/>
  <c r="E23" i="12"/>
  <c r="A11" i="12"/>
  <c r="G9" i="12"/>
  <c r="F9" i="12"/>
  <c r="E9" i="12"/>
  <c r="A9" i="12"/>
  <c r="G25" i="12"/>
  <c r="F25" i="12"/>
  <c r="H24" i="12" s="1"/>
  <c r="H25" i="12" s="1"/>
  <c r="E25" i="12"/>
  <c r="E25" i="11"/>
  <c r="F25" i="11"/>
  <c r="E19" i="11"/>
  <c r="F19" i="11"/>
  <c r="G19" i="11"/>
  <c r="E17" i="11"/>
  <c r="F17" i="11"/>
  <c r="G17" i="11"/>
  <c r="E13" i="11"/>
  <c r="F13" i="11"/>
  <c r="G13" i="11"/>
  <c r="E27" i="11"/>
  <c r="E33" i="11"/>
  <c r="E15" i="11"/>
  <c r="F15" i="11"/>
  <c r="G15" i="11"/>
  <c r="E29" i="11"/>
  <c r="E31" i="11"/>
  <c r="H30" i="11"/>
  <c r="H31" i="11" s="1"/>
  <c r="E23" i="11"/>
  <c r="F23" i="11"/>
  <c r="G23" i="11"/>
  <c r="E21" i="11"/>
  <c r="F21" i="11"/>
  <c r="G21" i="11"/>
  <c r="E11" i="11"/>
  <c r="F11" i="11"/>
  <c r="G11" i="11"/>
  <c r="G9" i="11"/>
  <c r="F9" i="11"/>
  <c r="E9" i="11"/>
  <c r="G9" i="10"/>
  <c r="F9" i="10"/>
  <c r="E9" i="10"/>
  <c r="G15" i="10"/>
  <c r="F15" i="10"/>
  <c r="E15" i="10"/>
  <c r="A27" i="10"/>
  <c r="F31" i="10"/>
  <c r="A25" i="10"/>
  <c r="G13" i="10"/>
  <c r="F13" i="10"/>
  <c r="E13" i="10"/>
  <c r="A23" i="10"/>
  <c r="A21" i="10"/>
  <c r="A19" i="10"/>
  <c r="G25" i="10"/>
  <c r="H24" i="10" s="1"/>
  <c r="H25" i="10" s="1"/>
  <c r="F25" i="10"/>
  <c r="A17" i="10"/>
  <c r="G11" i="10"/>
  <c r="F11" i="10"/>
  <c r="A15" i="10"/>
  <c r="F29" i="10"/>
  <c r="A13" i="10"/>
  <c r="G19" i="10"/>
  <c r="F19" i="10"/>
  <c r="E19" i="10"/>
  <c r="A11" i="10"/>
  <c r="G17" i="10"/>
  <c r="F17" i="10"/>
  <c r="E17" i="10"/>
  <c r="A9" i="10"/>
  <c r="G23" i="10"/>
  <c r="F23" i="10"/>
  <c r="E23" i="10"/>
  <c r="A31" i="10"/>
  <c r="G27" i="10"/>
  <c r="F27" i="10"/>
  <c r="E27" i="10"/>
  <c r="A29" i="10"/>
  <c r="G21" i="10"/>
  <c r="F21" i="10"/>
  <c r="E21" i="10"/>
  <c r="A59" i="1"/>
  <c r="E41" i="1"/>
  <c r="F41" i="1"/>
  <c r="G41" i="1"/>
  <c r="E19" i="1"/>
  <c r="F19" i="1"/>
  <c r="G19" i="1"/>
  <c r="E31" i="1"/>
  <c r="F31" i="1"/>
  <c r="G31" i="1"/>
  <c r="E39" i="1"/>
  <c r="F39" i="1"/>
  <c r="G39" i="1"/>
  <c r="E53" i="1"/>
  <c r="F53" i="1"/>
  <c r="G53" i="1"/>
  <c r="E13" i="1"/>
  <c r="F13" i="1"/>
  <c r="G13" i="1"/>
  <c r="E59" i="1"/>
  <c r="F59" i="1"/>
  <c r="E11" i="1"/>
  <c r="F11" i="1"/>
  <c r="G11" i="1"/>
  <c r="E9" i="1"/>
  <c r="F9" i="1"/>
  <c r="G9" i="1"/>
  <c r="E47" i="1"/>
  <c r="F47" i="1"/>
  <c r="G47" i="1"/>
  <c r="E23" i="1"/>
  <c r="F23" i="1"/>
  <c r="G23" i="1"/>
  <c r="E17" i="1"/>
  <c r="F17" i="1"/>
  <c r="G17" i="1"/>
  <c r="E45" i="1"/>
  <c r="F45" i="1"/>
  <c r="G45" i="1"/>
  <c r="E29" i="1"/>
  <c r="F29" i="1"/>
  <c r="G29" i="1"/>
  <c r="E35" i="1"/>
  <c r="F35" i="1"/>
  <c r="G35" i="1"/>
  <c r="E15" i="1"/>
  <c r="G15" i="1"/>
  <c r="E21" i="1"/>
  <c r="F21" i="1"/>
  <c r="G21" i="1"/>
  <c r="E43" i="1"/>
  <c r="F43" i="1"/>
  <c r="G43" i="1"/>
  <c r="G51" i="1"/>
  <c r="F51" i="1"/>
  <c r="E51" i="1"/>
  <c r="H14" i="12"/>
  <c r="H15" i="12" s="1"/>
  <c r="G8" i="15"/>
  <c r="G9" i="15" s="1"/>
  <c r="G10" i="15"/>
  <c r="G11" i="15" s="1"/>
  <c r="G14" i="15"/>
  <c r="G15" i="15" s="1"/>
  <c r="H8" i="22" l="1"/>
  <c r="H9" i="22" s="1"/>
  <c r="H10" i="22"/>
  <c r="H11" i="22" s="1"/>
  <c r="H10" i="24"/>
  <c r="H11" i="24" s="1"/>
  <c r="H12" i="24"/>
  <c r="H13" i="24" s="1"/>
  <c r="H14" i="1"/>
  <c r="H15" i="1" s="1"/>
  <c r="H16" i="20"/>
  <c r="H17" i="20" s="1"/>
  <c r="H8" i="20"/>
  <c r="H9" i="20" s="1"/>
  <c r="H12" i="20"/>
  <c r="H13" i="20" s="1"/>
  <c r="H18" i="12"/>
  <c r="H19" i="12" s="1"/>
  <c r="H31" i="10"/>
  <c r="H16" i="10"/>
  <c r="H17" i="10" s="1"/>
  <c r="H22" i="10"/>
  <c r="H23" i="10" s="1"/>
  <c r="H10" i="10"/>
  <c r="H11" i="10" s="1"/>
  <c r="H26" i="18"/>
  <c r="H27" i="18" s="1"/>
  <c r="H16" i="18"/>
  <c r="H17" i="18" s="1"/>
  <c r="H14" i="18"/>
  <c r="H15" i="18" s="1"/>
  <c r="G10" i="16"/>
  <c r="G11" i="16" s="1"/>
  <c r="H30" i="17"/>
  <c r="H31" i="17" s="1"/>
  <c r="H8" i="12"/>
  <c r="H9" i="12" s="1"/>
  <c r="H23" i="12"/>
  <c r="G10" i="14"/>
  <c r="G11" i="14" s="1"/>
  <c r="H14" i="17"/>
  <c r="H15" i="17" s="1"/>
  <c r="H8" i="23"/>
  <c r="H9" i="23" s="1"/>
  <c r="H16" i="11"/>
  <c r="H17" i="11" s="1"/>
  <c r="H24" i="11"/>
  <c r="H25" i="11" s="1"/>
  <c r="G8" i="16"/>
  <c r="G9" i="16" s="1"/>
  <c r="H18" i="11"/>
  <c r="H19" i="11" s="1"/>
  <c r="H29" i="10"/>
  <c r="H12" i="10"/>
  <c r="H13" i="10" s="1"/>
  <c r="H8" i="10"/>
  <c r="H9" i="10" s="1"/>
  <c r="H22" i="1"/>
  <c r="H23" i="1" s="1"/>
  <c r="H30" i="1"/>
  <c r="H31" i="1" s="1"/>
  <c r="H12" i="1"/>
  <c r="H13" i="1" s="1"/>
  <c r="H16" i="21"/>
  <c r="H17" i="21" s="1"/>
  <c r="G12" i="16"/>
  <c r="G13" i="16" s="1"/>
  <c r="G14" i="16"/>
  <c r="G15" i="16" s="1"/>
  <c r="H14" i="20"/>
  <c r="H15" i="20" s="1"/>
  <c r="H12" i="19"/>
  <c r="H13" i="19" s="1"/>
  <c r="H10" i="12"/>
  <c r="H11" i="12" s="1"/>
  <c r="H10" i="11"/>
  <c r="H11" i="11" s="1"/>
  <c r="H12" i="11"/>
  <c r="H13" i="11" s="1"/>
  <c r="H14" i="11"/>
  <c r="H15" i="11" s="1"/>
  <c r="H20" i="11"/>
  <c r="H21" i="11" s="1"/>
  <c r="H26" i="11"/>
  <c r="H27" i="11" s="1"/>
  <c r="H8" i="11"/>
  <c r="H9" i="11" s="1"/>
  <c r="H22" i="11"/>
  <c r="H23" i="11" s="1"/>
  <c r="H28" i="11"/>
  <c r="H29" i="11" s="1"/>
  <c r="H32" i="11"/>
  <c r="H33" i="11" s="1"/>
  <c r="H14" i="21"/>
  <c r="H15" i="21" s="1"/>
  <c r="H10" i="21"/>
  <c r="H11" i="21" s="1"/>
  <c r="H20" i="10"/>
  <c r="H21" i="10" s="1"/>
  <c r="H26" i="10"/>
  <c r="H27" i="10" s="1"/>
  <c r="H18" i="10"/>
  <c r="H19" i="10" s="1"/>
  <c r="H14" i="10"/>
  <c r="H15" i="10" s="1"/>
  <c r="H28" i="1"/>
  <c r="H29" i="1" s="1"/>
  <c r="H18" i="1"/>
  <c r="H19" i="1" s="1"/>
  <c r="H42" i="1"/>
  <c r="H43" i="1" s="1"/>
  <c r="H44" i="1"/>
  <c r="H45" i="1" s="1"/>
  <c r="H59" i="1"/>
  <c r="H38" i="1"/>
  <c r="H39" i="1" s="1"/>
  <c r="H16" i="1"/>
  <c r="H17" i="1" s="1"/>
  <c r="H50" i="1"/>
  <c r="H51" i="1" s="1"/>
  <c r="H20" i="1"/>
  <c r="H21" i="1" s="1"/>
  <c r="H46" i="1"/>
  <c r="H47" i="1" s="1"/>
  <c r="H10" i="1"/>
  <c r="H11" i="1" s="1"/>
  <c r="H34" i="1"/>
  <c r="H35" i="1" s="1"/>
  <c r="H8" i="1"/>
  <c r="H9" i="1" s="1"/>
  <c r="H52" i="1"/>
  <c r="H53" i="1" s="1"/>
  <c r="H40" i="1"/>
  <c r="H41" i="1" s="1"/>
  <c r="H8" i="19"/>
  <c r="H9" i="19" s="1"/>
  <c r="H18" i="18"/>
  <c r="H19" i="18" s="1"/>
  <c r="H12" i="18"/>
  <c r="H13" i="18" s="1"/>
  <c r="H8" i="18"/>
  <c r="H9" i="18" s="1"/>
  <c r="H22" i="18"/>
  <c r="H23" i="18" s="1"/>
  <c r="H20" i="18"/>
  <c r="H21" i="18" s="1"/>
  <c r="H24" i="18"/>
  <c r="H25" i="18" s="1"/>
  <c r="H10" i="18"/>
  <c r="H11" i="18" s="1"/>
  <c r="H12" i="17"/>
  <c r="H13" i="17" s="1"/>
  <c r="H18" i="17"/>
  <c r="H19" i="17" s="1"/>
  <c r="H10" i="17"/>
  <c r="H11" i="17" s="1"/>
  <c r="H24" i="17"/>
  <c r="H25" i="17" s="1"/>
  <c r="H8" i="17"/>
  <c r="H9" i="17" s="1"/>
  <c r="H20" i="17"/>
  <c r="H21" i="17" s="1"/>
  <c r="H16" i="17"/>
  <c r="H17" i="17" s="1"/>
  <c r="H28" i="17"/>
  <c r="H29" i="17" s="1"/>
  <c r="H22" i="17"/>
  <c r="H23" i="17" s="1"/>
  <c r="H26" i="17"/>
  <c r="H27" i="17" s="1"/>
</calcChain>
</file>

<file path=xl/sharedStrings.xml><?xml version="1.0" encoding="utf-8"?>
<sst xmlns="http://schemas.openxmlformats.org/spreadsheetml/2006/main" count="857" uniqueCount="381">
  <si>
    <t>Šiauliai</t>
  </si>
  <si>
    <t>Jaunutės</t>
  </si>
  <si>
    <t>Vieta</t>
  </si>
  <si>
    <t>Vardas</t>
  </si>
  <si>
    <t>Pavardė</t>
  </si>
  <si>
    <t>Komanda</t>
  </si>
  <si>
    <t>30 m</t>
  </si>
  <si>
    <t>60 m</t>
  </si>
  <si>
    <t>200 m</t>
  </si>
  <si>
    <t>Taškai</t>
  </si>
  <si>
    <t>Treneris</t>
  </si>
  <si>
    <t>Jaunučiai</t>
  </si>
  <si>
    <t>Bėgimai</t>
  </si>
  <si>
    <t>1000 m</t>
  </si>
  <si>
    <t>ŠIAULIŲ MIESTO LENGVOSIOS ATLETIKOS</t>
  </si>
  <si>
    <t xml:space="preserve">Sprintas </t>
  </si>
  <si>
    <t>Mergaitės</t>
  </si>
  <si>
    <t>Berniukai</t>
  </si>
  <si>
    <t>Šuoliai</t>
  </si>
  <si>
    <t>Aukštis</t>
  </si>
  <si>
    <t>Tolis</t>
  </si>
  <si>
    <t>Metimai</t>
  </si>
  <si>
    <t>Rutulys</t>
  </si>
  <si>
    <t>2 kg</t>
  </si>
  <si>
    <t>3 kg</t>
  </si>
  <si>
    <t>4 kg</t>
  </si>
  <si>
    <t>Gimimo data</t>
  </si>
  <si>
    <t>VAIKŲ IR JAUNUČIŲ TRIKOVIŲ PIRMENYBĖS</t>
  </si>
  <si>
    <t>ŠIAULIŲ MIESTO LENGVOSIOS ATLETIKOS VAIKŲ TRIKOVIŲ PIRMENYBĖS</t>
  </si>
  <si>
    <t>ŠIAULIŲ MIESTO LENGVOSIOS ATLETIKOS JAUNUČIŲ TRIKOVIŲ PIRMENYBĖS</t>
  </si>
  <si>
    <t>Gabrielė</t>
  </si>
  <si>
    <t>b/k</t>
  </si>
  <si>
    <t>Lukas</t>
  </si>
  <si>
    <t>J. Spudis</t>
  </si>
  <si>
    <t>Miknius</t>
  </si>
  <si>
    <t>2002-01-24</t>
  </si>
  <si>
    <t>Nojus</t>
  </si>
  <si>
    <t>Stauskas</t>
  </si>
  <si>
    <t>2002-07-17</t>
  </si>
  <si>
    <t>Šiauliai, 2017 m. kovo 9 d.</t>
  </si>
  <si>
    <t>Paulina</t>
  </si>
  <si>
    <t>Keliotytė</t>
  </si>
  <si>
    <t>2002-08-26</t>
  </si>
  <si>
    <t>Ugnius</t>
  </si>
  <si>
    <t>Norbutas</t>
  </si>
  <si>
    <t>2002-10-22</t>
  </si>
  <si>
    <t>Nerilė</t>
  </si>
  <si>
    <t>Sungailaitė</t>
  </si>
  <si>
    <t>2002-12-21</t>
  </si>
  <si>
    <t>Aistė</t>
  </si>
  <si>
    <t>Spulginaitė</t>
  </si>
  <si>
    <t>2003-02-13</t>
  </si>
  <si>
    <t>V. Žiedienė,</t>
  </si>
  <si>
    <t>Augustė</t>
  </si>
  <si>
    <t>Martinaitytė</t>
  </si>
  <si>
    <t>2003-03-19</t>
  </si>
  <si>
    <t>Deimantė</t>
  </si>
  <si>
    <t>Sitnikaitė</t>
  </si>
  <si>
    <t>2004-01-14</t>
  </si>
  <si>
    <t>Gabija</t>
  </si>
  <si>
    <t>Domarkaitė</t>
  </si>
  <si>
    <t>2004-01-27</t>
  </si>
  <si>
    <t>Vizgailaitė</t>
  </si>
  <si>
    <t>2004-02-18</t>
  </si>
  <si>
    <t>Rugilė</t>
  </si>
  <si>
    <t>Jonaitytė</t>
  </si>
  <si>
    <t>2004-05-16</t>
  </si>
  <si>
    <t>Jomantė</t>
  </si>
  <si>
    <t>Jankutė</t>
  </si>
  <si>
    <t>2005-02-17</t>
  </si>
  <si>
    <t>Jogailė</t>
  </si>
  <si>
    <t>Elinga</t>
  </si>
  <si>
    <t>Balčiūnaitė</t>
  </si>
  <si>
    <t>2006-08-09</t>
  </si>
  <si>
    <t>Meda</t>
  </si>
  <si>
    <t>Enrika</t>
  </si>
  <si>
    <t>Latanauskaitė</t>
  </si>
  <si>
    <t>Urtė</t>
  </si>
  <si>
    <t>Rokas</t>
  </si>
  <si>
    <t>Skirmantas</t>
  </si>
  <si>
    <t>2004-02-20</t>
  </si>
  <si>
    <t>Solvita</t>
  </si>
  <si>
    <t>Zelepūgaitė</t>
  </si>
  <si>
    <t>2004-02-23</t>
  </si>
  <si>
    <t>Austėja</t>
  </si>
  <si>
    <t>Mikalauskaitė</t>
  </si>
  <si>
    <t>Kupiškio r.</t>
  </si>
  <si>
    <t>I. Zabulienė</t>
  </si>
  <si>
    <t>Žanas</t>
  </si>
  <si>
    <t>Zabulis</t>
  </si>
  <si>
    <t>2002-05-22</t>
  </si>
  <si>
    <t>Vestina</t>
  </si>
  <si>
    <t>Aleknaitė</t>
  </si>
  <si>
    <t>Alanas</t>
  </si>
  <si>
    <t>Šablickas</t>
  </si>
  <si>
    <t>Greta</t>
  </si>
  <si>
    <t>Mukulytė</t>
  </si>
  <si>
    <t>2003-10-24</t>
  </si>
  <si>
    <t>Dominykas</t>
  </si>
  <si>
    <t>Murnikovas</t>
  </si>
  <si>
    <t>2002-03-18</t>
  </si>
  <si>
    <t>Dija</t>
  </si>
  <si>
    <t>Lukšytė</t>
  </si>
  <si>
    <t>2002-09-17</t>
  </si>
  <si>
    <t>Marta</t>
  </si>
  <si>
    <t>Šaučiūnaitė</t>
  </si>
  <si>
    <t>2003-03-01</t>
  </si>
  <si>
    <t>Kirkytė</t>
  </si>
  <si>
    <t>Danielė</t>
  </si>
  <si>
    <t>Petrylaitė</t>
  </si>
  <si>
    <t>2004-08-03</t>
  </si>
  <si>
    <t xml:space="preserve">Daniel </t>
  </si>
  <si>
    <t>Cerezuela</t>
  </si>
  <si>
    <t>2004-02-11</t>
  </si>
  <si>
    <t>R. Prokopenko</t>
  </si>
  <si>
    <t>Roberta</t>
  </si>
  <si>
    <t>Šilianskaitė</t>
  </si>
  <si>
    <t>2004-01-29</t>
  </si>
  <si>
    <t>Joniškio r.</t>
  </si>
  <si>
    <t>Rytis</t>
  </si>
  <si>
    <t>Kiškis</t>
  </si>
  <si>
    <t>2004-10-24</t>
  </si>
  <si>
    <t>Saimonas</t>
  </si>
  <si>
    <t>Kurauskas</t>
  </si>
  <si>
    <t>2004-08-24</t>
  </si>
  <si>
    <t>Justas</t>
  </si>
  <si>
    <t>Simutis</t>
  </si>
  <si>
    <t>2004-08-11</t>
  </si>
  <si>
    <t>Adrija</t>
  </si>
  <si>
    <t>Prokopenko</t>
  </si>
  <si>
    <t>2006-09-12</t>
  </si>
  <si>
    <t>Kamilė</t>
  </si>
  <si>
    <t>Rakštytė</t>
  </si>
  <si>
    <t>2007-06-12</t>
  </si>
  <si>
    <t>Gintarė</t>
  </si>
  <si>
    <t>Misevičiūtė</t>
  </si>
  <si>
    <t>2002-10-04</t>
  </si>
  <si>
    <t xml:space="preserve">Aironas </t>
  </si>
  <si>
    <t>Zubkovas</t>
  </si>
  <si>
    <t>2003-05-14</t>
  </si>
  <si>
    <t>Danilevičius</t>
  </si>
  <si>
    <t>2003-09-16</t>
  </si>
  <si>
    <t>Skaistė</t>
  </si>
  <si>
    <t>Tautkaitė</t>
  </si>
  <si>
    <t>2006-06-22</t>
  </si>
  <si>
    <t>Remigijus</t>
  </si>
  <si>
    <t>Trapas</t>
  </si>
  <si>
    <t>2005-12-20</t>
  </si>
  <si>
    <t>Ieva</t>
  </si>
  <si>
    <t>Paniulaitytė</t>
  </si>
  <si>
    <t>2004-05-06</t>
  </si>
  <si>
    <t>D. Vrubliauskas</t>
  </si>
  <si>
    <t>Šliažaitė</t>
  </si>
  <si>
    <t>2002-09-06</t>
  </si>
  <si>
    <t>Eva</t>
  </si>
  <si>
    <t>Šlaustaitė</t>
  </si>
  <si>
    <t>Čepulytė</t>
  </si>
  <si>
    <t>2005-02-16</t>
  </si>
  <si>
    <t>Austė</t>
  </si>
  <si>
    <t>Vainoriūtė</t>
  </si>
  <si>
    <t>Roznytė</t>
  </si>
  <si>
    <t>2005-07-15</t>
  </si>
  <si>
    <t>Airūnė</t>
  </si>
  <si>
    <t>Čegytė</t>
  </si>
  <si>
    <t>2004-04-26</t>
  </si>
  <si>
    <t>Gečaitė</t>
  </si>
  <si>
    <t>2005-05-16</t>
  </si>
  <si>
    <t>Andrėja</t>
  </si>
  <si>
    <t>Šimkutė</t>
  </si>
  <si>
    <t>2006-06-15</t>
  </si>
  <si>
    <t>Ugnė</t>
  </si>
  <si>
    <t>Drazdovaitė</t>
  </si>
  <si>
    <t>2006-11-23</t>
  </si>
  <si>
    <t>Dangiras</t>
  </si>
  <si>
    <t>Grušas</t>
  </si>
  <si>
    <t>2004-08-29</t>
  </si>
  <si>
    <t>Šablinskas</t>
  </si>
  <si>
    <t>2004-06-18</t>
  </si>
  <si>
    <t>Martynas</t>
  </si>
  <si>
    <t>Varnagiris</t>
  </si>
  <si>
    <t>2004-11-11</t>
  </si>
  <si>
    <t>Vilius</t>
  </si>
  <si>
    <t>Balčiūnas</t>
  </si>
  <si>
    <t>2005-11-10</t>
  </si>
  <si>
    <t>Benas</t>
  </si>
  <si>
    <t>Buškus</t>
  </si>
  <si>
    <t>2006-03-31</t>
  </si>
  <si>
    <t>Gedas</t>
  </si>
  <si>
    <t>2007-10-20</t>
  </si>
  <si>
    <t>Gvidas</t>
  </si>
  <si>
    <t>Pocevičius</t>
  </si>
  <si>
    <t>2006-05-10</t>
  </si>
  <si>
    <t>Edvinas</t>
  </si>
  <si>
    <t>Bielskis</t>
  </si>
  <si>
    <t>2003-12-05</t>
  </si>
  <si>
    <t>J. Baikštienė</t>
  </si>
  <si>
    <t>Dapkutė</t>
  </si>
  <si>
    <t>2005-01-16</t>
  </si>
  <si>
    <t>Gustas</t>
  </si>
  <si>
    <t>Kisieliauskas</t>
  </si>
  <si>
    <t>2005-03-18</t>
  </si>
  <si>
    <t>Justina</t>
  </si>
  <si>
    <t>Ubartaitė</t>
  </si>
  <si>
    <t>2003-01-07</t>
  </si>
  <si>
    <t>Rusnė</t>
  </si>
  <si>
    <t>2004-08-23</t>
  </si>
  <si>
    <t>Adrijana</t>
  </si>
  <si>
    <t>Vaičekauskaitė</t>
  </si>
  <si>
    <t>2004-07-15</t>
  </si>
  <si>
    <t>Kristijonas</t>
  </si>
  <si>
    <t>Povilaitis</t>
  </si>
  <si>
    <t>2003-02-12</t>
  </si>
  <si>
    <t>Emilija</t>
  </si>
  <si>
    <t>Strupaitė</t>
  </si>
  <si>
    <t>2003-10-10</t>
  </si>
  <si>
    <t>2002-03-13</t>
  </si>
  <si>
    <t xml:space="preserve">Martynas </t>
  </si>
  <si>
    <t>Šliarpas</t>
  </si>
  <si>
    <t>2003-02-03</t>
  </si>
  <si>
    <t>P. Veikalas</t>
  </si>
  <si>
    <t xml:space="preserve">Ugne </t>
  </si>
  <si>
    <t>Briedytė</t>
  </si>
  <si>
    <t>2002-06-26</t>
  </si>
  <si>
    <t>V. Butautienė</t>
  </si>
  <si>
    <t>Goda</t>
  </si>
  <si>
    <t>Povilaityė</t>
  </si>
  <si>
    <t>2004-07-19</t>
  </si>
  <si>
    <t>Vilte</t>
  </si>
  <si>
    <t>Stankevičiūtė</t>
  </si>
  <si>
    <t>2005-05-31</t>
  </si>
  <si>
    <t>Evaldas</t>
  </si>
  <si>
    <t>Šidlauskas</t>
  </si>
  <si>
    <t>2003-05-03</t>
  </si>
  <si>
    <t>Žukauskas</t>
  </si>
  <si>
    <t>2004-04-14</t>
  </si>
  <si>
    <t>Brigita</t>
  </si>
  <si>
    <t>Budreckaite</t>
  </si>
  <si>
    <t>2005-06-28</t>
  </si>
  <si>
    <t>Modestas</t>
  </si>
  <si>
    <t>Stankaitis</t>
  </si>
  <si>
    <t>Grita</t>
  </si>
  <si>
    <t>Budryte</t>
  </si>
  <si>
    <t>2004-09-27</t>
  </si>
  <si>
    <t>Armandas</t>
  </si>
  <si>
    <t>Klaudijus</t>
  </si>
  <si>
    <t>Kačkis</t>
  </si>
  <si>
    <t>2004-02-28</t>
  </si>
  <si>
    <t>Šiualių r.</t>
  </si>
  <si>
    <t>A. Lukošaitis</t>
  </si>
  <si>
    <t>Eimantas</t>
  </si>
  <si>
    <t>Zanizdra</t>
  </si>
  <si>
    <t>2003-02-19</t>
  </si>
  <si>
    <t>Šiaulių r.</t>
  </si>
  <si>
    <t>Pabijanskaitė</t>
  </si>
  <si>
    <t>2005-10-11</t>
  </si>
  <si>
    <t>Markas</t>
  </si>
  <si>
    <t>Juškys</t>
  </si>
  <si>
    <t>2004-09-13</t>
  </si>
  <si>
    <t>R. Kondratienė</t>
  </si>
  <si>
    <t>Airidas</t>
  </si>
  <si>
    <t>Zabaras</t>
  </si>
  <si>
    <t>2003-01-12</t>
  </si>
  <si>
    <t>J. Beržanskis</t>
  </si>
  <si>
    <t>Čekanauskaitė</t>
  </si>
  <si>
    <t>2003</t>
  </si>
  <si>
    <t>Arminas</t>
  </si>
  <si>
    <t>Sanita</t>
  </si>
  <si>
    <t>Juozapaitytė</t>
  </si>
  <si>
    <t>Paulius</t>
  </si>
  <si>
    <t>L. Roikienė</t>
  </si>
  <si>
    <t>Jokūbauskas</t>
  </si>
  <si>
    <t>Jonas</t>
  </si>
  <si>
    <t>Liaudanskas</t>
  </si>
  <si>
    <t>2003-05-16</t>
  </si>
  <si>
    <t>Saulena</t>
  </si>
  <si>
    <t>Lauraitytė</t>
  </si>
  <si>
    <t>2004-03-19</t>
  </si>
  <si>
    <t>Mingailė</t>
  </si>
  <si>
    <t>Alijošiūtė</t>
  </si>
  <si>
    <t>2005-09-26</t>
  </si>
  <si>
    <t>Matas</t>
  </si>
  <si>
    <t>Čečhanavičius</t>
  </si>
  <si>
    <t>2005-11-03</t>
  </si>
  <si>
    <t>Ramanauskaitė</t>
  </si>
  <si>
    <t>2005-02-23</t>
  </si>
  <si>
    <t>J. Tribienė</t>
  </si>
  <si>
    <t>Gabrielius</t>
  </si>
  <si>
    <t>Lečinskas</t>
  </si>
  <si>
    <t>2005-06-13</t>
  </si>
  <si>
    <t>Orestas</t>
  </si>
  <si>
    <t>Stepušaitis</t>
  </si>
  <si>
    <t>2005-11-11</t>
  </si>
  <si>
    <t>Misius</t>
  </si>
  <si>
    <t>2004-09-04</t>
  </si>
  <si>
    <t>D. Maceikienė</t>
  </si>
  <si>
    <t>Katkauskaitė</t>
  </si>
  <si>
    <t>2005-04-01</t>
  </si>
  <si>
    <t>2006-01-01</t>
  </si>
  <si>
    <t>L. Maceika</t>
  </si>
  <si>
    <t>Elena</t>
  </si>
  <si>
    <t>Sluckutė</t>
  </si>
  <si>
    <t>2005-05-28</t>
  </si>
  <si>
    <t>Barauskytė</t>
  </si>
  <si>
    <t>Vėjūnė Gražvilė</t>
  </si>
  <si>
    <t>Kazlauskaitė</t>
  </si>
  <si>
    <t>2002-05-23</t>
  </si>
  <si>
    <t>Amelita</t>
  </si>
  <si>
    <t>Taujanskaitė</t>
  </si>
  <si>
    <t>2002-06-01</t>
  </si>
  <si>
    <t>Alminaitė</t>
  </si>
  <si>
    <t>2002-09-22</t>
  </si>
  <si>
    <t>Glazauskaitė</t>
  </si>
  <si>
    <t>2005-03-15</t>
  </si>
  <si>
    <t>Aušrinė</t>
  </si>
  <si>
    <t>2002-01-30</t>
  </si>
  <si>
    <t>Saprončikaitė</t>
  </si>
  <si>
    <t>2002-05-06</t>
  </si>
  <si>
    <t>2005-12-27</t>
  </si>
  <si>
    <t>Misiutė</t>
  </si>
  <si>
    <t>Daugėlaitė</t>
  </si>
  <si>
    <t>Viltė</t>
  </si>
  <si>
    <t>Lisinskaitė</t>
  </si>
  <si>
    <t>2005-04-25</t>
  </si>
  <si>
    <t>Laura</t>
  </si>
  <si>
    <t>Radžiūtė</t>
  </si>
  <si>
    <t>2009-03-24</t>
  </si>
  <si>
    <t>Giedrė</t>
  </si>
  <si>
    <t>Strelkauskaitė</t>
  </si>
  <si>
    <t>R. Razmaitė,</t>
  </si>
  <si>
    <t>A. Kitanov</t>
  </si>
  <si>
    <t>Diana</t>
  </si>
  <si>
    <t>Kozlova</t>
  </si>
  <si>
    <t>2003-07-29</t>
  </si>
  <si>
    <t>Tomas</t>
  </si>
  <si>
    <t>Bačiulis</t>
  </si>
  <si>
    <t>2002-02-26</t>
  </si>
  <si>
    <t>A. Kitanov, R. Razmaitė,</t>
  </si>
  <si>
    <t>R. Varanavičius</t>
  </si>
  <si>
    <t>Laurynas</t>
  </si>
  <si>
    <t>Baliutavičius</t>
  </si>
  <si>
    <t>2003-09-17</t>
  </si>
  <si>
    <t>Ivoškutė</t>
  </si>
  <si>
    <t>2003-10-20</t>
  </si>
  <si>
    <t>Elada</t>
  </si>
  <si>
    <t>2003-01-08</t>
  </si>
  <si>
    <t>Šiualiai, Tauragė</t>
  </si>
  <si>
    <t>Akvilė</t>
  </si>
  <si>
    <t>Baranauskaitė</t>
  </si>
  <si>
    <t>Gintautė</t>
  </si>
  <si>
    <t>Pumpulytė</t>
  </si>
  <si>
    <t>2004-12-23</t>
  </si>
  <si>
    <t>Stankus</t>
  </si>
  <si>
    <t>Nerija</t>
  </si>
  <si>
    <t>2005-02-09</t>
  </si>
  <si>
    <t>Smiltė</t>
  </si>
  <si>
    <t>Beržinskaitė</t>
  </si>
  <si>
    <t>2005-09-12</t>
  </si>
  <si>
    <t>M. Norbutas</t>
  </si>
  <si>
    <t>Bobrovskis</t>
  </si>
  <si>
    <t>2002-06-29</t>
  </si>
  <si>
    <t>Pribelskis</t>
  </si>
  <si>
    <t>E. Reinotas</t>
  </si>
  <si>
    <t>Propekonko</t>
  </si>
  <si>
    <t>2003-12-31</t>
  </si>
  <si>
    <t>Ričkutė</t>
  </si>
  <si>
    <t>Faustas</t>
  </si>
  <si>
    <t>2003-01-09</t>
  </si>
  <si>
    <t>2004-01-01</t>
  </si>
  <si>
    <t>DNS</t>
  </si>
  <si>
    <t>2004-08-06</t>
  </si>
  <si>
    <t>Armanda</t>
  </si>
  <si>
    <t>Skauminaitė</t>
  </si>
  <si>
    <t>2003-06-10</t>
  </si>
  <si>
    <t>Leščinskas</t>
  </si>
  <si>
    <t>Samytė</t>
  </si>
  <si>
    <t>2002-04-09</t>
  </si>
  <si>
    <t>2017 m. kovo 9 d.</t>
  </si>
  <si>
    <t>2002-05-25</t>
  </si>
  <si>
    <t>2000-12-02</t>
  </si>
  <si>
    <t>2007-12-05</t>
  </si>
  <si>
    <t>I. Michejeva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</si>
</sst>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:ss.00"/>
    <numFmt numFmtId="165" formatCode="yyyy\-mm\-dd;@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4"/>
      <color indexed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indexed="9"/>
      <name val="Times New Roman"/>
      <family val="1"/>
      <charset val="186"/>
    </font>
    <font>
      <sz val="12"/>
      <color indexed="9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2"/>
      <name val="Times New Roman"/>
      <family val="1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2" fillId="0" borderId="0"/>
    <xf numFmtId="0" fontId="1" fillId="0" borderId="0"/>
    <xf numFmtId="0" fontId="2" fillId="0" borderId="0"/>
  </cellStyleXfs>
  <cellXfs count="111">
    <xf numFmtId="0" fontId="0" fillId="0" borderId="0" xfId="0"/>
    <xf numFmtId="0" fontId="4" fillId="0" borderId="7" xfId="8" applyFont="1" applyBorder="1"/>
    <xf numFmtId="0" fontId="4" fillId="0" borderId="0" xfId="8" applyFont="1"/>
    <xf numFmtId="0" fontId="5" fillId="0" borderId="0" xfId="8" applyFont="1"/>
    <xf numFmtId="0" fontId="6" fillId="0" borderId="0" xfId="8" applyFont="1"/>
    <xf numFmtId="0" fontId="7" fillId="0" borderId="0" xfId="8" applyFont="1"/>
    <xf numFmtId="0" fontId="4" fillId="0" borderId="8" xfId="8" applyFont="1" applyBorder="1"/>
    <xf numFmtId="0" fontId="4" fillId="0" borderId="0" xfId="8" applyFont="1" applyBorder="1"/>
    <xf numFmtId="0" fontId="3" fillId="0" borderId="0" xfId="8"/>
    <xf numFmtId="0" fontId="8" fillId="0" borderId="0" xfId="8" applyFont="1"/>
    <xf numFmtId="49" fontId="9" fillId="0" borderId="0" xfId="8" applyNumberFormat="1" applyFont="1"/>
    <xf numFmtId="0" fontId="4" fillId="0" borderId="9" xfId="8" applyFont="1" applyBorder="1"/>
    <xf numFmtId="0" fontId="4" fillId="0" borderId="4" xfId="8" applyFont="1" applyBorder="1"/>
    <xf numFmtId="0" fontId="9" fillId="0" borderId="0" xfId="8" applyFont="1"/>
    <xf numFmtId="0" fontId="4" fillId="0" borderId="0" xfId="8" applyFont="1" applyFill="1"/>
    <xf numFmtId="0" fontId="10" fillId="0" borderId="0" xfId="8" applyFont="1"/>
    <xf numFmtId="0" fontId="12" fillId="0" borderId="0" xfId="10" applyFont="1" applyAlignment="1">
      <alignment vertical="center"/>
    </xf>
    <xf numFmtId="0" fontId="12" fillId="0" borderId="0" xfId="10" applyFont="1" applyAlignment="1">
      <alignment horizontal="left" vertical="center"/>
    </xf>
    <xf numFmtId="49" fontId="12" fillId="0" borderId="0" xfId="10" applyNumberFormat="1" applyFont="1" applyAlignment="1">
      <alignment horizontal="center" vertical="center"/>
    </xf>
    <xf numFmtId="49" fontId="13" fillId="0" borderId="0" xfId="1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0" xfId="10" applyNumberFormat="1" applyFont="1" applyAlignment="1">
      <alignment horizontal="center" vertical="center"/>
    </xf>
    <xf numFmtId="0" fontId="14" fillId="0" borderId="0" xfId="0" applyFont="1"/>
    <xf numFmtId="0" fontId="12" fillId="0" borderId="0" xfId="1" applyFont="1" applyAlignment="1">
      <alignment horizontal="center"/>
    </xf>
    <xf numFmtId="0" fontId="14" fillId="0" borderId="0" xfId="1" applyFont="1"/>
    <xf numFmtId="0" fontId="12" fillId="0" borderId="0" xfId="1" applyFont="1"/>
    <xf numFmtId="0" fontId="14" fillId="0" borderId="0" xfId="1" applyFont="1" applyAlignment="1">
      <alignment horizontal="right"/>
    </xf>
    <xf numFmtId="0" fontId="12" fillId="0" borderId="4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49" fontId="14" fillId="0" borderId="4" xfId="1" applyNumberFormat="1" applyFont="1" applyBorder="1" applyAlignment="1">
      <alignment horizontal="center"/>
    </xf>
    <xf numFmtId="0" fontId="15" fillId="0" borderId="5" xfId="1" applyFont="1" applyBorder="1" applyAlignment="1">
      <alignment horizontal="right"/>
    </xf>
    <xf numFmtId="0" fontId="15" fillId="0" borderId="6" xfId="1" applyFont="1" applyBorder="1" applyAlignment="1">
      <alignment horizontal="left"/>
    </xf>
    <xf numFmtId="2" fontId="14" fillId="0" borderId="10" xfId="1" applyNumberFormat="1" applyFont="1" applyFill="1" applyBorder="1" applyAlignment="1">
      <alignment horizontal="center"/>
    </xf>
    <xf numFmtId="2" fontId="14" fillId="0" borderId="10" xfId="1" applyNumberFormat="1" applyFont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12" xfId="1" applyFont="1" applyBorder="1" applyAlignment="1">
      <alignment horizontal="right"/>
    </xf>
    <xf numFmtId="0" fontId="12" fillId="0" borderId="13" xfId="1" applyFont="1" applyBorder="1" applyAlignment="1">
      <alignment horizontal="left"/>
    </xf>
    <xf numFmtId="0" fontId="12" fillId="0" borderId="14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0" fontId="12" fillId="0" borderId="19" xfId="1" applyFont="1" applyFill="1" applyBorder="1" applyAlignment="1">
      <alignment horizontal="center"/>
    </xf>
    <xf numFmtId="0" fontId="16" fillId="0" borderId="16" xfId="1" applyFont="1" applyBorder="1" applyAlignment="1">
      <alignment horizontal="center"/>
    </xf>
    <xf numFmtId="0" fontId="17" fillId="0" borderId="17" xfId="1" applyFont="1" applyFill="1" applyBorder="1" applyAlignment="1">
      <alignment horizontal="center"/>
    </xf>
    <xf numFmtId="49" fontId="14" fillId="0" borderId="22" xfId="1" applyNumberFormat="1" applyFont="1" applyBorder="1" applyAlignment="1">
      <alignment horizontal="center"/>
    </xf>
    <xf numFmtId="0" fontId="12" fillId="0" borderId="23" xfId="1" applyFont="1" applyFill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7" fillId="0" borderId="24" xfId="1" applyFont="1" applyFill="1" applyBorder="1" applyAlignment="1">
      <alignment horizontal="center"/>
    </xf>
    <xf numFmtId="164" fontId="14" fillId="0" borderId="10" xfId="1" applyNumberFormat="1" applyFont="1" applyBorder="1" applyAlignment="1">
      <alignment horizontal="center"/>
    </xf>
    <xf numFmtId="21" fontId="18" fillId="0" borderId="0" xfId="1" applyNumberFormat="1" applyFont="1"/>
    <xf numFmtId="49" fontId="14" fillId="0" borderId="2" xfId="1" applyNumberFormat="1" applyFont="1" applyBorder="1" applyAlignment="1">
      <alignment horizontal="right"/>
    </xf>
    <xf numFmtId="49" fontId="12" fillId="0" borderId="3" xfId="1" applyNumberFormat="1" applyFont="1" applyBorder="1" applyAlignment="1">
      <alignment horizontal="left"/>
    </xf>
    <xf numFmtId="49" fontId="15" fillId="0" borderId="5" xfId="1" applyNumberFormat="1" applyFont="1" applyBorder="1" applyAlignment="1">
      <alignment horizontal="right"/>
    </xf>
    <xf numFmtId="49" fontId="15" fillId="0" borderId="6" xfId="1" applyNumberFormat="1" applyFont="1" applyBorder="1" applyAlignment="1">
      <alignment horizontal="left"/>
    </xf>
    <xf numFmtId="49" fontId="15" fillId="0" borderId="20" xfId="1" applyNumberFormat="1" applyFont="1" applyBorder="1" applyAlignment="1">
      <alignment horizontal="right"/>
    </xf>
    <xf numFmtId="49" fontId="15" fillId="0" borderId="21" xfId="1" applyNumberFormat="1" applyFont="1" applyBorder="1" applyAlignment="1">
      <alignment horizontal="left"/>
    </xf>
    <xf numFmtId="49" fontId="14" fillId="0" borderId="0" xfId="1" applyNumberFormat="1" applyFont="1"/>
    <xf numFmtId="0" fontId="19" fillId="0" borderId="2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0" borderId="5" xfId="0" applyNumberFormat="1" applyFont="1" applyBorder="1" applyAlignment="1">
      <alignment horizontal="right"/>
    </xf>
    <xf numFmtId="0" fontId="19" fillId="0" borderId="2" xfId="2" applyFont="1" applyBorder="1" applyAlignment="1">
      <alignment horizontal="right"/>
    </xf>
    <xf numFmtId="0" fontId="9" fillId="0" borderId="3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49" fontId="4" fillId="0" borderId="5" xfId="2" applyNumberFormat="1" applyFont="1" applyBorder="1" applyAlignment="1">
      <alignment horizontal="right"/>
    </xf>
    <xf numFmtId="0" fontId="19" fillId="2" borderId="2" xfId="2" applyFont="1" applyFill="1" applyBorder="1" applyAlignment="1">
      <alignment horizontal="right"/>
    </xf>
    <xf numFmtId="0" fontId="9" fillId="2" borderId="3" xfId="2" applyFont="1" applyFill="1" applyBorder="1" applyAlignment="1">
      <alignment horizontal="left"/>
    </xf>
    <xf numFmtId="0" fontId="4" fillId="2" borderId="6" xfId="2" applyFont="1" applyFill="1" applyBorder="1" applyAlignment="1">
      <alignment horizontal="left"/>
    </xf>
    <xf numFmtId="49" fontId="4" fillId="2" borderId="5" xfId="2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/>
    </xf>
    <xf numFmtId="0" fontId="4" fillId="0" borderId="6" xfId="12" applyFont="1" applyBorder="1" applyAlignment="1">
      <alignment horizontal="left"/>
    </xf>
    <xf numFmtId="0" fontId="19" fillId="0" borderId="2" xfId="12" applyFont="1" applyBorder="1" applyAlignment="1">
      <alignment horizontal="right"/>
    </xf>
    <xf numFmtId="0" fontId="12" fillId="0" borderId="3" xfId="12" applyFont="1" applyBorder="1" applyAlignment="1">
      <alignment horizontal="left"/>
    </xf>
    <xf numFmtId="165" fontId="4" fillId="0" borderId="5" xfId="12" applyNumberFormat="1" applyFont="1" applyBorder="1" applyAlignment="1">
      <alignment horizontal="right"/>
    </xf>
    <xf numFmtId="0" fontId="19" fillId="0" borderId="1" xfId="12" applyFont="1" applyBorder="1" applyAlignment="1">
      <alignment horizontal="center"/>
    </xf>
    <xf numFmtId="165" fontId="4" fillId="0" borderId="5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19" fillId="0" borderId="1" xfId="2" applyFont="1" applyBorder="1" applyAlignment="1">
      <alignment horizontal="center"/>
    </xf>
    <xf numFmtId="49" fontId="19" fillId="0" borderId="4" xfId="1" applyNumberFormat="1" applyFont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21" fillId="0" borderId="3" xfId="0" applyFont="1" applyBorder="1" applyAlignment="1">
      <alignment horizontal="left"/>
    </xf>
    <xf numFmtId="49" fontId="22" fillId="0" borderId="25" xfId="0" applyNumberFormat="1" applyFont="1" applyBorder="1" applyAlignment="1">
      <alignment horizontal="right"/>
    </xf>
    <xf numFmtId="0" fontId="20" fillId="0" borderId="26" xfId="8" applyFont="1" applyFill="1" applyBorder="1" applyAlignment="1">
      <alignment horizontal="right"/>
    </xf>
    <xf numFmtId="0" fontId="21" fillId="0" borderId="3" xfId="8" applyFont="1" applyFill="1" applyBorder="1" applyAlignment="1">
      <alignment horizontal="left"/>
    </xf>
    <xf numFmtId="49" fontId="22" fillId="0" borderId="5" xfId="8" applyNumberFormat="1" applyFont="1" applyFill="1" applyBorder="1" applyAlignment="1">
      <alignment horizontal="right"/>
    </xf>
    <xf numFmtId="0" fontId="20" fillId="0" borderId="2" xfId="8" applyFont="1" applyFill="1" applyBorder="1" applyAlignment="1">
      <alignment horizontal="right"/>
    </xf>
    <xf numFmtId="49" fontId="22" fillId="0" borderId="5" xfId="0" applyNumberFormat="1" applyFont="1" applyBorder="1" applyAlignment="1">
      <alignment horizontal="right"/>
    </xf>
    <xf numFmtId="49" fontId="14" fillId="0" borderId="29" xfId="1" applyNumberFormat="1" applyFont="1" applyBorder="1" applyAlignment="1">
      <alignment horizontal="right"/>
    </xf>
    <xf numFmtId="49" fontId="12" fillId="0" borderId="30" xfId="1" applyNumberFormat="1" applyFont="1" applyBorder="1" applyAlignment="1">
      <alignment horizontal="left"/>
    </xf>
    <xf numFmtId="49" fontId="14" fillId="0" borderId="7" xfId="1" applyNumberFormat="1" applyFont="1" applyBorder="1" applyAlignment="1">
      <alignment horizontal="center"/>
    </xf>
    <xf numFmtId="2" fontId="14" fillId="0" borderId="4" xfId="1" applyNumberFormat="1" applyFont="1" applyFill="1" applyBorder="1" applyAlignment="1">
      <alignment horizontal="center"/>
    </xf>
    <xf numFmtId="2" fontId="14" fillId="0" borderId="4" xfId="1" applyNumberFormat="1" applyFont="1" applyBorder="1" applyAlignment="1">
      <alignment horizontal="center"/>
    </xf>
    <xf numFmtId="0" fontId="12" fillId="0" borderId="31" xfId="1" applyFont="1" applyFill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0" fontId="19" fillId="0" borderId="29" xfId="0" applyFont="1" applyBorder="1" applyAlignment="1">
      <alignment horizontal="right"/>
    </xf>
    <xf numFmtId="0" fontId="12" fillId="0" borderId="30" xfId="0" applyFont="1" applyBorder="1" applyAlignment="1">
      <alignment horizontal="left"/>
    </xf>
    <xf numFmtId="49" fontId="15" fillId="0" borderId="25" xfId="1" applyNumberFormat="1" applyFont="1" applyBorder="1" applyAlignment="1">
      <alignment horizontal="right"/>
    </xf>
    <xf numFmtId="49" fontId="14" fillId="0" borderId="27" xfId="1" applyNumberFormat="1" applyFont="1" applyBorder="1" applyAlignment="1">
      <alignment horizontal="right"/>
    </xf>
    <xf numFmtId="49" fontId="14" fillId="0" borderId="26" xfId="1" applyNumberFormat="1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0" fontId="19" fillId="0" borderId="10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49" fontId="4" fillId="0" borderId="28" xfId="0" applyNumberFormat="1" applyFont="1" applyBorder="1" applyAlignment="1">
      <alignment horizontal="right"/>
    </xf>
    <xf numFmtId="0" fontId="16" fillId="0" borderId="32" xfId="1" applyFont="1" applyBorder="1" applyAlignment="1">
      <alignment horizontal="center"/>
    </xf>
    <xf numFmtId="49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12" fillId="0" borderId="33" xfId="1" applyFont="1" applyBorder="1" applyAlignment="1">
      <alignment horizontal="center"/>
    </xf>
  </cellXfs>
  <cellStyles count="13">
    <cellStyle name="Įprastas 2" xfId="8"/>
    <cellStyle name="Normal" xfId="0" builtinId="0"/>
    <cellStyle name="Normal 2" xfId="2"/>
    <cellStyle name="Normal 2 2 10_aukstis" xfId="9"/>
    <cellStyle name="Normal 2 3" xfId="3"/>
    <cellStyle name="Normal 2 4" xfId="1"/>
    <cellStyle name="Normal 2_2014-01-14" xfId="4"/>
    <cellStyle name="Normal 4" xfId="5"/>
    <cellStyle name="Normal_Sheet1" xfId="12"/>
    <cellStyle name="Paprastas 2" xfId="6"/>
    <cellStyle name="Paprastas 2 2" xfId="7"/>
    <cellStyle name="Paprastas 3" xfId="10"/>
    <cellStyle name="Paprastas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</xdr:row>
      <xdr:rowOff>114300</xdr:rowOff>
    </xdr:from>
    <xdr:to>
      <xdr:col>23</xdr:col>
      <xdr:colOff>85725</xdr:colOff>
      <xdr:row>16</xdr:row>
      <xdr:rowOff>123825</xdr:rowOff>
    </xdr:to>
    <xdr:pic>
      <xdr:nvPicPr>
        <xdr:cNvPr id="2" name="il_fi" descr="http://www.siauliai.lt/img/heraldika/siauliu_didysis_herb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923925"/>
          <a:ext cx="234315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6" sqref="L26"/>
    </sheetView>
  </sheetViews>
  <sheetFormatPr defaultRowHeight="12.75" x14ac:dyDescent="0.2"/>
  <cols>
    <col min="1" max="1" width="4.42578125" style="2" customWidth="1"/>
    <col min="2" max="2" width="0.5703125" style="2" customWidth="1"/>
    <col min="3" max="3" width="3.7109375" style="2" customWidth="1"/>
    <col min="4" max="25" width="5.7109375" style="2" customWidth="1"/>
    <col min="26" max="26" width="9" style="2" customWidth="1"/>
    <col min="27" max="41" width="5.7109375" style="2" customWidth="1"/>
    <col min="42" max="16384" width="9.140625" style="2"/>
  </cols>
  <sheetData>
    <row r="1" spans="2:4" x14ac:dyDescent="0.2">
      <c r="B1" s="1"/>
    </row>
    <row r="2" spans="2:4" x14ac:dyDescent="0.2">
      <c r="B2" s="1"/>
    </row>
    <row r="3" spans="2:4" x14ac:dyDescent="0.2">
      <c r="B3" s="1"/>
    </row>
    <row r="4" spans="2:4" x14ac:dyDescent="0.2">
      <c r="B4" s="1"/>
    </row>
    <row r="5" spans="2:4" x14ac:dyDescent="0.2">
      <c r="B5" s="1"/>
    </row>
    <row r="6" spans="2:4" x14ac:dyDescent="0.2">
      <c r="B6" s="1"/>
    </row>
    <row r="7" spans="2:4" x14ac:dyDescent="0.2">
      <c r="B7" s="1"/>
    </row>
    <row r="8" spans="2:4" x14ac:dyDescent="0.2">
      <c r="B8" s="1"/>
    </row>
    <row r="9" spans="2:4" x14ac:dyDescent="0.2">
      <c r="B9" s="1"/>
    </row>
    <row r="10" spans="2:4" x14ac:dyDescent="0.2">
      <c r="B10" s="1"/>
    </row>
    <row r="11" spans="2:4" x14ac:dyDescent="0.2">
      <c r="B11" s="1"/>
    </row>
    <row r="12" spans="2:4" x14ac:dyDescent="0.2">
      <c r="B12" s="1"/>
    </row>
    <row r="13" spans="2:4" x14ac:dyDescent="0.2">
      <c r="B13" s="1"/>
    </row>
    <row r="14" spans="2:4" ht="20.25" x14ac:dyDescent="0.3">
      <c r="B14" s="1"/>
      <c r="D14" s="3" t="s">
        <v>14</v>
      </c>
    </row>
    <row r="15" spans="2:4" ht="20.25" x14ac:dyDescent="0.3">
      <c r="B15" s="1"/>
      <c r="D15" s="4"/>
    </row>
    <row r="16" spans="2:4" ht="20.25" x14ac:dyDescent="0.3">
      <c r="B16" s="1"/>
      <c r="D16" s="3" t="s">
        <v>27</v>
      </c>
    </row>
    <row r="17" spans="1:26" ht="17.25" customHeight="1" x14ac:dyDescent="0.35">
      <c r="B17" s="1"/>
      <c r="D17" s="5"/>
    </row>
    <row r="18" spans="1:26" ht="5.0999999999999996" customHeight="1" x14ac:dyDescent="0.2">
      <c r="B18" s="1"/>
    </row>
    <row r="19" spans="1:26" ht="3" customHeight="1" x14ac:dyDescent="0.2">
      <c r="A19" s="6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7"/>
    </row>
    <row r="20" spans="1:26" ht="5.0999999999999996" customHeight="1" x14ac:dyDescent="0.2">
      <c r="B20" s="1"/>
    </row>
    <row r="21" spans="1:26" x14ac:dyDescent="0.2">
      <c r="B21" s="1"/>
    </row>
    <row r="22" spans="1:26" x14ac:dyDescent="0.2">
      <c r="B22" s="1"/>
    </row>
    <row r="23" spans="1:26" ht="18" x14ac:dyDescent="0.25">
      <c r="B23" s="1"/>
      <c r="T23" s="8"/>
      <c r="W23" s="9"/>
    </row>
    <row r="24" spans="1:26" x14ac:dyDescent="0.2">
      <c r="B24" s="1"/>
      <c r="T24" s="8"/>
      <c r="W24" s="8"/>
    </row>
    <row r="25" spans="1:26" x14ac:dyDescent="0.2">
      <c r="B25" s="1"/>
      <c r="T25" s="8"/>
      <c r="W25" s="8"/>
    </row>
    <row r="26" spans="1:26" ht="15.75" x14ac:dyDescent="0.25">
      <c r="B26" s="1"/>
      <c r="D26" s="10" t="s">
        <v>376</v>
      </c>
      <c r="T26" s="8"/>
      <c r="W26" s="8"/>
    </row>
    <row r="27" spans="1:26" ht="6.95" customHeight="1" x14ac:dyDescent="0.2">
      <c r="A27" s="11"/>
      <c r="B27" s="12"/>
      <c r="C27" s="11"/>
      <c r="D27" s="11"/>
      <c r="E27" s="11"/>
      <c r="F27" s="11"/>
      <c r="G27" s="11"/>
      <c r="H27" s="11"/>
      <c r="I27" s="11"/>
      <c r="T27" s="8"/>
      <c r="W27" s="8"/>
    </row>
    <row r="28" spans="1:26" ht="6.95" customHeight="1" x14ac:dyDescent="0.2">
      <c r="B28" s="1"/>
      <c r="T28" s="8"/>
      <c r="W28" s="8"/>
    </row>
    <row r="29" spans="1:26" ht="15.75" x14ac:dyDescent="0.25">
      <c r="B29" s="1"/>
      <c r="D29" s="13" t="s">
        <v>0</v>
      </c>
      <c r="T29" s="8"/>
      <c r="W29" s="8"/>
    </row>
    <row r="30" spans="1:26" x14ac:dyDescent="0.2">
      <c r="B30" s="1"/>
      <c r="T30" s="8"/>
      <c r="W30" s="8"/>
    </row>
    <row r="31" spans="1:26" x14ac:dyDescent="0.2">
      <c r="B31" s="1"/>
      <c r="T31" s="8"/>
    </row>
    <row r="32" spans="1:26" x14ac:dyDescent="0.2">
      <c r="B32" s="1"/>
      <c r="T32" s="8"/>
    </row>
    <row r="33" spans="1:20" x14ac:dyDescent="0.2">
      <c r="B33" s="1"/>
      <c r="L33" s="14"/>
      <c r="T33" s="8"/>
    </row>
    <row r="34" spans="1:20" x14ac:dyDescent="0.2">
      <c r="B34" s="1"/>
      <c r="L34" s="14"/>
      <c r="N34" s="15"/>
      <c r="T34" s="8"/>
    </row>
    <row r="35" spans="1:20" x14ac:dyDescent="0.2">
      <c r="B35" s="1"/>
      <c r="L35" s="14"/>
      <c r="T35" s="8"/>
    </row>
    <row r="36" spans="1:20" x14ac:dyDescent="0.2">
      <c r="B36" s="1"/>
      <c r="L36" s="14"/>
      <c r="T36" s="8"/>
    </row>
    <row r="37" spans="1:20" x14ac:dyDescent="0.2">
      <c r="A37" s="7"/>
      <c r="B37" s="7"/>
      <c r="C37" s="7"/>
      <c r="N37" s="15"/>
      <c r="T37" s="8"/>
    </row>
    <row r="38" spans="1:20" x14ac:dyDescent="0.2">
      <c r="N38" s="15"/>
      <c r="T38" s="8"/>
    </row>
    <row r="39" spans="1:20" x14ac:dyDescent="0.2">
      <c r="T39" s="8"/>
    </row>
    <row r="40" spans="1:20" x14ac:dyDescent="0.2">
      <c r="T40" s="8"/>
    </row>
    <row r="41" spans="1:20" x14ac:dyDescent="0.2">
      <c r="T41" s="8"/>
    </row>
    <row r="42" spans="1:20" x14ac:dyDescent="0.2">
      <c r="T42" s="8"/>
    </row>
    <row r="43" spans="1:20" x14ac:dyDescent="0.2">
      <c r="T43" s="8"/>
    </row>
    <row r="44" spans="1:20" x14ac:dyDescent="0.2">
      <c r="T44" s="8"/>
    </row>
    <row r="45" spans="1:20" x14ac:dyDescent="0.2">
      <c r="T45" s="8"/>
    </row>
    <row r="46" spans="1:20" x14ac:dyDescent="0.2">
      <c r="T46" s="8"/>
    </row>
    <row r="47" spans="1:20" x14ac:dyDescent="0.2">
      <c r="T47" s="8"/>
    </row>
    <row r="48" spans="1:20" x14ac:dyDescent="0.2">
      <c r="T48" s="8"/>
    </row>
    <row r="49" spans="20:20" x14ac:dyDescent="0.2">
      <c r="T49" s="8"/>
    </row>
    <row r="50" spans="20:20" x14ac:dyDescent="0.2">
      <c r="T50" s="8"/>
    </row>
    <row r="51" spans="20:20" x14ac:dyDescent="0.2">
      <c r="T51" s="8"/>
    </row>
  </sheetData>
  <pageMargins left="0.78740157480314965" right="0.78740157480314965" top="1.1811023622047245" bottom="0.39370078740157483" header="0" footer="0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zoomScaleNormal="100" workbookViewId="0">
      <selection activeCell="D34" sqref="D34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25" t="s">
        <v>18</v>
      </c>
      <c r="C4" s="24" t="s">
        <v>16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19</v>
      </c>
      <c r="G6" s="40" t="s">
        <v>20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8" x14ac:dyDescent="0.25">
      <c r="A8" s="44">
        <v>1</v>
      </c>
      <c r="B8" s="83" t="s">
        <v>224</v>
      </c>
      <c r="C8" s="84" t="s">
        <v>225</v>
      </c>
      <c r="D8" s="29" t="s">
        <v>219</v>
      </c>
      <c r="E8" s="33">
        <v>8.9499999999999993</v>
      </c>
      <c r="F8" s="34">
        <v>1.25</v>
      </c>
      <c r="G8" s="34">
        <v>4.2699999999999996</v>
      </c>
      <c r="H8" s="45">
        <f>SUM(E9:G9)</f>
        <v>1802</v>
      </c>
    </row>
    <row r="9" spans="1:8" x14ac:dyDescent="0.25">
      <c r="A9" s="46">
        <f>A8</f>
        <v>1</v>
      </c>
      <c r="B9" s="90" t="s">
        <v>226</v>
      </c>
      <c r="C9" s="63" t="s">
        <v>118</v>
      </c>
      <c r="D9" s="30"/>
      <c r="E9" s="35">
        <f>IF(ISBLANK(E8),"",TRUNC(17.22*(E8-15.4)^2))</f>
        <v>716</v>
      </c>
      <c r="F9" s="36">
        <f>IF(ISBLANK(F8),"",TRUNC(41.34*(F8+10.248)^2)-5000)</f>
        <v>465</v>
      </c>
      <c r="G9" s="36">
        <f>IF(ISBLANK(G8),"",TRUNC(1.9265*(G8+49.75)^2)-5000)</f>
        <v>621</v>
      </c>
      <c r="H9" s="47">
        <f>H8</f>
        <v>1802</v>
      </c>
    </row>
    <row r="10" spans="1:8" x14ac:dyDescent="0.25">
      <c r="A10" s="44">
        <v>2</v>
      </c>
      <c r="B10" s="54" t="s">
        <v>206</v>
      </c>
      <c r="C10" s="55" t="s">
        <v>207</v>
      </c>
      <c r="D10" s="29" t="s">
        <v>195</v>
      </c>
      <c r="E10" s="33">
        <v>9.3699999999999992</v>
      </c>
      <c r="F10" s="34">
        <v>1.3</v>
      </c>
      <c r="G10" s="34">
        <v>4.08</v>
      </c>
      <c r="H10" s="45">
        <f>SUM(E11:G11)</f>
        <v>1720</v>
      </c>
    </row>
    <row r="11" spans="1:8" x14ac:dyDescent="0.25">
      <c r="A11" s="46">
        <f t="shared" ref="A11" si="0">A10</f>
        <v>2</v>
      </c>
      <c r="B11" s="56" t="s">
        <v>208</v>
      </c>
      <c r="C11" s="57" t="s">
        <v>0</v>
      </c>
      <c r="D11" s="30"/>
      <c r="E11" s="35">
        <f>IF(ISBLANK(E10),"",TRUNC(17.22*(E10-15.4)^2))</f>
        <v>626</v>
      </c>
      <c r="F11" s="36">
        <f>IF(ISBLANK(F10),"",TRUNC(41.34*(F10+10.248)^2)-5000)</f>
        <v>512</v>
      </c>
      <c r="G11" s="36">
        <f>IF(ISBLANK(G10),"",TRUNC(1.9265*(G10+49.75)^2)-5000)</f>
        <v>582</v>
      </c>
      <c r="H11" s="47">
        <f>H10</f>
        <v>1720</v>
      </c>
    </row>
    <row r="12" spans="1:8" x14ac:dyDescent="0.25">
      <c r="A12" s="44">
        <v>3</v>
      </c>
      <c r="B12" s="89" t="s">
        <v>235</v>
      </c>
      <c r="C12" s="87" t="s">
        <v>236</v>
      </c>
      <c r="D12" s="29" t="s">
        <v>219</v>
      </c>
      <c r="E12" s="33">
        <v>9.0299999999999994</v>
      </c>
      <c r="F12" s="34">
        <v>1.2</v>
      </c>
      <c r="G12" s="34">
        <v>4.05</v>
      </c>
      <c r="H12" s="45">
        <f>SUM(E13:G13)</f>
        <v>1691</v>
      </c>
    </row>
    <row r="13" spans="1:8" x14ac:dyDescent="0.25">
      <c r="A13" s="46">
        <f t="shared" ref="A13" si="1">A12</f>
        <v>3</v>
      </c>
      <c r="B13" s="88" t="s">
        <v>237</v>
      </c>
      <c r="C13" s="57" t="s">
        <v>118</v>
      </c>
      <c r="D13" s="30"/>
      <c r="E13" s="35">
        <f>IF(ISBLANK(E12),"",TRUNC(17.22*(E12-15.4)^2))</f>
        <v>698</v>
      </c>
      <c r="F13" s="36">
        <f>IF(ISBLANK(F12),"",TRUNC(41.34*(F12+10.248)^2)-5000)</f>
        <v>417</v>
      </c>
      <c r="G13" s="36">
        <f>IF(ISBLANK(G12),"",TRUNC(1.9265*(G12+49.75)^2)-5000)</f>
        <v>576</v>
      </c>
      <c r="H13" s="47">
        <f>H12</f>
        <v>1691</v>
      </c>
    </row>
    <row r="14" spans="1:8" x14ac:dyDescent="0.25">
      <c r="A14" s="44">
        <v>4</v>
      </c>
      <c r="B14" s="54" t="s">
        <v>30</v>
      </c>
      <c r="C14" s="55" t="s">
        <v>196</v>
      </c>
      <c r="D14" s="29" t="s">
        <v>195</v>
      </c>
      <c r="E14" s="33">
        <v>9.36</v>
      </c>
      <c r="F14" s="34">
        <v>1.3</v>
      </c>
      <c r="G14" s="34">
        <v>3.66</v>
      </c>
      <c r="H14" s="45">
        <f>SUM(E15:G15)</f>
        <v>1635</v>
      </c>
    </row>
    <row r="15" spans="1:8" x14ac:dyDescent="0.25">
      <c r="A15" s="46">
        <f t="shared" ref="A15" si="2">A14</f>
        <v>4</v>
      </c>
      <c r="B15" s="56" t="s">
        <v>197</v>
      </c>
      <c r="C15" s="57" t="s">
        <v>0</v>
      </c>
      <c r="D15" s="30"/>
      <c r="E15" s="35">
        <f>IF(ISBLANK(E14),"",TRUNC(17.22*(E14-15.4)^2))</f>
        <v>628</v>
      </c>
      <c r="F15" s="36">
        <f>IF(ISBLANK(F14),"",TRUNC(41.34*(F14+10.248)^2)-5000)</f>
        <v>512</v>
      </c>
      <c r="G15" s="36">
        <f>IF(ISBLANK(G14),"",TRUNC(1.9265*(G14+49.75)^2)-5000)</f>
        <v>495</v>
      </c>
      <c r="H15" s="47">
        <f>H14</f>
        <v>1635</v>
      </c>
    </row>
    <row r="16" spans="1:8" x14ac:dyDescent="0.25">
      <c r="A16" s="44">
        <v>5</v>
      </c>
      <c r="B16" s="54" t="s">
        <v>352</v>
      </c>
      <c r="C16" s="55" t="s">
        <v>364</v>
      </c>
      <c r="D16" s="29" t="s">
        <v>262</v>
      </c>
      <c r="E16" s="33">
        <v>9.6300000000000008</v>
      </c>
      <c r="F16" s="34">
        <v>1.2</v>
      </c>
      <c r="G16" s="34">
        <v>4.0599999999999996</v>
      </c>
      <c r="H16" s="45">
        <f>SUM(E17:G17)</f>
        <v>1568</v>
      </c>
    </row>
    <row r="17" spans="1:8" x14ac:dyDescent="0.25">
      <c r="A17" s="46">
        <f t="shared" ref="A17" si="3">A16</f>
        <v>5</v>
      </c>
      <c r="B17" s="56" t="s">
        <v>353</v>
      </c>
      <c r="C17" s="57" t="s">
        <v>0</v>
      </c>
      <c r="D17" s="30"/>
      <c r="E17" s="35">
        <f>IF(ISBLANK(E16),"",TRUNC(17.22*(E16-15.4)^2))</f>
        <v>573</v>
      </c>
      <c r="F17" s="36">
        <f>IF(ISBLANK(F16),"",TRUNC(41.34*(F16+10.248)^2)-5000)</f>
        <v>417</v>
      </c>
      <c r="G17" s="36">
        <f>IF(ISBLANK(G16),"",TRUNC(1.9265*(G16+49.75)^2)-5000)</f>
        <v>578</v>
      </c>
      <c r="H17" s="47">
        <f>H16</f>
        <v>1568</v>
      </c>
    </row>
    <row r="18" spans="1:8" x14ac:dyDescent="0.25">
      <c r="A18" s="44">
        <v>6</v>
      </c>
      <c r="B18" s="89" t="s">
        <v>240</v>
      </c>
      <c r="C18" s="87" t="s">
        <v>241</v>
      </c>
      <c r="D18" s="29" t="s">
        <v>219</v>
      </c>
      <c r="E18" s="33">
        <v>9.43</v>
      </c>
      <c r="F18" s="34">
        <v>1.1499999999999999</v>
      </c>
      <c r="G18" s="34">
        <v>3.97</v>
      </c>
      <c r="H18" s="45">
        <f>SUM(E19:G19)</f>
        <v>1542</v>
      </c>
    </row>
    <row r="19" spans="1:8" x14ac:dyDescent="0.25">
      <c r="A19" s="46">
        <f t="shared" ref="A19" si="4">A18</f>
        <v>6</v>
      </c>
      <c r="B19" s="88" t="s">
        <v>242</v>
      </c>
      <c r="C19" s="63" t="s">
        <v>118</v>
      </c>
      <c r="D19" s="30"/>
      <c r="E19" s="35">
        <f>IF(ISBLANK(E18),"",TRUNC(17.22*(E18-15.4)^2))</f>
        <v>613</v>
      </c>
      <c r="F19" s="36">
        <f>IF(ISBLANK(F18),"",TRUNC(41.34*(F18+10.248)^2)-5000)</f>
        <v>370</v>
      </c>
      <c r="G19" s="36">
        <f>IF(ISBLANK(G18),"",TRUNC(1.9265*(G18+49.75)^2)-5000)</f>
        <v>559</v>
      </c>
      <c r="H19" s="47">
        <f>H18</f>
        <v>1542</v>
      </c>
    </row>
    <row r="20" spans="1:8" x14ac:dyDescent="0.25">
      <c r="A20" s="44">
        <v>7</v>
      </c>
      <c r="B20" s="54" t="s">
        <v>75</v>
      </c>
      <c r="C20" s="55" t="s">
        <v>76</v>
      </c>
      <c r="D20" s="29" t="s">
        <v>33</v>
      </c>
      <c r="E20" s="33">
        <v>9.42</v>
      </c>
      <c r="F20" s="34">
        <v>1.2</v>
      </c>
      <c r="G20" s="34">
        <v>3.71</v>
      </c>
      <c r="H20" s="45">
        <f>SUM(E21:G21)</f>
        <v>1537</v>
      </c>
    </row>
    <row r="21" spans="1:8" x14ac:dyDescent="0.25">
      <c r="A21" s="46">
        <f t="shared" ref="A21" si="5">A20</f>
        <v>7</v>
      </c>
      <c r="B21" s="56" t="s">
        <v>63</v>
      </c>
      <c r="C21" s="57" t="s">
        <v>0</v>
      </c>
      <c r="D21" s="30"/>
      <c r="E21" s="35">
        <f>IF(ISBLANK(E20),"",TRUNC(17.22*(E20-15.4)^2))</f>
        <v>615</v>
      </c>
      <c r="F21" s="36">
        <f>IF(ISBLANK(F20),"",TRUNC(41.34*(F20+10.248)^2)-5000)</f>
        <v>417</v>
      </c>
      <c r="G21" s="36">
        <f>IF(ISBLANK(G20),"",TRUNC(1.9265*(G20+49.75)^2)-5000)</f>
        <v>505</v>
      </c>
      <c r="H21" s="47">
        <f>H20</f>
        <v>1537</v>
      </c>
    </row>
    <row r="22" spans="1:8" x14ac:dyDescent="0.25">
      <c r="A22" s="44">
        <v>8</v>
      </c>
      <c r="B22" s="61" t="s">
        <v>115</v>
      </c>
      <c r="C22" s="62" t="s">
        <v>116</v>
      </c>
      <c r="D22" s="29" t="s">
        <v>114</v>
      </c>
      <c r="E22" s="33">
        <v>9.66</v>
      </c>
      <c r="F22" s="34">
        <v>1.2</v>
      </c>
      <c r="G22" s="34">
        <v>3.8</v>
      </c>
      <c r="H22" s="45">
        <f>SUM(E23:G23)</f>
        <v>1508</v>
      </c>
    </row>
    <row r="23" spans="1:8" x14ac:dyDescent="0.25">
      <c r="A23" s="46">
        <f t="shared" ref="A23" si="6">A22</f>
        <v>8</v>
      </c>
      <c r="B23" s="56" t="s">
        <v>117</v>
      </c>
      <c r="C23" s="57" t="s">
        <v>118</v>
      </c>
      <c r="D23" s="30"/>
      <c r="E23" s="35">
        <f>IF(ISBLANK(E22),"",TRUNC(17.22*(E22-15.4)^2))</f>
        <v>567</v>
      </c>
      <c r="F23" s="36">
        <f>IF(ISBLANK(F22),"",TRUNC(41.34*(F22+10.248)^2)-5000)</f>
        <v>417</v>
      </c>
      <c r="G23" s="36">
        <f>IF(ISBLANK(G22),"",TRUNC(1.9265*(G22+49.75)^2)-5000)</f>
        <v>524</v>
      </c>
      <c r="H23" s="47">
        <f>H22</f>
        <v>1508</v>
      </c>
    </row>
    <row r="24" spans="1:8" x14ac:dyDescent="0.25">
      <c r="A24" s="44">
        <v>9</v>
      </c>
      <c r="B24" s="54" t="s">
        <v>59</v>
      </c>
      <c r="C24" s="55" t="s">
        <v>311</v>
      </c>
      <c r="D24" s="29" t="s">
        <v>294</v>
      </c>
      <c r="E24" s="33">
        <v>10.130000000000001</v>
      </c>
      <c r="F24" s="34">
        <v>1.25</v>
      </c>
      <c r="G24" s="34">
        <v>3.62</v>
      </c>
      <c r="H24" s="45">
        <f>SUM(E25:G25)</f>
        <v>1430</v>
      </c>
    </row>
    <row r="25" spans="1:8" x14ac:dyDescent="0.25">
      <c r="A25" s="46">
        <f t="shared" ref="A25" si="7">A24</f>
        <v>9</v>
      </c>
      <c r="B25" s="56" t="s">
        <v>312</v>
      </c>
      <c r="C25" s="57" t="s">
        <v>0</v>
      </c>
      <c r="D25" s="30"/>
      <c r="E25" s="35">
        <f>IF(ISBLANK(E24),"",TRUNC(17.22*(E24-15.4)^2))</f>
        <v>478</v>
      </c>
      <c r="F25" s="36">
        <f>IF(ISBLANK(F24),"",TRUNC(41.34*(F24+10.248)^2)-5000)</f>
        <v>465</v>
      </c>
      <c r="G25" s="36">
        <f>IF(ISBLANK(G24),"",TRUNC(1.9265*(G24+49.75)^2)-5000)</f>
        <v>487</v>
      </c>
      <c r="H25" s="47">
        <f>H24</f>
        <v>1430</v>
      </c>
    </row>
    <row r="26" spans="1:8" x14ac:dyDescent="0.25">
      <c r="A26" s="44">
        <v>10</v>
      </c>
      <c r="B26" s="54" t="s">
        <v>70</v>
      </c>
      <c r="C26" s="55" t="s">
        <v>68</v>
      </c>
      <c r="D26" s="29" t="s">
        <v>52</v>
      </c>
      <c r="E26" s="33">
        <v>9.51</v>
      </c>
      <c r="F26" s="34">
        <v>1.1499999999999999</v>
      </c>
      <c r="G26" s="34">
        <v>3.39</v>
      </c>
      <c r="H26" s="45">
        <f>SUM(E27:G27)</f>
        <v>1407</v>
      </c>
    </row>
    <row r="27" spans="1:8" x14ac:dyDescent="0.25">
      <c r="A27" s="46">
        <f t="shared" ref="A27" si="8">A26</f>
        <v>10</v>
      </c>
      <c r="B27" s="100" t="s">
        <v>69</v>
      </c>
      <c r="C27" s="57" t="s">
        <v>0</v>
      </c>
      <c r="D27" s="30" t="s">
        <v>33</v>
      </c>
      <c r="E27" s="35">
        <f>IF(ISBLANK(E26),"",TRUNC(17.22*(E26-15.4)^2))</f>
        <v>597</v>
      </c>
      <c r="F27" s="36">
        <f>IF(ISBLANK(F26),"",TRUNC(41.34*(F26+10.248)^2)-5000)</f>
        <v>370</v>
      </c>
      <c r="G27" s="36">
        <f>IF(ISBLANK(G26),"",TRUNC(1.9265*(G26+49.75)^2)-5000)</f>
        <v>440</v>
      </c>
      <c r="H27" s="47">
        <f>H26</f>
        <v>1407</v>
      </c>
    </row>
    <row r="28" spans="1:8" x14ac:dyDescent="0.25">
      <c r="A28" s="44">
        <v>11</v>
      </c>
      <c r="B28" s="102" t="s">
        <v>59</v>
      </c>
      <c r="C28" s="55" t="s">
        <v>253</v>
      </c>
      <c r="D28" s="29" t="s">
        <v>195</v>
      </c>
      <c r="E28" s="33">
        <v>10.130000000000001</v>
      </c>
      <c r="F28" s="34">
        <v>1.1499999999999999</v>
      </c>
      <c r="G28" s="34">
        <v>3.4</v>
      </c>
      <c r="H28" s="45">
        <f>SUM(E29:G29)</f>
        <v>1290</v>
      </c>
    </row>
    <row r="29" spans="1:8" x14ac:dyDescent="0.25">
      <c r="A29" s="46">
        <f t="shared" ref="A29" si="9">A28</f>
        <v>11</v>
      </c>
      <c r="B29" s="100" t="s">
        <v>254</v>
      </c>
      <c r="C29" s="57" t="s">
        <v>0</v>
      </c>
      <c r="D29" s="30"/>
      <c r="E29" s="35">
        <f>IF(ISBLANK(E28),"",TRUNC(17.22*(E28-15.4)^2))</f>
        <v>478</v>
      </c>
      <c r="F29" s="36">
        <f>IF(ISBLANK(F28),"",TRUNC(41.34*(F28+10.248)^2)-5000)</f>
        <v>370</v>
      </c>
      <c r="G29" s="36">
        <f>IF(ISBLANK(G28),"",TRUNC(1.9265*(G28+49.75)^2)-5000)</f>
        <v>442</v>
      </c>
      <c r="H29" s="47">
        <f>H28</f>
        <v>1290</v>
      </c>
    </row>
    <row r="30" spans="1:8" x14ac:dyDescent="0.25">
      <c r="A30" s="44">
        <v>12</v>
      </c>
      <c r="B30" s="103" t="s">
        <v>128</v>
      </c>
      <c r="C30" s="62" t="s">
        <v>129</v>
      </c>
      <c r="D30" s="29" t="s">
        <v>114</v>
      </c>
      <c r="E30" s="33">
        <v>10.3</v>
      </c>
      <c r="F30" s="34">
        <v>1.1499999999999999</v>
      </c>
      <c r="G30" s="34">
        <v>3.3</v>
      </c>
      <c r="H30" s="45">
        <f>SUM(E31:G31)</f>
        <v>1238</v>
      </c>
    </row>
    <row r="31" spans="1:8" ht="16.5" thickBot="1" x14ac:dyDescent="0.3">
      <c r="A31" s="107">
        <f t="shared" ref="A31" si="10">A30</f>
        <v>12</v>
      </c>
      <c r="B31" s="108" t="s">
        <v>130</v>
      </c>
      <c r="C31" s="59" t="s">
        <v>118</v>
      </c>
      <c r="D31" s="48"/>
      <c r="E31" s="49">
        <f>IF(ISBLANK(E30),"",TRUNC(17.22*(E30-15.4)^2))</f>
        <v>447</v>
      </c>
      <c r="F31" s="50">
        <f>IF(ISBLANK(F30),"",TRUNC(41.34*(F30+10.248)^2)-5000)</f>
        <v>370</v>
      </c>
      <c r="G31" s="50">
        <f>IF(ISBLANK(G30),"",TRUNC(1.9265*(G30+49.75)^2)-5000)</f>
        <v>421</v>
      </c>
      <c r="H31" s="51">
        <f>H30</f>
        <v>1238</v>
      </c>
    </row>
  </sheetData>
  <sortState ref="B9:H31">
    <sortCondition descending="1" ref="H9:H31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3"/>
  <sheetViews>
    <sheetView tabSelected="1" zoomScaleNormal="100" workbookViewId="0">
      <selection activeCell="B18" sqref="B18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25" t="s">
        <v>18</v>
      </c>
      <c r="C4" s="24" t="s">
        <v>17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19</v>
      </c>
      <c r="G6" s="40" t="s">
        <v>20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8" x14ac:dyDescent="0.25">
      <c r="A8" s="44">
        <v>1</v>
      </c>
      <c r="B8" s="54" t="s">
        <v>198</v>
      </c>
      <c r="C8" s="55" t="s">
        <v>199</v>
      </c>
      <c r="D8" s="29" t="s">
        <v>195</v>
      </c>
      <c r="E8" s="33">
        <v>9.4499999999999993</v>
      </c>
      <c r="F8" s="34">
        <v>1.55</v>
      </c>
      <c r="G8" s="34">
        <v>4.05</v>
      </c>
      <c r="H8" s="45">
        <f>SUM(E9:G9)</f>
        <v>952</v>
      </c>
    </row>
    <row r="9" spans="1:8" x14ac:dyDescent="0.25">
      <c r="A9" s="46">
        <f>A8</f>
        <v>1</v>
      </c>
      <c r="B9" s="56" t="s">
        <v>200</v>
      </c>
      <c r="C9" s="57" t="s">
        <v>0</v>
      </c>
      <c r="D9" s="30"/>
      <c r="E9" s="35">
        <f>IF(ISBLANK(E8),"",TRUNC(59.76*(E8-11)^2))</f>
        <v>143</v>
      </c>
      <c r="F9" s="36">
        <f>IF(ISBLANK(F8),"",TRUNC(35.04*(F8+10.966)^2)-5000)</f>
        <v>489</v>
      </c>
      <c r="G9" s="36">
        <f>IF(ISBLANK(G8),"",TRUNC(1.82116*(G8+50)^2)-5000)</f>
        <v>320</v>
      </c>
      <c r="H9" s="47">
        <f>H8</f>
        <v>952</v>
      </c>
    </row>
    <row r="10" spans="1:8" x14ac:dyDescent="0.25">
      <c r="A10" s="44">
        <v>2</v>
      </c>
      <c r="B10" s="54" t="s">
        <v>255</v>
      </c>
      <c r="C10" s="55" t="s">
        <v>256</v>
      </c>
      <c r="D10" s="29" t="s">
        <v>258</v>
      </c>
      <c r="E10" s="33">
        <v>8.89</v>
      </c>
      <c r="F10" s="34">
        <v>1.3</v>
      </c>
      <c r="G10" s="34">
        <v>4.16</v>
      </c>
      <c r="H10" s="45">
        <f>SUM(E11:G11)</f>
        <v>879</v>
      </c>
    </row>
    <row r="11" spans="1:8" x14ac:dyDescent="0.25">
      <c r="A11" s="46">
        <f t="shared" ref="A11" si="0">A10</f>
        <v>2</v>
      </c>
      <c r="B11" s="56" t="s">
        <v>257</v>
      </c>
      <c r="C11" s="57" t="s">
        <v>0</v>
      </c>
      <c r="D11" s="30"/>
      <c r="E11" s="35">
        <f>IF(ISBLANK(E10),"",TRUNC(59.76*(E10-11)^2))</f>
        <v>266</v>
      </c>
      <c r="F11" s="36">
        <f>IF(ISBLANK(F10),"",TRUNC(35.04*(F10+10.966)^2)-5000)</f>
        <v>271</v>
      </c>
      <c r="G11" s="36">
        <f>IF(ISBLANK(G10),"",TRUNC(1.82116*(G10+50)^2)-5000)</f>
        <v>342</v>
      </c>
      <c r="H11" s="47">
        <f>H10</f>
        <v>879</v>
      </c>
    </row>
    <row r="12" spans="1:8" x14ac:dyDescent="0.25">
      <c r="A12" s="44">
        <v>3</v>
      </c>
      <c r="B12" s="54" t="s">
        <v>365</v>
      </c>
      <c r="C12" s="55" t="s">
        <v>351</v>
      </c>
      <c r="D12" s="29" t="s">
        <v>195</v>
      </c>
      <c r="E12" s="33">
        <v>10.3</v>
      </c>
      <c r="F12" s="34">
        <v>0.95</v>
      </c>
      <c r="G12" s="34">
        <v>3.17</v>
      </c>
      <c r="H12" s="45">
        <f>SUM(E13:G13)</f>
        <v>177</v>
      </c>
    </row>
    <row r="13" spans="1:8" ht="16.5" thickBot="1" x14ac:dyDescent="0.3">
      <c r="A13" s="107">
        <f t="shared" ref="A13" si="1">A12</f>
        <v>3</v>
      </c>
      <c r="B13" s="58" t="s">
        <v>379</v>
      </c>
      <c r="C13" s="59" t="s">
        <v>0</v>
      </c>
      <c r="D13" s="48"/>
      <c r="E13" s="49">
        <f>IF(ISBLANK(E12),"",TRUNC(59.76*(E12-11)^2))</f>
        <v>29</v>
      </c>
      <c r="F13" s="50"/>
      <c r="G13" s="50">
        <f>IF(ISBLANK(G12),"",TRUNC(1.82116*(G12+50)^2)-5000)</f>
        <v>148</v>
      </c>
      <c r="H13" s="51">
        <f>H12</f>
        <v>177</v>
      </c>
    </row>
  </sheetData>
  <sortState ref="B8:H13">
    <sortCondition descending="1" ref="H8:H13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zoomScaleNormal="100" workbookViewId="0">
      <selection activeCell="D30" sqref="D30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25" t="s">
        <v>18</v>
      </c>
      <c r="C4" s="24" t="s">
        <v>1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19</v>
      </c>
      <c r="G6" s="40" t="s">
        <v>20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8" x14ac:dyDescent="0.25">
      <c r="A8" s="44">
        <v>1</v>
      </c>
      <c r="B8" s="54" t="s">
        <v>303</v>
      </c>
      <c r="C8" s="55" t="s">
        <v>304</v>
      </c>
      <c r="D8" s="29" t="s">
        <v>298</v>
      </c>
      <c r="E8" s="33">
        <v>8.4</v>
      </c>
      <c r="F8" s="34">
        <v>1.54</v>
      </c>
      <c r="G8" s="34">
        <v>4.79</v>
      </c>
      <c r="H8" s="45">
        <f>SUM(E9:G9)</f>
        <v>2317</v>
      </c>
    </row>
    <row r="9" spans="1:8" x14ac:dyDescent="0.25">
      <c r="A9" s="46">
        <f>A8</f>
        <v>1</v>
      </c>
      <c r="B9" s="56" t="s">
        <v>305</v>
      </c>
      <c r="C9" s="57" t="s">
        <v>0</v>
      </c>
      <c r="D9" s="30"/>
      <c r="E9" s="35">
        <f>IF(ISBLANK(E8),"",TRUNC(17.22*(E8-15.4)^2))</f>
        <v>843</v>
      </c>
      <c r="F9" s="36">
        <f>IF(ISBLANK(F8),"",TRUNC(41.34*(F8+10.248)^2)-5000)</f>
        <v>744</v>
      </c>
      <c r="G9" s="36">
        <f>IF(ISBLANK(G8),"",TRUNC(1.9265*(G8+49.75)^2)-5000)</f>
        <v>730</v>
      </c>
      <c r="H9" s="47">
        <f>H8</f>
        <v>2317</v>
      </c>
    </row>
    <row r="10" spans="1:8" x14ac:dyDescent="0.25">
      <c r="A10" s="44">
        <v>2</v>
      </c>
      <c r="B10" s="83" t="s">
        <v>306</v>
      </c>
      <c r="C10" s="84" t="s">
        <v>307</v>
      </c>
      <c r="D10" s="29" t="s">
        <v>294</v>
      </c>
      <c r="E10" s="33">
        <v>8.9</v>
      </c>
      <c r="F10" s="34">
        <v>1.63</v>
      </c>
      <c r="G10" s="34">
        <v>4.5599999999999996</v>
      </c>
      <c r="H10" s="45">
        <f>SUM(E11:G11)</f>
        <v>2241</v>
      </c>
    </row>
    <row r="11" spans="1:8" x14ac:dyDescent="0.25">
      <c r="A11" s="46">
        <f t="shared" ref="A11" si="0">A10</f>
        <v>2</v>
      </c>
      <c r="B11" s="90" t="s">
        <v>308</v>
      </c>
      <c r="C11" s="71" t="s">
        <v>0</v>
      </c>
      <c r="D11" s="30"/>
      <c r="E11" s="35">
        <f>IF(ISBLANK(E10),"",TRUNC(17.22*(E10-15.4)^2))</f>
        <v>727</v>
      </c>
      <c r="F11" s="36">
        <f>IF(ISBLANK(F10),"",TRUNC(41.34*(F10+10.248)^2)-5000)</f>
        <v>832</v>
      </c>
      <c r="G11" s="36">
        <f>IF(ISBLANK(G10),"",TRUNC(1.9265*(G10+49.75)^2)-5000)</f>
        <v>682</v>
      </c>
      <c r="H11" s="47">
        <f>H10</f>
        <v>2241</v>
      </c>
    </row>
    <row r="12" spans="1:8" x14ac:dyDescent="0.25">
      <c r="A12" s="44">
        <v>3</v>
      </c>
      <c r="B12" s="54" t="s">
        <v>212</v>
      </c>
      <c r="C12" s="55" t="s">
        <v>213</v>
      </c>
      <c r="D12" s="29" t="s">
        <v>195</v>
      </c>
      <c r="E12" s="33">
        <v>8.8000000000000007</v>
      </c>
      <c r="F12" s="34">
        <v>1.33</v>
      </c>
      <c r="G12" s="34">
        <v>4.8</v>
      </c>
      <c r="H12" s="45">
        <f>SUM(E13:G13)</f>
        <v>2023</v>
      </c>
    </row>
    <row r="13" spans="1:8" x14ac:dyDescent="0.25">
      <c r="A13" s="46">
        <f t="shared" ref="A13" si="1">A12</f>
        <v>3</v>
      </c>
      <c r="B13" s="56" t="s">
        <v>214</v>
      </c>
      <c r="C13" s="57" t="s">
        <v>0</v>
      </c>
      <c r="D13" s="30"/>
      <c r="E13" s="35">
        <f>IF(ISBLANK(E12),"",TRUNC(17.22*(E12-15.4)^2))</f>
        <v>750</v>
      </c>
      <c r="F13" s="36">
        <f>IF(ISBLANK(F12),"",TRUNC(41.34*(F12+10.248)^2)-5000)</f>
        <v>541</v>
      </c>
      <c r="G13" s="36">
        <f>IF(ISBLANK(G12),"",TRUNC(1.9265*(G12+49.75)^2)-5000)</f>
        <v>732</v>
      </c>
      <c r="H13" s="47">
        <f>H12</f>
        <v>2023</v>
      </c>
    </row>
    <row r="14" spans="1:8" x14ac:dyDescent="0.25">
      <c r="A14" s="44">
        <v>4</v>
      </c>
      <c r="B14" s="54" t="s">
        <v>53</v>
      </c>
      <c r="C14" s="55" t="s">
        <v>54</v>
      </c>
      <c r="D14" s="29" t="s">
        <v>52</v>
      </c>
      <c r="E14" s="33">
        <v>8.82</v>
      </c>
      <c r="F14" s="34">
        <v>1.42</v>
      </c>
      <c r="G14" s="34">
        <v>4.3899999999999997</v>
      </c>
      <c r="H14" s="45">
        <f>SUM(E15:G15)</f>
        <v>2019</v>
      </c>
    </row>
    <row r="15" spans="1:8" x14ac:dyDescent="0.25">
      <c r="A15" s="46">
        <f t="shared" ref="A15" si="2">A14</f>
        <v>4</v>
      </c>
      <c r="B15" s="56" t="s">
        <v>55</v>
      </c>
      <c r="C15" s="57" t="s">
        <v>0</v>
      </c>
      <c r="D15" s="30" t="s">
        <v>33</v>
      </c>
      <c r="E15" s="35">
        <f>IF(ISBLANK(E14),"",TRUNC(17.22*(E14-15.4)^2))</f>
        <v>745</v>
      </c>
      <c r="F15" s="36">
        <f>IF(ISBLANK(F14),"",TRUNC(41.34*(F14+10.248)^2)-5000)</f>
        <v>628</v>
      </c>
      <c r="G15" s="36">
        <f>IF(ISBLANK(G14),"",TRUNC(1.9265*(G14+49.75)^2)-5000)</f>
        <v>646</v>
      </c>
      <c r="H15" s="47">
        <f>H14</f>
        <v>2019</v>
      </c>
    </row>
    <row r="16" spans="1:8" x14ac:dyDescent="0.25">
      <c r="A16" s="44">
        <v>5</v>
      </c>
      <c r="B16" s="83" t="s">
        <v>220</v>
      </c>
      <c r="C16" s="84" t="s">
        <v>221</v>
      </c>
      <c r="D16" s="29" t="s">
        <v>223</v>
      </c>
      <c r="E16" s="33">
        <v>9.3699999999999992</v>
      </c>
      <c r="F16" s="34">
        <v>1.33</v>
      </c>
      <c r="G16" s="34">
        <v>4.45</v>
      </c>
      <c r="H16" s="45">
        <f>SUM(E17:G17)</f>
        <v>1826</v>
      </c>
    </row>
    <row r="17" spans="1:8" x14ac:dyDescent="0.25">
      <c r="A17" s="46">
        <f t="shared" ref="A17" si="3">A16</f>
        <v>5</v>
      </c>
      <c r="B17" s="90" t="s">
        <v>222</v>
      </c>
      <c r="C17" s="57" t="s">
        <v>118</v>
      </c>
      <c r="D17" s="30"/>
      <c r="E17" s="35">
        <f>IF(ISBLANK(E16),"",TRUNC(17.22*(E16-15.4)^2))</f>
        <v>626</v>
      </c>
      <c r="F17" s="36">
        <f>IF(ISBLANK(F16),"",TRUNC(41.34*(F16+10.248)^2)-5000)</f>
        <v>541</v>
      </c>
      <c r="G17" s="36">
        <f>IF(ISBLANK(G16),"",TRUNC(1.9265*(G16+49.75)^2)-5000)</f>
        <v>659</v>
      </c>
      <c r="H17" s="47">
        <f>H16</f>
        <v>1826</v>
      </c>
    </row>
    <row r="18" spans="1:8" x14ac:dyDescent="0.25">
      <c r="A18" s="44">
        <v>6</v>
      </c>
      <c r="B18" s="61" t="s">
        <v>313</v>
      </c>
      <c r="C18" s="62" t="s">
        <v>318</v>
      </c>
      <c r="D18" s="29" t="s">
        <v>294</v>
      </c>
      <c r="E18" s="33">
        <v>9.59</v>
      </c>
      <c r="F18" s="34">
        <v>1.39</v>
      </c>
      <c r="G18" s="34">
        <v>4.13</v>
      </c>
      <c r="H18" s="45">
        <f>SUM(E19:G19)</f>
        <v>1772</v>
      </c>
    </row>
    <row r="19" spans="1:8" x14ac:dyDescent="0.25">
      <c r="A19" s="46">
        <f t="shared" ref="A19" si="4">A18</f>
        <v>6</v>
      </c>
      <c r="B19" s="106" t="s">
        <v>314</v>
      </c>
      <c r="C19" s="63" t="s">
        <v>0</v>
      </c>
      <c r="D19" s="30"/>
      <c r="E19" s="35">
        <f>IF(ISBLANK(E18),"",TRUNC(17.22*(E18-15.4)^2))</f>
        <v>581</v>
      </c>
      <c r="F19" s="36">
        <f>IF(ISBLANK(F18),"",TRUNC(41.34*(F18+10.248)^2)-5000)</f>
        <v>599</v>
      </c>
      <c r="G19" s="36">
        <f>IF(ISBLANK(G18),"",TRUNC(1.9265*(G18+49.75)^2)-5000)</f>
        <v>592</v>
      </c>
      <c r="H19" s="47">
        <f>H18</f>
        <v>1772</v>
      </c>
    </row>
    <row r="20" spans="1:8" x14ac:dyDescent="0.25">
      <c r="A20" s="44">
        <v>7</v>
      </c>
      <c r="B20" s="101" t="s">
        <v>74</v>
      </c>
      <c r="C20" s="55" t="s">
        <v>309</v>
      </c>
      <c r="D20" s="29" t="s">
        <v>294</v>
      </c>
      <c r="E20" s="33">
        <v>9.3800000000000008</v>
      </c>
      <c r="F20" s="34">
        <v>1.39</v>
      </c>
      <c r="G20" s="34">
        <v>3.81</v>
      </c>
      <c r="H20" s="45">
        <f>SUM(E21:G21)</f>
        <v>1749</v>
      </c>
    </row>
    <row r="21" spans="1:8" x14ac:dyDescent="0.25">
      <c r="A21" s="46">
        <f t="shared" ref="A21" si="5">A20</f>
        <v>7</v>
      </c>
      <c r="B21" s="56" t="s">
        <v>310</v>
      </c>
      <c r="C21" s="57" t="s">
        <v>0</v>
      </c>
      <c r="D21" s="30"/>
      <c r="E21" s="35">
        <f>IF(ISBLANK(E20),"",TRUNC(17.22*(E20-15.4)^2))</f>
        <v>624</v>
      </c>
      <c r="F21" s="36">
        <f>IF(ISBLANK(F20),"",TRUNC(41.34*(F20+10.248)^2)-5000)</f>
        <v>599</v>
      </c>
      <c r="G21" s="36">
        <f>IF(ISBLANK(G20),"",TRUNC(1.9265*(G20+49.75)^2)-5000)</f>
        <v>526</v>
      </c>
      <c r="H21" s="47">
        <f>H20</f>
        <v>1749</v>
      </c>
    </row>
    <row r="22" spans="1:8" x14ac:dyDescent="0.25">
      <c r="A22" s="44">
        <v>8</v>
      </c>
      <c r="B22" s="61" t="s">
        <v>49</v>
      </c>
      <c r="C22" s="62" t="s">
        <v>374</v>
      </c>
      <c r="D22" s="29" t="s">
        <v>195</v>
      </c>
      <c r="E22" s="33">
        <v>9.5299999999999994</v>
      </c>
      <c r="F22" s="34">
        <v>1.36</v>
      </c>
      <c r="G22" s="34">
        <v>3.83</v>
      </c>
      <c r="H22" s="45">
        <f>SUM(E23:G23)</f>
        <v>1693</v>
      </c>
    </row>
    <row r="23" spans="1:8" x14ac:dyDescent="0.25">
      <c r="A23" s="46">
        <f t="shared" ref="A23" si="6">A22</f>
        <v>8</v>
      </c>
      <c r="B23" s="64" t="s">
        <v>211</v>
      </c>
      <c r="C23" s="63" t="s">
        <v>0</v>
      </c>
      <c r="D23" s="30"/>
      <c r="E23" s="35">
        <f>IF(ISBLANK(E22),"",TRUNC(17.22*(E22-15.4)^2))</f>
        <v>593</v>
      </c>
      <c r="F23" s="36">
        <f>IF(ISBLANK(F22),"",TRUNC(41.34*(F22+10.248)^2)-5000)</f>
        <v>570</v>
      </c>
      <c r="G23" s="36">
        <f>IF(ISBLANK(G22),"",TRUNC(1.9265*(G22+49.75)^2)-5000)</f>
        <v>530</v>
      </c>
      <c r="H23" s="47">
        <f>H22</f>
        <v>1693</v>
      </c>
    </row>
    <row r="24" spans="1:8" x14ac:dyDescent="0.25">
      <c r="A24" s="44">
        <v>9</v>
      </c>
      <c r="B24" s="61" t="s">
        <v>204</v>
      </c>
      <c r="C24" s="62" t="s">
        <v>362</v>
      </c>
      <c r="D24" s="29" t="s">
        <v>114</v>
      </c>
      <c r="E24" s="33">
        <v>9.5299999999999994</v>
      </c>
      <c r="F24" s="34">
        <v>1.25</v>
      </c>
      <c r="G24" s="34">
        <v>3.66</v>
      </c>
      <c r="H24" s="45">
        <f>SUM(E25:G25)</f>
        <v>1553</v>
      </c>
    </row>
    <row r="25" spans="1:8" x14ac:dyDescent="0.25">
      <c r="A25" s="46">
        <f t="shared" ref="A25" si="7">A24</f>
        <v>9</v>
      </c>
      <c r="B25" s="64" t="s">
        <v>363</v>
      </c>
      <c r="C25" s="63" t="s">
        <v>118</v>
      </c>
      <c r="D25" s="30"/>
      <c r="E25" s="35">
        <f>IF(ISBLANK(E24),"",TRUNC(17.22*(E24-15.4)^2))</f>
        <v>593</v>
      </c>
      <c r="F25" s="36">
        <f>IF(ISBLANK(F24),"",TRUNC(41.34*(F24+10.248)^2)-5000)</f>
        <v>465</v>
      </c>
      <c r="G25" s="36">
        <f>IF(ISBLANK(G24),"",TRUNC(1.9265*(G24+49.75)^2)-5000)</f>
        <v>495</v>
      </c>
      <c r="H25" s="47">
        <f>H24</f>
        <v>1553</v>
      </c>
    </row>
    <row r="26" spans="1:8" x14ac:dyDescent="0.25">
      <c r="A26" s="44">
        <v>10</v>
      </c>
      <c r="B26" s="54" t="s">
        <v>201</v>
      </c>
      <c r="C26" s="55" t="s">
        <v>202</v>
      </c>
      <c r="D26" s="29" t="s">
        <v>195</v>
      </c>
      <c r="E26" s="33">
        <v>10.29</v>
      </c>
      <c r="F26" s="34">
        <v>1.1499999999999999</v>
      </c>
      <c r="G26" s="34">
        <v>3.34</v>
      </c>
      <c r="H26" s="45">
        <f>SUM(E27:G27)</f>
        <v>1248</v>
      </c>
    </row>
    <row r="27" spans="1:8" ht="16.5" thickBot="1" x14ac:dyDescent="0.3">
      <c r="A27" s="107">
        <f t="shared" ref="A27" si="8">A26</f>
        <v>10</v>
      </c>
      <c r="B27" s="58" t="s">
        <v>203</v>
      </c>
      <c r="C27" s="59" t="s">
        <v>0</v>
      </c>
      <c r="D27" s="48"/>
      <c r="E27" s="49">
        <f>IF(ISBLANK(E26),"",TRUNC(17.22*(E26-15.4)^2))</f>
        <v>449</v>
      </c>
      <c r="F27" s="50">
        <f>IF(ISBLANK(F26),"",TRUNC(41.34*(F26+10.248)^2)-5000)</f>
        <v>370</v>
      </c>
      <c r="G27" s="50">
        <f>IF(ISBLANK(G26),"",TRUNC(1.9265*(G26+49.75)^2)-5000)</f>
        <v>429</v>
      </c>
      <c r="H27" s="51">
        <f>H26</f>
        <v>1248</v>
      </c>
    </row>
  </sheetData>
  <sortState ref="B8:H27">
    <sortCondition descending="1" ref="H8:H27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7"/>
  <sheetViews>
    <sheetView zoomScaleNormal="100" workbookViewId="0">
      <selection activeCell="D26" sqref="D26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25" t="s">
        <v>18</v>
      </c>
      <c r="C4" s="24" t="s">
        <v>11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19</v>
      </c>
      <c r="G6" s="40" t="s">
        <v>20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8" x14ac:dyDescent="0.25">
      <c r="A8" s="44">
        <v>1</v>
      </c>
      <c r="B8" s="54" t="s">
        <v>192</v>
      </c>
      <c r="C8" s="55" t="s">
        <v>193</v>
      </c>
      <c r="D8" s="29" t="s">
        <v>195</v>
      </c>
      <c r="E8" s="33">
        <v>8.27</v>
      </c>
      <c r="F8" s="34">
        <v>1.46</v>
      </c>
      <c r="G8" s="34">
        <v>4.7300000000000004</v>
      </c>
      <c r="H8" s="45">
        <f>SUM(E9:G9)</f>
        <v>1310</v>
      </c>
    </row>
    <row r="9" spans="1:8" x14ac:dyDescent="0.25">
      <c r="A9" s="46">
        <f>A8</f>
        <v>1</v>
      </c>
      <c r="B9" s="56" t="s">
        <v>194</v>
      </c>
      <c r="C9" s="57" t="s">
        <v>0</v>
      </c>
      <c r="D9" s="30"/>
      <c r="E9" s="35">
        <f>IF(ISBLANK(E8),"",TRUNC(59.76*(E8-11)^2))</f>
        <v>445</v>
      </c>
      <c r="F9" s="36">
        <f>IF(ISBLANK(F8),"",TRUNC(35.04*(F8+10.966)^2)-5000)</f>
        <v>410</v>
      </c>
      <c r="G9" s="36">
        <f>IF(ISBLANK(G8),"",TRUNC(1.82116*(G8+50)^2)-5000)</f>
        <v>455</v>
      </c>
      <c r="H9" s="47">
        <f>H8</f>
        <v>1310</v>
      </c>
    </row>
    <row r="10" spans="1:8" x14ac:dyDescent="0.25">
      <c r="A10" s="44">
        <v>2</v>
      </c>
      <c r="B10" s="54" t="s">
        <v>209</v>
      </c>
      <c r="C10" s="55" t="s">
        <v>210</v>
      </c>
      <c r="D10" s="29" t="s">
        <v>195</v>
      </c>
      <c r="E10" s="33">
        <v>8.5</v>
      </c>
      <c r="F10" s="34">
        <v>1.46</v>
      </c>
      <c r="G10" s="34">
        <v>4.92</v>
      </c>
      <c r="H10" s="45">
        <f>SUM(E11:G11)</f>
        <v>1275</v>
      </c>
    </row>
    <row r="11" spans="1:8" x14ac:dyDescent="0.25">
      <c r="A11" s="46">
        <f t="shared" ref="A11" si="0">A10</f>
        <v>2</v>
      </c>
      <c r="B11" s="56" t="s">
        <v>215</v>
      </c>
      <c r="C11" s="57" t="s">
        <v>0</v>
      </c>
      <c r="D11" s="30"/>
      <c r="E11" s="35">
        <f>IF(ISBLANK(E10),"",TRUNC(59.76*(E10-11)^2))</f>
        <v>373</v>
      </c>
      <c r="F11" s="36">
        <f>IF(ISBLANK(F10),"",TRUNC(35.04*(F10+10.966)^2)-5000)</f>
        <v>410</v>
      </c>
      <c r="G11" s="36">
        <f>IF(ISBLANK(G10),"",TRUNC(1.82116*(G10+50)^2)-5000)</f>
        <v>492</v>
      </c>
      <c r="H11" s="47">
        <f>H10</f>
        <v>1275</v>
      </c>
    </row>
    <row r="12" spans="1:8" x14ac:dyDescent="0.25">
      <c r="A12" s="44">
        <v>3</v>
      </c>
      <c r="B12" s="54" t="s">
        <v>43</v>
      </c>
      <c r="C12" s="55" t="s">
        <v>44</v>
      </c>
      <c r="D12" s="29" t="s">
        <v>52</v>
      </c>
      <c r="E12" s="33">
        <v>8.67</v>
      </c>
      <c r="F12" s="34">
        <v>1.49</v>
      </c>
      <c r="G12" s="34">
        <v>4.75</v>
      </c>
      <c r="H12" s="45">
        <f>SUM(E13:G13)</f>
        <v>1219</v>
      </c>
    </row>
    <row r="13" spans="1:8" x14ac:dyDescent="0.25">
      <c r="A13" s="46">
        <f t="shared" ref="A13" si="1">A12</f>
        <v>3</v>
      </c>
      <c r="B13" s="56" t="s">
        <v>45</v>
      </c>
      <c r="C13" s="57" t="s">
        <v>0</v>
      </c>
      <c r="D13" s="30" t="s">
        <v>33</v>
      </c>
      <c r="E13" s="35">
        <f>IF(ISBLANK(E12),"",TRUNC(59.76*(E12-11)^2))</f>
        <v>324</v>
      </c>
      <c r="F13" s="36">
        <f>IF(ISBLANK(F12),"",TRUNC(35.04*(F12+10.966)^2)-5000)</f>
        <v>436</v>
      </c>
      <c r="G13" s="36">
        <f>IF(ISBLANK(G12),"",TRUNC(1.82116*(G12+50)^2)-5000)</f>
        <v>459</v>
      </c>
      <c r="H13" s="47">
        <f>H12</f>
        <v>1219</v>
      </c>
    </row>
    <row r="14" spans="1:8" x14ac:dyDescent="0.25">
      <c r="A14" s="44">
        <v>4</v>
      </c>
      <c r="B14" s="83" t="s">
        <v>230</v>
      </c>
      <c r="C14" s="84" t="s">
        <v>231</v>
      </c>
      <c r="D14" s="29" t="s">
        <v>219</v>
      </c>
      <c r="E14" s="33">
        <v>8.98</v>
      </c>
      <c r="F14" s="34">
        <v>1.7</v>
      </c>
      <c r="G14" s="34">
        <v>4.21</v>
      </c>
      <c r="H14" s="45">
        <f>SUM(E15:G15)</f>
        <v>1215</v>
      </c>
    </row>
    <row r="15" spans="1:8" x14ac:dyDescent="0.25">
      <c r="A15" s="46">
        <f t="shared" ref="A15" si="2">A14</f>
        <v>4</v>
      </c>
      <c r="B15" s="90" t="s">
        <v>232</v>
      </c>
      <c r="C15" s="71" t="s">
        <v>118</v>
      </c>
      <c r="D15" s="30"/>
      <c r="E15" s="35">
        <f>IF(ISBLANK(E14),"",TRUNC(59.76*(E14-11)^2))</f>
        <v>243</v>
      </c>
      <c r="F15" s="36">
        <f>IF(ISBLANK(F14),"",TRUNC(35.04*(F14+10.966)^2)-5000)</f>
        <v>621</v>
      </c>
      <c r="G15" s="36">
        <f>IF(ISBLANK(G14),"",TRUNC(1.82116*(G14+50)^2)-5000)</f>
        <v>351</v>
      </c>
      <c r="H15" s="47">
        <f>H14</f>
        <v>1215</v>
      </c>
    </row>
    <row r="16" spans="1:8" x14ac:dyDescent="0.25">
      <c r="A16" s="44">
        <v>5</v>
      </c>
      <c r="B16" s="54" t="s">
        <v>259</v>
      </c>
      <c r="C16" s="55" t="s">
        <v>260</v>
      </c>
      <c r="D16" s="29" t="s">
        <v>262</v>
      </c>
      <c r="E16" s="33">
        <v>8.77</v>
      </c>
      <c r="F16" s="34">
        <v>1.46</v>
      </c>
      <c r="G16" s="34">
        <v>4.78</v>
      </c>
      <c r="H16" s="45">
        <f>SUM(E17:G17)</f>
        <v>1172</v>
      </c>
    </row>
    <row r="17" spans="1:8" ht="16.5" thickBot="1" x14ac:dyDescent="0.3">
      <c r="A17" s="107">
        <f t="shared" ref="A17" si="3">A16</f>
        <v>5</v>
      </c>
      <c r="B17" s="58" t="s">
        <v>261</v>
      </c>
      <c r="C17" s="59" t="s">
        <v>0</v>
      </c>
      <c r="D17" s="48"/>
      <c r="E17" s="49">
        <f>IF(ISBLANK(E16),"",TRUNC(59.76*(E16-11)^2))</f>
        <v>297</v>
      </c>
      <c r="F17" s="50">
        <f>IF(ISBLANK(F16),"",TRUNC(35.04*(F16+10.966)^2)-5000)</f>
        <v>410</v>
      </c>
      <c r="G17" s="50">
        <f>IF(ISBLANK(G16),"",TRUNC(1.82116*(G16+50)^2)-5000)</f>
        <v>465</v>
      </c>
      <c r="H17" s="51">
        <f>H16</f>
        <v>1172</v>
      </c>
    </row>
  </sheetData>
  <sortState ref="B8:H17">
    <sortCondition descending="1" ref="H8:H17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0"/>
  <sheetViews>
    <sheetView zoomScaleNormal="100" workbookViewId="0">
      <selection activeCell="C24" sqref="C24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G3" s="23"/>
    </row>
    <row r="4" spans="1:8" ht="12.75" customHeight="1" x14ac:dyDescent="0.25">
      <c r="A4" s="25" t="s">
        <v>21</v>
      </c>
      <c r="C4" s="24" t="s">
        <v>16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22</v>
      </c>
      <c r="F6" s="40" t="s">
        <v>22</v>
      </c>
      <c r="G6" s="40" t="s">
        <v>6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 t="s">
        <v>23</v>
      </c>
      <c r="F7" s="28" t="s">
        <v>24</v>
      </c>
      <c r="G7" s="27"/>
      <c r="H7" s="43"/>
    </row>
    <row r="8" spans="1:8" x14ac:dyDescent="0.25">
      <c r="A8" s="44">
        <v>1</v>
      </c>
      <c r="B8" s="54" t="s">
        <v>64</v>
      </c>
      <c r="C8" s="55" t="s">
        <v>65</v>
      </c>
      <c r="D8" s="29" t="s">
        <v>52</v>
      </c>
      <c r="E8" s="34">
        <v>9.35</v>
      </c>
      <c r="F8" s="34">
        <v>7.92</v>
      </c>
      <c r="G8" s="33">
        <v>5.05</v>
      </c>
      <c r="H8" s="45">
        <f>SUM(E9:G9)</f>
        <v>1667</v>
      </c>
    </row>
    <row r="9" spans="1:8" x14ac:dyDescent="0.25">
      <c r="A9" s="46">
        <f>A8</f>
        <v>1</v>
      </c>
      <c r="B9" s="56" t="s">
        <v>66</v>
      </c>
      <c r="C9" s="57" t="s">
        <v>0</v>
      </c>
      <c r="D9" s="30" t="s">
        <v>33</v>
      </c>
      <c r="E9" s="36">
        <f>IF(ISBLANK(E8),"",TRUNC(0.04384*(E8+675)^2)-20000)</f>
        <v>531</v>
      </c>
      <c r="F9" s="36">
        <f>IF(ISBLANK(F8),"",TRUNC(0.04384*(F8+675)^2)-20000)</f>
        <v>446</v>
      </c>
      <c r="G9" s="35">
        <f>IF(ISBLANK(G8),"",TRUNC(6.45*(G8-15.4)^2))</f>
        <v>690</v>
      </c>
      <c r="H9" s="47">
        <f>H8</f>
        <v>1667</v>
      </c>
    </row>
    <row r="10" spans="1:8" x14ac:dyDescent="0.25">
      <c r="A10" s="44">
        <v>2</v>
      </c>
      <c r="B10" s="83" t="s">
        <v>227</v>
      </c>
      <c r="C10" s="84" t="s">
        <v>228</v>
      </c>
      <c r="D10" s="29" t="s">
        <v>219</v>
      </c>
      <c r="E10" s="34">
        <v>8.35</v>
      </c>
      <c r="F10" s="34">
        <v>6.55</v>
      </c>
      <c r="G10" s="33">
        <v>5.41</v>
      </c>
      <c r="H10" s="45">
        <f>SUM(E11:G11)</f>
        <v>1478</v>
      </c>
    </row>
    <row r="11" spans="1:8" x14ac:dyDescent="0.25">
      <c r="A11" s="46">
        <f t="shared" ref="A11" si="0">A10</f>
        <v>2</v>
      </c>
      <c r="B11" s="90" t="s">
        <v>229</v>
      </c>
      <c r="C11" s="57" t="s">
        <v>118</v>
      </c>
      <c r="D11" s="30"/>
      <c r="E11" s="36">
        <f>IF(ISBLANK(E10),"",TRUNC(0.04384*(E10+675)^2)-20000)</f>
        <v>471</v>
      </c>
      <c r="F11" s="36">
        <f>IF(ISBLANK(F10),"",TRUNC(0.04384*(F10+675)^2)-20000)</f>
        <v>364</v>
      </c>
      <c r="G11" s="35">
        <f>IF(ISBLANK(G10),"",TRUNC(6.45*(G10-15.4)^2))</f>
        <v>643</v>
      </c>
      <c r="H11" s="47">
        <f>H10</f>
        <v>1478</v>
      </c>
    </row>
    <row r="12" spans="1:8" x14ac:dyDescent="0.25">
      <c r="A12" s="44">
        <v>3</v>
      </c>
      <c r="B12" s="54" t="s">
        <v>56</v>
      </c>
      <c r="C12" s="55" t="s">
        <v>283</v>
      </c>
      <c r="D12" s="29" t="s">
        <v>285</v>
      </c>
      <c r="E12" s="34">
        <v>8.34</v>
      </c>
      <c r="F12" s="34">
        <v>7.4</v>
      </c>
      <c r="G12" s="33">
        <v>5.92</v>
      </c>
      <c r="H12" s="45">
        <f>SUM(E13:G13)</f>
        <v>1464</v>
      </c>
    </row>
    <row r="13" spans="1:8" x14ac:dyDescent="0.25">
      <c r="A13" s="46">
        <f t="shared" ref="A13" si="1">A12</f>
        <v>3</v>
      </c>
      <c r="B13" s="56" t="s">
        <v>284</v>
      </c>
      <c r="C13" s="57" t="s">
        <v>0</v>
      </c>
      <c r="D13" s="30"/>
      <c r="E13" s="36">
        <f>IF(ISBLANK(E12),"",TRUNC(0.04384*(E12+675)^2)-20000)</f>
        <v>471</v>
      </c>
      <c r="F13" s="36">
        <f>IF(ISBLANK(F12),"",TRUNC(0.04384*(F12+675)^2)-20000)</f>
        <v>414</v>
      </c>
      <c r="G13" s="35">
        <f>IF(ISBLANK(G12),"",TRUNC(6.45*(G12-15.4)^2))</f>
        <v>579</v>
      </c>
      <c r="H13" s="47">
        <f>H12</f>
        <v>1464</v>
      </c>
    </row>
    <row r="14" spans="1:8" x14ac:dyDescent="0.25">
      <c r="A14" s="44">
        <v>4</v>
      </c>
      <c r="B14" s="54" t="s">
        <v>81</v>
      </c>
      <c r="C14" s="55" t="s">
        <v>82</v>
      </c>
      <c r="D14" s="29" t="s">
        <v>33</v>
      </c>
      <c r="E14" s="34">
        <v>7.61</v>
      </c>
      <c r="F14" s="34">
        <v>5.8</v>
      </c>
      <c r="G14" s="33">
        <v>5.95</v>
      </c>
      <c r="H14" s="45">
        <f>SUM(E15:G15)</f>
        <v>1322</v>
      </c>
    </row>
    <row r="15" spans="1:8" x14ac:dyDescent="0.25">
      <c r="A15" s="46">
        <f t="shared" ref="A15" si="2">A14</f>
        <v>4</v>
      </c>
      <c r="B15" s="56" t="s">
        <v>83</v>
      </c>
      <c r="C15" s="57" t="s">
        <v>0</v>
      </c>
      <c r="D15" s="30"/>
      <c r="E15" s="36">
        <f>IF(ISBLANK(E14),"",TRUNC(0.04384*(E14+675)^2)-20000)</f>
        <v>427</v>
      </c>
      <c r="F15" s="36">
        <f>IF(ISBLANK(F14),"",TRUNC(0.04384*(F14+675)^2)-20000)</f>
        <v>319</v>
      </c>
      <c r="G15" s="35">
        <f>IF(ISBLANK(G14),"",TRUNC(6.45*(G14-15.4)^2))</f>
        <v>576</v>
      </c>
      <c r="H15" s="47">
        <f>H14</f>
        <v>1322</v>
      </c>
    </row>
    <row r="16" spans="1:8" x14ac:dyDescent="0.25">
      <c r="A16" s="44">
        <v>5</v>
      </c>
      <c r="B16" s="54" t="s">
        <v>148</v>
      </c>
      <c r="C16" s="55" t="s">
        <v>149</v>
      </c>
      <c r="D16" s="29" t="s">
        <v>151</v>
      </c>
      <c r="E16" s="34">
        <v>7.54</v>
      </c>
      <c r="F16" s="34">
        <v>5.82</v>
      </c>
      <c r="G16" s="33">
        <v>6.15</v>
      </c>
      <c r="H16" s="45">
        <f>SUM(E17:G17)</f>
        <v>1294</v>
      </c>
    </row>
    <row r="17" spans="1:8" x14ac:dyDescent="0.25">
      <c r="A17" s="46">
        <f t="shared" ref="A17" si="3">A16</f>
        <v>5</v>
      </c>
      <c r="B17" s="56" t="s">
        <v>150</v>
      </c>
      <c r="C17" s="57" t="s">
        <v>0</v>
      </c>
      <c r="D17" s="30"/>
      <c r="E17" s="36">
        <f>IF(ISBLANK(E16),"",TRUNC(0.04384*(E16+675)^2)-20000)</f>
        <v>423</v>
      </c>
      <c r="F17" s="36">
        <f>IF(ISBLANK(F16),"",TRUNC(0.04384*(F16+675)^2)-20000)</f>
        <v>320</v>
      </c>
      <c r="G17" s="35">
        <f>IF(ISBLANK(G16),"",TRUNC(6.45*(G16-15.4)^2))</f>
        <v>551</v>
      </c>
      <c r="H17" s="47">
        <f>H16</f>
        <v>1294</v>
      </c>
    </row>
    <row r="18" spans="1:8" x14ac:dyDescent="0.25">
      <c r="A18" s="44">
        <v>6</v>
      </c>
      <c r="B18" s="54" t="s">
        <v>320</v>
      </c>
      <c r="C18" s="55" t="s">
        <v>321</v>
      </c>
      <c r="D18" s="29" t="s">
        <v>33</v>
      </c>
      <c r="E18" s="34">
        <v>5.45</v>
      </c>
      <c r="F18" s="34">
        <v>4.47</v>
      </c>
      <c r="G18" s="33">
        <v>6.73</v>
      </c>
      <c r="H18" s="45">
        <f>SUM(E19:G19)</f>
        <v>1022</v>
      </c>
    </row>
    <row r="19" spans="1:8" ht="16.5" thickBot="1" x14ac:dyDescent="0.3">
      <c r="A19" s="107">
        <f t="shared" ref="A19" si="4">A18</f>
        <v>6</v>
      </c>
      <c r="B19" s="58" t="s">
        <v>322</v>
      </c>
      <c r="C19" s="59" t="s">
        <v>0</v>
      </c>
      <c r="D19" s="48"/>
      <c r="E19" s="50">
        <f>IF(ISBLANK(E18),"",TRUNC(0.04384*(E18+675)^2)-20000)</f>
        <v>298</v>
      </c>
      <c r="F19" s="50">
        <f>IF(ISBLANK(F18),"",TRUNC(0.04384*(F18+675)^2)-20000)</f>
        <v>240</v>
      </c>
      <c r="G19" s="49">
        <f>IF(ISBLANK(G18),"",TRUNC(6.45*(G18-15.4)^2))</f>
        <v>484</v>
      </c>
      <c r="H19" s="51">
        <f>H18</f>
        <v>1022</v>
      </c>
    </row>
    <row r="20" spans="1:8" ht="0.75" customHeight="1" x14ac:dyDescent="0.25">
      <c r="A20" s="110">
        <v>8</v>
      </c>
      <c r="B20" s="91"/>
      <c r="C20" s="92"/>
      <c r="D20" s="93"/>
      <c r="E20" s="95"/>
      <c r="F20" s="95"/>
      <c r="G20" s="94"/>
      <c r="H20" s="96" t="e">
        <f>SUM(#REF!)</f>
        <v>#REF!</v>
      </c>
    </row>
  </sheetData>
  <sortState ref="B8:H19">
    <sortCondition descending="1" ref="H8:H19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6"/>
  <sheetViews>
    <sheetView topLeftCell="A3" zoomScaleNormal="100" workbookViewId="0">
      <selection activeCell="C20" sqref="C20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G3" s="23"/>
    </row>
    <row r="4" spans="1:8" ht="12.75" customHeight="1" x14ac:dyDescent="0.25">
      <c r="A4" s="25" t="s">
        <v>21</v>
      </c>
      <c r="C4" s="24" t="s">
        <v>17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22</v>
      </c>
      <c r="F6" s="40" t="s">
        <v>22</v>
      </c>
      <c r="G6" s="40" t="s">
        <v>6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 t="s">
        <v>24</v>
      </c>
      <c r="F7" s="28" t="s">
        <v>25</v>
      </c>
      <c r="G7" s="27"/>
      <c r="H7" s="43"/>
    </row>
    <row r="8" spans="1:8" x14ac:dyDescent="0.25">
      <c r="A8" s="44">
        <v>1</v>
      </c>
      <c r="B8" s="61" t="s">
        <v>119</v>
      </c>
      <c r="C8" s="62" t="s">
        <v>120</v>
      </c>
      <c r="D8" s="29" t="s">
        <v>114</v>
      </c>
      <c r="E8" s="34">
        <v>8.33</v>
      </c>
      <c r="F8" s="34">
        <v>7.2</v>
      </c>
      <c r="G8" s="33">
        <v>5.95</v>
      </c>
      <c r="H8" s="45">
        <f>SUM(E9:G9)</f>
        <v>1196</v>
      </c>
    </row>
    <row r="9" spans="1:8" x14ac:dyDescent="0.25">
      <c r="A9" s="46">
        <f>A8</f>
        <v>1</v>
      </c>
      <c r="B9" s="64" t="s">
        <v>121</v>
      </c>
      <c r="C9" s="63" t="s">
        <v>118</v>
      </c>
      <c r="D9" s="30"/>
      <c r="E9" s="36">
        <f>IF(ISBLANK(E8),"",TRUNC(0.042172*(E8+687.7)^2)-20000)</f>
        <v>430</v>
      </c>
      <c r="F9" s="36">
        <f>IF(ISBLANK(F8),"",TRUNC(0.042172*(F8+687.7)^2)-20000)</f>
        <v>364</v>
      </c>
      <c r="G9" s="35">
        <f>IF(ISBLANK(G8),"",TRUNC(15.8*(G8-11)^2))</f>
        <v>402</v>
      </c>
      <c r="H9" s="47">
        <f>H8</f>
        <v>1196</v>
      </c>
    </row>
    <row r="10" spans="1:8" x14ac:dyDescent="0.25">
      <c r="A10" s="44">
        <v>2</v>
      </c>
      <c r="B10" s="61" t="s">
        <v>122</v>
      </c>
      <c r="C10" s="62" t="s">
        <v>123</v>
      </c>
      <c r="D10" s="29" t="s">
        <v>114</v>
      </c>
      <c r="E10" s="34">
        <v>6.82</v>
      </c>
      <c r="F10" s="34">
        <v>6.85</v>
      </c>
      <c r="G10" s="33">
        <v>5.58</v>
      </c>
      <c r="H10" s="45">
        <f>SUM(E11:G11)</f>
        <v>1149</v>
      </c>
    </row>
    <row r="11" spans="1:8" x14ac:dyDescent="0.25">
      <c r="A11" s="46">
        <f t="shared" ref="A11" si="0">A10</f>
        <v>2</v>
      </c>
      <c r="B11" s="64" t="s">
        <v>124</v>
      </c>
      <c r="C11" s="57" t="s">
        <v>118</v>
      </c>
      <c r="D11" s="30"/>
      <c r="E11" s="36">
        <f>IF(ISBLANK(E10),"",TRUNC(0.042172*(E10+687.7)^2)-20000)</f>
        <v>342</v>
      </c>
      <c r="F11" s="36">
        <f>IF(ISBLANK(F10),"",TRUNC(0.042172*(F10+687.7)^2)-20000)</f>
        <v>343</v>
      </c>
      <c r="G11" s="35">
        <f>IF(ISBLANK(G10),"",TRUNC(15.8*(G10-11)^2))</f>
        <v>464</v>
      </c>
      <c r="H11" s="47">
        <f>H10</f>
        <v>1149</v>
      </c>
    </row>
    <row r="12" spans="1:8" x14ac:dyDescent="0.25">
      <c r="A12" s="44">
        <v>3</v>
      </c>
      <c r="B12" s="54" t="s">
        <v>78</v>
      </c>
      <c r="C12" s="55" t="s">
        <v>79</v>
      </c>
      <c r="D12" s="29" t="s">
        <v>33</v>
      </c>
      <c r="E12" s="34">
        <v>7.22</v>
      </c>
      <c r="F12" s="34">
        <v>6.11</v>
      </c>
      <c r="G12" s="33">
        <v>5.78</v>
      </c>
      <c r="H12" s="45">
        <f>SUM(E13:G13)</f>
        <v>1095</v>
      </c>
    </row>
    <row r="13" spans="1:8" x14ac:dyDescent="0.25">
      <c r="A13" s="46">
        <f t="shared" ref="A13" si="1">A12</f>
        <v>3</v>
      </c>
      <c r="B13" s="56" t="s">
        <v>80</v>
      </c>
      <c r="C13" s="57" t="s">
        <v>0</v>
      </c>
      <c r="D13" s="30"/>
      <c r="E13" s="36">
        <f>IF(ISBLANK(E12),"",TRUNC(0.042172*(E12+687.7)^2)-20000)</f>
        <v>365</v>
      </c>
      <c r="F13" s="36">
        <f>IF(ISBLANK(F12),"",TRUNC(0.042172*(F12+687.7)^2)-20000)</f>
        <v>300</v>
      </c>
      <c r="G13" s="35">
        <f>IF(ISBLANK(G12),"",TRUNC(15.8*(G12-11)^2))</f>
        <v>430</v>
      </c>
      <c r="H13" s="47">
        <f>H12</f>
        <v>1095</v>
      </c>
    </row>
    <row r="14" spans="1:8" x14ac:dyDescent="0.25">
      <c r="A14" s="44">
        <v>4</v>
      </c>
      <c r="B14" s="61" t="s">
        <v>125</v>
      </c>
      <c r="C14" s="62" t="s">
        <v>126</v>
      </c>
      <c r="D14" s="29" t="s">
        <v>114</v>
      </c>
      <c r="E14" s="34">
        <v>6.96</v>
      </c>
      <c r="F14" s="34">
        <v>6.41</v>
      </c>
      <c r="G14" s="33">
        <v>5.8</v>
      </c>
      <c r="H14" s="45">
        <f>SUM(E15:G15)</f>
        <v>1094</v>
      </c>
    </row>
    <row r="15" spans="1:8" ht="16.5" thickBot="1" x14ac:dyDescent="0.3">
      <c r="A15" s="107">
        <f t="shared" ref="A15" si="2">A14</f>
        <v>4</v>
      </c>
      <c r="B15" s="108" t="s">
        <v>127</v>
      </c>
      <c r="C15" s="59" t="s">
        <v>118</v>
      </c>
      <c r="D15" s="48"/>
      <c r="E15" s="50">
        <f>IF(ISBLANK(E14),"",TRUNC(0.042172*(E14+687.7)^2)-20000)</f>
        <v>350</v>
      </c>
      <c r="F15" s="50">
        <f>IF(ISBLANK(F14),"",TRUNC(0.042172*(F14+687.7)^2)-20000)</f>
        <v>317</v>
      </c>
      <c r="G15" s="49">
        <f>IF(ISBLANK(G14),"",TRUNC(15.8*(G14-11)^2))</f>
        <v>427</v>
      </c>
      <c r="H15" s="51">
        <f>H14</f>
        <v>1094</v>
      </c>
    </row>
    <row r="16" spans="1:8" x14ac:dyDescent="0.25">
      <c r="B16" s="60"/>
      <c r="C16" s="60"/>
      <c r="D16" s="60"/>
    </row>
  </sheetData>
  <sortState ref="B8:H15">
    <sortCondition descending="1" ref="H8:H15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3"/>
  <sheetViews>
    <sheetView zoomScaleNormal="100" workbookViewId="0">
      <selection activeCell="D16" sqref="D16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G3" s="23"/>
    </row>
    <row r="4" spans="1:8" ht="12.75" customHeight="1" x14ac:dyDescent="0.25">
      <c r="A4" s="25" t="s">
        <v>21</v>
      </c>
      <c r="C4" s="24" t="s">
        <v>1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22</v>
      </c>
      <c r="F6" s="40" t="s">
        <v>22</v>
      </c>
      <c r="G6" s="40" t="s">
        <v>6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 t="s">
        <v>23</v>
      </c>
      <c r="F7" s="28" t="s">
        <v>24</v>
      </c>
      <c r="G7" s="27"/>
      <c r="H7" s="43"/>
    </row>
    <row r="8" spans="1:8" x14ac:dyDescent="0.25">
      <c r="A8" s="44">
        <v>1</v>
      </c>
      <c r="B8" s="61" t="s">
        <v>134</v>
      </c>
      <c r="C8" s="62" t="s">
        <v>135</v>
      </c>
      <c r="D8" s="29" t="s">
        <v>114</v>
      </c>
      <c r="E8" s="34">
        <v>13.02</v>
      </c>
      <c r="F8" s="34">
        <v>10.61</v>
      </c>
      <c r="G8" s="33">
        <v>5.24</v>
      </c>
      <c r="H8" s="45">
        <f>SUM(E9:G9)</f>
        <v>2024</v>
      </c>
    </row>
    <row r="9" spans="1:8" x14ac:dyDescent="0.25">
      <c r="A9" s="46">
        <f>A8</f>
        <v>1</v>
      </c>
      <c r="B9" s="64" t="s">
        <v>136</v>
      </c>
      <c r="C9" s="57" t="s">
        <v>118</v>
      </c>
      <c r="D9" s="30"/>
      <c r="E9" s="36">
        <f>IF(ISBLANK(E8),"",TRUNC(0.04384*(E8+675)^2)-20000)</f>
        <v>752</v>
      </c>
      <c r="F9" s="36">
        <f>IF(ISBLANK(F8),"",TRUNC(0.04384*(F8+675)^2)-20000)</f>
        <v>607</v>
      </c>
      <c r="G9" s="35">
        <f>IF(ISBLANK(G8),"",TRUNC(6.45*(G8-15.4)^2))</f>
        <v>665</v>
      </c>
      <c r="H9" s="47">
        <f>H8</f>
        <v>2024</v>
      </c>
    </row>
    <row r="10" spans="1:8" x14ac:dyDescent="0.25">
      <c r="A10" s="44">
        <v>2</v>
      </c>
      <c r="B10" s="61" t="s">
        <v>49</v>
      </c>
      <c r="C10" s="62" t="s">
        <v>50</v>
      </c>
      <c r="D10" s="29" t="s">
        <v>52</v>
      </c>
      <c r="E10" s="34">
        <v>10</v>
      </c>
      <c r="F10" s="34">
        <v>8.0399999999999991</v>
      </c>
      <c r="G10" s="33">
        <v>5.86</v>
      </c>
      <c r="H10" s="45">
        <f>SUM(E11:G11)</f>
        <v>1610</v>
      </c>
    </row>
    <row r="11" spans="1:8" x14ac:dyDescent="0.25">
      <c r="A11" s="46">
        <f t="shared" ref="A11" si="0">A10</f>
        <v>2</v>
      </c>
      <c r="B11" s="64" t="s">
        <v>51</v>
      </c>
      <c r="C11" s="63" t="s">
        <v>0</v>
      </c>
      <c r="D11" s="30" t="s">
        <v>33</v>
      </c>
      <c r="E11" s="36">
        <f>IF(ISBLANK(E10),"",TRUNC(0.04384*(E10+675)^2)-20000)</f>
        <v>570</v>
      </c>
      <c r="F11" s="36">
        <f>IF(ISBLANK(F10),"",TRUNC(0.04384*(F10+675)^2)-20000)</f>
        <v>453</v>
      </c>
      <c r="G11" s="35">
        <f>IF(ISBLANK(G10),"",TRUNC(6.45*(G10-15.4)^2))</f>
        <v>587</v>
      </c>
      <c r="H11" s="47">
        <f>H10</f>
        <v>1610</v>
      </c>
    </row>
    <row r="12" spans="1:8" x14ac:dyDescent="0.25">
      <c r="A12" s="44">
        <v>3</v>
      </c>
      <c r="B12" s="54" t="s">
        <v>370</v>
      </c>
      <c r="C12" s="55" t="s">
        <v>371</v>
      </c>
      <c r="D12" s="29" t="s">
        <v>380</v>
      </c>
      <c r="E12" s="34">
        <v>9.66</v>
      </c>
      <c r="F12" s="34">
        <v>7.72</v>
      </c>
      <c r="G12" s="33">
        <v>5.73</v>
      </c>
      <c r="H12" s="45">
        <f>SUM(E13:G13)</f>
        <v>1587</v>
      </c>
    </row>
    <row r="13" spans="1:8" ht="16.5" thickBot="1" x14ac:dyDescent="0.3">
      <c r="A13" s="107">
        <f t="shared" ref="A13" si="1">A12</f>
        <v>3</v>
      </c>
      <c r="B13" s="58" t="s">
        <v>372</v>
      </c>
      <c r="C13" s="59" t="s">
        <v>0</v>
      </c>
      <c r="D13" s="48"/>
      <c r="E13" s="50">
        <f>IF(ISBLANK(E12),"",TRUNC(0.04384*(E12+675)^2)-20000)</f>
        <v>550</v>
      </c>
      <c r="F13" s="50">
        <f>IF(ISBLANK(F12),"",TRUNC(0.04384*(F12+675)^2)-20000)</f>
        <v>434</v>
      </c>
      <c r="G13" s="49">
        <f>IF(ISBLANK(G12),"",TRUNC(6.45*(G12-15.4)^2))</f>
        <v>603</v>
      </c>
      <c r="H13" s="51">
        <f>H12</f>
        <v>1587</v>
      </c>
    </row>
  </sheetData>
  <sortState ref="B8:H13">
    <sortCondition descending="1" ref="H8:H13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3"/>
  <sheetViews>
    <sheetView zoomScaleNormal="100" workbookViewId="0">
      <selection activeCell="R29" sqref="R29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G3" s="23"/>
    </row>
    <row r="4" spans="1:8" ht="12.75" customHeight="1" x14ac:dyDescent="0.25">
      <c r="A4" s="25" t="s">
        <v>21</v>
      </c>
      <c r="C4" s="24" t="s">
        <v>11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22</v>
      </c>
      <c r="F6" s="40" t="s">
        <v>22</v>
      </c>
      <c r="G6" s="40" t="s">
        <v>6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 t="s">
        <v>24</v>
      </c>
      <c r="F7" s="28" t="s">
        <v>25</v>
      </c>
      <c r="G7" s="27"/>
      <c r="H7" s="43"/>
    </row>
    <row r="8" spans="1:8" x14ac:dyDescent="0.25">
      <c r="A8" s="44">
        <v>1</v>
      </c>
      <c r="B8" s="83" t="s">
        <v>216</v>
      </c>
      <c r="C8" s="84" t="s">
        <v>217</v>
      </c>
      <c r="D8" s="29" t="s">
        <v>219</v>
      </c>
      <c r="E8" s="34">
        <v>13.39</v>
      </c>
      <c r="F8" s="34">
        <v>11.33</v>
      </c>
      <c r="G8" s="33">
        <v>4.7699999999999996</v>
      </c>
      <c r="H8" s="45">
        <f>SUM(E9:G9)</f>
        <v>1948</v>
      </c>
    </row>
    <row r="9" spans="1:8" x14ac:dyDescent="0.25">
      <c r="A9" s="46">
        <f>A8</f>
        <v>1</v>
      </c>
      <c r="B9" s="90" t="s">
        <v>218</v>
      </c>
      <c r="C9" s="57" t="s">
        <v>118</v>
      </c>
      <c r="D9" s="30"/>
      <c r="E9" s="36">
        <f>IF(ISBLANK(E8),"",TRUNC(0.042172*(E8+687.7)^2)-20000)</f>
        <v>728</v>
      </c>
      <c r="F9" s="36">
        <f>IF(ISBLANK(F8),"",TRUNC(0.042172*(F8+687.7)^2)-20000)</f>
        <v>607</v>
      </c>
      <c r="G9" s="35">
        <f>IF(ISBLANK(G8),"",TRUNC(15.8*(G8-11)^2))</f>
        <v>613</v>
      </c>
      <c r="H9" s="47">
        <f>H8</f>
        <v>1948</v>
      </c>
    </row>
    <row r="10" spans="1:8" x14ac:dyDescent="0.25">
      <c r="A10" s="44">
        <v>2</v>
      </c>
      <c r="B10" s="61" t="s">
        <v>137</v>
      </c>
      <c r="C10" s="62" t="s">
        <v>138</v>
      </c>
      <c r="D10" s="29" t="s">
        <v>114</v>
      </c>
      <c r="E10" s="34">
        <v>12.79</v>
      </c>
      <c r="F10" s="34">
        <v>9.9700000000000006</v>
      </c>
      <c r="G10" s="33">
        <v>5.43</v>
      </c>
      <c r="H10" s="45">
        <f>SUM(E11:G11)</f>
        <v>1709</v>
      </c>
    </row>
    <row r="11" spans="1:8" x14ac:dyDescent="0.25">
      <c r="A11" s="46">
        <f t="shared" ref="A11" si="0">A10</f>
        <v>2</v>
      </c>
      <c r="B11" s="64" t="s">
        <v>139</v>
      </c>
      <c r="C11" s="57" t="s">
        <v>118</v>
      </c>
      <c r="D11" s="30"/>
      <c r="E11" s="36">
        <f>IF(ISBLANK(E10),"",TRUNC(0.042172*(E10+687.7)^2)-20000)</f>
        <v>693</v>
      </c>
      <c r="F11" s="36">
        <f>IF(ISBLANK(F10),"",TRUNC(0.042172*(F10+687.7)^2)-20000)</f>
        <v>526</v>
      </c>
      <c r="G11" s="35">
        <f>IF(ISBLANK(G10),"",TRUNC(15.8*(G10-11)^2))</f>
        <v>490</v>
      </c>
      <c r="H11" s="47">
        <f>H10</f>
        <v>1709</v>
      </c>
    </row>
    <row r="12" spans="1:8" x14ac:dyDescent="0.25">
      <c r="A12" s="44">
        <v>3</v>
      </c>
      <c r="B12" s="54" t="s">
        <v>271</v>
      </c>
      <c r="C12" s="55" t="s">
        <v>272</v>
      </c>
      <c r="D12" s="29" t="s">
        <v>269</v>
      </c>
      <c r="E12" s="34">
        <v>7.17</v>
      </c>
      <c r="F12" s="34">
        <v>6.43</v>
      </c>
      <c r="G12" s="33">
        <v>6.05</v>
      </c>
      <c r="H12" s="45">
        <f>SUM(E13:G13)</f>
        <v>1068</v>
      </c>
    </row>
    <row r="13" spans="1:8" ht="16.5" thickBot="1" x14ac:dyDescent="0.3">
      <c r="A13" s="107">
        <f t="shared" ref="A13" si="1">A12</f>
        <v>3</v>
      </c>
      <c r="B13" s="58" t="s">
        <v>273</v>
      </c>
      <c r="C13" s="59" t="s">
        <v>0</v>
      </c>
      <c r="D13" s="48"/>
      <c r="E13" s="50">
        <f>IF(ISBLANK(E12),"",TRUNC(0.042172*(E12+687.7)^2)-20000)</f>
        <v>362</v>
      </c>
      <c r="F13" s="50">
        <f>IF(ISBLANK(F12),"",TRUNC(0.042172*(F12+687.7)^2)-20000)</f>
        <v>319</v>
      </c>
      <c r="G13" s="49">
        <f>IF(ISBLANK(G12),"",TRUNC(15.8*(G12-11)^2))</f>
        <v>387</v>
      </c>
      <c r="H13" s="51">
        <f>H12</f>
        <v>1068</v>
      </c>
    </row>
  </sheetData>
  <sortState ref="B8:H15">
    <sortCondition descending="1" ref="H8:H15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3"/>
  <sheetViews>
    <sheetView zoomScaleNormal="100" workbookViewId="0">
      <selection activeCell="J6" sqref="J6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25" t="s">
        <v>15</v>
      </c>
      <c r="C4" s="24" t="s">
        <v>16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8" x14ac:dyDescent="0.25">
      <c r="A8" s="44">
        <v>1</v>
      </c>
      <c r="B8" s="65" t="s">
        <v>59</v>
      </c>
      <c r="C8" s="66" t="s">
        <v>60</v>
      </c>
      <c r="D8" s="29" t="s">
        <v>52</v>
      </c>
      <c r="E8" s="33">
        <v>4.8600000000000003</v>
      </c>
      <c r="F8" s="34">
        <v>8.83</v>
      </c>
      <c r="G8" s="34">
        <v>30.4</v>
      </c>
      <c r="H8" s="45">
        <f>SUM(E9:G9)</f>
        <v>2096</v>
      </c>
    </row>
    <row r="9" spans="1:8" x14ac:dyDescent="0.25">
      <c r="A9" s="46">
        <f t="shared" ref="A9:A57" si="0">A8</f>
        <v>1</v>
      </c>
      <c r="B9" s="68" t="s">
        <v>61</v>
      </c>
      <c r="C9" s="67" t="s">
        <v>0</v>
      </c>
      <c r="D9" s="30" t="s">
        <v>33</v>
      </c>
      <c r="E9" s="35">
        <f>IF(ISBLANK(E8),"",TRUNC(6.45*(E8-15.4)^2))</f>
        <v>716</v>
      </c>
      <c r="F9" s="36">
        <f>IF(ISBLANK(F8),"",TRUNC(17.22*(F8-15.4)^2))</f>
        <v>743</v>
      </c>
      <c r="G9" s="36">
        <f>IF(ISBLANK(G8),"",TRUNC(1.502*(G8-51)^2))</f>
        <v>637</v>
      </c>
      <c r="H9" s="47">
        <f>H8</f>
        <v>2096</v>
      </c>
    </row>
    <row r="10" spans="1:8" x14ac:dyDescent="0.25">
      <c r="A10" s="44">
        <v>2</v>
      </c>
      <c r="B10" s="54" t="s">
        <v>162</v>
      </c>
      <c r="C10" s="55" t="s">
        <v>163</v>
      </c>
      <c r="D10" s="29" t="s">
        <v>151</v>
      </c>
      <c r="E10" s="33">
        <v>5.08</v>
      </c>
      <c r="F10" s="34">
        <v>8.98</v>
      </c>
      <c r="G10" s="34">
        <v>30.12</v>
      </c>
      <c r="H10" s="45">
        <f>SUM(E11:G11)</f>
        <v>2049</v>
      </c>
    </row>
    <row r="11" spans="1:8" x14ac:dyDescent="0.25">
      <c r="A11" s="46">
        <f t="shared" si="0"/>
        <v>2</v>
      </c>
      <c r="B11" s="56" t="s">
        <v>164</v>
      </c>
      <c r="C11" s="57" t="s">
        <v>0</v>
      </c>
      <c r="D11" s="30"/>
      <c r="E11" s="35">
        <f>IF(ISBLANK(E10),"",TRUNC(6.45*(E10-15.4)^2))</f>
        <v>686</v>
      </c>
      <c r="F11" s="36">
        <f>IF(ISBLANK(F10),"",TRUNC(17.22*(F10-15.4)^2))</f>
        <v>709</v>
      </c>
      <c r="G11" s="36">
        <f>IF(ISBLANK(G10),"",TRUNC(1.502*(G10-51)^2))</f>
        <v>654</v>
      </c>
      <c r="H11" s="47">
        <f>H10</f>
        <v>2049</v>
      </c>
    </row>
    <row r="12" spans="1:8" x14ac:dyDescent="0.25">
      <c r="A12" s="44">
        <v>3</v>
      </c>
      <c r="B12" s="54" t="s">
        <v>30</v>
      </c>
      <c r="C12" s="55" t="s">
        <v>62</v>
      </c>
      <c r="D12" s="29" t="s">
        <v>52</v>
      </c>
      <c r="E12" s="33">
        <v>5.01</v>
      </c>
      <c r="F12" s="34">
        <v>9.06</v>
      </c>
      <c r="G12" s="34">
        <v>30.45</v>
      </c>
      <c r="H12" s="45">
        <f>SUM(E13:G13)</f>
        <v>2022</v>
      </c>
    </row>
    <row r="13" spans="1:8" x14ac:dyDescent="0.25">
      <c r="A13" s="46">
        <f t="shared" si="0"/>
        <v>3</v>
      </c>
      <c r="B13" s="56" t="s">
        <v>63</v>
      </c>
      <c r="C13" s="57" t="s">
        <v>0</v>
      </c>
      <c r="D13" s="30" t="s">
        <v>33</v>
      </c>
      <c r="E13" s="35">
        <f>IF(ISBLANK(E12),"",TRUNC(6.45*(E12-15.4)^2))</f>
        <v>696</v>
      </c>
      <c r="F13" s="36">
        <f>IF(ISBLANK(F12),"",TRUNC(17.22*(F12-15.4)^2))</f>
        <v>692</v>
      </c>
      <c r="G13" s="36">
        <f>IF(ISBLANK(G12),"",TRUNC(1.502*(G12-51)^2))</f>
        <v>634</v>
      </c>
      <c r="H13" s="47">
        <f>H12</f>
        <v>2022</v>
      </c>
    </row>
    <row r="14" spans="1:8" x14ac:dyDescent="0.25">
      <c r="A14" s="44">
        <v>4</v>
      </c>
      <c r="B14" s="54" t="s">
        <v>204</v>
      </c>
      <c r="C14" s="55" t="s">
        <v>196</v>
      </c>
      <c r="D14" s="29" t="s">
        <v>195</v>
      </c>
      <c r="E14" s="33">
        <v>5.12</v>
      </c>
      <c r="F14" s="34">
        <v>9.15</v>
      </c>
      <c r="G14" s="34">
        <v>30.8</v>
      </c>
      <c r="H14" s="45">
        <f>SUM(E15:G15)</f>
        <v>1965</v>
      </c>
    </row>
    <row r="15" spans="1:8" x14ac:dyDescent="0.25">
      <c r="A15" s="46">
        <f t="shared" si="0"/>
        <v>4</v>
      </c>
      <c r="B15" s="56" t="s">
        <v>205</v>
      </c>
      <c r="C15" s="57" t="s">
        <v>0</v>
      </c>
      <c r="D15" s="30"/>
      <c r="E15" s="35">
        <f>IF(ISBLANK(E14),"",TRUNC(6.45*(E14-15.4)^2))</f>
        <v>681</v>
      </c>
      <c r="F15" s="36">
        <f>IF(ISBLANK(F14),"",TRUNC(17.22*(F14-15.4)^2))</f>
        <v>672</v>
      </c>
      <c r="G15" s="36">
        <f>IF(ISBLANK(G14),"",TRUNC(1.502*(G14-51)^2))</f>
        <v>612</v>
      </c>
      <c r="H15" s="47">
        <f>H14</f>
        <v>1965</v>
      </c>
    </row>
    <row r="16" spans="1:8" x14ac:dyDescent="0.25">
      <c r="A16" s="44">
        <v>5</v>
      </c>
      <c r="B16" s="61" t="s">
        <v>95</v>
      </c>
      <c r="C16" s="73" t="s">
        <v>107</v>
      </c>
      <c r="D16" s="29" t="s">
        <v>87</v>
      </c>
      <c r="E16" s="33">
        <v>5.23</v>
      </c>
      <c r="F16" s="34">
        <v>9.31</v>
      </c>
      <c r="G16" s="34">
        <v>31.33</v>
      </c>
      <c r="H16" s="45">
        <f>SUM(E17:G17)</f>
        <v>1886</v>
      </c>
    </row>
    <row r="17" spans="1:8" x14ac:dyDescent="0.25">
      <c r="A17" s="46">
        <f t="shared" si="0"/>
        <v>5</v>
      </c>
      <c r="B17" s="79">
        <v>38671</v>
      </c>
      <c r="C17" s="74" t="s">
        <v>86</v>
      </c>
      <c r="D17" s="30"/>
      <c r="E17" s="35">
        <f>IF(ISBLANK(E16),"",TRUNC(6.45*(E16-15.4)^2))</f>
        <v>667</v>
      </c>
      <c r="F17" s="36">
        <f>IF(ISBLANK(F16),"",TRUNC(17.22*(F16-15.4)^2))</f>
        <v>638</v>
      </c>
      <c r="G17" s="36">
        <f>IF(ISBLANK(G16),"",TRUNC(1.502*(G16-51)^2))</f>
        <v>581</v>
      </c>
      <c r="H17" s="47">
        <f>H16</f>
        <v>1886</v>
      </c>
    </row>
    <row r="18" spans="1:8" x14ac:dyDescent="0.25">
      <c r="A18" s="44">
        <v>6</v>
      </c>
      <c r="B18" s="54" t="s">
        <v>49</v>
      </c>
      <c r="C18" s="55" t="s">
        <v>160</v>
      </c>
      <c r="D18" s="29" t="s">
        <v>151</v>
      </c>
      <c r="E18" s="33">
        <v>5.12</v>
      </c>
      <c r="F18" s="34">
        <v>9.2799999999999994</v>
      </c>
      <c r="G18" s="34">
        <v>31.75</v>
      </c>
      <c r="H18" s="45">
        <f>SUM(E19:G19)</f>
        <v>1881</v>
      </c>
    </row>
    <row r="19" spans="1:8" x14ac:dyDescent="0.25">
      <c r="A19" s="46">
        <f t="shared" si="0"/>
        <v>6</v>
      </c>
      <c r="B19" s="56" t="s">
        <v>161</v>
      </c>
      <c r="C19" s="57" t="s">
        <v>0</v>
      </c>
      <c r="D19" s="30"/>
      <c r="E19" s="35">
        <f>IF(ISBLANK(E18),"",TRUNC(6.45*(E18-15.4)^2))</f>
        <v>681</v>
      </c>
      <c r="F19" s="36">
        <f>IF(ISBLANK(F18),"",TRUNC(17.22*(F18-15.4)^2))</f>
        <v>644</v>
      </c>
      <c r="G19" s="36">
        <f>IF(ISBLANK(G18),"",TRUNC(1.502*(G18-51)^2))</f>
        <v>556</v>
      </c>
      <c r="H19" s="47">
        <f>H18</f>
        <v>1881</v>
      </c>
    </row>
    <row r="20" spans="1:8" x14ac:dyDescent="0.25">
      <c r="A20" s="44">
        <v>7</v>
      </c>
      <c r="B20" s="54" t="s">
        <v>266</v>
      </c>
      <c r="C20" s="55" t="s">
        <v>267</v>
      </c>
      <c r="D20" s="29" t="s">
        <v>262</v>
      </c>
      <c r="E20" s="33">
        <v>5.26</v>
      </c>
      <c r="F20" s="34">
        <v>9.59</v>
      </c>
      <c r="G20" s="34">
        <v>32.15</v>
      </c>
      <c r="H20" s="45">
        <f>SUM(E21:G21)</f>
        <v>1777</v>
      </c>
    </row>
    <row r="21" spans="1:8" x14ac:dyDescent="0.25">
      <c r="A21" s="46">
        <f t="shared" si="0"/>
        <v>7</v>
      </c>
      <c r="B21" s="56" t="s">
        <v>369</v>
      </c>
      <c r="C21" s="57" t="s">
        <v>0</v>
      </c>
      <c r="D21" s="30"/>
      <c r="E21" s="35">
        <f>IF(ISBLANK(E20),"",TRUNC(6.45*(E20-15.4)^2))</f>
        <v>663</v>
      </c>
      <c r="F21" s="36">
        <f>IF(ISBLANK(F20),"",TRUNC(17.22*(F20-15.4)^2))</f>
        <v>581</v>
      </c>
      <c r="G21" s="36">
        <f>IF(ISBLANK(G20),"",TRUNC(1.502*(G20-51)^2))</f>
        <v>533</v>
      </c>
      <c r="H21" s="47">
        <f>H20</f>
        <v>1777</v>
      </c>
    </row>
    <row r="22" spans="1:8" x14ac:dyDescent="0.25">
      <c r="A22" s="44">
        <v>8</v>
      </c>
      <c r="B22" s="61" t="s">
        <v>91</v>
      </c>
      <c r="C22" s="73" t="s">
        <v>92</v>
      </c>
      <c r="D22" s="29" t="s">
        <v>87</v>
      </c>
      <c r="E22" s="33">
        <v>5.42</v>
      </c>
      <c r="F22" s="34">
        <v>9.6</v>
      </c>
      <c r="G22" s="34">
        <v>32.31</v>
      </c>
      <c r="H22" s="45">
        <f>SUM(E23:G23)</f>
        <v>1745</v>
      </c>
    </row>
    <row r="23" spans="1:8" x14ac:dyDescent="0.25">
      <c r="A23" s="46">
        <f t="shared" si="0"/>
        <v>8</v>
      </c>
      <c r="B23" s="79">
        <v>38221</v>
      </c>
      <c r="C23" s="74" t="s">
        <v>86</v>
      </c>
      <c r="D23" s="30"/>
      <c r="E23" s="35">
        <f>IF(ISBLANK(E22),"",TRUNC(6.45*(E22-15.4)^2))</f>
        <v>642</v>
      </c>
      <c r="F23" s="36">
        <f>IF(ISBLANK(F22),"",TRUNC(17.22*(F22-15.4)^2))</f>
        <v>579</v>
      </c>
      <c r="G23" s="36">
        <f>IF(ISBLANK(G22),"",TRUNC(1.502*(G22-51)^2))</f>
        <v>524</v>
      </c>
      <c r="H23" s="47">
        <f>H22</f>
        <v>1745</v>
      </c>
    </row>
    <row r="24" spans="1:8" x14ac:dyDescent="0.25">
      <c r="A24" s="44">
        <v>9</v>
      </c>
      <c r="B24" s="54" t="s">
        <v>53</v>
      </c>
      <c r="C24" s="55" t="s">
        <v>295</v>
      </c>
      <c r="D24" s="29" t="s">
        <v>294</v>
      </c>
      <c r="E24" s="33">
        <v>5.29</v>
      </c>
      <c r="F24" s="34">
        <v>9.75</v>
      </c>
      <c r="G24" s="34">
        <v>32.32</v>
      </c>
      <c r="H24" s="45">
        <f>SUM(E25:G25)</f>
        <v>1732</v>
      </c>
    </row>
    <row r="25" spans="1:8" x14ac:dyDescent="0.25">
      <c r="A25" s="46">
        <f t="shared" si="0"/>
        <v>9</v>
      </c>
      <c r="B25" s="56" t="s">
        <v>296</v>
      </c>
      <c r="C25" s="57" t="s">
        <v>0</v>
      </c>
      <c r="D25" s="30"/>
      <c r="E25" s="35">
        <f>IF(ISBLANK(E24),"",TRUNC(6.45*(E24-15.4)^2))</f>
        <v>659</v>
      </c>
      <c r="F25" s="36">
        <f>IF(ISBLANK(F24),"",TRUNC(17.22*(F24-15.4)^2))</f>
        <v>549</v>
      </c>
      <c r="G25" s="36">
        <f>IF(ISBLANK(G24),"",TRUNC(1.502*(G24-51)^2))</f>
        <v>524</v>
      </c>
      <c r="H25" s="47">
        <f>H24</f>
        <v>1732</v>
      </c>
    </row>
    <row r="26" spans="1:8" x14ac:dyDescent="0.25">
      <c r="A26" s="44">
        <v>10</v>
      </c>
      <c r="B26" s="54" t="s">
        <v>354</v>
      </c>
      <c r="C26" s="55" t="s">
        <v>355</v>
      </c>
      <c r="D26" s="29" t="s">
        <v>357</v>
      </c>
      <c r="E26" s="33">
        <v>5.33</v>
      </c>
      <c r="F26" s="34">
        <v>9.66</v>
      </c>
      <c r="G26" s="34">
        <v>33.17</v>
      </c>
      <c r="H26" s="45">
        <f>SUM(E27:G27)</f>
        <v>1698</v>
      </c>
    </row>
    <row r="27" spans="1:8" x14ac:dyDescent="0.25">
      <c r="A27" s="46">
        <f t="shared" si="0"/>
        <v>10</v>
      </c>
      <c r="B27" s="56" t="s">
        <v>356</v>
      </c>
      <c r="C27" s="57" t="s">
        <v>0</v>
      </c>
      <c r="D27" s="30"/>
      <c r="E27" s="35">
        <f>IF(ISBLANK(E26),"",TRUNC(6.45*(E26-15.4)^2))</f>
        <v>654</v>
      </c>
      <c r="F27" s="36">
        <f>IF(ISBLANK(F26),"",TRUNC(17.22*(F26-15.4)^2))</f>
        <v>567</v>
      </c>
      <c r="G27" s="36">
        <f>IF(ISBLANK(G26),"",TRUNC(1.502*(G26-51)^2))</f>
        <v>477</v>
      </c>
      <c r="H27" s="47">
        <f>H26</f>
        <v>1698</v>
      </c>
    </row>
    <row r="28" spans="1:8" x14ac:dyDescent="0.25">
      <c r="A28" s="44">
        <v>11</v>
      </c>
      <c r="B28" s="54" t="s">
        <v>167</v>
      </c>
      <c r="C28" s="55" t="s">
        <v>168</v>
      </c>
      <c r="D28" s="29" t="s">
        <v>151</v>
      </c>
      <c r="E28" s="33">
        <v>5.4</v>
      </c>
      <c r="F28" s="34">
        <v>9.67</v>
      </c>
      <c r="G28" s="34">
        <v>33.01</v>
      </c>
      <c r="H28" s="45">
        <f>SUM(E29:G29)</f>
        <v>1696</v>
      </c>
    </row>
    <row r="29" spans="1:8" x14ac:dyDescent="0.25">
      <c r="A29" s="46">
        <f t="shared" si="0"/>
        <v>11</v>
      </c>
      <c r="B29" s="56" t="s">
        <v>169</v>
      </c>
      <c r="C29" s="57" t="s">
        <v>0</v>
      </c>
      <c r="D29" s="30"/>
      <c r="E29" s="35">
        <f>IF(ISBLANK(E28),"",TRUNC(6.45*(E28-15.4)^2))</f>
        <v>645</v>
      </c>
      <c r="F29" s="36">
        <f>IF(ISBLANK(F28),"",TRUNC(17.22*(F28-15.4)^2))</f>
        <v>565</v>
      </c>
      <c r="G29" s="36">
        <f>IF(ISBLANK(G28),"",TRUNC(1.502*(G28-51)^2))</f>
        <v>486</v>
      </c>
      <c r="H29" s="47">
        <f>H28</f>
        <v>1696</v>
      </c>
    </row>
    <row r="30" spans="1:8" x14ac:dyDescent="0.25">
      <c r="A30" s="44">
        <v>12</v>
      </c>
      <c r="B30" s="54" t="s">
        <v>71</v>
      </c>
      <c r="C30" s="55" t="s">
        <v>72</v>
      </c>
      <c r="D30" s="29" t="s">
        <v>52</v>
      </c>
      <c r="E30" s="33">
        <v>5.34</v>
      </c>
      <c r="F30" s="34">
        <v>9.7200000000000006</v>
      </c>
      <c r="G30" s="34">
        <v>33.090000000000003</v>
      </c>
      <c r="H30" s="45">
        <f>SUM(E31:G31)</f>
        <v>1688</v>
      </c>
    </row>
    <row r="31" spans="1:8" x14ac:dyDescent="0.25">
      <c r="A31" s="46">
        <f t="shared" si="0"/>
        <v>12</v>
      </c>
      <c r="B31" s="56" t="s">
        <v>73</v>
      </c>
      <c r="C31" s="57" t="s">
        <v>0</v>
      </c>
      <c r="D31" s="30" t="s">
        <v>33</v>
      </c>
      <c r="E31" s="35">
        <f>IF(ISBLANK(E30),"",TRUNC(6.45*(E30-15.4)^2))</f>
        <v>652</v>
      </c>
      <c r="F31" s="36">
        <f>IF(ISBLANK(F30),"",TRUNC(17.22*(F30-15.4)^2))</f>
        <v>555</v>
      </c>
      <c r="G31" s="36">
        <f>IF(ISBLANK(G30),"",TRUNC(1.502*(G30-51)^2))</f>
        <v>481</v>
      </c>
      <c r="H31" s="47">
        <f>H30</f>
        <v>1688</v>
      </c>
    </row>
    <row r="32" spans="1:8" x14ac:dyDescent="0.25">
      <c r="A32" s="44">
        <v>13</v>
      </c>
      <c r="B32" s="54" t="s">
        <v>277</v>
      </c>
      <c r="C32" s="55" t="s">
        <v>278</v>
      </c>
      <c r="D32" s="29" t="s">
        <v>269</v>
      </c>
      <c r="E32" s="33">
        <v>5.41</v>
      </c>
      <c r="F32" s="34">
        <v>9.7100000000000009</v>
      </c>
      <c r="G32" s="34">
        <v>34.380000000000003</v>
      </c>
      <c r="H32" s="45">
        <f>SUM(E33:G33)</f>
        <v>1614</v>
      </c>
    </row>
    <row r="33" spans="1:8" x14ac:dyDescent="0.25">
      <c r="A33" s="46">
        <f t="shared" si="0"/>
        <v>13</v>
      </c>
      <c r="B33" s="56" t="s">
        <v>279</v>
      </c>
      <c r="C33" s="57" t="s">
        <v>0</v>
      </c>
      <c r="D33" s="30"/>
      <c r="E33" s="35">
        <f>IF(ISBLANK(E32),"",TRUNC(6.45*(E32-15.4)^2))</f>
        <v>643</v>
      </c>
      <c r="F33" s="36">
        <f>IF(ISBLANK(F32),"",TRUNC(17.22*(F32-15.4)^2))</f>
        <v>557</v>
      </c>
      <c r="G33" s="36">
        <f>IF(ISBLANK(G32),"",TRUNC(1.502*(G32-51)^2))</f>
        <v>414</v>
      </c>
      <c r="H33" s="47">
        <f>H32</f>
        <v>1614</v>
      </c>
    </row>
    <row r="34" spans="1:8" x14ac:dyDescent="0.25">
      <c r="A34" s="44">
        <v>14</v>
      </c>
      <c r="B34" s="54" t="s">
        <v>170</v>
      </c>
      <c r="C34" s="55" t="s">
        <v>171</v>
      </c>
      <c r="D34" s="29" t="s">
        <v>151</v>
      </c>
      <c r="E34" s="33">
        <v>5.55</v>
      </c>
      <c r="F34" s="34">
        <v>9.9499999999999993</v>
      </c>
      <c r="G34" s="34">
        <v>33.57</v>
      </c>
      <c r="H34" s="45">
        <f>SUM(E35:G35)</f>
        <v>1592</v>
      </c>
    </row>
    <row r="35" spans="1:8" x14ac:dyDescent="0.25">
      <c r="A35" s="46">
        <f t="shared" si="0"/>
        <v>14</v>
      </c>
      <c r="B35" s="56" t="s">
        <v>172</v>
      </c>
      <c r="C35" s="57" t="s">
        <v>0</v>
      </c>
      <c r="D35" s="30"/>
      <c r="E35" s="35">
        <f>IF(ISBLANK(E34),"",TRUNC(6.45*(E34-15.4)^2))</f>
        <v>625</v>
      </c>
      <c r="F35" s="36">
        <f>IF(ISBLANK(F34),"",TRUNC(17.22*(F34-15.4)^2))</f>
        <v>511</v>
      </c>
      <c r="G35" s="36">
        <f>IF(ISBLANK(G34),"",TRUNC(1.502*(G34-51)^2))</f>
        <v>456</v>
      </c>
      <c r="H35" s="47">
        <f>H34</f>
        <v>1592</v>
      </c>
    </row>
    <row r="36" spans="1:8" x14ac:dyDescent="0.25">
      <c r="A36" s="44">
        <v>15</v>
      </c>
      <c r="B36" s="54" t="s">
        <v>299</v>
      </c>
      <c r="C36" s="55" t="s">
        <v>300</v>
      </c>
      <c r="D36" s="29" t="s">
        <v>294</v>
      </c>
      <c r="E36" s="33">
        <v>5.49</v>
      </c>
      <c r="F36" s="34">
        <v>10.029999999999999</v>
      </c>
      <c r="G36" s="34">
        <v>34.28</v>
      </c>
      <c r="H36" s="45">
        <f>SUM(E37:G37)</f>
        <v>1548</v>
      </c>
    </row>
    <row r="37" spans="1:8" x14ac:dyDescent="0.25">
      <c r="A37" s="46">
        <f t="shared" si="0"/>
        <v>15</v>
      </c>
      <c r="B37" s="56" t="s">
        <v>317</v>
      </c>
      <c r="C37" s="57" t="s">
        <v>0</v>
      </c>
      <c r="D37" s="30"/>
      <c r="E37" s="35">
        <f>IF(ISBLANK(E36),"",TRUNC(6.45*(E36-15.4)^2))</f>
        <v>633</v>
      </c>
      <c r="F37" s="36">
        <f>IF(ISBLANK(F36),"",TRUNC(17.22*(F36-15.4)^2))</f>
        <v>496</v>
      </c>
      <c r="G37" s="36">
        <f>IF(ISBLANK(G36),"",TRUNC(1.502*(G36-51)^2))</f>
        <v>419</v>
      </c>
      <c r="H37" s="47">
        <f>H36</f>
        <v>1548</v>
      </c>
    </row>
    <row r="38" spans="1:8" x14ac:dyDescent="0.25">
      <c r="A38" s="44">
        <v>16</v>
      </c>
      <c r="B38" s="91" t="s">
        <v>67</v>
      </c>
      <c r="C38" s="92" t="s">
        <v>68</v>
      </c>
      <c r="D38" s="93" t="s">
        <v>52</v>
      </c>
      <c r="E38" s="94">
        <v>5.55</v>
      </c>
      <c r="F38" s="95">
        <v>9.99</v>
      </c>
      <c r="G38" s="95">
        <v>34.520000000000003</v>
      </c>
      <c r="H38" s="96">
        <f>SUM(E39:G39)</f>
        <v>1535</v>
      </c>
    </row>
    <row r="39" spans="1:8" x14ac:dyDescent="0.25">
      <c r="A39" s="46">
        <f t="shared" si="0"/>
        <v>16</v>
      </c>
      <c r="B39" s="56" t="s">
        <v>69</v>
      </c>
      <c r="C39" s="57" t="s">
        <v>0</v>
      </c>
      <c r="D39" s="30" t="s">
        <v>33</v>
      </c>
      <c r="E39" s="35">
        <f>IF(ISBLANK(E38),"",TRUNC(6.45*(E38-15.4)^2))</f>
        <v>625</v>
      </c>
      <c r="F39" s="36">
        <f>IF(ISBLANK(F38),"",TRUNC(17.22*(F38-15.4)^2))</f>
        <v>503</v>
      </c>
      <c r="G39" s="36">
        <f>IF(ISBLANK(G38),"",TRUNC(1.502*(G38-51)^2))</f>
        <v>407</v>
      </c>
      <c r="H39" s="47">
        <f>H38</f>
        <v>1535</v>
      </c>
    </row>
    <row r="40" spans="1:8" x14ac:dyDescent="0.25">
      <c r="A40" s="44">
        <v>17</v>
      </c>
      <c r="B40" s="91" t="s">
        <v>56</v>
      </c>
      <c r="C40" s="92" t="s">
        <v>57</v>
      </c>
      <c r="D40" s="93" t="s">
        <v>52</v>
      </c>
      <c r="E40" s="94">
        <v>5.35</v>
      </c>
      <c r="F40" s="95">
        <v>10.15</v>
      </c>
      <c r="G40" s="95">
        <v>35.82</v>
      </c>
      <c r="H40" s="96">
        <f>SUM(E41:G41)</f>
        <v>1471</v>
      </c>
    </row>
    <row r="41" spans="1:8" x14ac:dyDescent="0.25">
      <c r="A41" s="46">
        <f t="shared" si="0"/>
        <v>17</v>
      </c>
      <c r="B41" s="56" t="s">
        <v>58</v>
      </c>
      <c r="C41" s="57" t="s">
        <v>0</v>
      </c>
      <c r="D41" s="30" t="s">
        <v>33</v>
      </c>
      <c r="E41" s="35">
        <f>IF(ISBLANK(E40),"",TRUNC(6.45*(E40-15.4)^2))</f>
        <v>651</v>
      </c>
      <c r="F41" s="36">
        <f>IF(ISBLANK(F40),"",TRUNC(17.22*(F40-15.4)^2))</f>
        <v>474</v>
      </c>
      <c r="G41" s="36">
        <f>IF(ISBLANK(G40),"",TRUNC(1.502*(G40-51)^2))</f>
        <v>346</v>
      </c>
      <c r="H41" s="47">
        <f>H40</f>
        <v>1471</v>
      </c>
    </row>
    <row r="42" spans="1:8" x14ac:dyDescent="0.25">
      <c r="A42" s="44">
        <v>18</v>
      </c>
      <c r="B42" s="91" t="s">
        <v>274</v>
      </c>
      <c r="C42" s="92" t="s">
        <v>275</v>
      </c>
      <c r="D42" s="93" t="s">
        <v>269</v>
      </c>
      <c r="E42" s="94">
        <v>5.73</v>
      </c>
      <c r="F42" s="95">
        <v>10.23</v>
      </c>
      <c r="G42" s="95">
        <v>35.119999999999997</v>
      </c>
      <c r="H42" s="96">
        <f>SUM(E43:G43)</f>
        <v>1441</v>
      </c>
    </row>
    <row r="43" spans="1:8" x14ac:dyDescent="0.25">
      <c r="A43" s="46">
        <f t="shared" si="0"/>
        <v>18</v>
      </c>
      <c r="B43" s="56" t="s">
        <v>276</v>
      </c>
      <c r="C43" s="57" t="s">
        <v>0</v>
      </c>
      <c r="D43" s="30"/>
      <c r="E43" s="35">
        <f>IF(ISBLANK(E42),"",TRUNC(6.45*(E42-15.4)^2))</f>
        <v>603</v>
      </c>
      <c r="F43" s="36">
        <f>IF(ISBLANK(F42),"",TRUNC(17.22*(F42-15.4)^2))</f>
        <v>460</v>
      </c>
      <c r="G43" s="36">
        <f>IF(ISBLANK(G42),"",TRUNC(1.502*(G42-51)^2))</f>
        <v>378</v>
      </c>
      <c r="H43" s="47">
        <f>H42</f>
        <v>1441</v>
      </c>
    </row>
    <row r="44" spans="1:8" x14ac:dyDescent="0.25">
      <c r="A44" s="44">
        <v>19</v>
      </c>
      <c r="B44" s="98" t="s">
        <v>158</v>
      </c>
      <c r="C44" s="99" t="s">
        <v>159</v>
      </c>
      <c r="D44" s="93" t="s">
        <v>151</v>
      </c>
      <c r="E44" s="94">
        <v>5.58</v>
      </c>
      <c r="F44" s="95">
        <v>10.27</v>
      </c>
      <c r="G44" s="95">
        <v>35.409999999999997</v>
      </c>
      <c r="H44" s="96">
        <f>SUM(E45:G45)</f>
        <v>1439</v>
      </c>
    </row>
    <row r="45" spans="1:8" x14ac:dyDescent="0.25">
      <c r="A45" s="46">
        <f t="shared" si="0"/>
        <v>19</v>
      </c>
      <c r="B45" s="79">
        <v>38248</v>
      </c>
      <c r="C45" s="74" t="s">
        <v>0</v>
      </c>
      <c r="D45" s="30"/>
      <c r="E45" s="35">
        <f>IF(ISBLANK(E44),"",TRUNC(6.45*(E44-15.4)^2))</f>
        <v>621</v>
      </c>
      <c r="F45" s="36">
        <f>IF(ISBLANK(F44),"",TRUNC(17.22*(F44-15.4)^2))</f>
        <v>453</v>
      </c>
      <c r="G45" s="36">
        <f>IF(ISBLANK(G44),"",TRUNC(1.502*(G44-51)^2))</f>
        <v>365</v>
      </c>
      <c r="H45" s="47">
        <f>H44</f>
        <v>1439</v>
      </c>
    </row>
    <row r="46" spans="1:8" x14ac:dyDescent="0.25">
      <c r="A46" s="44">
        <v>20</v>
      </c>
      <c r="B46" s="98" t="s">
        <v>154</v>
      </c>
      <c r="C46" s="99" t="s">
        <v>155</v>
      </c>
      <c r="D46" s="93" t="s">
        <v>151</v>
      </c>
      <c r="E46" s="94">
        <v>5.59</v>
      </c>
      <c r="F46" s="95">
        <v>10.49</v>
      </c>
      <c r="G46" s="95">
        <v>36.44</v>
      </c>
      <c r="H46" s="96">
        <f>SUM(E47:G47)</f>
        <v>1353</v>
      </c>
    </row>
    <row r="47" spans="1:8" x14ac:dyDescent="0.25">
      <c r="A47" s="46">
        <f t="shared" si="0"/>
        <v>20</v>
      </c>
      <c r="B47" s="79">
        <v>38802</v>
      </c>
      <c r="C47" s="74" t="s">
        <v>0</v>
      </c>
      <c r="D47" s="30"/>
      <c r="E47" s="35">
        <f>IF(ISBLANK(E46),"",TRUNC(6.45*(E46-15.4)^2))</f>
        <v>620</v>
      </c>
      <c r="F47" s="36">
        <f>IF(ISBLANK(F46),"",TRUNC(17.22*(F46-15.4)^2))</f>
        <v>415</v>
      </c>
      <c r="G47" s="36">
        <f>IF(ISBLANK(G46),"",TRUNC(1.502*(G46-51)^2))</f>
        <v>318</v>
      </c>
      <c r="H47" s="47">
        <f>H46</f>
        <v>1353</v>
      </c>
    </row>
    <row r="48" spans="1:8" x14ac:dyDescent="0.25">
      <c r="A48" s="44">
        <v>21</v>
      </c>
      <c r="B48" s="91" t="s">
        <v>131</v>
      </c>
      <c r="C48" s="92" t="s">
        <v>319</v>
      </c>
      <c r="D48" s="93" t="s">
        <v>52</v>
      </c>
      <c r="E48" s="94">
        <v>5.98</v>
      </c>
      <c r="F48" s="95">
        <v>10.37</v>
      </c>
      <c r="G48" s="95">
        <v>36.770000000000003</v>
      </c>
      <c r="H48" s="96">
        <f>SUM(E49:G49)</f>
        <v>1311</v>
      </c>
    </row>
    <row r="49" spans="1:8" x14ac:dyDescent="0.25">
      <c r="A49" s="46">
        <f t="shared" si="0"/>
        <v>21</v>
      </c>
      <c r="B49" s="56" t="s">
        <v>367</v>
      </c>
      <c r="C49" s="57" t="s">
        <v>0</v>
      </c>
      <c r="D49" s="30" t="s">
        <v>33</v>
      </c>
      <c r="E49" s="35">
        <f>IF(ISBLANK(E48),"",TRUNC(6.45*(E48-15.4)^2))</f>
        <v>572</v>
      </c>
      <c r="F49" s="36">
        <f>IF(ISBLANK(F48),"",TRUNC(17.22*(F48-15.4)^2))</f>
        <v>435</v>
      </c>
      <c r="G49" s="36">
        <f>IF(ISBLANK(G48),"",TRUNC(1.502*(G48-51)^2))</f>
        <v>304</v>
      </c>
      <c r="H49" s="47">
        <f>H48</f>
        <v>1311</v>
      </c>
    </row>
    <row r="50" spans="1:8" x14ac:dyDescent="0.25">
      <c r="A50" s="44">
        <v>22</v>
      </c>
      <c r="B50" s="91" t="s">
        <v>95</v>
      </c>
      <c r="C50" s="92" t="s">
        <v>165</v>
      </c>
      <c r="D50" s="93" t="s">
        <v>151</v>
      </c>
      <c r="E50" s="94">
        <v>5.92</v>
      </c>
      <c r="F50" s="95">
        <v>10.36</v>
      </c>
      <c r="G50" s="95">
        <v>37.299999999999997</v>
      </c>
      <c r="H50" s="96">
        <f>SUM(E51:G51)</f>
        <v>1297</v>
      </c>
    </row>
    <row r="51" spans="1:8" x14ac:dyDescent="0.25">
      <c r="A51" s="46">
        <f t="shared" si="0"/>
        <v>22</v>
      </c>
      <c r="B51" s="56" t="s">
        <v>166</v>
      </c>
      <c r="C51" s="57" t="s">
        <v>0</v>
      </c>
      <c r="D51" s="30"/>
      <c r="E51" s="35">
        <f>IF(ISBLANK(E50),"",TRUNC(6.45*(E50-15.4)^2))</f>
        <v>579</v>
      </c>
      <c r="F51" s="36">
        <f>IF(ISBLANK(F50),"",TRUNC(17.22*(F50-15.4)^2))</f>
        <v>437</v>
      </c>
      <c r="G51" s="36">
        <f>IF(ISBLANK(G50),"",TRUNC(1.502*(G50-51)^2))</f>
        <v>281</v>
      </c>
      <c r="H51" s="47">
        <f>H50</f>
        <v>1297</v>
      </c>
    </row>
    <row r="52" spans="1:8" x14ac:dyDescent="0.25">
      <c r="A52" s="44">
        <v>23</v>
      </c>
      <c r="B52" s="91" t="s">
        <v>59</v>
      </c>
      <c r="C52" s="92" t="s">
        <v>156</v>
      </c>
      <c r="D52" s="93" t="s">
        <v>151</v>
      </c>
      <c r="E52" s="94">
        <v>5.77</v>
      </c>
      <c r="F52" s="95">
        <v>11.02</v>
      </c>
      <c r="G52" s="95">
        <v>35.35</v>
      </c>
      <c r="H52" s="96">
        <f>SUM(E53:G53)</f>
        <v>1295</v>
      </c>
    </row>
    <row r="53" spans="1:8" x14ac:dyDescent="0.25">
      <c r="A53" s="46">
        <f t="shared" si="0"/>
        <v>23</v>
      </c>
      <c r="B53" s="56" t="s">
        <v>157</v>
      </c>
      <c r="C53" s="57" t="s">
        <v>0</v>
      </c>
      <c r="D53" s="30"/>
      <c r="E53" s="35">
        <f>IF(ISBLANK(E52),"",TRUNC(6.45*(E52-15.4)^2))</f>
        <v>598</v>
      </c>
      <c r="F53" s="36">
        <f>IF(ISBLANK(F52),"",TRUNC(17.22*(F52-15.4)^2))</f>
        <v>330</v>
      </c>
      <c r="G53" s="36">
        <f>IF(ISBLANK(G52),"",TRUNC(1.502*(G52-51)^2))</f>
        <v>367</v>
      </c>
      <c r="H53" s="47">
        <f>H52</f>
        <v>1295</v>
      </c>
    </row>
    <row r="54" spans="1:8" x14ac:dyDescent="0.25">
      <c r="A54" s="44">
        <v>24</v>
      </c>
      <c r="B54" s="91" t="s">
        <v>348</v>
      </c>
      <c r="C54" s="92" t="s">
        <v>349</v>
      </c>
      <c r="D54" s="93" t="s">
        <v>195</v>
      </c>
      <c r="E54" s="94">
        <v>5.96</v>
      </c>
      <c r="F54" s="95">
        <v>10.75</v>
      </c>
      <c r="G54" s="95">
        <v>38.520000000000003</v>
      </c>
      <c r="H54" s="96">
        <f>SUM(E55:G55)</f>
        <v>1179</v>
      </c>
    </row>
    <row r="55" spans="1:8" x14ac:dyDescent="0.25">
      <c r="A55" s="46">
        <f t="shared" si="0"/>
        <v>24</v>
      </c>
      <c r="B55" s="56" t="s">
        <v>350</v>
      </c>
      <c r="C55" s="57" t="s">
        <v>0</v>
      </c>
      <c r="D55" s="30"/>
      <c r="E55" s="35">
        <f>IF(ISBLANK(E54),"",TRUNC(6.45*(E54-15.4)^2))</f>
        <v>574</v>
      </c>
      <c r="F55" s="36">
        <f>IF(ISBLANK(F54),"",TRUNC(17.22*(F54-15.4)^2))</f>
        <v>372</v>
      </c>
      <c r="G55" s="36">
        <f>IF(ISBLANK(G54),"",TRUNC(1.502*(G54-51)^2))</f>
        <v>233</v>
      </c>
      <c r="H55" s="47">
        <f>H54</f>
        <v>1179</v>
      </c>
    </row>
    <row r="56" spans="1:8" x14ac:dyDescent="0.25">
      <c r="A56" s="44">
        <v>25</v>
      </c>
      <c r="B56" s="91" t="s">
        <v>323</v>
      </c>
      <c r="C56" s="92" t="s">
        <v>324</v>
      </c>
      <c r="D56" s="93" t="s">
        <v>33</v>
      </c>
      <c r="E56" s="94">
        <v>6.47</v>
      </c>
      <c r="F56" s="95">
        <v>11.88</v>
      </c>
      <c r="G56" s="95">
        <v>42.94</v>
      </c>
      <c r="H56" s="96">
        <f>SUM(E57:G57)</f>
        <v>824</v>
      </c>
    </row>
    <row r="57" spans="1:8" x14ac:dyDescent="0.25">
      <c r="A57" s="46">
        <f t="shared" si="0"/>
        <v>25</v>
      </c>
      <c r="B57" s="56" t="s">
        <v>325</v>
      </c>
      <c r="C57" s="57" t="s">
        <v>0</v>
      </c>
      <c r="D57" s="30"/>
      <c r="E57" s="35">
        <f>IF(ISBLANK(E56),"",TRUNC(6.45*(E56-15.4)^2))</f>
        <v>514</v>
      </c>
      <c r="F57" s="36">
        <f>IF(ISBLANK(F56),"",TRUNC(17.22*(F56-15.4)^2))</f>
        <v>213</v>
      </c>
      <c r="G57" s="36">
        <f>IF(ISBLANK(G56),"",TRUNC(1.502*(G56-51)^2))</f>
        <v>97</v>
      </c>
      <c r="H57" s="47">
        <f>H56</f>
        <v>824</v>
      </c>
    </row>
    <row r="58" spans="1:8" x14ac:dyDescent="0.25">
      <c r="A58" s="44"/>
      <c r="B58" s="91" t="s">
        <v>108</v>
      </c>
      <c r="C58" s="92" t="s">
        <v>109</v>
      </c>
      <c r="D58" s="93" t="s">
        <v>87</v>
      </c>
      <c r="E58" s="94">
        <v>5.22</v>
      </c>
      <c r="F58" s="95">
        <v>9.42</v>
      </c>
      <c r="G58" s="95" t="s">
        <v>368</v>
      </c>
      <c r="H58" s="96"/>
    </row>
    <row r="59" spans="1:8" x14ac:dyDescent="0.25">
      <c r="A59" s="46">
        <f>A58</f>
        <v>0</v>
      </c>
      <c r="B59" s="56" t="s">
        <v>110</v>
      </c>
      <c r="C59" s="57" t="s">
        <v>86</v>
      </c>
      <c r="D59" s="30"/>
      <c r="E59" s="35">
        <f>IF(ISBLANK(E58),"",TRUNC(6.45*(E58-15.4)^2))</f>
        <v>668</v>
      </c>
      <c r="F59" s="36">
        <f>IF(ISBLANK(F58),"",TRUNC(17.22*(F58-15.4)^2))</f>
        <v>615</v>
      </c>
      <c r="G59" s="36"/>
      <c r="H59" s="47">
        <f>H58</f>
        <v>0</v>
      </c>
    </row>
    <row r="60" spans="1:8" x14ac:dyDescent="0.25">
      <c r="A60" s="44"/>
      <c r="B60" s="54" t="s">
        <v>170</v>
      </c>
      <c r="C60" s="55" t="s">
        <v>156</v>
      </c>
      <c r="D60" s="29" t="s">
        <v>298</v>
      </c>
      <c r="E60" s="33">
        <v>5.54</v>
      </c>
      <c r="F60" s="34">
        <v>10.210000000000001</v>
      </c>
      <c r="G60" s="34" t="s">
        <v>368</v>
      </c>
      <c r="H60" s="45"/>
    </row>
    <row r="61" spans="1:8" x14ac:dyDescent="0.25">
      <c r="A61" s="46">
        <f>A60</f>
        <v>0</v>
      </c>
      <c r="B61" s="56" t="s">
        <v>297</v>
      </c>
      <c r="C61" s="57" t="s">
        <v>0</v>
      </c>
      <c r="D61" s="30"/>
      <c r="E61" s="35">
        <f>IF(ISBLANK(E60),"",TRUNC(6.45*(E60-15.4)^2))</f>
        <v>627</v>
      </c>
      <c r="F61" s="36">
        <f>IF(ISBLANK(F60),"",TRUNC(17.22*(F60-15.4)^2))</f>
        <v>463</v>
      </c>
      <c r="G61" s="36"/>
      <c r="H61" s="47">
        <f>H60</f>
        <v>0</v>
      </c>
    </row>
    <row r="62" spans="1:8" x14ac:dyDescent="0.25">
      <c r="A62" s="44"/>
      <c r="B62" s="54" t="s">
        <v>95</v>
      </c>
      <c r="C62" s="55" t="s">
        <v>302</v>
      </c>
      <c r="D62" s="29" t="s">
        <v>294</v>
      </c>
      <c r="E62" s="33">
        <v>5.62</v>
      </c>
      <c r="F62" s="34">
        <v>10.26</v>
      </c>
      <c r="G62" s="34" t="s">
        <v>368</v>
      </c>
      <c r="H62" s="45"/>
    </row>
    <row r="63" spans="1:8" ht="16.5" thickBot="1" x14ac:dyDescent="0.3">
      <c r="A63" s="107">
        <f>A62</f>
        <v>0</v>
      </c>
      <c r="B63" s="58" t="s">
        <v>301</v>
      </c>
      <c r="C63" s="59" t="s">
        <v>0</v>
      </c>
      <c r="D63" s="48"/>
      <c r="E63" s="49">
        <f>IF(ISBLANK(E62),"",TRUNC(6.45*(E62-15.4)^2))</f>
        <v>616</v>
      </c>
      <c r="F63" s="50">
        <f>IF(ISBLANK(F62),"",TRUNC(17.22*(F62-15.4)^2))</f>
        <v>454</v>
      </c>
      <c r="G63" s="50"/>
      <c r="H63" s="51">
        <f>H62</f>
        <v>0</v>
      </c>
    </row>
  </sheetData>
  <sortState ref="B8:H63">
    <sortCondition descending="1" ref="H8:H63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3"/>
  <sheetViews>
    <sheetView zoomScaleNormal="100" workbookViewId="0">
      <selection activeCell="C36" sqref="C36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25" t="s">
        <v>15</v>
      </c>
      <c r="C4" s="24" t="s">
        <v>17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8" x14ac:dyDescent="0.25">
      <c r="A8" s="44">
        <v>1</v>
      </c>
      <c r="B8" s="61" t="s">
        <v>111</v>
      </c>
      <c r="C8" s="62" t="s">
        <v>112</v>
      </c>
      <c r="D8" s="29" t="s">
        <v>114</v>
      </c>
      <c r="E8" s="33">
        <v>4.59</v>
      </c>
      <c r="F8" s="34">
        <v>7.99</v>
      </c>
      <c r="G8" s="34">
        <v>27.31</v>
      </c>
      <c r="H8" s="45">
        <f>SUM(E9:G9)</f>
        <v>1570</v>
      </c>
    </row>
    <row r="9" spans="1:8" x14ac:dyDescent="0.25">
      <c r="A9" s="46">
        <v>2</v>
      </c>
      <c r="B9" s="56" t="s">
        <v>113</v>
      </c>
      <c r="C9" s="57" t="s">
        <v>118</v>
      </c>
      <c r="D9" s="30"/>
      <c r="E9" s="35">
        <f>IF(ISBLANK(E8),"",TRUNC(15.8*(E8-11)^2))</f>
        <v>649</v>
      </c>
      <c r="F9" s="36">
        <f>IF(ISBLANK(F8),"",TRUNC(59.76*(F8-11)^2))</f>
        <v>541</v>
      </c>
      <c r="G9" s="36">
        <f>IF(ISBLANK(G8),"",TRUNC(5.04*(G8-36)^2))</f>
        <v>380</v>
      </c>
      <c r="H9" s="47">
        <f>H8</f>
        <v>1570</v>
      </c>
    </row>
    <row r="10" spans="1:8" x14ac:dyDescent="0.25">
      <c r="A10" s="44">
        <v>2</v>
      </c>
      <c r="B10" s="54" t="s">
        <v>198</v>
      </c>
      <c r="C10" s="55" t="s">
        <v>292</v>
      </c>
      <c r="D10" s="29" t="s">
        <v>294</v>
      </c>
      <c r="E10" s="33">
        <v>5.25</v>
      </c>
      <c r="F10" s="34">
        <v>9.2899999999999991</v>
      </c>
      <c r="G10" s="34">
        <v>31.39</v>
      </c>
      <c r="H10" s="45">
        <f>SUM(E11:G11)</f>
        <v>803</v>
      </c>
    </row>
    <row r="11" spans="1:8" x14ac:dyDescent="0.25">
      <c r="A11" s="46">
        <v>4</v>
      </c>
      <c r="B11" s="56" t="s">
        <v>293</v>
      </c>
      <c r="C11" s="57" t="s">
        <v>0</v>
      </c>
      <c r="D11" s="30"/>
      <c r="E11" s="35">
        <f>IF(ISBLANK(E10),"",TRUNC(15.8*(E10-11)^2))</f>
        <v>522</v>
      </c>
      <c r="F11" s="36">
        <f>IF(ISBLANK(F10),"",TRUNC(59.76*(F10-11)^2))</f>
        <v>174</v>
      </c>
      <c r="G11" s="36">
        <f>IF(ISBLANK(G10),"",TRUNC(5.04*(G10-36)^2))</f>
        <v>107</v>
      </c>
      <c r="H11" s="47">
        <f>H10</f>
        <v>803</v>
      </c>
    </row>
    <row r="12" spans="1:8" x14ac:dyDescent="0.25">
      <c r="A12" s="44">
        <v>3</v>
      </c>
      <c r="B12" s="54" t="s">
        <v>173</v>
      </c>
      <c r="C12" s="55" t="s">
        <v>174</v>
      </c>
      <c r="D12" s="29" t="s">
        <v>151</v>
      </c>
      <c r="E12" s="33">
        <v>5.27</v>
      </c>
      <c r="F12" s="34">
        <v>9.4700000000000006</v>
      </c>
      <c r="G12" s="34">
        <v>32.21</v>
      </c>
      <c r="H12" s="45">
        <f>SUM(E13:G13)</f>
        <v>729</v>
      </c>
    </row>
    <row r="13" spans="1:8" x14ac:dyDescent="0.25">
      <c r="A13" s="46">
        <v>6</v>
      </c>
      <c r="B13" s="56" t="s">
        <v>175</v>
      </c>
      <c r="C13" s="57" t="s">
        <v>0</v>
      </c>
      <c r="D13" s="30"/>
      <c r="E13" s="35">
        <f>IF(ISBLANK(E12),"",TRUNC(15.8*(E12-11)^2))</f>
        <v>518</v>
      </c>
      <c r="F13" s="36">
        <f>IF(ISBLANK(F12),"",TRUNC(59.76*(F12-11)^2))</f>
        <v>139</v>
      </c>
      <c r="G13" s="36">
        <f>IF(ISBLANK(G12),"",TRUNC(5.04*(G12-36)^2))</f>
        <v>72</v>
      </c>
      <c r="H13" s="47">
        <f>H12</f>
        <v>729</v>
      </c>
    </row>
    <row r="14" spans="1:8" x14ac:dyDescent="0.25">
      <c r="A14" s="44">
        <v>4</v>
      </c>
      <c r="B14" s="54" t="s">
        <v>36</v>
      </c>
      <c r="C14" s="55" t="s">
        <v>176</v>
      </c>
      <c r="D14" s="29" t="s">
        <v>151</v>
      </c>
      <c r="E14" s="33">
        <v>5.43</v>
      </c>
      <c r="F14" s="34">
        <v>9.9700000000000006</v>
      </c>
      <c r="G14" s="34">
        <v>33.93</v>
      </c>
      <c r="H14" s="45">
        <f>SUM(E15:G15)</f>
        <v>574</v>
      </c>
    </row>
    <row r="15" spans="1:8" x14ac:dyDescent="0.25">
      <c r="A15" s="46">
        <v>8</v>
      </c>
      <c r="B15" s="56" t="s">
        <v>177</v>
      </c>
      <c r="C15" s="57" t="s">
        <v>0</v>
      </c>
      <c r="D15" s="30"/>
      <c r="E15" s="35">
        <f>IF(ISBLANK(E14),"",TRUNC(15.8*(E14-11)^2))</f>
        <v>490</v>
      </c>
      <c r="F15" s="36">
        <f>IF(ISBLANK(F14),"",TRUNC(59.76*(F14-11)^2))</f>
        <v>63</v>
      </c>
      <c r="G15" s="36">
        <f>IF(ISBLANK(G14),"",TRUNC(5.04*(G14-36)^2))</f>
        <v>21</v>
      </c>
      <c r="H15" s="47">
        <f>H14</f>
        <v>574</v>
      </c>
    </row>
    <row r="16" spans="1:8" x14ac:dyDescent="0.25">
      <c r="A16" s="44">
        <v>5</v>
      </c>
      <c r="B16" s="54" t="s">
        <v>181</v>
      </c>
      <c r="C16" s="55" t="s">
        <v>182</v>
      </c>
      <c r="D16" s="29" t="s">
        <v>151</v>
      </c>
      <c r="E16" s="33">
        <v>5.7</v>
      </c>
      <c r="F16" s="34">
        <v>10.09</v>
      </c>
      <c r="G16" s="34">
        <v>34.6</v>
      </c>
      <c r="H16" s="45">
        <f>SUM(E17:G17)</f>
        <v>501</v>
      </c>
    </row>
    <row r="17" spans="1:8" x14ac:dyDescent="0.25">
      <c r="A17" s="46">
        <v>10</v>
      </c>
      <c r="B17" s="56" t="s">
        <v>183</v>
      </c>
      <c r="C17" s="57" t="s">
        <v>0</v>
      </c>
      <c r="D17" s="30"/>
      <c r="E17" s="35">
        <f>IF(ISBLANK(E16),"",TRUNC(15.8*(E16-11)^2))</f>
        <v>443</v>
      </c>
      <c r="F17" s="36">
        <f>IF(ISBLANK(F16),"",TRUNC(59.76*(F16-11)^2))</f>
        <v>49</v>
      </c>
      <c r="G17" s="36">
        <f>IF(ISBLANK(G16),"",TRUNC(5.04*(G16-36)^2))</f>
        <v>9</v>
      </c>
      <c r="H17" s="47">
        <f>H16</f>
        <v>501</v>
      </c>
    </row>
    <row r="18" spans="1:8" x14ac:dyDescent="0.25">
      <c r="A18" s="44">
        <v>6</v>
      </c>
      <c r="B18" s="54" t="s">
        <v>178</v>
      </c>
      <c r="C18" s="55" t="s">
        <v>179</v>
      </c>
      <c r="D18" s="29" t="s">
        <v>151</v>
      </c>
      <c r="E18" s="33">
        <v>5.55</v>
      </c>
      <c r="F18" s="34">
        <v>10.39</v>
      </c>
      <c r="G18" s="34">
        <v>37.270000000000003</v>
      </c>
      <c r="H18" s="45">
        <f>SUM(E19:G19)</f>
        <v>499</v>
      </c>
    </row>
    <row r="19" spans="1:8" x14ac:dyDescent="0.25">
      <c r="A19" s="46">
        <v>12</v>
      </c>
      <c r="B19" s="56" t="s">
        <v>180</v>
      </c>
      <c r="C19" s="57" t="s">
        <v>0</v>
      </c>
      <c r="D19" s="30"/>
      <c r="E19" s="35">
        <f>IF(ISBLANK(E18),"",TRUNC(15.8*(E18-11)^2))</f>
        <v>469</v>
      </c>
      <c r="F19" s="36">
        <f>IF(ISBLANK(F18),"",TRUNC(59.76*(F18-11)^2))</f>
        <v>22</v>
      </c>
      <c r="G19" s="36">
        <f>IF(ISBLANK(G18),"",TRUNC(5.04*(G18-36)^2))</f>
        <v>8</v>
      </c>
      <c r="H19" s="47">
        <f>H18</f>
        <v>499</v>
      </c>
    </row>
    <row r="20" spans="1:8" x14ac:dyDescent="0.25">
      <c r="A20" s="44">
        <v>7</v>
      </c>
      <c r="B20" s="54" t="s">
        <v>289</v>
      </c>
      <c r="C20" s="55" t="s">
        <v>290</v>
      </c>
      <c r="D20" s="29" t="s">
        <v>285</v>
      </c>
      <c r="E20" s="33">
        <v>5.84</v>
      </c>
      <c r="F20" s="34">
        <v>10.39</v>
      </c>
      <c r="G20" s="34">
        <v>39.22</v>
      </c>
      <c r="H20" s="45">
        <f>SUM(E21:G21)</f>
        <v>494</v>
      </c>
    </row>
    <row r="21" spans="1:8" x14ac:dyDescent="0.25">
      <c r="A21" s="46">
        <v>14</v>
      </c>
      <c r="B21" s="56" t="s">
        <v>291</v>
      </c>
      <c r="C21" s="57" t="s">
        <v>0</v>
      </c>
      <c r="D21" s="30"/>
      <c r="E21" s="35">
        <f>IF(ISBLANK(E20),"",TRUNC(15.8*(E20-11)^2))</f>
        <v>420</v>
      </c>
      <c r="F21" s="36">
        <f>IF(ISBLANK(F20),"",TRUNC(59.76*(F20-11)^2))</f>
        <v>22</v>
      </c>
      <c r="G21" s="36">
        <f>IF(ISBLANK(G20),"",TRUNC(5.04*(G20-36)^2))</f>
        <v>52</v>
      </c>
      <c r="H21" s="47">
        <f>H20</f>
        <v>494</v>
      </c>
    </row>
    <row r="22" spans="1:8" x14ac:dyDescent="0.25">
      <c r="A22" s="44">
        <v>8</v>
      </c>
      <c r="B22" s="54" t="s">
        <v>286</v>
      </c>
      <c r="C22" s="55" t="s">
        <v>287</v>
      </c>
      <c r="D22" s="29" t="s">
        <v>285</v>
      </c>
      <c r="E22" s="33">
        <v>5.97</v>
      </c>
      <c r="F22" s="34">
        <v>10.67</v>
      </c>
      <c r="G22" s="34">
        <v>36.369999999999997</v>
      </c>
      <c r="H22" s="45">
        <f>SUM(E23:G23)</f>
        <v>405</v>
      </c>
    </row>
    <row r="23" spans="1:8" x14ac:dyDescent="0.25">
      <c r="A23" s="46">
        <v>16</v>
      </c>
      <c r="B23" s="56" t="s">
        <v>288</v>
      </c>
      <c r="C23" s="57" t="s">
        <v>0</v>
      </c>
      <c r="D23" s="30"/>
      <c r="E23" s="35">
        <f>IF(ISBLANK(E22),"",TRUNC(15.8*(E22-11)^2))</f>
        <v>399</v>
      </c>
      <c r="F23" s="36">
        <f>IF(ISBLANK(F22),"",TRUNC(59.76*(F22-11)^2))</f>
        <v>6</v>
      </c>
      <c r="G23" s="36">
        <f>IF(ISBLANK(G22),"",TRUNC(5.04*(G22-36)^2))</f>
        <v>0</v>
      </c>
      <c r="H23" s="47">
        <f>H22</f>
        <v>405</v>
      </c>
    </row>
    <row r="24" spans="1:8" x14ac:dyDescent="0.25">
      <c r="A24" s="44">
        <v>9</v>
      </c>
      <c r="B24" s="54" t="s">
        <v>189</v>
      </c>
      <c r="C24" s="55" t="s">
        <v>185</v>
      </c>
      <c r="D24" s="29" t="s">
        <v>151</v>
      </c>
      <c r="E24" s="33">
        <v>6.02</v>
      </c>
      <c r="F24" s="34">
        <v>10.74</v>
      </c>
      <c r="G24" s="34">
        <v>36.69</v>
      </c>
      <c r="H24" s="45">
        <f>SUM(E25:G25)</f>
        <v>395</v>
      </c>
    </row>
    <row r="25" spans="1:8" x14ac:dyDescent="0.25">
      <c r="A25" s="46">
        <v>18</v>
      </c>
      <c r="B25" s="56" t="s">
        <v>188</v>
      </c>
      <c r="C25" s="57" t="s">
        <v>0</v>
      </c>
      <c r="D25" s="30"/>
      <c r="E25" s="35">
        <f>IF(ISBLANK(E24),"",TRUNC(15.8*(E24-11)^2))</f>
        <v>391</v>
      </c>
      <c r="F25" s="36">
        <f>IF(ISBLANK(F24),"",TRUNC(59.76*(F24-11)^2))</f>
        <v>4</v>
      </c>
      <c r="G25" s="36">
        <v>0</v>
      </c>
      <c r="H25" s="47">
        <f>H24</f>
        <v>395</v>
      </c>
    </row>
    <row r="26" spans="1:8" x14ac:dyDescent="0.25">
      <c r="A26" s="44">
        <v>10</v>
      </c>
      <c r="B26" s="54" t="s">
        <v>184</v>
      </c>
      <c r="C26" s="55" t="s">
        <v>185</v>
      </c>
      <c r="D26" s="29" t="s">
        <v>151</v>
      </c>
      <c r="E26" s="33">
        <v>6.12</v>
      </c>
      <c r="F26" s="34">
        <v>11.65</v>
      </c>
      <c r="G26" s="34">
        <v>41.34</v>
      </c>
      <c r="H26" s="45">
        <f>SUM(E27:G27)</f>
        <v>376</v>
      </c>
    </row>
    <row r="27" spans="1:8" x14ac:dyDescent="0.25">
      <c r="A27" s="46">
        <v>20</v>
      </c>
      <c r="B27" s="56" t="s">
        <v>186</v>
      </c>
      <c r="C27" s="57" t="s">
        <v>0</v>
      </c>
      <c r="D27" s="30"/>
      <c r="E27" s="35">
        <f>IF(ISBLANK(E26),"",TRUNC(15.8*(E26-11)^2))</f>
        <v>376</v>
      </c>
      <c r="F27" s="36">
        <v>0</v>
      </c>
      <c r="G27" s="36">
        <v>0</v>
      </c>
      <c r="H27" s="47">
        <f>H26</f>
        <v>376</v>
      </c>
    </row>
    <row r="28" spans="1:8" x14ac:dyDescent="0.25">
      <c r="A28" s="44">
        <v>11</v>
      </c>
      <c r="B28" s="54" t="s">
        <v>125</v>
      </c>
      <c r="C28" s="55" t="s">
        <v>190</v>
      </c>
      <c r="D28" s="29" t="s">
        <v>151</v>
      </c>
      <c r="E28" s="33">
        <v>6.14</v>
      </c>
      <c r="F28" s="34">
        <v>11.59</v>
      </c>
      <c r="G28" s="34">
        <v>40.65</v>
      </c>
      <c r="H28" s="45">
        <f>SUM(E29:G29)</f>
        <v>373</v>
      </c>
    </row>
    <row r="29" spans="1:8" x14ac:dyDescent="0.25">
      <c r="A29" s="46">
        <v>22</v>
      </c>
      <c r="B29" s="56" t="s">
        <v>191</v>
      </c>
      <c r="C29" s="57" t="s">
        <v>0</v>
      </c>
      <c r="D29" s="30"/>
      <c r="E29" s="35">
        <f>IF(ISBLANK(E28),"",TRUNC(15.8*(E28-11)^2))</f>
        <v>373</v>
      </c>
      <c r="F29" s="36">
        <v>0</v>
      </c>
      <c r="G29" s="36">
        <v>0</v>
      </c>
      <c r="H29" s="47">
        <f>H28</f>
        <v>373</v>
      </c>
    </row>
    <row r="30" spans="1:8" x14ac:dyDescent="0.25">
      <c r="A30" s="44">
        <v>12</v>
      </c>
      <c r="B30" s="54" t="s">
        <v>280</v>
      </c>
      <c r="C30" s="55" t="s">
        <v>281</v>
      </c>
      <c r="D30" s="29" t="s">
        <v>269</v>
      </c>
      <c r="E30" s="33">
        <v>6.15</v>
      </c>
      <c r="F30" s="34">
        <v>10.85</v>
      </c>
      <c r="G30" s="34">
        <v>37.96</v>
      </c>
      <c r="H30" s="45">
        <f>SUM(E31:G31)</f>
        <v>372</v>
      </c>
    </row>
    <row r="31" spans="1:8" x14ac:dyDescent="0.25">
      <c r="A31" s="46">
        <v>24</v>
      </c>
      <c r="B31" s="56" t="s">
        <v>282</v>
      </c>
      <c r="C31" s="57" t="s">
        <v>0</v>
      </c>
      <c r="D31" s="30"/>
      <c r="E31" s="35">
        <f>IF(ISBLANK(E30),"",TRUNC(15.8*(E30-11)^2))</f>
        <v>371</v>
      </c>
      <c r="F31" s="36">
        <f>IF(ISBLANK(F30),"",TRUNC(59.76*(F30-11)^2))</f>
        <v>1</v>
      </c>
      <c r="G31" s="36">
        <v>0</v>
      </c>
      <c r="H31" s="47">
        <f>H30</f>
        <v>372</v>
      </c>
    </row>
    <row r="32" spans="1:8" x14ac:dyDescent="0.25">
      <c r="A32" s="44">
        <v>13</v>
      </c>
      <c r="B32" s="54" t="s">
        <v>187</v>
      </c>
      <c r="C32" s="55" t="s">
        <v>185</v>
      </c>
      <c r="D32" s="29" t="s">
        <v>151</v>
      </c>
      <c r="E32" s="33">
        <v>6.43</v>
      </c>
      <c r="F32" s="34">
        <v>11.81</v>
      </c>
      <c r="G32" s="34">
        <v>42.02</v>
      </c>
      <c r="H32" s="45">
        <f>SUM(E33:G33)</f>
        <v>329</v>
      </c>
    </row>
    <row r="33" spans="1:8" ht="16.5" thickBot="1" x14ac:dyDescent="0.3">
      <c r="A33" s="107">
        <v>26</v>
      </c>
      <c r="B33" s="58" t="s">
        <v>188</v>
      </c>
      <c r="C33" s="59" t="s">
        <v>0</v>
      </c>
      <c r="D33" s="48"/>
      <c r="E33" s="49">
        <f>IF(ISBLANK(E32),"",TRUNC(15.8*(E32-11)^2))</f>
        <v>329</v>
      </c>
      <c r="F33" s="50">
        <v>0</v>
      </c>
      <c r="G33" s="50">
        <v>0</v>
      </c>
      <c r="H33" s="51">
        <f>H32</f>
        <v>329</v>
      </c>
    </row>
  </sheetData>
  <sortState ref="B8:H33">
    <sortCondition descending="1" ref="H8:H33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zoomScaleNormal="100" workbookViewId="0">
      <selection activeCell="C34" sqref="C34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25" t="s">
        <v>15</v>
      </c>
      <c r="C4" s="24" t="s">
        <v>1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8" x14ac:dyDescent="0.25">
      <c r="A8" s="44">
        <v>1</v>
      </c>
      <c r="B8" s="54" t="s">
        <v>77</v>
      </c>
      <c r="C8" s="55" t="s">
        <v>263</v>
      </c>
      <c r="D8" s="29" t="s">
        <v>262</v>
      </c>
      <c r="E8" s="33">
        <v>4.9800000000000004</v>
      </c>
      <c r="F8" s="34">
        <v>8.8000000000000007</v>
      </c>
      <c r="G8" s="34">
        <v>29.64</v>
      </c>
      <c r="H8" s="45">
        <f>SUM(E9:G9)</f>
        <v>2135</v>
      </c>
    </row>
    <row r="9" spans="1:8" x14ac:dyDescent="0.25">
      <c r="A9" s="46">
        <f t="shared" ref="A9" si="0">A8</f>
        <v>1</v>
      </c>
      <c r="B9" s="56" t="s">
        <v>375</v>
      </c>
      <c r="C9" s="57" t="s">
        <v>0</v>
      </c>
      <c r="D9" s="30"/>
      <c r="E9" s="35">
        <f>IF(ISBLANK(E8),"",TRUNC(6.45*(E8-15.4)^2))</f>
        <v>700</v>
      </c>
      <c r="F9" s="36">
        <f>IF(ISBLANK(F8),"",TRUNC(17.22*(F8-15.4)^2))</f>
        <v>750</v>
      </c>
      <c r="G9" s="36">
        <f>IF(ISBLANK(G8),"",TRUNC(1.502*(G8-51)^2))</f>
        <v>685</v>
      </c>
      <c r="H9" s="47">
        <f>H8</f>
        <v>2135</v>
      </c>
    </row>
    <row r="10" spans="1:8" x14ac:dyDescent="0.25">
      <c r="A10" s="44">
        <v>2</v>
      </c>
      <c r="B10" s="54" t="s">
        <v>330</v>
      </c>
      <c r="C10" s="55" t="s">
        <v>331</v>
      </c>
      <c r="D10" s="29" t="s">
        <v>328</v>
      </c>
      <c r="E10" s="33">
        <v>5.1100000000000003</v>
      </c>
      <c r="F10" s="34">
        <v>8.81</v>
      </c>
      <c r="G10" s="34">
        <v>30.48</v>
      </c>
      <c r="H10" s="45">
        <f>SUM(E11:G11)</f>
        <v>2061</v>
      </c>
    </row>
    <row r="11" spans="1:8" x14ac:dyDescent="0.25">
      <c r="A11" s="46">
        <f t="shared" ref="A11" si="1">A10</f>
        <v>2</v>
      </c>
      <c r="B11" s="56" t="s">
        <v>332</v>
      </c>
      <c r="C11" s="57" t="s">
        <v>0</v>
      </c>
      <c r="D11" s="30" t="s">
        <v>329</v>
      </c>
      <c r="E11" s="35">
        <f>IF(ISBLANK(E10),"",TRUNC(6.45*(E10-15.4)^2))</f>
        <v>682</v>
      </c>
      <c r="F11" s="36">
        <f>IF(ISBLANK(F10),"",TRUNC(17.22*(F10-15.4)^2))</f>
        <v>747</v>
      </c>
      <c r="G11" s="36">
        <f>IF(ISBLANK(G10),"",TRUNC(1.502*(G10-51)^2))</f>
        <v>632</v>
      </c>
      <c r="H11" s="47">
        <f>H10</f>
        <v>2061</v>
      </c>
    </row>
    <row r="12" spans="1:8" x14ac:dyDescent="0.25">
      <c r="A12" s="44">
        <v>3</v>
      </c>
      <c r="B12" s="61" t="s">
        <v>84</v>
      </c>
      <c r="C12" s="73" t="s">
        <v>85</v>
      </c>
      <c r="D12" s="29" t="s">
        <v>87</v>
      </c>
      <c r="E12" s="33">
        <v>5.03</v>
      </c>
      <c r="F12" s="34">
        <v>9.0299999999999994</v>
      </c>
      <c r="G12" s="34">
        <v>30.28</v>
      </c>
      <c r="H12" s="45">
        <f>SUM(E13:G13)</f>
        <v>2035</v>
      </c>
    </row>
    <row r="13" spans="1:8" x14ac:dyDescent="0.25">
      <c r="A13" s="46">
        <f t="shared" ref="A13" si="2">A12</f>
        <v>3</v>
      </c>
      <c r="B13" s="79">
        <v>37737</v>
      </c>
      <c r="C13" s="74" t="s">
        <v>86</v>
      </c>
      <c r="D13" s="30"/>
      <c r="E13" s="35">
        <f>IF(ISBLANK(E12),"",TRUNC(6.45*(E12-15.4)^2))</f>
        <v>693</v>
      </c>
      <c r="F13" s="36">
        <f>IF(ISBLANK(F12),"",TRUNC(17.22*(F12-15.4)^2))</f>
        <v>698</v>
      </c>
      <c r="G13" s="36">
        <f>IF(ISBLANK(G12),"",TRUNC(1.502*(G12-51)^2))</f>
        <v>644</v>
      </c>
      <c r="H13" s="47">
        <f>H12</f>
        <v>2035</v>
      </c>
    </row>
    <row r="14" spans="1:8" x14ac:dyDescent="0.25">
      <c r="A14" s="44">
        <v>4</v>
      </c>
      <c r="B14" s="54" t="s">
        <v>101</v>
      </c>
      <c r="C14" s="55" t="s">
        <v>102</v>
      </c>
      <c r="D14" s="29" t="s">
        <v>87</v>
      </c>
      <c r="E14" s="33">
        <v>5.19</v>
      </c>
      <c r="F14" s="34">
        <v>9.19</v>
      </c>
      <c r="G14" s="34">
        <v>30.64</v>
      </c>
      <c r="H14" s="45">
        <f>SUM(E15:G15)</f>
        <v>1958</v>
      </c>
    </row>
    <row r="15" spans="1:8" x14ac:dyDescent="0.25">
      <c r="A15" s="46">
        <f t="shared" ref="A15" si="3">A14</f>
        <v>4</v>
      </c>
      <c r="B15" s="56" t="s">
        <v>103</v>
      </c>
      <c r="C15" s="57" t="s">
        <v>86</v>
      </c>
      <c r="D15" s="30"/>
      <c r="E15" s="35">
        <f>IF(ISBLANK(E14),"",TRUNC(6.45*(E14-15.4)^2))</f>
        <v>672</v>
      </c>
      <c r="F15" s="36">
        <f>IF(ISBLANK(F14),"",TRUNC(17.22*(F14-15.4)^2))</f>
        <v>664</v>
      </c>
      <c r="G15" s="36">
        <f>IF(ISBLANK(G14),"",TRUNC(1.502*(G14-51)^2))</f>
        <v>622</v>
      </c>
      <c r="H15" s="47">
        <f>H14</f>
        <v>1958</v>
      </c>
    </row>
    <row r="16" spans="1:8" x14ac:dyDescent="0.25">
      <c r="A16" s="44">
        <v>5</v>
      </c>
      <c r="B16" s="54" t="s">
        <v>346</v>
      </c>
      <c r="C16" s="55" t="s">
        <v>347</v>
      </c>
      <c r="D16" s="29" t="s">
        <v>195</v>
      </c>
      <c r="E16" s="33">
        <v>5.13</v>
      </c>
      <c r="F16" s="34">
        <v>9.27</v>
      </c>
      <c r="G16" s="34">
        <v>31.47</v>
      </c>
      <c r="H16" s="45">
        <f>SUM(E17:G17)</f>
        <v>1899</v>
      </c>
    </row>
    <row r="17" spans="1:8" x14ac:dyDescent="0.25">
      <c r="A17" s="46">
        <f t="shared" ref="A17" si="4">A16</f>
        <v>5</v>
      </c>
      <c r="B17" s="56" t="s">
        <v>264</v>
      </c>
      <c r="C17" s="57" t="s">
        <v>0</v>
      </c>
      <c r="D17" s="30"/>
      <c r="E17" s="35">
        <f>IF(ISBLANK(E16),"",TRUNC(6.45*(E16-15.4)^2))</f>
        <v>680</v>
      </c>
      <c r="F17" s="36">
        <f>IF(ISBLANK(F16),"",TRUNC(17.22*(F16-15.4)^2))</f>
        <v>647</v>
      </c>
      <c r="G17" s="36">
        <f>IF(ISBLANK(G16),"",TRUNC(1.502*(G16-51)^2))</f>
        <v>572</v>
      </c>
      <c r="H17" s="47">
        <f>H16</f>
        <v>1899</v>
      </c>
    </row>
    <row r="18" spans="1:8" x14ac:dyDescent="0.25">
      <c r="A18" s="44">
        <v>6</v>
      </c>
      <c r="B18" s="54" t="s">
        <v>59</v>
      </c>
      <c r="C18" s="55" t="s">
        <v>341</v>
      </c>
      <c r="D18" s="29" t="s">
        <v>328</v>
      </c>
      <c r="E18" s="33">
        <v>5.18</v>
      </c>
      <c r="F18" s="34">
        <v>9.4</v>
      </c>
      <c r="G18" s="34">
        <v>31.63</v>
      </c>
      <c r="H18" s="45">
        <f>SUM(E19:G19)</f>
        <v>1855</v>
      </c>
    </row>
    <row r="19" spans="1:8" x14ac:dyDescent="0.25">
      <c r="A19" s="46">
        <f t="shared" ref="A19" si="5">A18</f>
        <v>6</v>
      </c>
      <c r="B19" s="56" t="s">
        <v>342</v>
      </c>
      <c r="C19" s="57" t="s">
        <v>0</v>
      </c>
      <c r="D19" s="30" t="s">
        <v>329</v>
      </c>
      <c r="E19" s="35">
        <f>IF(ISBLANK(E18),"",TRUNC(6.45*(E18-15.4)^2))</f>
        <v>673</v>
      </c>
      <c r="F19" s="36">
        <f>IF(ISBLANK(F18),"",TRUNC(17.22*(F18-15.4)^2))</f>
        <v>619</v>
      </c>
      <c r="G19" s="36">
        <f>IF(ISBLANK(G18),"",TRUNC(1.502*(G18-51)^2))</f>
        <v>563</v>
      </c>
      <c r="H19" s="47">
        <f>H18</f>
        <v>1855</v>
      </c>
    </row>
    <row r="20" spans="1:8" x14ac:dyDescent="0.25">
      <c r="A20" s="44">
        <v>7</v>
      </c>
      <c r="B20" s="54" t="s">
        <v>95</v>
      </c>
      <c r="C20" s="55" t="s">
        <v>152</v>
      </c>
      <c r="D20" s="29" t="s">
        <v>151</v>
      </c>
      <c r="E20" s="33">
        <v>5.22</v>
      </c>
      <c r="F20" s="34">
        <v>9.5299999999999994</v>
      </c>
      <c r="G20" s="34">
        <v>33.33</v>
      </c>
      <c r="H20" s="45">
        <f>SUM(E21:G21)</f>
        <v>1729</v>
      </c>
    </row>
    <row r="21" spans="1:8" x14ac:dyDescent="0.25">
      <c r="A21" s="46">
        <f t="shared" ref="A21" si="6">A20</f>
        <v>7</v>
      </c>
      <c r="B21" s="56" t="s">
        <v>153</v>
      </c>
      <c r="C21" s="57" t="s">
        <v>0</v>
      </c>
      <c r="D21" s="30"/>
      <c r="E21" s="35">
        <f>IF(ISBLANK(E20),"",TRUNC(6.45*(E20-15.4)^2))</f>
        <v>668</v>
      </c>
      <c r="F21" s="36">
        <f>IF(ISBLANK(F20),"",TRUNC(17.22*(F20-15.4)^2))</f>
        <v>593</v>
      </c>
      <c r="G21" s="36">
        <f>IF(ISBLANK(G20),"",TRUNC(1.502*(G20-51)^2))</f>
        <v>468</v>
      </c>
      <c r="H21" s="47">
        <f>H20</f>
        <v>1729</v>
      </c>
    </row>
    <row r="22" spans="1:8" x14ac:dyDescent="0.25">
      <c r="A22" s="44">
        <v>8</v>
      </c>
      <c r="B22" s="61" t="s">
        <v>40</v>
      </c>
      <c r="C22" s="73" t="s">
        <v>41</v>
      </c>
      <c r="D22" s="29" t="s">
        <v>52</v>
      </c>
      <c r="E22" s="33">
        <v>5.43</v>
      </c>
      <c r="F22" s="34">
        <v>9.58</v>
      </c>
      <c r="G22" s="34">
        <v>33.049999999999997</v>
      </c>
      <c r="H22" s="45">
        <f>SUM(E23:G23)</f>
        <v>1707</v>
      </c>
    </row>
    <row r="23" spans="1:8" x14ac:dyDescent="0.25">
      <c r="A23" s="46">
        <f t="shared" ref="A23" si="7">A22</f>
        <v>8</v>
      </c>
      <c r="B23" s="64" t="s">
        <v>42</v>
      </c>
      <c r="C23" s="74" t="s">
        <v>0</v>
      </c>
      <c r="D23" s="30" t="s">
        <v>33</v>
      </c>
      <c r="E23" s="35">
        <f>IF(ISBLANK(E22),"",TRUNC(6.45*(E22-15.4)^2))</f>
        <v>641</v>
      </c>
      <c r="F23" s="36">
        <f>IF(ISBLANK(F22),"",TRUNC(17.22*(F22-15.4)^2))</f>
        <v>583</v>
      </c>
      <c r="G23" s="36">
        <f>IF(ISBLANK(G22),"",TRUNC(1.502*(G22-51)^2))</f>
        <v>483</v>
      </c>
      <c r="H23" s="47">
        <f>H22</f>
        <v>1707</v>
      </c>
    </row>
    <row r="24" spans="1:8" x14ac:dyDescent="0.25">
      <c r="A24" s="44">
        <v>9</v>
      </c>
      <c r="B24" s="54" t="s">
        <v>104</v>
      </c>
      <c r="C24" s="55" t="s">
        <v>105</v>
      </c>
      <c r="D24" s="29" t="s">
        <v>87</v>
      </c>
      <c r="E24" s="33">
        <v>5.51</v>
      </c>
      <c r="F24" s="34">
        <v>9.69</v>
      </c>
      <c r="G24" s="34">
        <v>35.659999999999997</v>
      </c>
      <c r="H24" s="45">
        <f>SUM(E25:G25)</f>
        <v>1544</v>
      </c>
    </row>
    <row r="25" spans="1:8" x14ac:dyDescent="0.25">
      <c r="A25" s="46">
        <f t="shared" ref="A25" si="8">A24</f>
        <v>9</v>
      </c>
      <c r="B25" s="56" t="s">
        <v>106</v>
      </c>
      <c r="C25" s="57" t="s">
        <v>86</v>
      </c>
      <c r="D25" s="30"/>
      <c r="E25" s="35">
        <f>IF(ISBLANK(E24),"",TRUNC(6.45*(E24-15.4)^2))</f>
        <v>630</v>
      </c>
      <c r="F25" s="36">
        <f>IF(ISBLANK(F24),"",TRUNC(17.22*(F24-15.4)^2))</f>
        <v>561</v>
      </c>
      <c r="G25" s="36">
        <f>IF(ISBLANK(G24),"",TRUNC(1.502*(G24-51)^2))</f>
        <v>353</v>
      </c>
      <c r="H25" s="47">
        <f>H24</f>
        <v>1544</v>
      </c>
    </row>
    <row r="26" spans="1:8" x14ac:dyDescent="0.25">
      <c r="A26" s="44">
        <v>10</v>
      </c>
      <c r="B26" s="61" t="s">
        <v>343</v>
      </c>
      <c r="C26" s="62" t="s">
        <v>341</v>
      </c>
      <c r="D26" s="29" t="s">
        <v>328</v>
      </c>
      <c r="E26" s="33">
        <v>5.88</v>
      </c>
      <c r="F26" s="34">
        <v>10.48</v>
      </c>
      <c r="G26" s="34">
        <v>35.619999999999997</v>
      </c>
      <c r="H26" s="45">
        <f>SUM(E27:G27)</f>
        <v>1355</v>
      </c>
    </row>
    <row r="27" spans="1:8" x14ac:dyDescent="0.25">
      <c r="A27" s="46">
        <f t="shared" ref="A27" si="9">A26</f>
        <v>10</v>
      </c>
      <c r="B27" s="64" t="s">
        <v>344</v>
      </c>
      <c r="C27" s="63" t="s">
        <v>0</v>
      </c>
      <c r="D27" s="30" t="s">
        <v>329</v>
      </c>
      <c r="E27" s="35">
        <f>IF(ISBLANK(E26),"",TRUNC(6.45*(E26-15.4)^2))</f>
        <v>584</v>
      </c>
      <c r="F27" s="36">
        <f>IF(ISBLANK(F26),"",TRUNC(17.22*(F26-15.4)^2))</f>
        <v>416</v>
      </c>
      <c r="G27" s="36">
        <f>IF(ISBLANK(G26),"",TRUNC(1.502*(G26-51)^2))</f>
        <v>355</v>
      </c>
      <c r="H27" s="47">
        <f>H26</f>
        <v>1355</v>
      </c>
    </row>
    <row r="28" spans="1:8" x14ac:dyDescent="0.25">
      <c r="A28" s="44"/>
      <c r="B28" s="65" t="s">
        <v>95</v>
      </c>
      <c r="C28" s="66" t="s">
        <v>96</v>
      </c>
      <c r="D28" s="81" t="s">
        <v>87</v>
      </c>
      <c r="E28" s="33">
        <v>5.68</v>
      </c>
      <c r="F28" s="34">
        <v>10.56</v>
      </c>
      <c r="G28" s="34" t="s">
        <v>368</v>
      </c>
      <c r="H28" s="45"/>
    </row>
    <row r="29" spans="1:8" x14ac:dyDescent="0.25">
      <c r="A29" s="46">
        <f t="shared" ref="A29" si="10">A28</f>
        <v>0</v>
      </c>
      <c r="B29" s="68" t="s">
        <v>97</v>
      </c>
      <c r="C29" s="67" t="s">
        <v>86</v>
      </c>
      <c r="D29" s="82"/>
      <c r="E29" s="35">
        <f>IF(ISBLANK(E28),"",TRUNC(6.45*(E28-15.4)^2))</f>
        <v>609</v>
      </c>
      <c r="F29" s="36">
        <f>IF(ISBLANK(F28),"",TRUNC(17.22*(F28-15.4)^2))</f>
        <v>403</v>
      </c>
      <c r="G29" s="36"/>
      <c r="H29" s="47">
        <f>H28</f>
        <v>0</v>
      </c>
    </row>
    <row r="30" spans="1:8" x14ac:dyDescent="0.25">
      <c r="A30" s="44"/>
      <c r="B30" s="54" t="s">
        <v>46</v>
      </c>
      <c r="C30" s="55" t="s">
        <v>47</v>
      </c>
      <c r="D30" s="29" t="s">
        <v>52</v>
      </c>
      <c r="E30" s="33">
        <v>5.72</v>
      </c>
      <c r="F30" s="34">
        <v>10.46</v>
      </c>
      <c r="G30" s="34" t="s">
        <v>368</v>
      </c>
      <c r="H30" s="45"/>
    </row>
    <row r="31" spans="1:8" ht="16.5" thickBot="1" x14ac:dyDescent="0.3">
      <c r="A31" s="107">
        <f t="shared" ref="A31" si="11">A30</f>
        <v>0</v>
      </c>
      <c r="B31" s="58" t="s">
        <v>48</v>
      </c>
      <c r="C31" s="59" t="s">
        <v>0</v>
      </c>
      <c r="D31" s="48" t="s">
        <v>33</v>
      </c>
      <c r="E31" s="49">
        <f>IF(ISBLANK(E30),"",TRUNC(6.45*(E30-15.4)^2))</f>
        <v>604</v>
      </c>
      <c r="F31" s="50">
        <f>IF(ISBLANK(F30),"",TRUNC(17.22*(F30-15.4)^2))</f>
        <v>420</v>
      </c>
      <c r="G31" s="50"/>
      <c r="H31" s="51">
        <f>H30</f>
        <v>0</v>
      </c>
    </row>
  </sheetData>
  <sortState ref="B8:H27">
    <sortCondition descending="1" ref="H8:H27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zoomScaleNormal="100" workbookViewId="0">
      <selection activeCell="B4" sqref="B4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25" t="s">
        <v>15</v>
      </c>
      <c r="C4" s="24" t="s">
        <v>11</v>
      </c>
      <c r="H4" s="26"/>
    </row>
    <row r="5" spans="1:8" ht="8.25" customHeight="1" thickBot="1" x14ac:dyDescent="0.3"/>
    <row r="6" spans="1:8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s="23" customFormat="1" x14ac:dyDescent="0.2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8" x14ac:dyDescent="0.25">
      <c r="A8" s="44">
        <v>1</v>
      </c>
      <c r="B8" s="65" t="s">
        <v>32</v>
      </c>
      <c r="C8" s="66" t="s">
        <v>34</v>
      </c>
      <c r="D8" s="29" t="s">
        <v>52</v>
      </c>
      <c r="E8" s="33">
        <v>4.46</v>
      </c>
      <c r="F8" s="34">
        <v>7.7</v>
      </c>
      <c r="G8" s="34">
        <v>26.08</v>
      </c>
      <c r="H8" s="45">
        <f>SUM(E9:G9)</f>
        <v>1820</v>
      </c>
    </row>
    <row r="9" spans="1:8" x14ac:dyDescent="0.25">
      <c r="A9" s="46">
        <f t="shared" ref="A9" si="0">A8</f>
        <v>1</v>
      </c>
      <c r="B9" s="68" t="s">
        <v>35</v>
      </c>
      <c r="C9" s="67" t="s">
        <v>0</v>
      </c>
      <c r="D9" s="30" t="s">
        <v>33</v>
      </c>
      <c r="E9" s="35">
        <f>IF(ISBLANK(E8),"",TRUNC(15.8*(E8-11)^2))</f>
        <v>675</v>
      </c>
      <c r="F9" s="36">
        <f>IF(ISBLANK(F8),"",TRUNC(59.76*(F8-11)^2))</f>
        <v>650</v>
      </c>
      <c r="G9" s="36">
        <f>IF(ISBLANK(G8),"",TRUNC(5.04*(G8-36)^2))</f>
        <v>495</v>
      </c>
      <c r="H9" s="47">
        <f>H8</f>
        <v>1820</v>
      </c>
    </row>
    <row r="10" spans="1:8" x14ac:dyDescent="0.25">
      <c r="A10" s="44">
        <v>2</v>
      </c>
      <c r="B10" s="75" t="s">
        <v>93</v>
      </c>
      <c r="C10" s="76" t="s">
        <v>94</v>
      </c>
      <c r="D10" s="78" t="s">
        <v>87</v>
      </c>
      <c r="E10" s="33">
        <v>4.5599999999999996</v>
      </c>
      <c r="F10" s="34">
        <v>7.99</v>
      </c>
      <c r="G10" s="34">
        <v>27.15</v>
      </c>
      <c r="H10" s="45">
        <f>SUM(E11:G11)</f>
        <v>1590</v>
      </c>
    </row>
    <row r="11" spans="1:8" x14ac:dyDescent="0.25">
      <c r="A11" s="46">
        <f t="shared" ref="A11" si="1">A10</f>
        <v>2</v>
      </c>
      <c r="B11" s="77">
        <v>37296</v>
      </c>
      <c r="C11" s="74" t="s">
        <v>86</v>
      </c>
      <c r="D11" s="30"/>
      <c r="E11" s="35">
        <f>IF(ISBLANK(E10),"",TRUNC(15.8*(E10-11)^2))</f>
        <v>655</v>
      </c>
      <c r="F11" s="36">
        <f>IF(ISBLANK(F10),"",TRUNC(59.76*(F10-11)^2))</f>
        <v>541</v>
      </c>
      <c r="G11" s="36">
        <f>IF(ISBLANK(G10),"",TRUNC(5.04*(G10-36)^2))</f>
        <v>394</v>
      </c>
      <c r="H11" s="47">
        <f>H10</f>
        <v>1590</v>
      </c>
    </row>
    <row r="12" spans="1:8" x14ac:dyDescent="0.25">
      <c r="A12" s="44">
        <v>3</v>
      </c>
      <c r="B12" s="65" t="s">
        <v>243</v>
      </c>
      <c r="C12" s="66" t="s">
        <v>360</v>
      </c>
      <c r="D12" s="29" t="s">
        <v>361</v>
      </c>
      <c r="E12" s="104">
        <v>4.6399999999999997</v>
      </c>
      <c r="F12" s="36">
        <v>8.16</v>
      </c>
      <c r="G12" s="36">
        <v>27.33</v>
      </c>
      <c r="H12" s="45">
        <f>SUM(E13:G13)</f>
        <v>1499</v>
      </c>
    </row>
    <row r="13" spans="1:8" x14ac:dyDescent="0.25">
      <c r="A13" s="46">
        <v>4</v>
      </c>
      <c r="B13" s="68" t="s">
        <v>377</v>
      </c>
      <c r="C13" s="67" t="s">
        <v>0</v>
      </c>
      <c r="D13" s="30"/>
      <c r="E13" s="105">
        <f>IF(ISBLANK(E12),"",TRUNC(15.8*(E12-11)^2))</f>
        <v>639</v>
      </c>
      <c r="F13" s="36">
        <f>IF(ISBLANK(F12),"",TRUNC(59.76*(F12-11)^2))</f>
        <v>482</v>
      </c>
      <c r="G13" s="36">
        <f>IF(ISBLANK(G12),"",TRUNC(5.04*(G12-36)^2))</f>
        <v>378</v>
      </c>
      <c r="H13" s="47">
        <f>H12</f>
        <v>1499</v>
      </c>
    </row>
    <row r="14" spans="1:8" x14ac:dyDescent="0.25">
      <c r="A14" s="44">
        <v>4</v>
      </c>
      <c r="B14" s="69" t="s">
        <v>209</v>
      </c>
      <c r="C14" s="70" t="s">
        <v>358</v>
      </c>
      <c r="D14" s="29" t="s">
        <v>219</v>
      </c>
      <c r="E14" s="33">
        <v>4.74</v>
      </c>
      <c r="F14" s="34">
        <v>8.35</v>
      </c>
      <c r="G14" s="34">
        <v>28.05</v>
      </c>
      <c r="H14" s="45">
        <f>SUM(E15:G15)</f>
        <v>1356</v>
      </c>
    </row>
    <row r="15" spans="1:8" x14ac:dyDescent="0.25">
      <c r="A15" s="46">
        <f t="shared" ref="A15" si="2">A14</f>
        <v>4</v>
      </c>
      <c r="B15" s="72" t="s">
        <v>359</v>
      </c>
      <c r="C15" s="71" t="s">
        <v>118</v>
      </c>
      <c r="D15" s="30"/>
      <c r="E15" s="35">
        <f>IF(ISBLANK(E14),"",TRUNC(15.8*(E14-11)^2))</f>
        <v>619</v>
      </c>
      <c r="F15" s="36">
        <f>IF(ISBLANK(F14),"",TRUNC(59.76*(F14-11)^2))</f>
        <v>419</v>
      </c>
      <c r="G15" s="36">
        <f>IF(ISBLANK(G14),"",TRUNC(5.04*(G14-36)^2))</f>
        <v>318</v>
      </c>
      <c r="H15" s="47">
        <f>H14</f>
        <v>1356</v>
      </c>
    </row>
    <row r="16" spans="1:8" x14ac:dyDescent="0.25">
      <c r="A16" s="44">
        <v>5</v>
      </c>
      <c r="B16" s="75" t="s">
        <v>268</v>
      </c>
      <c r="C16" s="76" t="s">
        <v>270</v>
      </c>
      <c r="D16" s="78" t="s">
        <v>269</v>
      </c>
      <c r="E16" s="33">
        <v>4.83</v>
      </c>
      <c r="F16" s="34">
        <v>8.36</v>
      </c>
      <c r="G16" s="34">
        <v>27.86</v>
      </c>
      <c r="H16" s="45">
        <f>SUM(E17:G17)</f>
        <v>1350</v>
      </c>
    </row>
    <row r="17" spans="1:8" x14ac:dyDescent="0.25">
      <c r="A17" s="46">
        <f t="shared" ref="A17" si="3">A16</f>
        <v>5</v>
      </c>
      <c r="B17" s="77">
        <v>37830</v>
      </c>
      <c r="C17" s="74" t="s">
        <v>0</v>
      </c>
      <c r="D17" s="30"/>
      <c r="E17" s="35">
        <f>IF(ISBLANK(E16),"",TRUNC(15.8*(E16-11)^2))</f>
        <v>601</v>
      </c>
      <c r="F17" s="36">
        <f>IF(ISBLANK(F16),"",TRUNC(59.76*(F16-11)^2))</f>
        <v>416</v>
      </c>
      <c r="G17" s="36">
        <f>IF(ISBLANK(G16),"",TRUNC(5.04*(G16-36)^2))</f>
        <v>333</v>
      </c>
      <c r="H17" s="47">
        <f>H16</f>
        <v>1350</v>
      </c>
    </row>
    <row r="18" spans="1:8" x14ac:dyDescent="0.25">
      <c r="A18" s="44">
        <v>6</v>
      </c>
      <c r="B18" s="65" t="s">
        <v>98</v>
      </c>
      <c r="C18" s="66" t="s">
        <v>99</v>
      </c>
      <c r="D18" s="29" t="s">
        <v>87</v>
      </c>
      <c r="E18" s="33">
        <v>4.8499999999999996</v>
      </c>
      <c r="F18" s="34">
        <v>8.5399999999999991</v>
      </c>
      <c r="G18" s="34">
        <v>28.63</v>
      </c>
      <c r="H18" s="45">
        <f>SUM(E19:G19)</f>
        <v>1231</v>
      </c>
    </row>
    <row r="19" spans="1:8" x14ac:dyDescent="0.25">
      <c r="A19" s="46">
        <v>6</v>
      </c>
      <c r="B19" s="68" t="s">
        <v>100</v>
      </c>
      <c r="C19" s="67" t="s">
        <v>86</v>
      </c>
      <c r="D19" s="30"/>
      <c r="E19" s="35">
        <f>IF(ISBLANK(E18),"",TRUNC(15.8*(E18-11)^2))</f>
        <v>597</v>
      </c>
      <c r="F19" s="36">
        <f>IF(ISBLANK(F18),"",TRUNC(59.76*(F18-11)^2))</f>
        <v>361</v>
      </c>
      <c r="G19" s="36">
        <f>IF(ISBLANK(G18),"",TRUNC(5.04*(G18-36)^2))</f>
        <v>273</v>
      </c>
      <c r="H19" s="47">
        <f>H18</f>
        <v>1231</v>
      </c>
    </row>
    <row r="20" spans="1:8" x14ac:dyDescent="0.25">
      <c r="A20" s="44">
        <v>7</v>
      </c>
      <c r="B20" s="54" t="s">
        <v>333</v>
      </c>
      <c r="C20" s="55" t="s">
        <v>334</v>
      </c>
      <c r="D20" s="97" t="s">
        <v>336</v>
      </c>
      <c r="E20" s="33">
        <v>5.01</v>
      </c>
      <c r="F20" s="34">
        <v>8.66</v>
      </c>
      <c r="G20" s="34">
        <v>27.8</v>
      </c>
      <c r="H20" s="45">
        <f>SUM(E21:G21)</f>
        <v>1231</v>
      </c>
    </row>
    <row r="21" spans="1:8" x14ac:dyDescent="0.25">
      <c r="A21" s="46">
        <f t="shared" ref="A21" si="4">A20</f>
        <v>7</v>
      </c>
      <c r="B21" s="56" t="s">
        <v>335</v>
      </c>
      <c r="C21" s="57" t="s">
        <v>345</v>
      </c>
      <c r="D21" s="30" t="s">
        <v>337</v>
      </c>
      <c r="E21" s="35">
        <f>IF(ISBLANK(E20),"",TRUNC(15.8*(E20-11)^2))</f>
        <v>566</v>
      </c>
      <c r="F21" s="36">
        <f>IF(ISBLANK(F20),"",TRUNC(59.76*(F20-11)^2))</f>
        <v>327</v>
      </c>
      <c r="G21" s="36">
        <f>IF(ISBLANK(G20),"",TRUNC(5.04*(G20-36)^2))</f>
        <v>338</v>
      </c>
      <c r="H21" s="47">
        <f>H20</f>
        <v>1231</v>
      </c>
    </row>
    <row r="22" spans="1:8" x14ac:dyDescent="0.25">
      <c r="A22" s="44"/>
      <c r="B22" s="54" t="s">
        <v>36</v>
      </c>
      <c r="C22" s="55" t="s">
        <v>37</v>
      </c>
      <c r="D22" s="29" t="s">
        <v>52</v>
      </c>
      <c r="E22" s="33">
        <v>4.6900000000000004</v>
      </c>
      <c r="F22" s="34">
        <v>8.18</v>
      </c>
      <c r="G22" s="34" t="s">
        <v>368</v>
      </c>
      <c r="H22" s="45"/>
    </row>
    <row r="23" spans="1:8" x14ac:dyDescent="0.25">
      <c r="A23" s="46">
        <f t="shared" ref="A23" si="5">A22</f>
        <v>0</v>
      </c>
      <c r="B23" s="56" t="s">
        <v>38</v>
      </c>
      <c r="C23" s="57" t="s">
        <v>0</v>
      </c>
      <c r="D23" s="30" t="s">
        <v>33</v>
      </c>
      <c r="E23" s="35">
        <f>IF(ISBLANK(E22),"",TRUNC(15.8*(E22-11)^2))</f>
        <v>629</v>
      </c>
      <c r="F23" s="36">
        <f>IF(ISBLANK(F22),"",TRUNC(59.76*(F22-11)^2))</f>
        <v>475</v>
      </c>
      <c r="G23" s="36"/>
      <c r="H23" s="47">
        <f>H22</f>
        <v>0</v>
      </c>
    </row>
    <row r="24" spans="1:8" x14ac:dyDescent="0.25">
      <c r="A24" s="44" t="s">
        <v>31</v>
      </c>
      <c r="B24" s="54" t="s">
        <v>265</v>
      </c>
      <c r="C24" s="55" t="s">
        <v>373</v>
      </c>
      <c r="D24" s="29" t="s">
        <v>262</v>
      </c>
      <c r="E24" s="33">
        <v>4.97</v>
      </c>
      <c r="F24" s="34">
        <v>8.6999999999999993</v>
      </c>
      <c r="G24" s="34">
        <v>28.02</v>
      </c>
      <c r="H24" s="45">
        <f>SUM(E25:G25)</f>
        <v>1210</v>
      </c>
    </row>
    <row r="25" spans="1:8" ht="16.5" thickBot="1" x14ac:dyDescent="0.3">
      <c r="A25" s="107" t="str">
        <f>A24</f>
        <v>b/k</v>
      </c>
      <c r="B25" s="58" t="s">
        <v>378</v>
      </c>
      <c r="C25" s="59" t="s">
        <v>0</v>
      </c>
      <c r="D25" s="48"/>
      <c r="E25" s="49">
        <f>IF(ISBLANK(E24),"",TRUNC(15.8*(E24-11)^2))</f>
        <v>574</v>
      </c>
      <c r="F25" s="50">
        <f>IF(ISBLANK(F24),"",TRUNC(59.76*(F24-11)^2))</f>
        <v>316</v>
      </c>
      <c r="G25" s="50">
        <f>IF(ISBLANK(G24),"",TRUNC(5.04*(G24-36)^2))</f>
        <v>320</v>
      </c>
      <c r="H25" s="51">
        <f>H24</f>
        <v>1210</v>
      </c>
    </row>
  </sheetData>
  <sortState ref="B8:H23">
    <sortCondition descending="1" ref="H8:H23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zoomScaleNormal="100" workbookViewId="0">
      <selection activeCell="D16" sqref="D16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7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</row>
    <row r="2" spans="1:7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</row>
    <row r="3" spans="1:7" ht="6" customHeight="1" x14ac:dyDescent="0.25"/>
    <row r="4" spans="1:7" ht="12.75" customHeight="1" x14ac:dyDescent="0.25">
      <c r="A4" s="25" t="s">
        <v>12</v>
      </c>
      <c r="C4" s="24" t="s">
        <v>16</v>
      </c>
      <c r="F4" s="53">
        <v>1.1574074074074073E-5</v>
      </c>
      <c r="G4" s="26"/>
    </row>
    <row r="5" spans="1:7" ht="8.25" customHeight="1" thickBot="1" x14ac:dyDescent="0.3"/>
    <row r="6" spans="1:7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13</v>
      </c>
      <c r="G6" s="41" t="s">
        <v>9</v>
      </c>
    </row>
    <row r="7" spans="1:7" s="23" customFormat="1" x14ac:dyDescent="0.25">
      <c r="A7" s="42"/>
      <c r="B7" s="31" t="s">
        <v>26</v>
      </c>
      <c r="C7" s="32" t="s">
        <v>5</v>
      </c>
      <c r="D7" s="27"/>
      <c r="E7" s="27"/>
      <c r="F7" s="28"/>
      <c r="G7" s="43"/>
    </row>
    <row r="8" spans="1:7" x14ac:dyDescent="0.25">
      <c r="A8" s="44">
        <v>1</v>
      </c>
      <c r="B8" s="61" t="s">
        <v>326</v>
      </c>
      <c r="C8" s="73" t="s">
        <v>327</v>
      </c>
      <c r="D8" s="80" t="s">
        <v>328</v>
      </c>
      <c r="E8" s="34">
        <v>9.1999999999999993</v>
      </c>
      <c r="F8" s="52">
        <v>2.6317129629629629E-3</v>
      </c>
      <c r="G8" s="45">
        <f>SUM(E9:F9)</f>
        <v>1104</v>
      </c>
    </row>
    <row r="9" spans="1:7" x14ac:dyDescent="0.25">
      <c r="A9" s="46">
        <f>A8</f>
        <v>1</v>
      </c>
      <c r="B9" s="79">
        <v>38115</v>
      </c>
      <c r="C9" s="74" t="s">
        <v>0</v>
      </c>
      <c r="D9" s="30" t="s">
        <v>329</v>
      </c>
      <c r="E9" s="36">
        <f>IF(ISBLANK(E8),"",TRUNC(17.22*(E8-15.4)^2))</f>
        <v>661</v>
      </c>
      <c r="F9" s="36">
        <f>IF(ISBLANK(F8),"",TRUNC(0.03473*((F8/$F$4)-340.4)^2))</f>
        <v>443</v>
      </c>
      <c r="G9" s="47">
        <f>G8</f>
        <v>1104</v>
      </c>
    </row>
    <row r="10" spans="1:7" x14ac:dyDescent="0.25">
      <c r="A10" s="44">
        <v>2</v>
      </c>
      <c r="B10" s="61" t="s">
        <v>131</v>
      </c>
      <c r="C10" s="62" t="s">
        <v>132</v>
      </c>
      <c r="D10" s="29" t="s">
        <v>114</v>
      </c>
      <c r="E10" s="34">
        <v>10.47</v>
      </c>
      <c r="F10" s="52">
        <v>2.9528935185185183E-3</v>
      </c>
      <c r="G10" s="45">
        <f>SUM(E11:F11)</f>
        <v>670</v>
      </c>
    </row>
    <row r="11" spans="1:7" x14ac:dyDescent="0.25">
      <c r="A11" s="46">
        <f t="shared" ref="A11" si="0">A10</f>
        <v>2</v>
      </c>
      <c r="B11" s="64" t="s">
        <v>133</v>
      </c>
      <c r="C11" s="63" t="s">
        <v>118</v>
      </c>
      <c r="D11" s="30"/>
      <c r="E11" s="36">
        <f>IF(ISBLANK(E10),"",TRUNC(17.22*(E10-15.4)^2))</f>
        <v>418</v>
      </c>
      <c r="F11" s="36">
        <f>IF(ISBLANK(F10),"",TRUNC(0.03473*((F10/$F$4)-340.4)^2))</f>
        <v>252</v>
      </c>
      <c r="G11" s="47">
        <f>G10</f>
        <v>670</v>
      </c>
    </row>
    <row r="12" spans="1:7" x14ac:dyDescent="0.25">
      <c r="A12" s="44">
        <v>3</v>
      </c>
      <c r="B12" s="61" t="s">
        <v>142</v>
      </c>
      <c r="C12" s="62" t="s">
        <v>143</v>
      </c>
      <c r="D12" s="29" t="s">
        <v>114</v>
      </c>
      <c r="E12" s="34">
        <v>11.79</v>
      </c>
      <c r="F12" s="52">
        <v>3.4643518518518521E-3</v>
      </c>
      <c r="G12" s="45">
        <f>SUM(E13:F13)</f>
        <v>282</v>
      </c>
    </row>
    <row r="13" spans="1:7" ht="16.5" thickBot="1" x14ac:dyDescent="0.3">
      <c r="A13" s="107">
        <f t="shared" ref="A13" si="1">A12</f>
        <v>3</v>
      </c>
      <c r="B13" s="108" t="s">
        <v>144</v>
      </c>
      <c r="C13" s="109" t="s">
        <v>118</v>
      </c>
      <c r="D13" s="48"/>
      <c r="E13" s="50">
        <f>IF(ISBLANK(E12),"",TRUNC(17.22*(E12-15.4)^2))</f>
        <v>224</v>
      </c>
      <c r="F13" s="50">
        <f>IF(ISBLANK(F12),"",TRUNC(0.03473*((F12/$F$4)-340.4)^2))</f>
        <v>58</v>
      </c>
      <c r="G13" s="51">
        <f>G12</f>
        <v>282</v>
      </c>
    </row>
  </sheetData>
  <sortState ref="B8:G13">
    <sortCondition descending="1" ref="G8:G13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5"/>
  <sheetViews>
    <sheetView zoomScaleNormal="100" workbookViewId="0">
      <selection activeCell="D18" sqref="D18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7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</row>
    <row r="2" spans="1:7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</row>
    <row r="3" spans="1:7" ht="6" customHeight="1" x14ac:dyDescent="0.25"/>
    <row r="4" spans="1:7" ht="12.75" customHeight="1" x14ac:dyDescent="0.25">
      <c r="A4" s="25" t="s">
        <v>12</v>
      </c>
      <c r="C4" s="24" t="s">
        <v>17</v>
      </c>
      <c r="F4" s="53">
        <v>1.1574074074074073E-5</v>
      </c>
      <c r="G4" s="26"/>
    </row>
    <row r="5" spans="1:7" ht="8.25" customHeight="1" thickBot="1" x14ac:dyDescent="0.3"/>
    <row r="6" spans="1:7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13</v>
      </c>
      <c r="G6" s="41" t="s">
        <v>9</v>
      </c>
    </row>
    <row r="7" spans="1:7" s="23" customFormat="1" x14ac:dyDescent="0.25">
      <c r="A7" s="42"/>
      <c r="B7" s="31" t="s">
        <v>26</v>
      </c>
      <c r="C7" s="32" t="s">
        <v>5</v>
      </c>
      <c r="D7" s="27"/>
      <c r="E7" s="27"/>
      <c r="F7" s="28"/>
      <c r="G7" s="43"/>
    </row>
    <row r="8" spans="1:7" x14ac:dyDescent="0.25">
      <c r="A8" s="44">
        <v>1</v>
      </c>
      <c r="B8" s="54" t="s">
        <v>244</v>
      </c>
      <c r="C8" s="55" t="s">
        <v>245</v>
      </c>
      <c r="D8" s="29" t="s">
        <v>248</v>
      </c>
      <c r="E8" s="34">
        <v>8.66</v>
      </c>
      <c r="F8" s="52">
        <v>2.5530092592592592E-3</v>
      </c>
      <c r="G8" s="45">
        <f>SUM(E9:F9)</f>
        <v>369</v>
      </c>
    </row>
    <row r="9" spans="1:7" x14ac:dyDescent="0.25">
      <c r="A9" s="46">
        <f>A8</f>
        <v>1</v>
      </c>
      <c r="B9" s="56" t="s">
        <v>246</v>
      </c>
      <c r="C9" s="57" t="s">
        <v>247</v>
      </c>
      <c r="D9" s="30"/>
      <c r="E9" s="36">
        <f>IF(ISBLANK(E8),"",TRUNC(59.76*(E8-11)^2))</f>
        <v>327</v>
      </c>
      <c r="F9" s="36">
        <f>IF(ISBLANK(F8),"",TRUNC(0.1139*((F8/$F$4)-240)^2))</f>
        <v>42</v>
      </c>
      <c r="G9" s="47">
        <f>G8</f>
        <v>369</v>
      </c>
    </row>
    <row r="10" spans="1:7" x14ac:dyDescent="0.25">
      <c r="A10" s="44">
        <v>2</v>
      </c>
      <c r="B10" s="83" t="s">
        <v>78</v>
      </c>
      <c r="C10" s="84" t="s">
        <v>233</v>
      </c>
      <c r="D10" s="29" t="s">
        <v>219</v>
      </c>
      <c r="E10" s="34">
        <v>8.8800000000000008</v>
      </c>
      <c r="F10" s="52">
        <v>2.61875E-3</v>
      </c>
      <c r="G10" s="45">
        <f>SUM(E11:F11)</f>
        <v>289</v>
      </c>
    </row>
    <row r="11" spans="1:7" x14ac:dyDescent="0.25">
      <c r="A11" s="46">
        <f t="shared" ref="A11" si="0">A10</f>
        <v>2</v>
      </c>
      <c r="B11" s="85" t="s">
        <v>234</v>
      </c>
      <c r="C11" s="57" t="s">
        <v>118</v>
      </c>
      <c r="D11" s="30"/>
      <c r="E11" s="36">
        <f>IF(ISBLANK(E10),"",TRUNC(59.76*(E10-11)^2))</f>
        <v>268</v>
      </c>
      <c r="F11" s="36">
        <f>IF(ISBLANK(F10),"",TRUNC(0.1139*((F10/$F$4)-240)^2))</f>
        <v>21</v>
      </c>
      <c r="G11" s="47">
        <f>G10</f>
        <v>289</v>
      </c>
    </row>
    <row r="12" spans="1:7" x14ac:dyDescent="0.25">
      <c r="A12" s="44">
        <v>3</v>
      </c>
      <c r="B12" s="86" t="s">
        <v>238</v>
      </c>
      <c r="C12" s="87" t="s">
        <v>239</v>
      </c>
      <c r="D12" s="29" t="s">
        <v>219</v>
      </c>
      <c r="E12" s="34">
        <v>9.58</v>
      </c>
      <c r="F12" s="52">
        <v>2.8189814814814813E-3</v>
      </c>
      <c r="G12" s="45">
        <f>SUM(E13:F13)</f>
        <v>121</v>
      </c>
    </row>
    <row r="13" spans="1:7" x14ac:dyDescent="0.25">
      <c r="A13" s="46">
        <f t="shared" ref="A13" si="1">A12</f>
        <v>3</v>
      </c>
      <c r="B13" s="88" t="s">
        <v>58</v>
      </c>
      <c r="C13" s="67" t="s">
        <v>118</v>
      </c>
      <c r="D13" s="30"/>
      <c r="E13" s="36">
        <f>IF(ISBLANK(E12),"",TRUNC(59.76*(E12-11)^2))</f>
        <v>120</v>
      </c>
      <c r="F13" s="36">
        <f>IF(ISBLANK(F12),"",TRUNC(0.1139*((F12/$F$4)-240)^2))</f>
        <v>1</v>
      </c>
      <c r="G13" s="47">
        <f>G12</f>
        <v>121</v>
      </c>
    </row>
    <row r="14" spans="1:7" x14ac:dyDescent="0.25">
      <c r="A14" s="44">
        <v>4</v>
      </c>
      <c r="B14" s="61" t="s">
        <v>145</v>
      </c>
      <c r="C14" s="62" t="s">
        <v>146</v>
      </c>
      <c r="D14" s="29" t="s">
        <v>114</v>
      </c>
      <c r="E14" s="34">
        <v>11.02</v>
      </c>
      <c r="F14" s="52">
        <v>3.0505787037037034E-3</v>
      </c>
      <c r="G14" s="45">
        <f>SUM(E15:F15)</f>
        <v>0</v>
      </c>
    </row>
    <row r="15" spans="1:7" ht="16.5" thickBot="1" x14ac:dyDescent="0.3">
      <c r="A15" s="107">
        <f t="shared" ref="A15" si="2">A14</f>
        <v>4</v>
      </c>
      <c r="B15" s="108" t="s">
        <v>147</v>
      </c>
      <c r="C15" s="59" t="s">
        <v>118</v>
      </c>
      <c r="D15" s="48"/>
      <c r="E15" s="50">
        <f>IF(ISBLANK(E14),"",TRUNC(59.76*(E14-11)^2))</f>
        <v>0</v>
      </c>
      <c r="F15" s="50">
        <v>0</v>
      </c>
      <c r="G15" s="51">
        <f>G14</f>
        <v>0</v>
      </c>
    </row>
  </sheetData>
  <sortState ref="B8:G17">
    <sortCondition descending="1" ref="G8:G17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"/>
  <sheetViews>
    <sheetView zoomScaleNormal="100" workbookViewId="0">
      <selection activeCell="D17" sqref="D17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7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</row>
    <row r="2" spans="1:7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</row>
    <row r="3" spans="1:7" ht="6" customHeight="1" x14ac:dyDescent="0.25"/>
    <row r="4" spans="1:7" ht="12.75" customHeight="1" x14ac:dyDescent="0.25">
      <c r="A4" s="25" t="s">
        <v>12</v>
      </c>
      <c r="C4" s="24" t="s">
        <v>1</v>
      </c>
      <c r="F4" s="53">
        <v>1.1574074074074073E-5</v>
      </c>
      <c r="G4" s="26"/>
    </row>
    <row r="5" spans="1:7" ht="8.25" customHeight="1" thickBot="1" x14ac:dyDescent="0.3"/>
    <row r="6" spans="1:7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13</v>
      </c>
      <c r="G6" s="41" t="s">
        <v>9</v>
      </c>
    </row>
    <row r="7" spans="1:7" s="23" customFormat="1" x14ac:dyDescent="0.25">
      <c r="A7" s="42"/>
      <c r="B7" s="31" t="s">
        <v>26</v>
      </c>
      <c r="C7" s="32" t="s">
        <v>5</v>
      </c>
      <c r="D7" s="27"/>
      <c r="E7" s="27"/>
      <c r="F7" s="28"/>
      <c r="G7" s="43"/>
    </row>
    <row r="8" spans="1:7" x14ac:dyDescent="0.25">
      <c r="A8" s="44">
        <v>1</v>
      </c>
      <c r="B8" s="54" t="s">
        <v>49</v>
      </c>
      <c r="C8" s="55" t="s">
        <v>315</v>
      </c>
      <c r="D8" s="29" t="s">
        <v>294</v>
      </c>
      <c r="E8" s="34">
        <v>9.17</v>
      </c>
      <c r="F8" s="52">
        <v>2.5892361111111112E-3</v>
      </c>
      <c r="G8" s="45">
        <f>SUM(E9:F9)</f>
        <v>1140</v>
      </c>
    </row>
    <row r="9" spans="1:7" x14ac:dyDescent="0.25">
      <c r="A9" s="46">
        <f>A8</f>
        <v>1</v>
      </c>
      <c r="B9" s="56" t="s">
        <v>316</v>
      </c>
      <c r="C9" s="57" t="s">
        <v>0</v>
      </c>
      <c r="D9" s="30"/>
      <c r="E9" s="36">
        <f>IF(ISBLANK(E8),"",TRUNC(17.22*(E8-15.4)^2))</f>
        <v>668</v>
      </c>
      <c r="F9" s="36">
        <f>IF(ISBLANK(F8),"",TRUNC(0.03473*((F8/$F$4)-340.4)^2))</f>
        <v>472</v>
      </c>
      <c r="G9" s="47">
        <f>G8</f>
        <v>1140</v>
      </c>
    </row>
    <row r="10" spans="1:7" x14ac:dyDescent="0.25">
      <c r="A10" s="44">
        <v>2</v>
      </c>
      <c r="B10" s="54" t="s">
        <v>201</v>
      </c>
      <c r="C10" s="55" t="s">
        <v>72</v>
      </c>
      <c r="D10" s="29" t="s">
        <v>262</v>
      </c>
      <c r="E10" s="34">
        <v>9.5</v>
      </c>
      <c r="F10" s="52">
        <v>2.7280092592592594E-3</v>
      </c>
      <c r="G10" s="45">
        <f t="shared" ref="G10" si="0">SUM(E11:F11)</f>
        <v>979</v>
      </c>
    </row>
    <row r="11" spans="1:7" ht="16.5" thickBot="1" x14ac:dyDescent="0.3">
      <c r="A11" s="107">
        <f t="shared" ref="A11" si="1">A10</f>
        <v>2</v>
      </c>
      <c r="B11" s="58" t="s">
        <v>366</v>
      </c>
      <c r="C11" s="59" t="s">
        <v>0</v>
      </c>
      <c r="D11" s="48"/>
      <c r="E11" s="50">
        <f t="shared" ref="E11" si="2">IF(ISBLANK(E10),"",TRUNC(17.22*(E10-15.4)^2))</f>
        <v>599</v>
      </c>
      <c r="F11" s="50">
        <f t="shared" ref="F11" si="3">IF(ISBLANK(F10),"",TRUNC(0.03473*((F10/$F$4)-340.4)^2))</f>
        <v>380</v>
      </c>
      <c r="G11" s="51">
        <f t="shared" ref="G11" si="4">G10</f>
        <v>979</v>
      </c>
    </row>
  </sheetData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5"/>
  <sheetViews>
    <sheetView zoomScaleNormal="100" workbookViewId="0">
      <selection activeCell="C17" sqref="C17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7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</row>
    <row r="2" spans="1:7" s="20" customFormat="1" ht="15" customHeight="1" x14ac:dyDescent="0.25">
      <c r="A2" s="16" t="s">
        <v>39</v>
      </c>
      <c r="B2" s="16"/>
      <c r="C2" s="17"/>
      <c r="D2" s="17"/>
      <c r="E2" s="18"/>
      <c r="F2" s="21"/>
      <c r="G2" s="22"/>
    </row>
    <row r="3" spans="1:7" ht="6" customHeight="1" x14ac:dyDescent="0.25"/>
    <row r="4" spans="1:7" ht="12.75" customHeight="1" x14ac:dyDescent="0.25">
      <c r="A4" s="25" t="s">
        <v>12</v>
      </c>
      <c r="C4" s="24" t="s">
        <v>11</v>
      </c>
      <c r="F4" s="53">
        <v>1.1574074074074073E-5</v>
      </c>
      <c r="G4" s="26"/>
    </row>
    <row r="5" spans="1:7" ht="8.25" customHeight="1" thickBot="1" x14ac:dyDescent="0.3"/>
    <row r="6" spans="1:7" s="23" customFormat="1" x14ac:dyDescent="0.2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13</v>
      </c>
      <c r="G6" s="41" t="s">
        <v>9</v>
      </c>
    </row>
    <row r="7" spans="1:7" s="23" customFormat="1" x14ac:dyDescent="0.25">
      <c r="A7" s="42"/>
      <c r="B7" s="31" t="s">
        <v>26</v>
      </c>
      <c r="C7" s="32" t="s">
        <v>5</v>
      </c>
      <c r="D7" s="27"/>
      <c r="E7" s="27"/>
      <c r="F7" s="28"/>
      <c r="G7" s="43"/>
    </row>
    <row r="8" spans="1:7" x14ac:dyDescent="0.25">
      <c r="A8" s="44">
        <v>1</v>
      </c>
      <c r="B8" s="54" t="s">
        <v>338</v>
      </c>
      <c r="C8" s="55" t="s">
        <v>339</v>
      </c>
      <c r="D8" s="29" t="s">
        <v>328</v>
      </c>
      <c r="E8" s="34">
        <v>8.4600000000000009</v>
      </c>
      <c r="F8" s="52">
        <v>2.1903935185185186E-3</v>
      </c>
      <c r="G8" s="45">
        <f>SUM(E9:F9)</f>
        <v>678</v>
      </c>
    </row>
    <row r="9" spans="1:7" x14ac:dyDescent="0.25">
      <c r="A9" s="46">
        <f>A8</f>
        <v>1</v>
      </c>
      <c r="B9" s="56" t="s">
        <v>340</v>
      </c>
      <c r="C9" s="57" t="s">
        <v>0</v>
      </c>
      <c r="D9" s="30" t="s">
        <v>329</v>
      </c>
      <c r="E9" s="36">
        <f>IF(ISBLANK(E8),"",TRUNC(59.76*(E8-11)^2))</f>
        <v>385</v>
      </c>
      <c r="F9" s="36">
        <f>IF(ISBLANK(F8),"",TRUNC(0.1139*((F8/$F$4)-240)^2))</f>
        <v>293</v>
      </c>
      <c r="G9" s="47">
        <f>G8</f>
        <v>678</v>
      </c>
    </row>
    <row r="10" spans="1:7" x14ac:dyDescent="0.25">
      <c r="A10" s="44">
        <v>2</v>
      </c>
      <c r="B10" s="54" t="s">
        <v>88</v>
      </c>
      <c r="C10" s="55" t="s">
        <v>89</v>
      </c>
      <c r="D10" s="29" t="s">
        <v>87</v>
      </c>
      <c r="E10" s="34">
        <v>8.6300000000000008</v>
      </c>
      <c r="F10" s="52">
        <v>2.1740740740740739E-3</v>
      </c>
      <c r="G10" s="45">
        <f>SUM(E11:F11)</f>
        <v>644</v>
      </c>
    </row>
    <row r="11" spans="1:7" x14ac:dyDescent="0.25">
      <c r="A11" s="46">
        <f t="shared" ref="A11" si="0">A10</f>
        <v>2</v>
      </c>
      <c r="B11" s="56" t="s">
        <v>90</v>
      </c>
      <c r="C11" s="57" t="s">
        <v>86</v>
      </c>
      <c r="D11" s="30"/>
      <c r="E11" s="36">
        <f>IF(ISBLANK(E10),"",TRUNC(59.76*(E10-11)^2))</f>
        <v>335</v>
      </c>
      <c r="F11" s="36">
        <f>IF(ISBLANK(F10),"",TRUNC(0.1139*((F10/$F$4)-240)^2))</f>
        <v>309</v>
      </c>
      <c r="G11" s="47">
        <f>G10</f>
        <v>644</v>
      </c>
    </row>
    <row r="12" spans="1:7" x14ac:dyDescent="0.25">
      <c r="A12" s="44">
        <v>3</v>
      </c>
      <c r="B12" s="54" t="s">
        <v>249</v>
      </c>
      <c r="C12" s="55" t="s">
        <v>250</v>
      </c>
      <c r="D12" s="29" t="s">
        <v>248</v>
      </c>
      <c r="E12" s="34">
        <v>9.1</v>
      </c>
      <c r="F12" s="52">
        <v>2.2728009259259259E-3</v>
      </c>
      <c r="G12" s="45">
        <f>SUM(E13:F13)</f>
        <v>431</v>
      </c>
    </row>
    <row r="13" spans="1:7" x14ac:dyDescent="0.25">
      <c r="A13" s="46">
        <f t="shared" ref="A13" si="1">A12</f>
        <v>3</v>
      </c>
      <c r="B13" s="56" t="s">
        <v>251</v>
      </c>
      <c r="C13" s="57" t="s">
        <v>252</v>
      </c>
      <c r="D13" s="30"/>
      <c r="E13" s="36">
        <f>IF(ISBLANK(E12),"",TRUNC(59.76*(E12-11)^2))</f>
        <v>215</v>
      </c>
      <c r="F13" s="36">
        <f>IF(ISBLANK(F12),"",TRUNC(0.1139*((F12/$F$4)-240)^2))</f>
        <v>216</v>
      </c>
      <c r="G13" s="47">
        <f>G12</f>
        <v>431</v>
      </c>
    </row>
    <row r="14" spans="1:7" x14ac:dyDescent="0.25">
      <c r="A14" s="44">
        <v>4</v>
      </c>
      <c r="B14" s="61" t="s">
        <v>32</v>
      </c>
      <c r="C14" s="62" t="s">
        <v>140</v>
      </c>
      <c r="D14" s="29" t="s">
        <v>114</v>
      </c>
      <c r="E14" s="34">
        <v>9.68</v>
      </c>
      <c r="F14" s="52">
        <v>2.5531249999999998E-3</v>
      </c>
      <c r="G14" s="45">
        <f>SUM(E15:F15)</f>
        <v>146</v>
      </c>
    </row>
    <row r="15" spans="1:7" ht="16.5" thickBot="1" x14ac:dyDescent="0.3">
      <c r="A15" s="107">
        <f t="shared" ref="A15" si="2">A14</f>
        <v>4</v>
      </c>
      <c r="B15" s="108" t="s">
        <v>141</v>
      </c>
      <c r="C15" s="59" t="s">
        <v>118</v>
      </c>
      <c r="D15" s="48"/>
      <c r="E15" s="50">
        <f>IF(ISBLANK(E14),"",TRUNC(59.76*(E14-11)^2))</f>
        <v>104</v>
      </c>
      <c r="F15" s="50">
        <f>IF(ISBLANK(F14),"",TRUNC(0.1139*((F14/$F$4)-240)^2))</f>
        <v>42</v>
      </c>
      <c r="G15" s="51">
        <f>G14</f>
        <v>146</v>
      </c>
    </row>
  </sheetData>
  <sortState ref="B8:G15">
    <sortCondition descending="1" ref="G8:G15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Viršelis</vt:lpstr>
      <vt:lpstr>SM</vt:lpstr>
      <vt:lpstr>SB</vt:lpstr>
      <vt:lpstr>SMj</vt:lpstr>
      <vt:lpstr>SBj</vt:lpstr>
      <vt:lpstr>BM</vt:lpstr>
      <vt:lpstr>BB</vt:lpstr>
      <vt:lpstr>BMj</vt:lpstr>
      <vt:lpstr>BBj</vt:lpstr>
      <vt:lpstr>ŠM</vt:lpstr>
      <vt:lpstr>ŠB</vt:lpstr>
      <vt:lpstr>ŠMj</vt:lpstr>
      <vt:lpstr>ŠBj</vt:lpstr>
      <vt:lpstr>MM</vt:lpstr>
      <vt:lpstr>MB</vt:lpstr>
      <vt:lpstr>MMj</vt:lpstr>
      <vt:lpstr>MBj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</dc:creator>
  <cp:lastModifiedBy>Steponas Misiūnas</cp:lastModifiedBy>
  <cp:lastPrinted>2017-03-09T14:54:26Z</cp:lastPrinted>
  <dcterms:created xsi:type="dcterms:W3CDTF">2015-03-10T12:15:55Z</dcterms:created>
  <dcterms:modified xsi:type="dcterms:W3CDTF">2017-03-10T12:16:49Z</dcterms:modified>
</cp:coreProperties>
</file>