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activeTab="0"/>
  </bookViews>
  <sheets>
    <sheet name="100 M" sheetId="1" r:id="rId1"/>
    <sheet name="100 V" sheetId="2" r:id="rId2"/>
    <sheet name="100 bb M" sheetId="3" r:id="rId3"/>
    <sheet name="110 bb V" sheetId="4" r:id="rId4"/>
    <sheet name="400 M" sheetId="5" r:id="rId5"/>
    <sheet name="400 V" sheetId="6" r:id="rId6"/>
    <sheet name="1500 M" sheetId="7" r:id="rId7"/>
    <sheet name="1500 V" sheetId="8" r:id="rId8"/>
    <sheet name="10000 V " sheetId="9" r:id="rId9"/>
    <sheet name="Aukstis M" sheetId="10" r:id="rId10"/>
    <sheet name="Aukstis V" sheetId="11" r:id="rId11"/>
    <sheet name="Tolis M" sheetId="12" r:id="rId12"/>
    <sheet name="Tolis V" sheetId="13" r:id="rId13"/>
    <sheet name="Rutulys M" sheetId="14" r:id="rId14"/>
    <sheet name="Rutulys V" sheetId="15" r:id="rId15"/>
    <sheet name="Diskas V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eg">'[1]nbox'!$C$70:$D$105</definedName>
    <definedName name="brez">'[2]beg_rez'!$I$5:$AN$77</definedName>
    <definedName name="dal">'[2]dal_r'!$D$3:$AX$76</definedName>
    <definedName name="dfdsfdsf" localSheetId="0">#REF!</definedName>
    <definedName name="dfdsfdsf" localSheetId="1">#REF!</definedName>
    <definedName name="dfdsfdsf" localSheetId="8">#REF!</definedName>
    <definedName name="dfdsfdsf" localSheetId="5">#REF!</definedName>
    <definedName name="dfdsfdsf" localSheetId="9">#REF!</definedName>
    <definedName name="dfdsfdsf" localSheetId="10">#REF!</definedName>
    <definedName name="dfdsfdsf" localSheetId="15">#REF!</definedName>
    <definedName name="dfdsfdsf" localSheetId="13">#REF!</definedName>
    <definedName name="dfdsfdsf" localSheetId="14">#REF!</definedName>
    <definedName name="dfdsfdsf" localSheetId="11">#REF!</definedName>
    <definedName name="dfdsfdsf" localSheetId="12">#REF!</definedName>
    <definedName name="dfdsfdsf">#REF!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0">#REF!</definedName>
    <definedName name="klp" localSheetId="1">#REF!</definedName>
    <definedName name="klp" localSheetId="8">#REF!</definedName>
    <definedName name="klp" localSheetId="5">#REF!</definedName>
    <definedName name="klp" localSheetId="9">#REF!</definedName>
    <definedName name="klp" localSheetId="10">#REF!</definedName>
    <definedName name="klp" localSheetId="15">#REF!</definedName>
    <definedName name="klp" localSheetId="13">#REF!</definedName>
    <definedName name="klp" localSheetId="14">#REF!</definedName>
    <definedName name="klp" localSheetId="11">#REF!</definedName>
    <definedName name="klp" localSheetId="12">#REF!</definedName>
    <definedName name="klp">#REF!</definedName>
    <definedName name="komj">'[2]viso J tsk'!$C$3:$F$16</definedName>
    <definedName name="komjc">'[2]viso JC tsk'!$C$3:$F$16</definedName>
    <definedName name="kph" localSheetId="0">#REF!</definedName>
    <definedName name="kph" localSheetId="1">#REF!</definedName>
    <definedName name="kph" localSheetId="8">#REF!</definedName>
    <definedName name="kph" localSheetId="5">#REF!</definedName>
    <definedName name="kph" localSheetId="9">#REF!</definedName>
    <definedName name="kph" localSheetId="10">#REF!</definedName>
    <definedName name="kph" localSheetId="15">#REF!</definedName>
    <definedName name="kph" localSheetId="13">#REF!</definedName>
    <definedName name="kph" localSheetId="14">#REF!</definedName>
    <definedName name="kph" localSheetId="11">#REF!</definedName>
    <definedName name="kph" localSheetId="12">#REF!</definedName>
    <definedName name="kph">#REF!</definedName>
    <definedName name="kv">'[2]st6tk'!$AF$54:$AG$63</definedName>
    <definedName name="kv4tk">'[2]st4tk'!$U$49:$V$58</definedName>
    <definedName name="kvabs" localSheetId="0">'[3]3km sp ėj'!#REF!</definedName>
    <definedName name="kvabs" localSheetId="1">'[3]3km sp ėj'!#REF!</definedName>
    <definedName name="kvabs" localSheetId="5">'[3]3km sp ėj'!#REF!</definedName>
    <definedName name="kvabs" localSheetId="10">'[3]3km sp ėj'!#REF!</definedName>
    <definedName name="kvabs" localSheetId="14">'[3]3km sp ėj'!#REF!</definedName>
    <definedName name="kvabs" localSheetId="11">'[3]3km sp ėj'!#REF!</definedName>
    <definedName name="kvabs">'[3]3km sp ėj'!#REF!</definedName>
    <definedName name="kvall" localSheetId="0">'[3]4x200m'!#REF!</definedName>
    <definedName name="kvall" localSheetId="1">'[3]4x200m'!#REF!</definedName>
    <definedName name="kvall" localSheetId="5">'[3]4x200m'!#REF!</definedName>
    <definedName name="kvall" localSheetId="10">'[3]4x200m'!#REF!</definedName>
    <definedName name="kvall" localSheetId="14">'[3]4x200m'!#REF!</definedName>
    <definedName name="kvall" localSheetId="11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0">#REF!</definedName>
    <definedName name="rzfsdm" localSheetId="1">#REF!</definedName>
    <definedName name="rzfsdm" localSheetId="8">#REF!</definedName>
    <definedName name="rzfsdm" localSheetId="5">#REF!</definedName>
    <definedName name="rzfsdm" localSheetId="9">#REF!</definedName>
    <definedName name="rzfsdm" localSheetId="10">#REF!</definedName>
    <definedName name="rzfsdm" localSheetId="15">#REF!</definedName>
    <definedName name="rzfsdm" localSheetId="13">#REF!</definedName>
    <definedName name="rzfsdm" localSheetId="14">#REF!</definedName>
    <definedName name="rzfsdm" localSheetId="11">#REF!</definedName>
    <definedName name="rzfsdm" localSheetId="12">#REF!</definedName>
    <definedName name="rzfsdm">#REF!</definedName>
    <definedName name="rzfsdv" localSheetId="0">#REF!</definedName>
    <definedName name="rzfsdv" localSheetId="1">#REF!</definedName>
    <definedName name="rzfsdv" localSheetId="8">#REF!</definedName>
    <definedName name="rzfsdv" localSheetId="5">#REF!</definedName>
    <definedName name="rzfsdv" localSheetId="9">#REF!</definedName>
    <definedName name="rzfsdv" localSheetId="10">#REF!</definedName>
    <definedName name="rzfsdv" localSheetId="15">#REF!</definedName>
    <definedName name="rzfsdv" localSheetId="13">#REF!</definedName>
    <definedName name="rzfsdv" localSheetId="14">#REF!</definedName>
    <definedName name="rzfsdv" localSheetId="11">#REF!</definedName>
    <definedName name="rzfsdv" localSheetId="12">#REF!</definedName>
    <definedName name="rzfsdv">#REF!</definedName>
    <definedName name="rzfsm">'[1]60m bb M'!$U$9:$AK$14</definedName>
    <definedName name="rzfssm" localSheetId="0">#REF!</definedName>
    <definedName name="rzfssm" localSheetId="1">#REF!</definedName>
    <definedName name="rzfssm" localSheetId="8">#REF!</definedName>
    <definedName name="rzfssm" localSheetId="5">#REF!</definedName>
    <definedName name="rzfssm" localSheetId="9">#REF!</definedName>
    <definedName name="rzfssm" localSheetId="10">#REF!</definedName>
    <definedName name="rzfssm" localSheetId="15">#REF!</definedName>
    <definedName name="rzfssm" localSheetId="13">#REF!</definedName>
    <definedName name="rzfssm" localSheetId="14">#REF!</definedName>
    <definedName name="rzfssm" localSheetId="11">#REF!</definedName>
    <definedName name="rzfssm" localSheetId="12">#REF!</definedName>
    <definedName name="rzfssm">#REF!</definedName>
    <definedName name="rzfsv" localSheetId="0">#REF!</definedName>
    <definedName name="rzfsv" localSheetId="1">#REF!</definedName>
    <definedName name="rzfsv" localSheetId="8">#REF!</definedName>
    <definedName name="rzfsv" localSheetId="5">#REF!</definedName>
    <definedName name="rzfsv" localSheetId="9">#REF!</definedName>
    <definedName name="rzfsv" localSheetId="10">#REF!</definedName>
    <definedName name="rzfsv" localSheetId="15">#REF!</definedName>
    <definedName name="rzfsv" localSheetId="13">#REF!</definedName>
    <definedName name="rzfsv" localSheetId="14">#REF!</definedName>
    <definedName name="rzfsv" localSheetId="11">#REF!</definedName>
    <definedName name="rzfsv" localSheetId="12">#REF!</definedName>
    <definedName name="rzfsv">#REF!</definedName>
    <definedName name="rzfswm" localSheetId="0">#REF!</definedName>
    <definedName name="rzfswm" localSheetId="1">#REF!</definedName>
    <definedName name="rzfswm" localSheetId="8">#REF!</definedName>
    <definedName name="rzfswm" localSheetId="5">#REF!</definedName>
    <definedName name="rzfswm" localSheetId="9">#REF!</definedName>
    <definedName name="rzfswm" localSheetId="10">#REF!</definedName>
    <definedName name="rzfswm" localSheetId="15">#REF!</definedName>
    <definedName name="rzfswm" localSheetId="13">#REF!</definedName>
    <definedName name="rzfswm" localSheetId="14">#REF!</definedName>
    <definedName name="rzfswm" localSheetId="11">#REF!</definedName>
    <definedName name="rzfswm" localSheetId="12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0">#REF!</definedName>
    <definedName name="rzim" localSheetId="1">#REF!</definedName>
    <definedName name="rzim" localSheetId="8">#REF!</definedName>
    <definedName name="rzim" localSheetId="5">#REF!</definedName>
    <definedName name="rzim" localSheetId="9">#REF!</definedName>
    <definedName name="rzim" localSheetId="10">#REF!</definedName>
    <definedName name="rzim" localSheetId="15">#REF!</definedName>
    <definedName name="rzim" localSheetId="13">#REF!</definedName>
    <definedName name="rzim" localSheetId="14">#REF!</definedName>
    <definedName name="rzim" localSheetId="11">#REF!</definedName>
    <definedName name="rzim" localSheetId="12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0">#REF!</definedName>
    <definedName name="rzsdfam" localSheetId="1">#REF!</definedName>
    <definedName name="rzsdfam" localSheetId="8">#REF!</definedName>
    <definedName name="rzsdfam" localSheetId="5">#REF!</definedName>
    <definedName name="rzsdfam" localSheetId="9">#REF!</definedName>
    <definedName name="rzsdfam" localSheetId="10">#REF!</definedName>
    <definedName name="rzsdfam" localSheetId="15">#REF!</definedName>
    <definedName name="rzsdfam" localSheetId="13">#REF!</definedName>
    <definedName name="rzsdfam" localSheetId="14">#REF!</definedName>
    <definedName name="rzsdfam" localSheetId="11">#REF!</definedName>
    <definedName name="rzsdfam" localSheetId="12">#REF!</definedName>
    <definedName name="rzsdfam">#REF!</definedName>
    <definedName name="rzsfam">'[1]60m bb M'!$B$9:$S$89</definedName>
    <definedName name="rzsfav" localSheetId="0">#REF!</definedName>
    <definedName name="rzsfav" localSheetId="1">#REF!</definedName>
    <definedName name="rzsfav" localSheetId="8">#REF!</definedName>
    <definedName name="rzsfav" localSheetId="5">#REF!</definedName>
    <definedName name="rzsfav" localSheetId="9">#REF!</definedName>
    <definedName name="rzsfav" localSheetId="10">#REF!</definedName>
    <definedName name="rzsfav" localSheetId="15">#REF!</definedName>
    <definedName name="rzsfav" localSheetId="13">#REF!</definedName>
    <definedName name="rzsfav" localSheetId="14">#REF!</definedName>
    <definedName name="rzsfav" localSheetId="11">#REF!</definedName>
    <definedName name="rzsfav" localSheetId="12">#REF!</definedName>
    <definedName name="rzsfav">#REF!</definedName>
    <definedName name="rzsm">'[1]60m M'!$B$8:$R$89</definedName>
    <definedName name="rzssfam" localSheetId="0">#REF!</definedName>
    <definedName name="rzssfam" localSheetId="1">#REF!</definedName>
    <definedName name="rzssfam" localSheetId="8">#REF!</definedName>
    <definedName name="rzssfam" localSheetId="5">#REF!</definedName>
    <definedName name="rzssfam" localSheetId="9">#REF!</definedName>
    <definedName name="rzssfam" localSheetId="10">#REF!</definedName>
    <definedName name="rzssfam" localSheetId="15">#REF!</definedName>
    <definedName name="rzssfam" localSheetId="13">#REF!</definedName>
    <definedName name="rzssfam" localSheetId="14">#REF!</definedName>
    <definedName name="rzssfam" localSheetId="11">#REF!</definedName>
    <definedName name="rzssfam" localSheetId="12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0">#REF!</definedName>
    <definedName name="rzswfam" localSheetId="1">#REF!</definedName>
    <definedName name="rzswfam" localSheetId="8">#REF!</definedName>
    <definedName name="rzswfam" localSheetId="5">#REF!</definedName>
    <definedName name="rzswfam" localSheetId="9">#REF!</definedName>
    <definedName name="rzswfam" localSheetId="10">#REF!</definedName>
    <definedName name="rzswfam" localSheetId="15">#REF!</definedName>
    <definedName name="rzswfam" localSheetId="13">#REF!</definedName>
    <definedName name="rzswfam" localSheetId="14">#REF!</definedName>
    <definedName name="rzswfam" localSheetId="11">#REF!</definedName>
    <definedName name="rzswfam" localSheetId="12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0">#REF!</definedName>
    <definedName name="Sektoriu_Tolis_V_List" localSheetId="1">#REF!</definedName>
    <definedName name="Sektoriu_Tolis_V_List" localSheetId="8">#REF!</definedName>
    <definedName name="Sektoriu_Tolis_V_List" localSheetId="5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3">#REF!</definedName>
    <definedName name="Sektoriu_Tolis_V_List" localSheetId="14">#REF!</definedName>
    <definedName name="Sektoriu_Tolis_V_List" localSheetId="11">#REF!</definedName>
    <definedName name="Sektoriu_Tolis_V_List" localSheetId="12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0">#REF!</definedName>
    <definedName name="tskk" localSheetId="1">#REF!</definedName>
    <definedName name="tskk" localSheetId="8">#REF!</definedName>
    <definedName name="tskk" localSheetId="5">#REF!</definedName>
    <definedName name="tskk" localSheetId="9">#REF!</definedName>
    <definedName name="tskk" localSheetId="10">#REF!</definedName>
    <definedName name="tskk" localSheetId="15">#REF!</definedName>
    <definedName name="tskk" localSheetId="13">#REF!</definedName>
    <definedName name="tskk" localSheetId="14">#REF!</definedName>
    <definedName name="tskk" localSheetId="11">#REF!</definedName>
    <definedName name="tskk" localSheetId="12">#REF!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xdfd" localSheetId="0">#REF!</definedName>
    <definedName name="xdfd" localSheetId="1">#REF!</definedName>
    <definedName name="xdfd" localSheetId="8">#REF!</definedName>
    <definedName name="xdfd" localSheetId="5">#REF!</definedName>
    <definedName name="xdfd" localSheetId="9">#REF!</definedName>
    <definedName name="xdfd" localSheetId="10">#REF!</definedName>
    <definedName name="xdfd" localSheetId="15">#REF!</definedName>
    <definedName name="xdfd" localSheetId="13">#REF!</definedName>
    <definedName name="xdfd" localSheetId="14">#REF!</definedName>
    <definedName name="xdfd" localSheetId="11">#REF!</definedName>
    <definedName name="xdfd" localSheetId="12">#REF!</definedName>
    <definedName name="xdfd">#REF!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<sst xmlns="http://schemas.openxmlformats.org/spreadsheetml/2006/main" count="939" uniqueCount="411">
  <si>
    <t xml:space="preserve">LIETUVOS iki 23 m. PIRMENYBĖS </t>
  </si>
  <si>
    <t>Kaunas,</t>
  </si>
  <si>
    <t>2017-07-01</t>
  </si>
  <si>
    <t>110 m barjerinis bėgimas vyrams</t>
  </si>
  <si>
    <t>Finalas</t>
  </si>
  <si>
    <t>Vieta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</si>
  <si>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</si>
  <si>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</si>
  <si>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</si>
  <si>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</si>
  <si>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</si>
  <si>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</si>
  <si>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</si>
  <si>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</si>
  <si>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Par.bėg.</t>
  </si>
  <si>
    <t>Vėjas</t>
  </si>
  <si>
    <t>R.l.</t>
  </si>
  <si>
    <t>Kv.l.</t>
  </si>
  <si>
    <t>Treneris</t>
  </si>
  <si>
    <t>SB(2017)</t>
  </si>
  <si>
    <t>Rapolas</t>
  </si>
  <si>
    <t>Saulius</t>
  </si>
  <si>
    <t>1996-02-15</t>
  </si>
  <si>
    <t>Vilnius 1</t>
  </si>
  <si>
    <t>VMSC</t>
  </si>
  <si>
    <t>E. Žiupkienė</t>
  </si>
  <si>
    <t>13,93</t>
  </si>
  <si>
    <t>Martynas</t>
  </si>
  <si>
    <t>Vrašinskas</t>
  </si>
  <si>
    <t>1995-09-30</t>
  </si>
  <si>
    <t>Kaunas-1,Klaipėda</t>
  </si>
  <si>
    <t>"Startas"</t>
  </si>
  <si>
    <t>COSMA</t>
  </si>
  <si>
    <t>N.Gedgaudienė,D.Senkus</t>
  </si>
  <si>
    <t>14,47</t>
  </si>
  <si>
    <t>Simas</t>
  </si>
  <si>
    <t>Gailevičius</t>
  </si>
  <si>
    <t>1997-12-01</t>
  </si>
  <si>
    <t>Kaunas</t>
  </si>
  <si>
    <t>ind.</t>
  </si>
  <si>
    <t>A.Gavėnas,L.Rolskis</t>
  </si>
  <si>
    <t>16,73</t>
  </si>
  <si>
    <t>15,43</t>
  </si>
  <si>
    <t>J. Baikštienė, T. Skalikas</t>
  </si>
  <si>
    <t>"Piramidė"</t>
  </si>
  <si>
    <t>ŠLASC</t>
  </si>
  <si>
    <t>Šiauliai</t>
  </si>
  <si>
    <t>1997-06-17</t>
  </si>
  <si>
    <t>Mažeikaitė</t>
  </si>
  <si>
    <t>Rasa</t>
  </si>
  <si>
    <t>Rezultatas</t>
  </si>
  <si>
    <t>100 m barjerinis bėgimas moterims</t>
  </si>
  <si>
    <t>5:13,58</t>
  </si>
  <si>
    <t>Z. Zenkevičius, K.Šaulys</t>
  </si>
  <si>
    <t>Aitvaras</t>
  </si>
  <si>
    <t>ŠRSC</t>
  </si>
  <si>
    <t>Švenčionių r.</t>
  </si>
  <si>
    <t>1996-11-22</t>
  </si>
  <si>
    <t>Butkytė</t>
  </si>
  <si>
    <t>Renata</t>
  </si>
  <si>
    <t>5:04,86</t>
  </si>
  <si>
    <t>V. Žiedienė, J. Spudis</t>
  </si>
  <si>
    <t>"Dinamitas"</t>
  </si>
  <si>
    <t>1997-04-01</t>
  </si>
  <si>
    <t>Juknytė</t>
  </si>
  <si>
    <t>Gintarė</t>
  </si>
  <si>
    <t>5:05,23</t>
  </si>
  <si>
    <t>I.Juodeškienė</t>
  </si>
  <si>
    <t>KMK</t>
  </si>
  <si>
    <t>Kaunas-1</t>
  </si>
  <si>
    <t>1997-08-16</t>
  </si>
  <si>
    <t>Brusokaitė</t>
  </si>
  <si>
    <t>Gabrielė</t>
  </si>
  <si>
    <t>-</t>
  </si>
  <si>
    <t>Č.Kundrotas,M.Norbutas</t>
  </si>
  <si>
    <t xml:space="preserve">"COSMA" </t>
  </si>
  <si>
    <t>Vilnius 1,Kelmė</t>
  </si>
  <si>
    <t>1996-12-01</t>
  </si>
  <si>
    <t>Mockaitytė</t>
  </si>
  <si>
    <t>Karolina</t>
  </si>
  <si>
    <t>4:48,79</t>
  </si>
  <si>
    <t>I.Krakoviak-Tolstika,A.Tolstiks</t>
  </si>
  <si>
    <t>1997-10-07</t>
  </si>
  <si>
    <t>Paužaitė</t>
  </si>
  <si>
    <t>4:32,06</t>
  </si>
  <si>
    <t>R.Kančys. I.Juodeškienė</t>
  </si>
  <si>
    <t>b.k.</t>
  </si>
  <si>
    <t>Startas</t>
  </si>
  <si>
    <t>1994-07-20</t>
  </si>
  <si>
    <t>Kančytė</t>
  </si>
  <si>
    <t>Loreta</t>
  </si>
  <si>
    <t>4:27,84</t>
  </si>
  <si>
    <t>I.Juodeškienė,D.Tamulevičius</t>
  </si>
  <si>
    <t>Kaunas-1,Kaišiadorys</t>
  </si>
  <si>
    <t>1995-01-19</t>
  </si>
  <si>
    <t>Pabiržytė</t>
  </si>
  <si>
    <t>Vytautė</t>
  </si>
  <si>
    <t>1500 m bėgimas moterims</t>
  </si>
  <si>
    <t>4:41,99</t>
  </si>
  <si>
    <t>A.Miliauskas</t>
  </si>
  <si>
    <t>Kaunas-2</t>
  </si>
  <si>
    <t>1996-07-17</t>
  </si>
  <si>
    <t>Miliūnas</t>
  </si>
  <si>
    <t>Tomas</t>
  </si>
  <si>
    <t>4:13,25</t>
  </si>
  <si>
    <t>J. Garalevičius, L.Bružas</t>
  </si>
  <si>
    <t>VMSC,VGTU</t>
  </si>
  <si>
    <t>Vilnius 2, Klaipėda</t>
  </si>
  <si>
    <t>1996-05-16</t>
  </si>
  <si>
    <t>Laurinaitis</t>
  </si>
  <si>
    <t>Justinas</t>
  </si>
  <si>
    <t>4:10,84</t>
  </si>
  <si>
    <t>V.Kozlov,P.Žukienė</t>
  </si>
  <si>
    <t>LEU</t>
  </si>
  <si>
    <t>1996-03-06</t>
  </si>
  <si>
    <t>Krivickas</t>
  </si>
  <si>
    <t>Gytis</t>
  </si>
  <si>
    <t>R.Kančys,A.Lukošaitis</t>
  </si>
  <si>
    <t>Kaunas ind.,Šiaulių r.</t>
  </si>
  <si>
    <t>1997-08-05</t>
  </si>
  <si>
    <t>Vališauskas</t>
  </si>
  <si>
    <t>Robertas</t>
  </si>
  <si>
    <t>3:54,52</t>
  </si>
  <si>
    <t>V.Komisaraitis</t>
  </si>
  <si>
    <t>SC "Sūduva"</t>
  </si>
  <si>
    <t>Marijampolė</t>
  </si>
  <si>
    <t>Petkevičius</t>
  </si>
  <si>
    <t>Darius</t>
  </si>
  <si>
    <t>1500 m bėgimas vyrams</t>
  </si>
  <si>
    <t>400 m bėgimas moterims</t>
  </si>
  <si>
    <t>Viktorija</t>
  </si>
  <si>
    <t>Ivickytė</t>
  </si>
  <si>
    <t>1997-02-09</t>
  </si>
  <si>
    <t xml:space="preserve">Vilnius 2 </t>
  </si>
  <si>
    <t>P.Žukienė,V.Kozlov</t>
  </si>
  <si>
    <t>1:02,25</t>
  </si>
  <si>
    <t>Eglė</t>
  </si>
  <si>
    <t>Puidokaitė</t>
  </si>
  <si>
    <t>1995-10-26</t>
  </si>
  <si>
    <t>Klaipėda</t>
  </si>
  <si>
    <t>"Nikė"</t>
  </si>
  <si>
    <t>M.Krakys</t>
  </si>
  <si>
    <t>1:00,87</t>
  </si>
  <si>
    <t>Eva</t>
  </si>
  <si>
    <t>Misiūnaitė</t>
  </si>
  <si>
    <t>1991-12-04</t>
  </si>
  <si>
    <t>bk</t>
  </si>
  <si>
    <t>L. Meuwly, N. Sabaliauskienė</t>
  </si>
  <si>
    <t>54,16</t>
  </si>
  <si>
    <t>Z.Rajunčius</t>
  </si>
  <si>
    <t>NT</t>
  </si>
  <si>
    <t>KKSC</t>
  </si>
  <si>
    <t>Raseiniai</t>
  </si>
  <si>
    <t>1997-03-04</t>
  </si>
  <si>
    <t>Petraitis</t>
  </si>
  <si>
    <t xml:space="preserve">Laimonas </t>
  </si>
  <si>
    <t>53,60</t>
  </si>
  <si>
    <t>1995-08-24</t>
  </si>
  <si>
    <t>Timofejev</t>
  </si>
  <si>
    <t>Andrej</t>
  </si>
  <si>
    <t>52,52</t>
  </si>
  <si>
    <t>R.Snarskienė</t>
  </si>
  <si>
    <t>"Šuolis"</t>
  </si>
  <si>
    <t>1997-05-04</t>
  </si>
  <si>
    <t>Galkauskas</t>
  </si>
  <si>
    <t>Paulius</t>
  </si>
  <si>
    <t>52,92</t>
  </si>
  <si>
    <t>J. Beržanskis, A. Lukošaitis</t>
  </si>
  <si>
    <t>Šiauliai-Šiaulių r.</t>
  </si>
  <si>
    <t>1996-06-12</t>
  </si>
  <si>
    <t>Steponavičius</t>
  </si>
  <si>
    <t>Simonas</t>
  </si>
  <si>
    <t>50,56</t>
  </si>
  <si>
    <t>A.Kazlauskas, D.Urbonienė</t>
  </si>
  <si>
    <t>Kauno r.,Marijampolė</t>
  </si>
  <si>
    <t>1996-09-11</t>
  </si>
  <si>
    <t>Dapkevičius</t>
  </si>
  <si>
    <t>Almantas</t>
  </si>
  <si>
    <t>49,48</t>
  </si>
  <si>
    <t>D.Jankauskaitė,N.Sabaliauskienė,G.Michniova</t>
  </si>
  <si>
    <t>Kaunas-1, Švenčionys</t>
  </si>
  <si>
    <t>1996-02-12</t>
  </si>
  <si>
    <t>Golovacki</t>
  </si>
  <si>
    <t>Daniel</t>
  </si>
  <si>
    <t>49,00</t>
  </si>
  <si>
    <t>I.Jefimova</t>
  </si>
  <si>
    <t>1995-12-19</t>
  </si>
  <si>
    <t>Bukovskis</t>
  </si>
  <si>
    <t>Valentinas</t>
  </si>
  <si>
    <t>47,28</t>
  </si>
  <si>
    <t>G.Šerėnienė</t>
  </si>
  <si>
    <t>1995-05-10</t>
  </si>
  <si>
    <t>Pacevičius</t>
  </si>
  <si>
    <t>Rokas</t>
  </si>
  <si>
    <t>400 m bėgimas vyrams</t>
  </si>
  <si>
    <t>J. Baltrušaitis</t>
  </si>
  <si>
    <t>X</t>
  </si>
  <si>
    <t>NSF</t>
  </si>
  <si>
    <t>SRC</t>
  </si>
  <si>
    <t>Alytus</t>
  </si>
  <si>
    <t>Dundzys</t>
  </si>
  <si>
    <t>Donatas</t>
  </si>
  <si>
    <t>Rez.</t>
  </si>
  <si>
    <t>Eilė</t>
  </si>
  <si>
    <t xml:space="preserve">Vieta </t>
  </si>
  <si>
    <t>Bandymai</t>
  </si>
  <si>
    <t xml:space="preserve">Rutulio (5 kg)stūmimas vyrams </t>
  </si>
  <si>
    <t>V.L.Maleckiai</t>
  </si>
  <si>
    <t>1996-03-26</t>
  </si>
  <si>
    <t>Čekanavičius</t>
  </si>
  <si>
    <t>Karolis</t>
  </si>
  <si>
    <t>V.Murašovas, A.Jasmontas</t>
  </si>
  <si>
    <t>"Viesulo" SC</t>
  </si>
  <si>
    <t>Klaipėda,Skuodas</t>
  </si>
  <si>
    <t>1995-05-19</t>
  </si>
  <si>
    <t>Malotkinas</t>
  </si>
  <si>
    <t>Julius</t>
  </si>
  <si>
    <t>Rutulio stūmimas vyrams</t>
  </si>
  <si>
    <t>100 m bėgimas vyrams</t>
  </si>
  <si>
    <t>2017</t>
  </si>
  <si>
    <t>Mantas</t>
  </si>
  <si>
    <t>Šeštokas</t>
  </si>
  <si>
    <t>1996-04-18</t>
  </si>
  <si>
    <t>M.Skrabulis,D.Skirmantienė,Z.Gleveckienė</t>
  </si>
  <si>
    <t>Silkinis</t>
  </si>
  <si>
    <t>1995-06-23</t>
  </si>
  <si>
    <t>J.Čižauskas,E.Karaškienė</t>
  </si>
  <si>
    <t>10,93</t>
  </si>
  <si>
    <t>Dominykas</t>
  </si>
  <si>
    <t>Urbonas</t>
  </si>
  <si>
    <t>1997-06-25</t>
  </si>
  <si>
    <t>"Beržyno žiogelis"</t>
  </si>
  <si>
    <t>L. Maceika</t>
  </si>
  <si>
    <t>11,01</t>
  </si>
  <si>
    <t>3vieta</t>
  </si>
  <si>
    <t>Tauras</t>
  </si>
  <si>
    <t>Petruškevičius</t>
  </si>
  <si>
    <t>1997-03-18</t>
  </si>
  <si>
    <t>R.Petruškevičius</t>
  </si>
  <si>
    <t>10,99</t>
  </si>
  <si>
    <t>4 vieta</t>
  </si>
  <si>
    <t>Arnas</t>
  </si>
  <si>
    <t>Kučinskas</t>
  </si>
  <si>
    <t>1995-05-06</t>
  </si>
  <si>
    <t>L. Maceika, V. Bogomolovas</t>
  </si>
  <si>
    <t>11,08</t>
  </si>
  <si>
    <t>Irmantas</t>
  </si>
  <si>
    <t>Birbalas</t>
  </si>
  <si>
    <t>LSU</t>
  </si>
  <si>
    <t>Atletas</t>
  </si>
  <si>
    <t>V.Šilinskas</t>
  </si>
  <si>
    <t>11,31</t>
  </si>
  <si>
    <t>Vincentas</t>
  </si>
  <si>
    <t>Liškauskas</t>
  </si>
  <si>
    <t>1997-07-24</t>
  </si>
  <si>
    <t>N.Gedgaudienė</t>
  </si>
  <si>
    <t>Giedrius</t>
  </si>
  <si>
    <t>Rupeika</t>
  </si>
  <si>
    <t>1992-09-10</t>
  </si>
  <si>
    <t>Vilnius, Šakiai</t>
  </si>
  <si>
    <t>D.Skirmantienė, A. Ulinskas</t>
  </si>
  <si>
    <t>11,00</t>
  </si>
  <si>
    <t>Bendoraitis</t>
  </si>
  <si>
    <t>A.Skujytė</t>
  </si>
  <si>
    <t>12,06</t>
  </si>
  <si>
    <t>100 m bėgimas moterims</t>
  </si>
  <si>
    <t>Vėjas:-2,9</t>
  </si>
  <si>
    <t>Deliautaitė</t>
  </si>
  <si>
    <t>1995-08-09</t>
  </si>
  <si>
    <t>Kaunas-1, Klaipėda</t>
  </si>
  <si>
    <t>BK"Maratonas"</t>
  </si>
  <si>
    <t>J.Čižauskas,J.Beržinskienė</t>
  </si>
  <si>
    <t>11,78</t>
  </si>
  <si>
    <t>Anna Paula</t>
  </si>
  <si>
    <t>Auzina</t>
  </si>
  <si>
    <t>1996-02-14</t>
  </si>
  <si>
    <t>Latvija</t>
  </si>
  <si>
    <t>M.Lise</t>
  </si>
  <si>
    <t>11,91</t>
  </si>
  <si>
    <t>Silvija</t>
  </si>
  <si>
    <t>Baubonytė</t>
  </si>
  <si>
    <t>1996-11-09</t>
  </si>
  <si>
    <t>J.Čižauskas</t>
  </si>
  <si>
    <t>12,91</t>
  </si>
  <si>
    <t>Ieva</t>
  </si>
  <si>
    <t>Janiškevičiūtė</t>
  </si>
  <si>
    <t>1997-01-24</t>
  </si>
  <si>
    <t>Vilnius</t>
  </si>
  <si>
    <t>D.Skirmantienė,J.Armonienė</t>
  </si>
  <si>
    <t>Monika</t>
  </si>
  <si>
    <t>Jankauskytė</t>
  </si>
  <si>
    <t>1997-12-12</t>
  </si>
  <si>
    <t>Plungė</t>
  </si>
  <si>
    <t>R.Šilenskienė</t>
  </si>
  <si>
    <t>K.Šapka,K.Mačėnas</t>
  </si>
  <si>
    <t>VMSC,VU</t>
  </si>
  <si>
    <t>Vilnius 1,Pasvalys</t>
  </si>
  <si>
    <t>1995-03-23</t>
  </si>
  <si>
    <t>Gedaminskaitė</t>
  </si>
  <si>
    <t>Neringa</t>
  </si>
  <si>
    <t>T. Skalikas</t>
  </si>
  <si>
    <t>J. Baikštienė,</t>
  </si>
  <si>
    <t>K.Šapka</t>
  </si>
  <si>
    <t xml:space="preserve">1996-06-26 </t>
  </si>
  <si>
    <t>Aukštuolytė</t>
  </si>
  <si>
    <t>Justina</t>
  </si>
  <si>
    <t>Šuolis į tolį moterims</t>
  </si>
  <si>
    <t>A.Baranauskas,R.Kazlauskas</t>
  </si>
  <si>
    <t>XXX</t>
  </si>
  <si>
    <t>XX0</t>
  </si>
  <si>
    <t>X0</t>
  </si>
  <si>
    <t>0</t>
  </si>
  <si>
    <t>1996-01-23</t>
  </si>
  <si>
    <t>Ščiglo</t>
  </si>
  <si>
    <t>A.Gavelytė,L.Milikauskaitė</t>
  </si>
  <si>
    <t>1996-04-26</t>
  </si>
  <si>
    <t>Liekis</t>
  </si>
  <si>
    <t>2.10</t>
  </si>
  <si>
    <t>2.05</t>
  </si>
  <si>
    <t>1.99</t>
  </si>
  <si>
    <t>1.94</t>
  </si>
  <si>
    <t>1.89</t>
  </si>
  <si>
    <t>SM</t>
  </si>
  <si>
    <t>Šuolis į aukštį vyrams</t>
  </si>
  <si>
    <t>R.Kančys,V.Komisaraitis</t>
  </si>
  <si>
    <t>Kaunas ind.,Marijampolė</t>
  </si>
  <si>
    <t>1997-07-16</t>
  </si>
  <si>
    <t>Rusevičius</t>
  </si>
  <si>
    <t>Modestas</t>
  </si>
  <si>
    <t xml:space="preserve">V. Gražys </t>
  </si>
  <si>
    <t xml:space="preserve">Vilniaus r. </t>
  </si>
  <si>
    <t>1995-08-01</t>
  </si>
  <si>
    <t xml:space="preserve">Jateiko </t>
  </si>
  <si>
    <t>V.Komisaraitis,A.Buliuolis</t>
  </si>
  <si>
    <t>1995-05-02</t>
  </si>
  <si>
    <t>Gustaitis</t>
  </si>
  <si>
    <t>Evaldas</t>
  </si>
  <si>
    <t>10000 m bėgimas vyrams</t>
  </si>
  <si>
    <t>A.Gavelytė,E.Jurgutis</t>
  </si>
  <si>
    <t>1995-12-30</t>
  </si>
  <si>
    <t>Nesteckytė</t>
  </si>
  <si>
    <t>Šuolis į aukštį moterims</t>
  </si>
  <si>
    <t>K.Šapka,A.Donėla</t>
  </si>
  <si>
    <t>1992-12-30</t>
  </si>
  <si>
    <t>Lotužis</t>
  </si>
  <si>
    <t>L.Vadeikienė</t>
  </si>
  <si>
    <t>Vadeikis</t>
  </si>
  <si>
    <t>Marius</t>
  </si>
  <si>
    <t>0,0</t>
  </si>
  <si>
    <t>E.Petrokas</t>
  </si>
  <si>
    <t>,,Šokliukas''</t>
  </si>
  <si>
    <t>1995-03-12</t>
  </si>
  <si>
    <t>Augys</t>
  </si>
  <si>
    <t>Rimvydas</t>
  </si>
  <si>
    <t>I.Krakoviak-Tolstika</t>
  </si>
  <si>
    <t>A.Tolstiks,A.Bajoras</t>
  </si>
  <si>
    <t>Vilnius 2,Palanga</t>
  </si>
  <si>
    <t>1997-06-15</t>
  </si>
  <si>
    <t>Vičas</t>
  </si>
  <si>
    <t>Laurynas</t>
  </si>
  <si>
    <t>K.Šapka,S.Oželis</t>
  </si>
  <si>
    <t>Vilnius 2,Šilutė</t>
  </si>
  <si>
    <t>1997-12-27</t>
  </si>
  <si>
    <t>Maciukevičius</t>
  </si>
  <si>
    <t>Dovydas</t>
  </si>
  <si>
    <t>K.Šapka, V.Nekrašas</t>
  </si>
  <si>
    <t>Vilnius 1,Švenčionys</t>
  </si>
  <si>
    <t>1997-01-17</t>
  </si>
  <si>
    <t>Brazauskas</t>
  </si>
  <si>
    <t>Elvinas</t>
  </si>
  <si>
    <t>A.,I.Gricevičiai</t>
  </si>
  <si>
    <t>1995-08-13</t>
  </si>
  <si>
    <t>Urbonavičius</t>
  </si>
  <si>
    <t>I.Jakubaitytė,E.Petrokas</t>
  </si>
  <si>
    <t>1996-11-20</t>
  </si>
  <si>
    <t>Jokubaitis</t>
  </si>
  <si>
    <t>Viktoras</t>
  </si>
  <si>
    <t xml:space="preserve">Vieta  </t>
  </si>
  <si>
    <t>Šuolis į tolį vyrams</t>
  </si>
  <si>
    <t>Disko (1 kg) metimas vyrams</t>
  </si>
  <si>
    <t>R.Ubartas</t>
  </si>
  <si>
    <t>NM</t>
  </si>
  <si>
    <t>Vilnius 2</t>
  </si>
  <si>
    <t>1997-02-18</t>
  </si>
  <si>
    <t>Jasinskas</t>
  </si>
  <si>
    <t>A.Miliauskas,E.Jurgutis</t>
  </si>
  <si>
    <t>1997-06-13</t>
  </si>
  <si>
    <t>Šapalas</t>
  </si>
  <si>
    <t>A.Miliauskas,P.Vaitkus</t>
  </si>
  <si>
    <t>Kaunas-2,Šiaulių r.</t>
  </si>
  <si>
    <t>1997-04-28</t>
  </si>
  <si>
    <t xml:space="preserve">Jakimavičius </t>
  </si>
  <si>
    <t>A.Miliauskas,V.Kidykas</t>
  </si>
  <si>
    <t>1997-10-05</t>
  </si>
  <si>
    <t>Meinoris</t>
  </si>
  <si>
    <t>Jaunius</t>
  </si>
  <si>
    <t>1996-09-03</t>
  </si>
  <si>
    <t>Martišius</t>
  </si>
  <si>
    <t>Laima</t>
  </si>
  <si>
    <t>Lukas</t>
  </si>
  <si>
    <t>1996-01-10</t>
  </si>
  <si>
    <t>Poška</t>
  </si>
  <si>
    <t>Domantas</t>
  </si>
  <si>
    <t>Disko metimas vyrams</t>
  </si>
  <si>
    <t>V.L.Maleckiai,R.Morkūnienė</t>
  </si>
  <si>
    <t>Kaunas-2,Kėdainiai</t>
  </si>
  <si>
    <t>1997-01-27</t>
  </si>
  <si>
    <t>Turskytė</t>
  </si>
  <si>
    <t>Kamilė</t>
  </si>
  <si>
    <t>Rutulio stūmimas moterims</t>
  </si>
  <si>
    <t>1992-06-12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</si>
</sst>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;\-#,##0;&quot;-&quot;"/>
    <numFmt numFmtId="167" formatCode="#,##0;\-#,##0;\-"/>
    <numFmt numFmtId="168" formatCode="#,##0.00;\-#,##0.00;&quot;-&quot;"/>
    <numFmt numFmtId="169" formatCode="#,##0.00;\-#,##0.00;\-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#,##0.0;\-#,##0.0;\-"/>
    <numFmt numFmtId="175" formatCode="_(* #,##0.00_);_(* \(#,##0.00\);_(* &quot;-&quot;??_);_(@_)"/>
    <numFmt numFmtId="176" formatCode="_-* #,##0.00\ _L_t_-;\-* #,##0.00\ _L_t_-;_-* &quot;-&quot;??\ _L_t_-;_-@_-"/>
    <numFmt numFmtId="177" formatCode="_-* #,##0.00\ &quot;Lt&quot;_-;\-* #,##0.00\ &quot;Lt&quot;_-;_-* &quot;-&quot;??\ &quot;Lt&quot;_-;_-@_-"/>
    <numFmt numFmtId="178" formatCode="_-* #,##0_-;\-* #,##0_-;_-* &quot;-&quot;_-;_-@_-"/>
    <numFmt numFmtId="179" formatCode="_-* #,##0.00_-;\-* #,##0.00_-;_-* &quot;-&quot;??_-;_-@_-"/>
    <numFmt numFmtId="180" formatCode="[Red]0%;[Red]\(0%\)"/>
    <numFmt numFmtId="181" formatCode="yyyy\-mm\-dd;@"/>
    <numFmt numFmtId="182" formatCode="m:ss.00"/>
    <numFmt numFmtId="183" formatCode="[$-FC27]yyyy\ &quot;m.&quot;\ mmmm\ d\ &quot;d.&quot;;@"/>
    <numFmt numFmtId="184" formatCode="#,##0\ &quot;Lt&quot;;[Red]\-#,##0\ &quot;Lt&quot;"/>
    <numFmt numFmtId="185" formatCode="[m]:ss.00"/>
    <numFmt numFmtId="186" formatCode="hh:mm;@"/>
    <numFmt numFmtId="187" formatCode="yyyy/mm/dd;@"/>
    <numFmt numFmtId="188" formatCode="0%;\(0%\)"/>
    <numFmt numFmtId="189" formatCode="0.00\ %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ss.00"/>
  </numFmts>
  <fonts count="80"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0"/>
      <color indexed="8"/>
      <name val="Times New Roman"/>
      <family val="2"/>
    </font>
    <font>
      <sz val="11"/>
      <name val="Arial"/>
      <family val="2"/>
    </font>
    <font>
      <sz val="10"/>
      <name val="TimesLT"/>
      <family val="0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6"/>
      <color indexed="9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5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6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1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6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2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2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6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6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2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2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6" fontId="21" fillId="0" borderId="0" applyFill="0" applyBorder="0" applyAlignment="0">
      <protection/>
    </xf>
    <xf numFmtId="167" fontId="21" fillId="0" borderId="0" applyFill="0" applyBorder="0" applyAlignment="0">
      <protection/>
    </xf>
    <xf numFmtId="167" fontId="21" fillId="0" borderId="0" applyFill="0" applyBorder="0" applyAlignment="0">
      <protection/>
    </xf>
    <xf numFmtId="168" fontId="21" fillId="0" borderId="0" applyFill="0" applyBorder="0" applyAlignment="0">
      <protection/>
    </xf>
    <xf numFmtId="169" fontId="21" fillId="0" borderId="0" applyFill="0" applyBorder="0" applyAlignment="0">
      <protection/>
    </xf>
    <xf numFmtId="169" fontId="21" fillId="0" borderId="0" applyFill="0" applyBorder="0" applyAlignment="0">
      <protection/>
    </xf>
    <xf numFmtId="170" fontId="21" fillId="0" borderId="0" applyFill="0" applyBorder="0" applyAlignment="0">
      <protection/>
    </xf>
    <xf numFmtId="171" fontId="21" fillId="0" borderId="0" applyFill="0" applyBorder="0" applyAlignment="0">
      <protection/>
    </xf>
    <xf numFmtId="172" fontId="21" fillId="0" borderId="0" applyFill="0" applyBorder="0" applyAlignment="0">
      <protection/>
    </xf>
    <xf numFmtId="166" fontId="21" fillId="0" borderId="0" applyFill="0" applyBorder="0" applyAlignment="0">
      <protection/>
    </xf>
    <xf numFmtId="167" fontId="21" fillId="0" borderId="0" applyFill="0" applyBorder="0" applyAlignment="0">
      <protection/>
    </xf>
    <xf numFmtId="167" fontId="21" fillId="0" borderId="0" applyFill="0" applyBorder="0" applyAlignment="0">
      <protection/>
    </xf>
    <xf numFmtId="173" fontId="21" fillId="0" borderId="0" applyFill="0" applyBorder="0" applyAlignment="0">
      <protection/>
    </xf>
    <xf numFmtId="174" fontId="21" fillId="0" borderId="0" applyFill="0" applyBorder="0" applyAlignment="0">
      <protection/>
    </xf>
    <xf numFmtId="174" fontId="21" fillId="0" borderId="0" applyFill="0" applyBorder="0" applyAlignment="0">
      <protection/>
    </xf>
    <xf numFmtId="168" fontId="21" fillId="0" borderId="0" applyFill="0" applyBorder="0" applyAlignment="0">
      <protection/>
    </xf>
    <xf numFmtId="169" fontId="21" fillId="0" borderId="0" applyFill="0" applyBorder="0" applyAlignment="0">
      <protection/>
    </xf>
    <xf numFmtId="169" fontId="21" fillId="0" borderId="0" applyFill="0" applyBorder="0" applyAlignment="0">
      <protection/>
    </xf>
    <xf numFmtId="0" fontId="64" fillId="45" borderId="4" applyNumberFormat="0" applyAlignment="0" applyProtection="0"/>
    <xf numFmtId="0" fontId="22" fillId="46" borderId="5" applyNumberFormat="0" applyAlignment="0" applyProtection="0"/>
    <xf numFmtId="0" fontId="22" fillId="46" borderId="5" applyNumberFormat="0" applyAlignment="0" applyProtection="0"/>
    <xf numFmtId="0" fontId="22" fillId="46" borderId="5" applyNumberFormat="0" applyAlignment="0" applyProtection="0"/>
    <xf numFmtId="0" fontId="65" fillId="47" borderId="6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4" fontId="21" fillId="0" borderId="0" applyFill="0" applyBorder="0" applyAlignment="0"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4" fillId="0" borderId="0" applyFill="0" applyBorder="0" applyAlignment="0">
      <protection/>
    </xf>
    <xf numFmtId="167" fontId="24" fillId="0" borderId="0" applyFill="0" applyBorder="0" applyAlignment="0">
      <protection/>
    </xf>
    <xf numFmtId="167" fontId="24" fillId="0" borderId="0" applyFill="0" applyBorder="0" applyAlignment="0">
      <protection/>
    </xf>
    <xf numFmtId="168" fontId="24" fillId="0" borderId="0" applyFill="0" applyBorder="0" applyAlignment="0">
      <protection/>
    </xf>
    <xf numFmtId="169" fontId="24" fillId="0" borderId="0" applyFill="0" applyBorder="0" applyAlignment="0">
      <protection/>
    </xf>
    <xf numFmtId="169" fontId="24" fillId="0" borderId="0" applyFill="0" applyBorder="0" applyAlignment="0">
      <protection/>
    </xf>
    <xf numFmtId="166" fontId="24" fillId="0" borderId="0" applyFill="0" applyBorder="0" applyAlignment="0">
      <protection/>
    </xf>
    <xf numFmtId="167" fontId="24" fillId="0" borderId="0" applyFill="0" applyBorder="0" applyAlignment="0">
      <protection/>
    </xf>
    <xf numFmtId="167" fontId="24" fillId="0" borderId="0" applyFill="0" applyBorder="0" applyAlignment="0">
      <protection/>
    </xf>
    <xf numFmtId="173" fontId="24" fillId="0" borderId="0" applyFill="0" applyBorder="0" applyAlignment="0">
      <protection/>
    </xf>
    <xf numFmtId="174" fontId="24" fillId="0" borderId="0" applyFill="0" applyBorder="0" applyAlignment="0">
      <protection/>
    </xf>
    <xf numFmtId="174" fontId="24" fillId="0" borderId="0" applyFill="0" applyBorder="0" applyAlignment="0">
      <protection/>
    </xf>
    <xf numFmtId="168" fontId="24" fillId="0" borderId="0" applyFill="0" applyBorder="0" applyAlignment="0">
      <protection/>
    </xf>
    <xf numFmtId="169" fontId="24" fillId="0" borderId="0" applyFill="0" applyBorder="0" applyAlignment="0">
      <protection/>
    </xf>
    <xf numFmtId="169" fontId="24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7" fillId="4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38" fontId="26" fillId="4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0" borderId="8" applyNumberFormat="0" applyAlignment="0" applyProtection="0"/>
    <xf numFmtId="0" fontId="27" fillId="0" borderId="9" applyNumberFormat="0" applyAlignment="0" applyProtection="0"/>
    <xf numFmtId="0" fontId="27" fillId="0" borderId="8" applyNumberFormat="0" applyAlignment="0" applyProtection="0"/>
    <xf numFmtId="0" fontId="27" fillId="0" borderId="10">
      <alignment horizontal="left" vertical="center"/>
      <protection/>
    </xf>
    <xf numFmtId="0" fontId="27" fillId="0" borderId="11">
      <alignment horizontal="left" vertical="center"/>
      <protection/>
    </xf>
    <xf numFmtId="0" fontId="27" fillId="0" borderId="10">
      <alignment horizontal="left" vertical="center"/>
      <protection/>
    </xf>
    <xf numFmtId="0" fontId="68" fillId="0" borderId="12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69" fillId="0" borderId="1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70" fillId="0" borderId="1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51" borderId="4" applyNumberFormat="0" applyAlignment="0" applyProtection="0"/>
    <xf numFmtId="10" fontId="26" fillId="52" borderId="15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13" borderId="5" applyNumberFormat="0" applyAlignment="0" applyProtection="0"/>
    <xf numFmtId="0" fontId="30" fillId="13" borderId="5" applyNumberFormat="0" applyAlignment="0" applyProtection="0"/>
    <xf numFmtId="0" fontId="30" fillId="13" borderId="5" applyNumberFormat="0" applyAlignment="0" applyProtection="0"/>
    <xf numFmtId="0" fontId="30" fillId="13" borderId="5" applyNumberFormat="0" applyAlignment="0" applyProtection="0"/>
    <xf numFmtId="0" fontId="30" fillId="13" borderId="5" applyNumberFormat="0" applyAlignment="0" applyProtection="0"/>
    <xf numFmtId="0" fontId="32" fillId="46" borderId="16" applyNumberFormat="0" applyAlignment="0" applyProtection="0"/>
    <xf numFmtId="0" fontId="32" fillId="46" borderId="16" applyNumberFormat="0" applyAlignment="0" applyProtection="0"/>
    <xf numFmtId="0" fontId="32" fillId="46" borderId="16" applyNumberFormat="0" applyAlignment="0" applyProtection="0"/>
    <xf numFmtId="0" fontId="32" fillId="46" borderId="16" applyNumberFormat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13" borderId="5" applyNumberFormat="0" applyAlignment="0" applyProtection="0"/>
    <xf numFmtId="166" fontId="33" fillId="0" borderId="0" applyFill="0" applyBorder="0" applyAlignment="0">
      <protection/>
    </xf>
    <xf numFmtId="167" fontId="33" fillId="0" borderId="0" applyFill="0" applyBorder="0" applyAlignment="0">
      <protection/>
    </xf>
    <xf numFmtId="167" fontId="33" fillId="0" borderId="0" applyFill="0" applyBorder="0" applyAlignment="0">
      <protection/>
    </xf>
    <xf numFmtId="168" fontId="33" fillId="0" borderId="0" applyFill="0" applyBorder="0" applyAlignment="0">
      <protection/>
    </xf>
    <xf numFmtId="169" fontId="33" fillId="0" borderId="0" applyFill="0" applyBorder="0" applyAlignment="0">
      <protection/>
    </xf>
    <xf numFmtId="169" fontId="33" fillId="0" borderId="0" applyFill="0" applyBorder="0" applyAlignment="0">
      <protection/>
    </xf>
    <xf numFmtId="166" fontId="33" fillId="0" borderId="0" applyFill="0" applyBorder="0" applyAlignment="0">
      <protection/>
    </xf>
    <xf numFmtId="167" fontId="33" fillId="0" borderId="0" applyFill="0" applyBorder="0" applyAlignment="0">
      <protection/>
    </xf>
    <xf numFmtId="167" fontId="33" fillId="0" borderId="0" applyFill="0" applyBorder="0" applyAlignment="0">
      <protection/>
    </xf>
    <xf numFmtId="173" fontId="33" fillId="0" borderId="0" applyFill="0" applyBorder="0" applyAlignment="0">
      <protection/>
    </xf>
    <xf numFmtId="174" fontId="33" fillId="0" borderId="0" applyFill="0" applyBorder="0" applyAlignment="0">
      <protection/>
    </xf>
    <xf numFmtId="174" fontId="33" fillId="0" borderId="0" applyFill="0" applyBorder="0" applyAlignment="0">
      <protection/>
    </xf>
    <xf numFmtId="168" fontId="33" fillId="0" borderId="0" applyFill="0" applyBorder="0" applyAlignment="0">
      <protection/>
    </xf>
    <xf numFmtId="169" fontId="33" fillId="0" borderId="0" applyFill="0" applyBorder="0" applyAlignment="0">
      <protection/>
    </xf>
    <xf numFmtId="169" fontId="33" fillId="0" borderId="0" applyFill="0" applyBorder="0" applyAlignment="0">
      <protection/>
    </xf>
    <xf numFmtId="0" fontId="72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3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18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181" fontId="0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0" fontId="0" fillId="0" borderId="0">
      <alignment/>
      <protection/>
    </xf>
    <xf numFmtId="185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8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21" fontId="2" fillId="0" borderId="0">
      <alignment/>
      <protection/>
    </xf>
    <xf numFmtId="0" fontId="21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21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1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56" borderId="19" applyNumberFormat="0" applyFont="0" applyAlignment="0" applyProtection="0"/>
    <xf numFmtId="0" fontId="2" fillId="52" borderId="20" applyNumberFormat="0" applyFont="0" applyAlignment="0" applyProtection="0"/>
    <xf numFmtId="0" fontId="74" fillId="45" borderId="21" applyNumberFormat="0" applyAlignment="0" applyProtection="0"/>
    <xf numFmtId="0" fontId="32" fillId="46" borderId="16" applyNumberFormat="0" applyAlignment="0" applyProtection="0"/>
    <xf numFmtId="0" fontId="32" fillId="46" borderId="16" applyNumberFormat="0" applyAlignment="0" applyProtection="0"/>
    <xf numFmtId="0" fontId="32" fillId="46" borderId="1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2" fillId="52" borderId="20" applyNumberFormat="0" applyFont="0" applyAlignment="0" applyProtection="0"/>
    <xf numFmtId="0" fontId="0" fillId="52" borderId="20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0" fontId="2" fillId="0" borderId="0" applyFont="0" applyFill="0" applyBorder="0" applyAlignment="0" applyProtection="0"/>
    <xf numFmtId="189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9" fontId="2" fillId="0" borderId="0" applyFill="0" applyBorder="0" applyAlignment="0" applyProtection="0"/>
    <xf numFmtId="166" fontId="41" fillId="0" borderId="0" applyFill="0" applyBorder="0" applyAlignment="0">
      <protection/>
    </xf>
    <xf numFmtId="167" fontId="41" fillId="0" borderId="0" applyFill="0" applyBorder="0" applyAlignment="0">
      <protection/>
    </xf>
    <xf numFmtId="167" fontId="41" fillId="0" borderId="0" applyFill="0" applyBorder="0" applyAlignment="0">
      <protection/>
    </xf>
    <xf numFmtId="168" fontId="41" fillId="0" borderId="0" applyFill="0" applyBorder="0" applyAlignment="0">
      <protection/>
    </xf>
    <xf numFmtId="169" fontId="41" fillId="0" borderId="0" applyFill="0" applyBorder="0" applyAlignment="0">
      <protection/>
    </xf>
    <xf numFmtId="169" fontId="41" fillId="0" borderId="0" applyFill="0" applyBorder="0" applyAlignment="0">
      <protection/>
    </xf>
    <xf numFmtId="166" fontId="41" fillId="0" borderId="0" applyFill="0" applyBorder="0" applyAlignment="0">
      <protection/>
    </xf>
    <xf numFmtId="167" fontId="41" fillId="0" borderId="0" applyFill="0" applyBorder="0" applyAlignment="0">
      <protection/>
    </xf>
    <xf numFmtId="167" fontId="41" fillId="0" borderId="0" applyFill="0" applyBorder="0" applyAlignment="0">
      <protection/>
    </xf>
    <xf numFmtId="173" fontId="41" fillId="0" borderId="0" applyFill="0" applyBorder="0" applyAlignment="0">
      <protection/>
    </xf>
    <xf numFmtId="174" fontId="41" fillId="0" borderId="0" applyFill="0" applyBorder="0" applyAlignment="0">
      <protection/>
    </xf>
    <xf numFmtId="174" fontId="41" fillId="0" borderId="0" applyFill="0" applyBorder="0" applyAlignment="0">
      <protection/>
    </xf>
    <xf numFmtId="168" fontId="41" fillId="0" borderId="0" applyFill="0" applyBorder="0" applyAlignment="0">
      <protection/>
    </xf>
    <xf numFmtId="169" fontId="41" fillId="0" borderId="0" applyFill="0" applyBorder="0" applyAlignment="0">
      <protection/>
    </xf>
    <xf numFmtId="169" fontId="41" fillId="0" borderId="0" applyFill="0" applyBorder="0" applyAlignment="0">
      <protection/>
    </xf>
    <xf numFmtId="0" fontId="22" fillId="46" borderId="5" applyNumberFormat="0" applyAlignment="0" applyProtection="0"/>
    <xf numFmtId="0" fontId="9" fillId="0" borderId="22" applyAlignment="0">
      <protection/>
    </xf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34" fillId="0" borderId="18" applyNumberFormat="0" applyFill="0" applyAlignment="0" applyProtection="0"/>
    <xf numFmtId="49" fontId="21" fillId="0" borderId="0" applyFill="0" applyBorder="0" applyAlignment="0">
      <protection/>
    </xf>
    <xf numFmtId="190" fontId="21" fillId="0" borderId="0" applyFill="0" applyBorder="0" applyAlignment="0">
      <protection/>
    </xf>
    <xf numFmtId="49" fontId="21" fillId="0" borderId="0" applyFill="0" applyBorder="0" applyAlignment="0">
      <protection/>
    </xf>
    <xf numFmtId="49" fontId="21" fillId="0" borderId="0" applyFill="0" applyBorder="0" applyAlignment="0">
      <protection/>
    </xf>
    <xf numFmtId="191" fontId="21" fillId="0" borderId="0" applyFill="0" applyBorder="0" applyAlignment="0">
      <protection/>
    </xf>
    <xf numFmtId="49" fontId="21" fillId="0" borderId="0" applyFill="0" applyBorder="0" applyAlignment="0">
      <protection/>
    </xf>
    <xf numFmtId="49" fontId="21" fillId="0" borderId="0" applyFill="0" applyBorder="0" applyAlignment="0">
      <protection/>
    </xf>
    <xf numFmtId="0" fontId="23" fillId="48" borderId="7" applyNumberFormat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30" fillId="13" borderId="5" applyNumberFormat="0" applyAlignment="0" applyProtection="0"/>
    <xf numFmtId="0" fontId="32" fillId="46" borderId="16" applyNumberFormat="0" applyAlignment="0" applyProtection="0"/>
    <xf numFmtId="0" fontId="22" fillId="46" borderId="5" applyNumberFormat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23" fillId="48" borderId="7" applyNumberFormat="0" applyAlignment="0" applyProtection="0"/>
    <xf numFmtId="0" fontId="40" fillId="0" borderId="0" applyNumberFormat="0" applyFill="0" applyBorder="0" applyAlignment="0" applyProtection="0"/>
    <xf numFmtId="0" fontId="35" fillId="55" borderId="0" applyNumberFormat="0" applyBorder="0" applyAlignment="0" applyProtection="0"/>
    <xf numFmtId="0" fontId="43" fillId="0" borderId="0">
      <alignment/>
      <protection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2" borderId="20" applyNumberFormat="0" applyFont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1418" applyFont="1" applyFill="1">
      <alignment/>
      <protection/>
    </xf>
    <xf numFmtId="0" fontId="3" fillId="0" borderId="0" xfId="1418" applyFont="1" applyFill="1" applyAlignment="1">
      <alignment horizontal="right"/>
      <protection/>
    </xf>
    <xf numFmtId="0" fontId="3" fillId="0" borderId="0" xfId="1418" applyFont="1" applyFill="1">
      <alignment/>
      <protection/>
    </xf>
    <xf numFmtId="49" fontId="3" fillId="0" borderId="0" xfId="1418" applyNumberFormat="1" applyFont="1" applyFill="1" applyAlignment="1">
      <alignment horizontal="left"/>
      <protection/>
    </xf>
    <xf numFmtId="49" fontId="4" fillId="0" borderId="0" xfId="1418" applyNumberFormat="1" applyFont="1" applyFill="1" applyAlignment="1">
      <alignment horizontal="center"/>
      <protection/>
    </xf>
    <xf numFmtId="0" fontId="3" fillId="0" borderId="0" xfId="1418" applyNumberFormat="1" applyFont="1" applyFill="1" applyAlignment="1">
      <alignment horizontal="center"/>
      <protection/>
    </xf>
    <xf numFmtId="0" fontId="5" fillId="0" borderId="0" xfId="1418" applyFont="1" applyFill="1">
      <alignment/>
      <protection/>
    </xf>
    <xf numFmtId="0" fontId="4" fillId="0" borderId="0" xfId="1418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1418" applyFont="1" applyFill="1" applyAlignment="1">
      <alignment vertical="center"/>
      <protection/>
    </xf>
    <xf numFmtId="0" fontId="3" fillId="0" borderId="0" xfId="1418" applyFont="1" applyFill="1" applyAlignment="1">
      <alignment horizontal="right" vertical="center"/>
      <protection/>
    </xf>
    <xf numFmtId="0" fontId="3" fillId="0" borderId="0" xfId="1418" applyFont="1" applyFill="1" applyAlignment="1">
      <alignment vertical="center"/>
      <protection/>
    </xf>
    <xf numFmtId="49" fontId="3" fillId="0" borderId="0" xfId="1418" applyNumberFormat="1" applyFont="1" applyFill="1" applyAlignment="1">
      <alignment horizontal="left" vertical="center"/>
      <protection/>
    </xf>
    <xf numFmtId="49" fontId="4" fillId="0" borderId="0" xfId="1418" applyNumberFormat="1" applyFont="1" applyFill="1" applyAlignment="1">
      <alignment horizontal="center" vertical="center"/>
      <protection/>
    </xf>
    <xf numFmtId="0" fontId="3" fillId="0" borderId="0" xfId="1418" applyNumberFormat="1" applyFont="1" applyFill="1" applyAlignment="1">
      <alignment horizontal="center" vertical="center"/>
      <protection/>
    </xf>
    <xf numFmtId="49" fontId="8" fillId="0" borderId="0" xfId="1106" applyNumberFormat="1" applyFont="1" applyFill="1" applyAlignment="1">
      <alignment horizontal="right"/>
      <protection/>
    </xf>
    <xf numFmtId="0" fontId="5" fillId="0" borderId="0" xfId="1418" applyFont="1" applyFill="1" applyAlignment="1">
      <alignment vertical="center"/>
      <protection/>
    </xf>
    <xf numFmtId="0" fontId="4" fillId="0" borderId="0" xfId="1418" applyFont="1" applyFill="1" applyAlignment="1">
      <alignment vertical="center"/>
      <protection/>
    </xf>
    <xf numFmtId="0" fontId="1" fillId="0" borderId="0" xfId="1418" applyFont="1" applyFill="1" applyAlignment="1">
      <alignment horizontal="left"/>
      <protection/>
    </xf>
    <xf numFmtId="0" fontId="9" fillId="0" borderId="0" xfId="1418" applyFont="1" applyFill="1" applyAlignment="1">
      <alignment horizontal="right"/>
      <protection/>
    </xf>
    <xf numFmtId="0" fontId="9" fillId="0" borderId="0" xfId="1418" applyFont="1" applyFill="1">
      <alignment/>
      <protection/>
    </xf>
    <xf numFmtId="49" fontId="9" fillId="0" borderId="0" xfId="1418" applyNumberFormat="1" applyFont="1" applyFill="1" applyAlignment="1">
      <alignment horizontal="left"/>
      <protection/>
    </xf>
    <xf numFmtId="0" fontId="9" fillId="0" borderId="0" xfId="1418" applyNumberFormat="1" applyFont="1" applyFill="1" applyAlignment="1">
      <alignment horizontal="center"/>
      <protection/>
    </xf>
    <xf numFmtId="49" fontId="10" fillId="0" borderId="0" xfId="1106" applyNumberFormat="1" applyFont="1" applyFill="1" applyAlignment="1">
      <alignment horizontal="right"/>
      <protection/>
    </xf>
    <xf numFmtId="0" fontId="9" fillId="0" borderId="0" xfId="1418" applyFont="1" applyFill="1" applyAlignment="1">
      <alignment horizontal="center"/>
      <protection/>
    </xf>
    <xf numFmtId="0" fontId="6" fillId="0" borderId="0" xfId="1418" applyFont="1" applyFill="1" applyAlignment="1">
      <alignment horizontal="left"/>
      <protection/>
    </xf>
    <xf numFmtId="49" fontId="6" fillId="0" borderId="0" xfId="1418" applyNumberFormat="1" applyFont="1" applyFill="1">
      <alignment/>
      <protection/>
    </xf>
    <xf numFmtId="14" fontId="11" fillId="0" borderId="0" xfId="1418" applyNumberFormat="1" applyFont="1" applyFill="1" applyAlignment="1">
      <alignment horizontal="right"/>
      <protection/>
    </xf>
    <xf numFmtId="0" fontId="8" fillId="0" borderId="0" xfId="1418" applyFont="1" applyFill="1" applyAlignment="1">
      <alignment horizontal="right"/>
      <protection/>
    </xf>
    <xf numFmtId="0" fontId="8" fillId="0" borderId="0" xfId="1418" applyFont="1" applyFill="1" applyAlignment="1">
      <alignment horizontal="center"/>
      <protection/>
    </xf>
    <xf numFmtId="0" fontId="8" fillId="0" borderId="0" xfId="1418" applyFont="1" applyFill="1">
      <alignment/>
      <protection/>
    </xf>
    <xf numFmtId="49" fontId="8" fillId="0" borderId="0" xfId="1418" applyNumberFormat="1" applyFont="1" applyFill="1" applyAlignment="1">
      <alignment horizontal="left"/>
      <protection/>
    </xf>
    <xf numFmtId="0" fontId="8" fillId="0" borderId="0" xfId="1418" applyFont="1" applyFill="1" applyAlignment="1">
      <alignment horizontal="left"/>
      <protection/>
    </xf>
    <xf numFmtId="49" fontId="4" fillId="0" borderId="0" xfId="1106" applyNumberFormat="1" applyFont="1" applyFill="1">
      <alignment/>
      <protection/>
    </xf>
    <xf numFmtId="0" fontId="12" fillId="0" borderId="25" xfId="1418" applyFont="1" applyFill="1" applyBorder="1" applyAlignment="1">
      <alignment horizontal="center" vertical="center"/>
      <protection/>
    </xf>
    <xf numFmtId="0" fontId="12" fillId="0" borderId="8" xfId="1418" applyFont="1" applyFill="1" applyBorder="1" applyAlignment="1">
      <alignment horizontal="center" vertical="center"/>
      <protection/>
    </xf>
    <xf numFmtId="0" fontId="12" fillId="0" borderId="26" xfId="1418" applyFont="1" applyFill="1" applyBorder="1" applyAlignment="1">
      <alignment horizontal="right" vertical="center"/>
      <protection/>
    </xf>
    <xf numFmtId="0" fontId="12" fillId="0" borderId="27" xfId="1418" applyFont="1" applyFill="1" applyBorder="1" applyAlignment="1">
      <alignment horizontal="left" vertical="center"/>
      <protection/>
    </xf>
    <xf numFmtId="49" fontId="12" fillId="0" borderId="28" xfId="1418" applyNumberFormat="1" applyFont="1" applyFill="1" applyBorder="1" applyAlignment="1">
      <alignment horizontal="center" vertical="center"/>
      <protection/>
    </xf>
    <xf numFmtId="0" fontId="12" fillId="0" borderId="27" xfId="1418" applyFont="1" applyFill="1" applyBorder="1" applyAlignment="1">
      <alignment horizontal="center" vertical="center"/>
      <protection/>
    </xf>
    <xf numFmtId="0" fontId="12" fillId="0" borderId="28" xfId="1418" applyFont="1" applyFill="1" applyBorder="1" applyAlignment="1">
      <alignment horizontal="center" vertical="center"/>
      <protection/>
    </xf>
    <xf numFmtId="49" fontId="12" fillId="0" borderId="26" xfId="1418" applyNumberFormat="1" applyFont="1" applyFill="1" applyBorder="1" applyAlignment="1">
      <alignment horizontal="center" vertical="center"/>
      <protection/>
    </xf>
    <xf numFmtId="0" fontId="12" fillId="0" borderId="29" xfId="1418" applyFont="1" applyFill="1" applyBorder="1" applyAlignment="1">
      <alignment horizontal="center" vertical="center"/>
      <protection/>
    </xf>
    <xf numFmtId="0" fontId="8" fillId="0" borderId="0" xfId="1418" applyFont="1" applyFill="1" applyAlignment="1">
      <alignment vertical="center"/>
      <protection/>
    </xf>
    <xf numFmtId="0" fontId="9" fillId="0" borderId="15" xfId="1418" applyFont="1" applyFill="1" applyBorder="1" applyAlignment="1">
      <alignment horizontal="center" vertical="center"/>
      <protection/>
    </xf>
    <xf numFmtId="0" fontId="9" fillId="0" borderId="22" xfId="1418" applyFont="1" applyFill="1" applyBorder="1" applyAlignment="1">
      <alignment horizontal="center" vertical="center"/>
      <protection/>
    </xf>
    <xf numFmtId="0" fontId="9" fillId="0" borderId="22" xfId="1418" applyFont="1" applyFill="1" applyBorder="1" applyAlignment="1">
      <alignment horizontal="right" vertical="center"/>
      <protection/>
    </xf>
    <xf numFmtId="0" fontId="8" fillId="0" borderId="30" xfId="1418" applyFont="1" applyFill="1" applyBorder="1" applyAlignment="1">
      <alignment horizontal="left" vertical="center"/>
      <protection/>
    </xf>
    <xf numFmtId="49" fontId="13" fillId="0" borderId="30" xfId="1418" applyNumberFormat="1" applyFont="1" applyFill="1" applyBorder="1" applyAlignment="1">
      <alignment horizontal="center" vertical="center"/>
      <protection/>
    </xf>
    <xf numFmtId="0" fontId="4" fillId="0" borderId="15" xfId="1418" applyFont="1" applyFill="1" applyBorder="1" applyAlignment="1">
      <alignment horizontal="left" vertical="center"/>
      <protection/>
    </xf>
    <xf numFmtId="1" fontId="4" fillId="0" borderId="15" xfId="1418" applyNumberFormat="1" applyFont="1" applyFill="1" applyBorder="1" applyAlignment="1">
      <alignment horizontal="center" vertical="center"/>
      <protection/>
    </xf>
    <xf numFmtId="2" fontId="14" fillId="0" borderId="15" xfId="1106" applyNumberFormat="1" applyFont="1" applyFill="1" applyBorder="1" applyAlignment="1">
      <alignment horizontal="center"/>
      <protection/>
    </xf>
    <xf numFmtId="164" fontId="4" fillId="0" borderId="15" xfId="1106" applyNumberFormat="1" applyFont="1" applyFill="1" applyBorder="1" applyAlignment="1">
      <alignment horizontal="center"/>
      <protection/>
    </xf>
    <xf numFmtId="165" fontId="4" fillId="0" borderId="15" xfId="1106" applyNumberFormat="1" applyFont="1" applyFill="1" applyBorder="1" applyAlignment="1">
      <alignment horizontal="center"/>
      <protection/>
    </xf>
    <xf numFmtId="2" fontId="9" fillId="0" borderId="15" xfId="1106" applyNumberFormat="1" applyFont="1" applyFill="1" applyBorder="1" applyAlignment="1">
      <alignment horizontal="center"/>
      <protection/>
    </xf>
    <xf numFmtId="0" fontId="4" fillId="0" borderId="15" xfId="1418" applyFont="1" applyFill="1" applyBorder="1" applyAlignment="1">
      <alignment horizontal="center" vertical="center"/>
      <protection/>
    </xf>
    <xf numFmtId="49" fontId="5" fillId="0" borderId="0" xfId="1418" applyNumberFormat="1" applyFont="1" applyFill="1" applyAlignment="1">
      <alignment horizontal="center"/>
      <protection/>
    </xf>
    <xf numFmtId="0" fontId="4" fillId="0" borderId="15" xfId="1419" applyFont="1" applyFill="1" applyBorder="1" applyAlignment="1">
      <alignment horizontal="center" vertical="center"/>
      <protection/>
    </xf>
    <xf numFmtId="2" fontId="8" fillId="0" borderId="15" xfId="1106" applyNumberFormat="1" applyFont="1" applyFill="1" applyBorder="1" applyAlignment="1">
      <alignment horizontal="center"/>
      <protection/>
    </xf>
    <xf numFmtId="1" fontId="4" fillId="0" borderId="15" xfId="1419" applyNumberFormat="1" applyFont="1" applyFill="1" applyBorder="1" applyAlignment="1">
      <alignment horizontal="center" vertical="center"/>
      <protection/>
    </xf>
    <xf numFmtId="0" fontId="5" fillId="0" borderId="0" xfId="1418" applyFont="1" applyFill="1">
      <alignment/>
      <protection/>
    </xf>
    <xf numFmtId="0" fontId="5" fillId="0" borderId="0" xfId="1418" applyFont="1" applyFill="1" applyBorder="1" applyAlignment="1">
      <alignment horizontal="center" vertical="center"/>
      <protection/>
    </xf>
    <xf numFmtId="0" fontId="9" fillId="0" borderId="15" xfId="1106" applyFont="1" applyFill="1" applyBorder="1" applyAlignment="1">
      <alignment horizontal="center"/>
      <protection/>
    </xf>
    <xf numFmtId="182" fontId="8" fillId="0" borderId="15" xfId="1418" applyNumberFormat="1" applyFont="1" applyFill="1" applyBorder="1" applyAlignment="1">
      <alignment horizontal="center" vertical="center"/>
      <protection/>
    </xf>
    <xf numFmtId="1" fontId="4" fillId="0" borderId="15" xfId="1418" applyNumberFormat="1" applyFont="1" applyFill="1" applyBorder="1" applyAlignment="1">
      <alignment horizontal="center" vertical="center"/>
      <protection/>
    </xf>
    <xf numFmtId="182" fontId="44" fillId="0" borderId="0" xfId="1106" applyNumberFormat="1" applyFont="1" applyFill="1" applyAlignment="1">
      <alignment horizontal="center"/>
      <protection/>
    </xf>
    <xf numFmtId="0" fontId="5" fillId="0" borderId="0" xfId="1418" applyFont="1" applyFill="1" applyAlignment="1">
      <alignment vertical="center"/>
      <protection/>
    </xf>
    <xf numFmtId="0" fontId="5" fillId="0" borderId="0" xfId="1418" applyNumberFormat="1" applyFont="1" applyFill="1">
      <alignment/>
      <protection/>
    </xf>
    <xf numFmtId="182" fontId="8" fillId="0" borderId="15" xfId="1418" applyNumberFormat="1" applyFont="1" applyFill="1" applyBorder="1" applyAlignment="1">
      <alignment horizontal="center" vertical="center"/>
      <protection/>
    </xf>
    <xf numFmtId="1" fontId="12" fillId="0" borderId="15" xfId="1418" applyNumberFormat="1" applyFont="1" applyFill="1" applyBorder="1" applyAlignment="1">
      <alignment horizontal="center" vertical="center"/>
      <protection/>
    </xf>
    <xf numFmtId="0" fontId="5" fillId="0" borderId="0" xfId="1418" applyNumberFormat="1" applyFont="1" applyFill="1" applyAlignment="1">
      <alignment vertical="center"/>
      <protection/>
    </xf>
    <xf numFmtId="182" fontId="44" fillId="0" borderId="0" xfId="0" applyNumberFormat="1" applyFont="1" applyFill="1" applyAlignment="1">
      <alignment horizontal="center"/>
    </xf>
    <xf numFmtId="0" fontId="4" fillId="0" borderId="25" xfId="1418" applyFont="1" applyFill="1" applyBorder="1" applyAlignment="1">
      <alignment horizontal="center" vertical="center"/>
      <protection/>
    </xf>
    <xf numFmtId="0" fontId="4" fillId="0" borderId="8" xfId="1418" applyFont="1" applyFill="1" applyBorder="1" applyAlignment="1">
      <alignment horizontal="center" vertical="center"/>
      <protection/>
    </xf>
    <xf numFmtId="0" fontId="4" fillId="0" borderId="26" xfId="1418" applyFont="1" applyFill="1" applyBorder="1" applyAlignment="1">
      <alignment horizontal="right" vertical="center"/>
      <protection/>
    </xf>
    <xf numFmtId="0" fontId="4" fillId="0" borderId="27" xfId="1418" applyFont="1" applyFill="1" applyBorder="1" applyAlignment="1">
      <alignment horizontal="left" vertical="center"/>
      <protection/>
    </xf>
    <xf numFmtId="49" fontId="4" fillId="0" borderId="28" xfId="1418" applyNumberFormat="1" applyFont="1" applyFill="1" applyBorder="1" applyAlignment="1">
      <alignment horizontal="center" vertical="center"/>
      <protection/>
    </xf>
    <xf numFmtId="0" fontId="4" fillId="0" borderId="27" xfId="1418" applyFont="1" applyFill="1" applyBorder="1" applyAlignment="1">
      <alignment horizontal="center" vertical="center"/>
      <protection/>
    </xf>
    <xf numFmtId="0" fontId="4" fillId="0" borderId="27" xfId="1418" applyFont="1" applyFill="1" applyBorder="1" applyAlignment="1">
      <alignment horizontal="center" vertical="center"/>
      <protection/>
    </xf>
    <xf numFmtId="0" fontId="4" fillId="0" borderId="28" xfId="1418" applyFont="1" applyFill="1" applyBorder="1" applyAlignment="1">
      <alignment horizontal="center" vertical="center"/>
      <protection/>
    </xf>
    <xf numFmtId="49" fontId="4" fillId="0" borderId="26" xfId="1418" applyNumberFormat="1" applyFont="1" applyFill="1" applyBorder="1" applyAlignment="1">
      <alignment horizontal="center" vertical="center"/>
      <protection/>
    </xf>
    <xf numFmtId="0" fontId="4" fillId="0" borderId="29" xfId="1418" applyFont="1" applyFill="1" applyBorder="1" applyAlignment="1">
      <alignment horizontal="center" vertical="center"/>
      <protection/>
    </xf>
    <xf numFmtId="0" fontId="9" fillId="0" borderId="0" xfId="1418" applyFont="1" applyFill="1" applyAlignment="1">
      <alignment vertical="center"/>
      <protection/>
    </xf>
    <xf numFmtId="1" fontId="12" fillId="0" borderId="15" xfId="1418" applyNumberFormat="1" applyFont="1" applyFill="1" applyBorder="1" applyAlignment="1">
      <alignment horizontal="center" vertical="center"/>
      <protection/>
    </xf>
    <xf numFmtId="194" fontId="8" fillId="0" borderId="15" xfId="0" applyNumberFormat="1" applyFont="1" applyFill="1" applyBorder="1" applyAlignment="1" applyProtection="1">
      <alignment horizontal="center" vertical="center" shrinkToFit="1"/>
      <protection/>
    </xf>
    <xf numFmtId="165" fontId="4" fillId="0" borderId="15" xfId="0" applyNumberFormat="1" applyFont="1" applyFill="1" applyBorder="1" applyAlignment="1">
      <alignment horizontal="center"/>
    </xf>
    <xf numFmtId="0" fontId="4" fillId="0" borderId="15" xfId="1418" applyFont="1" applyFill="1" applyBorder="1" applyAlignment="1">
      <alignment horizontal="center" vertical="center"/>
      <protection/>
    </xf>
    <xf numFmtId="49" fontId="5" fillId="0" borderId="0" xfId="1418" applyNumberFormat="1" applyFont="1" applyFill="1" applyBorder="1" applyAlignment="1">
      <alignment horizontal="center" vertical="center"/>
      <protection/>
    </xf>
    <xf numFmtId="0" fontId="9" fillId="0" borderId="0" xfId="1418" applyFont="1" applyFill="1" applyBorder="1">
      <alignment/>
      <protection/>
    </xf>
    <xf numFmtId="182" fontId="8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1418" applyNumberFormat="1" applyFont="1" applyFill="1">
      <alignment/>
      <protection/>
    </xf>
    <xf numFmtId="0" fontId="4" fillId="0" borderId="0" xfId="1418" applyFont="1" applyFill="1" applyBorder="1" applyAlignment="1">
      <alignment horizontal="center" vertical="center"/>
      <protection/>
    </xf>
    <xf numFmtId="0" fontId="4" fillId="0" borderId="0" xfId="1418" applyNumberFormat="1" applyFont="1" applyFill="1" applyAlignment="1">
      <alignment vertical="center"/>
      <protection/>
    </xf>
    <xf numFmtId="49" fontId="9" fillId="0" borderId="0" xfId="1106" applyNumberFormat="1" applyFont="1" applyFill="1">
      <alignment/>
      <protection/>
    </xf>
    <xf numFmtId="49" fontId="8" fillId="0" borderId="0" xfId="1106" applyNumberFormat="1" applyFont="1" applyFill="1">
      <alignment/>
      <protection/>
    </xf>
    <xf numFmtId="49" fontId="9" fillId="0" borderId="0" xfId="1106" applyNumberFormat="1" applyFont="1" applyFill="1" applyAlignment="1">
      <alignment horizontal="center"/>
      <protection/>
    </xf>
    <xf numFmtId="0" fontId="9" fillId="0" borderId="0" xfId="1106" applyNumberFormat="1" applyFont="1" applyFill="1">
      <alignment/>
      <protection/>
    </xf>
    <xf numFmtId="49" fontId="9" fillId="0" borderId="0" xfId="1094" applyNumberFormat="1" applyFont="1" applyFill="1">
      <alignment/>
      <protection/>
    </xf>
    <xf numFmtId="49" fontId="5" fillId="0" borderId="0" xfId="1094" applyNumberFormat="1" applyFont="1" applyFill="1" applyAlignment="1">
      <alignment horizontal="center"/>
      <protection/>
    </xf>
    <xf numFmtId="0" fontId="4" fillId="0" borderId="15" xfId="1094" applyFont="1" applyFill="1" applyBorder="1" applyAlignment="1">
      <alignment vertical="center"/>
      <protection/>
    </xf>
    <xf numFmtId="2" fontId="9" fillId="0" borderId="15" xfId="1106" applyNumberFormat="1" applyFont="1" applyFill="1" applyBorder="1" applyAlignment="1">
      <alignment horizontal="center" vertical="center"/>
      <protection/>
    </xf>
    <xf numFmtId="2" fontId="8" fillId="0" borderId="15" xfId="1106" applyNumberFormat="1" applyFont="1" applyFill="1" applyBorder="1" applyAlignment="1">
      <alignment horizontal="center" vertical="center"/>
      <protection/>
    </xf>
    <xf numFmtId="2" fontId="13" fillId="0" borderId="15" xfId="1106" applyNumberFormat="1" applyFont="1" applyFill="1" applyBorder="1" applyAlignment="1">
      <alignment horizontal="center" vertical="center"/>
      <protection/>
    </xf>
    <xf numFmtId="1" fontId="4" fillId="0" borderId="15" xfId="1106" applyNumberFormat="1" applyFont="1" applyFill="1" applyBorder="1" applyAlignment="1">
      <alignment horizontal="center" vertical="center"/>
      <protection/>
    </xf>
    <xf numFmtId="1" fontId="12" fillId="0" borderId="15" xfId="1106" applyNumberFormat="1" applyFont="1" applyFill="1" applyBorder="1" applyAlignment="1">
      <alignment horizontal="center" vertical="center"/>
      <protection/>
    </xf>
    <xf numFmtId="49" fontId="4" fillId="0" borderId="15" xfId="1094" applyNumberFormat="1" applyFont="1" applyFill="1" applyBorder="1" applyAlignment="1">
      <alignment horizontal="left" vertical="center"/>
      <protection/>
    </xf>
    <xf numFmtId="0" fontId="4" fillId="0" borderId="15" xfId="1094" applyFont="1" applyFill="1" applyBorder="1" applyAlignment="1">
      <alignment horizontal="left" vertical="center"/>
      <protection/>
    </xf>
    <xf numFmtId="49" fontId="4" fillId="0" borderId="30" xfId="1094" applyNumberFormat="1" applyFont="1" applyFill="1" applyBorder="1" applyAlignment="1">
      <alignment horizontal="center" vertical="center"/>
      <protection/>
    </xf>
    <xf numFmtId="0" fontId="8" fillId="0" borderId="30" xfId="1094" applyFont="1" applyFill="1" applyBorder="1" applyAlignment="1">
      <alignment horizontal="left" vertical="center"/>
      <protection/>
    </xf>
    <xf numFmtId="0" fontId="9" fillId="0" borderId="22" xfId="1094" applyFont="1" applyFill="1" applyBorder="1" applyAlignment="1">
      <alignment horizontal="right" vertical="center"/>
      <protection/>
    </xf>
    <xf numFmtId="0" fontId="9" fillId="0" borderId="22" xfId="1094" applyNumberFormat="1" applyFont="1" applyFill="1" applyBorder="1" applyAlignment="1">
      <alignment horizontal="center" vertical="center"/>
      <protection/>
    </xf>
    <xf numFmtId="0" fontId="8" fillId="0" borderId="0" xfId="1106" applyFont="1" applyFill="1">
      <alignment/>
      <protection/>
    </xf>
    <xf numFmtId="0" fontId="12" fillId="0" borderId="31" xfId="1106" applyFont="1" applyFill="1" applyBorder="1" applyAlignment="1">
      <alignment horizontal="center" vertical="center"/>
      <protection/>
    </xf>
    <xf numFmtId="0" fontId="12" fillId="0" borderId="32" xfId="1106" applyFont="1" applyFill="1" applyBorder="1" applyAlignment="1">
      <alignment horizontal="center" vertical="center"/>
      <protection/>
    </xf>
    <xf numFmtId="0" fontId="8" fillId="0" borderId="33" xfId="1106" applyFont="1" applyFill="1" applyBorder="1" applyAlignment="1">
      <alignment horizontal="center" vertical="center"/>
      <protection/>
    </xf>
    <xf numFmtId="0" fontId="8" fillId="0" borderId="34" xfId="1106" applyFont="1" applyFill="1" applyBorder="1" applyAlignment="1">
      <alignment horizontal="center" vertical="center"/>
      <protection/>
    </xf>
    <xf numFmtId="0" fontId="12" fillId="0" borderId="34" xfId="1106" applyFont="1" applyFill="1" applyBorder="1" applyAlignment="1">
      <alignment horizontal="center" vertical="center"/>
      <protection/>
    </xf>
    <xf numFmtId="0" fontId="8" fillId="0" borderId="35" xfId="1106" applyFont="1" applyFill="1" applyBorder="1" applyAlignment="1">
      <alignment horizontal="center" vertical="center"/>
      <protection/>
    </xf>
    <xf numFmtId="0" fontId="45" fillId="0" borderId="28" xfId="393" applyFont="1" applyFill="1" applyBorder="1" applyAlignment="1">
      <alignment horizontal="center" vertical="center"/>
      <protection/>
    </xf>
    <xf numFmtId="49" fontId="12" fillId="0" borderId="31" xfId="1106" applyNumberFormat="1" applyFont="1" applyFill="1" applyBorder="1" applyAlignment="1">
      <alignment horizontal="center" vertical="center"/>
      <protection/>
    </xf>
    <xf numFmtId="49" fontId="8" fillId="0" borderId="27" xfId="1106" applyNumberFormat="1" applyFont="1" applyFill="1" applyBorder="1" applyAlignment="1">
      <alignment horizontal="left" vertical="center"/>
      <protection/>
    </xf>
    <xf numFmtId="49" fontId="8" fillId="0" borderId="26" xfId="1106" applyNumberFormat="1" applyFont="1" applyFill="1" applyBorder="1" applyAlignment="1">
      <alignment horizontal="right" vertical="center"/>
      <protection/>
    </xf>
    <xf numFmtId="49" fontId="8" fillId="0" borderId="8" xfId="1106" applyNumberFormat="1" applyFont="1" applyFill="1" applyBorder="1" applyAlignment="1">
      <alignment horizontal="center" vertical="center"/>
      <protection/>
    </xf>
    <xf numFmtId="0" fontId="8" fillId="0" borderId="25" xfId="1106" applyNumberFormat="1" applyFont="1" applyFill="1" applyBorder="1" applyAlignment="1">
      <alignment horizontal="center" vertical="center"/>
      <protection/>
    </xf>
    <xf numFmtId="0" fontId="9" fillId="0" borderId="0" xfId="1106" applyFont="1" applyFill="1">
      <alignment/>
      <protection/>
    </xf>
    <xf numFmtId="0" fontId="8" fillId="0" borderId="0" xfId="1106" applyFont="1" applyFill="1">
      <alignment/>
      <protection/>
    </xf>
    <xf numFmtId="0" fontId="9" fillId="0" borderId="0" xfId="1106" applyFont="1" applyFill="1" applyAlignment="1">
      <alignment horizontal="center"/>
      <protection/>
    </xf>
    <xf numFmtId="0" fontId="4" fillId="0" borderId="0" xfId="1106" applyFont="1" applyFill="1" applyAlignment="1">
      <alignment horizontal="center"/>
      <protection/>
    </xf>
    <xf numFmtId="0" fontId="6" fillId="0" borderId="0" xfId="1106" applyFont="1" applyFill="1" applyAlignment="1">
      <alignment horizontal="left"/>
      <protection/>
    </xf>
    <xf numFmtId="0" fontId="9" fillId="0" borderId="0" xfId="1106" applyNumberFormat="1" applyFont="1" applyFill="1" applyAlignment="1">
      <alignment horizontal="center"/>
      <protection/>
    </xf>
    <xf numFmtId="49" fontId="6" fillId="0" borderId="0" xfId="1106" applyNumberFormat="1" applyFont="1" applyFill="1" applyAlignment="1">
      <alignment horizontal="center"/>
      <protection/>
    </xf>
    <xf numFmtId="49" fontId="6" fillId="0" borderId="0" xfId="1106" applyNumberFormat="1" applyFont="1" applyFill="1" applyAlignment="1">
      <alignment horizontal="left"/>
      <protection/>
    </xf>
    <xf numFmtId="49" fontId="46" fillId="0" borderId="0" xfId="1106" applyNumberFormat="1" applyFont="1" applyFill="1" applyAlignment="1">
      <alignment horizontal="right"/>
      <protection/>
    </xf>
    <xf numFmtId="0" fontId="7" fillId="0" borderId="0" xfId="1106" applyFont="1" applyFill="1" applyAlignment="1">
      <alignment vertical="center"/>
      <protection/>
    </xf>
    <xf numFmtId="0" fontId="6" fillId="0" borderId="0" xfId="1094" applyFont="1" applyFill="1" applyAlignment="1">
      <alignment vertical="center"/>
      <protection/>
    </xf>
    <xf numFmtId="0" fontId="1" fillId="0" borderId="0" xfId="1106" applyFont="1" applyFill="1">
      <alignment/>
      <protection/>
    </xf>
    <xf numFmtId="0" fontId="1" fillId="0" borderId="0" xfId="1094" applyFont="1" applyFill="1">
      <alignment/>
      <protection/>
    </xf>
    <xf numFmtId="0" fontId="3" fillId="0" borderId="0" xfId="1418" applyFont="1" applyFill="1">
      <alignment/>
      <protection/>
    </xf>
    <xf numFmtId="49" fontId="5" fillId="0" borderId="0" xfId="1418" applyNumberFormat="1" applyFont="1" applyFill="1">
      <alignment/>
      <protection/>
    </xf>
    <xf numFmtId="0" fontId="3" fillId="0" borderId="0" xfId="1418" applyFont="1" applyFill="1" applyAlignment="1">
      <alignment vertical="center"/>
      <protection/>
    </xf>
    <xf numFmtId="49" fontId="5" fillId="0" borderId="0" xfId="1418" applyNumberFormat="1" applyFont="1" applyFill="1" applyAlignment="1">
      <alignment vertical="center"/>
      <protection/>
    </xf>
    <xf numFmtId="0" fontId="9" fillId="0" borderId="0" xfId="1418" applyFont="1" applyFill="1">
      <alignment/>
      <protection/>
    </xf>
    <xf numFmtId="49" fontId="4" fillId="0" borderId="0" xfId="1106" applyNumberFormat="1" applyFont="1" applyFill="1">
      <alignment/>
      <protection/>
    </xf>
    <xf numFmtId="49" fontId="4" fillId="0" borderId="30" xfId="1418" applyNumberFormat="1" applyFont="1" applyFill="1" applyBorder="1" applyAlignment="1">
      <alignment horizontal="center" vertical="center"/>
      <protection/>
    </xf>
    <xf numFmtId="0" fontId="4" fillId="0" borderId="15" xfId="1418" applyFont="1" applyFill="1" applyBorder="1" applyAlignment="1">
      <alignment horizontal="left" vertical="center"/>
      <protection/>
    </xf>
    <xf numFmtId="2" fontId="14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0" fontId="5" fillId="0" borderId="15" xfId="1418" applyFont="1" applyFill="1" applyBorder="1" applyAlignment="1">
      <alignment horizontal="left" vertical="center"/>
      <protection/>
    </xf>
    <xf numFmtId="49" fontId="5" fillId="0" borderId="0" xfId="1418" applyNumberFormat="1" applyFont="1" applyFill="1" applyAlignment="1">
      <alignment horizontal="center"/>
      <protection/>
    </xf>
    <xf numFmtId="0" fontId="9" fillId="57" borderId="0" xfId="1418" applyFont="1" applyFill="1">
      <alignment/>
      <protection/>
    </xf>
    <xf numFmtId="2" fontId="47" fillId="0" borderId="15" xfId="0" applyNumberFormat="1" applyFont="1" applyFill="1" applyBorder="1" applyAlignment="1">
      <alignment horizontal="center"/>
    </xf>
    <xf numFmtId="0" fontId="4" fillId="0" borderId="0" xfId="1418" applyFont="1" applyFill="1" applyAlignment="1">
      <alignment vertical="center"/>
      <protection/>
    </xf>
    <xf numFmtId="2" fontId="47" fillId="0" borderId="15" xfId="1106" applyNumberFormat="1" applyFont="1" applyFill="1" applyBorder="1" applyAlignment="1">
      <alignment horizontal="center"/>
      <protection/>
    </xf>
    <xf numFmtId="0" fontId="4" fillId="0" borderId="36" xfId="1106" applyFont="1" applyFill="1" applyBorder="1" applyAlignment="1">
      <alignment horizontal="left" vertical="center" wrapText="1"/>
      <protection/>
    </xf>
    <xf numFmtId="2" fontId="48" fillId="0" borderId="36" xfId="1106" applyNumberFormat="1" applyFont="1" applyFill="1" applyBorder="1" applyAlignment="1">
      <alignment horizontal="center" vertical="center"/>
      <protection/>
    </xf>
    <xf numFmtId="2" fontId="78" fillId="0" borderId="36" xfId="1106" applyNumberFormat="1" applyFont="1" applyFill="1" applyBorder="1" applyAlignment="1">
      <alignment horizontal="center" vertical="center"/>
      <protection/>
    </xf>
    <xf numFmtId="164" fontId="4" fillId="0" borderId="15" xfId="1106" applyNumberFormat="1" applyFont="1" applyFill="1" applyBorder="1" applyAlignment="1">
      <alignment horizontal="center"/>
      <protection/>
    </xf>
    <xf numFmtId="1" fontId="4" fillId="0" borderId="36" xfId="1106" applyNumberFormat="1" applyFont="1" applyFill="1" applyBorder="1" applyAlignment="1">
      <alignment horizontal="center" vertical="center"/>
      <protection/>
    </xf>
    <xf numFmtId="164" fontId="4" fillId="58" borderId="15" xfId="1106" applyNumberFormat="1" applyFont="1" applyFill="1" applyBorder="1" applyAlignment="1">
      <alignment horizontal="center"/>
      <protection/>
    </xf>
    <xf numFmtId="1" fontId="12" fillId="0" borderId="36" xfId="1106" applyNumberFormat="1" applyFont="1" applyFill="1" applyBorder="1" applyAlignment="1">
      <alignment horizontal="center" vertical="center"/>
      <protection/>
    </xf>
    <xf numFmtId="49" fontId="4" fillId="0" borderId="36" xfId="1106" applyNumberFormat="1" applyFont="1" applyFill="1" applyBorder="1" applyAlignment="1">
      <alignment horizontal="left" vertical="center"/>
      <protection/>
    </xf>
    <xf numFmtId="0" fontId="5" fillId="0" borderId="36" xfId="1106" applyFont="1" applyFill="1" applyBorder="1" applyAlignment="1">
      <alignment horizontal="left" vertical="center"/>
      <protection/>
    </xf>
    <xf numFmtId="49" fontId="4" fillId="0" borderId="36" xfId="1106" applyNumberFormat="1" applyFont="1" applyFill="1" applyBorder="1" applyAlignment="1">
      <alignment horizontal="center" vertical="center"/>
      <protection/>
    </xf>
    <xf numFmtId="0" fontId="8" fillId="0" borderId="37" xfId="1106" applyFont="1" applyFill="1" applyBorder="1" applyAlignment="1">
      <alignment horizontal="left" vertical="center"/>
      <protection/>
    </xf>
    <xf numFmtId="0" fontId="9" fillId="0" borderId="38" xfId="1106" applyFont="1" applyFill="1" applyBorder="1" applyAlignment="1">
      <alignment horizontal="right" vertical="center"/>
      <protection/>
    </xf>
    <xf numFmtId="0" fontId="9" fillId="0" borderId="36" xfId="1106" applyNumberFormat="1" applyFont="1" applyFill="1" applyBorder="1" applyAlignment="1">
      <alignment horizontal="center" vertical="center"/>
      <protection/>
    </xf>
    <xf numFmtId="0" fontId="79" fillId="0" borderId="36" xfId="1106" applyNumberFormat="1" applyFont="1" applyFill="1" applyBorder="1" applyAlignment="1">
      <alignment horizontal="center" vertical="center"/>
      <protection/>
    </xf>
    <xf numFmtId="0" fontId="4" fillId="0" borderId="39" xfId="1106" applyFont="1" applyFill="1" applyBorder="1" applyAlignment="1">
      <alignment horizontal="left" vertical="center" wrapText="1"/>
      <protection/>
    </xf>
    <xf numFmtId="2" fontId="9" fillId="0" borderId="39" xfId="1106" applyNumberFormat="1" applyFont="1" applyFill="1" applyBorder="1" applyAlignment="1">
      <alignment horizontal="center" vertical="center"/>
      <protection/>
    </xf>
    <xf numFmtId="2" fontId="8" fillId="0" borderId="39" xfId="1106" applyNumberFormat="1" applyFont="1" applyFill="1" applyBorder="1" applyAlignment="1">
      <alignment horizontal="center" vertical="center"/>
      <protection/>
    </xf>
    <xf numFmtId="2" fontId="9" fillId="0" borderId="15" xfId="1106" applyNumberFormat="1" applyFont="1" applyFill="1" applyBorder="1" applyAlignment="1">
      <alignment horizontal="center" vertical="center"/>
      <protection/>
    </xf>
    <xf numFmtId="1" fontId="4" fillId="0" borderId="39" xfId="1106" applyNumberFormat="1" applyFont="1" applyFill="1" applyBorder="1" applyAlignment="1">
      <alignment horizontal="center" vertical="center"/>
      <protection/>
    </xf>
    <xf numFmtId="2" fontId="9" fillId="58" borderId="15" xfId="1106" applyNumberFormat="1" applyFont="1" applyFill="1" applyBorder="1" applyAlignment="1">
      <alignment horizontal="center" vertical="center"/>
      <protection/>
    </xf>
    <xf numFmtId="1" fontId="12" fillId="0" borderId="39" xfId="1106" applyNumberFormat="1" applyFont="1" applyFill="1" applyBorder="1" applyAlignment="1">
      <alignment horizontal="center" vertical="center"/>
      <protection/>
    </xf>
    <xf numFmtId="49" fontId="4" fillId="0" borderId="39" xfId="1106" applyNumberFormat="1" applyFont="1" applyFill="1" applyBorder="1" applyAlignment="1">
      <alignment horizontal="left" vertical="center"/>
      <protection/>
    </xf>
    <xf numFmtId="0" fontId="5" fillId="0" borderId="39" xfId="1106" applyFont="1" applyFill="1" applyBorder="1" applyAlignment="1">
      <alignment horizontal="left" vertical="center"/>
      <protection/>
    </xf>
    <xf numFmtId="181" fontId="4" fillId="0" borderId="39" xfId="1106" applyNumberFormat="1" applyFont="1" applyFill="1" applyBorder="1" applyAlignment="1">
      <alignment horizontal="center" vertical="center"/>
      <protection/>
    </xf>
    <xf numFmtId="0" fontId="8" fillId="0" borderId="40" xfId="1106" applyFont="1" applyFill="1" applyBorder="1" applyAlignment="1">
      <alignment horizontal="left" vertical="center"/>
      <protection/>
    </xf>
    <xf numFmtId="0" fontId="9" fillId="0" borderId="41" xfId="1106" applyFont="1" applyFill="1" applyBorder="1" applyAlignment="1">
      <alignment horizontal="right" vertical="center"/>
      <protection/>
    </xf>
    <xf numFmtId="0" fontId="9" fillId="0" borderId="39" xfId="1106" applyNumberFormat="1" applyFont="1" applyFill="1" applyBorder="1" applyAlignment="1">
      <alignment horizontal="center" vertical="center"/>
      <protection/>
    </xf>
    <xf numFmtId="0" fontId="6" fillId="0" borderId="0" xfId="1094" applyFont="1" applyFill="1">
      <alignment/>
      <protection/>
    </xf>
    <xf numFmtId="0" fontId="37" fillId="0" borderId="0" xfId="393" applyFont="1" applyFill="1" applyAlignment="1">
      <alignment horizontal="center"/>
      <protection/>
    </xf>
    <xf numFmtId="0" fontId="49" fillId="0" borderId="0" xfId="1418" applyFont="1" applyFill="1" applyAlignment="1">
      <alignment horizontal="center"/>
      <protection/>
    </xf>
    <xf numFmtId="0" fontId="50" fillId="0" borderId="0" xfId="393" applyFont="1" applyFill="1" applyAlignment="1">
      <alignment horizontal="center"/>
      <protection/>
    </xf>
    <xf numFmtId="49" fontId="37" fillId="0" borderId="0" xfId="393" applyNumberFormat="1" applyFont="1" applyFill="1" applyAlignment="1">
      <alignment horizontal="center"/>
      <protection/>
    </xf>
    <xf numFmtId="0" fontId="49" fillId="0" borderId="0" xfId="1418" applyFont="1" applyFill="1" applyAlignment="1">
      <alignment horizontal="center" vertical="center"/>
      <protection/>
    </xf>
    <xf numFmtId="0" fontId="49" fillId="0" borderId="15" xfId="393" applyFont="1" applyFill="1" applyBorder="1" applyAlignment="1">
      <alignment horizontal="left" vertical="center"/>
      <protection/>
    </xf>
    <xf numFmtId="49" fontId="37" fillId="0" borderId="15" xfId="393" applyNumberFormat="1" applyFont="1" applyFill="1" applyBorder="1" applyAlignment="1">
      <alignment horizontal="center" vertical="center"/>
      <protection/>
    </xf>
    <xf numFmtId="2" fontId="51" fillId="0" borderId="15" xfId="393" applyNumberFormat="1" applyFont="1" applyFill="1" applyBorder="1" applyAlignment="1">
      <alignment horizontal="center" vertical="center"/>
      <protection/>
    </xf>
    <xf numFmtId="49" fontId="52" fillId="0" borderId="15" xfId="393" applyNumberFormat="1" applyFont="1" applyFill="1" applyBorder="1" applyAlignment="1">
      <alignment horizontal="center" vertical="center"/>
      <protection/>
    </xf>
    <xf numFmtId="0" fontId="45" fillId="0" borderId="15" xfId="393" applyNumberFormat="1" applyFont="1" applyFill="1" applyBorder="1" applyAlignment="1">
      <alignment horizontal="center" vertical="center"/>
      <protection/>
    </xf>
    <xf numFmtId="0" fontId="50" fillId="0" borderId="30" xfId="393" applyFont="1" applyFill="1" applyBorder="1" applyAlignment="1">
      <alignment horizontal="left" vertical="center"/>
      <protection/>
    </xf>
    <xf numFmtId="0" fontId="49" fillId="0" borderId="30" xfId="393" applyFont="1" applyFill="1" applyBorder="1" applyAlignment="1">
      <alignment horizontal="left" vertical="center"/>
      <protection/>
    </xf>
    <xf numFmtId="49" fontId="50" fillId="0" borderId="30" xfId="393" applyNumberFormat="1" applyFont="1" applyFill="1" applyBorder="1" applyAlignment="1">
      <alignment horizontal="center" vertical="center"/>
      <protection/>
    </xf>
    <xf numFmtId="0" fontId="51" fillId="0" borderId="30" xfId="393" applyFont="1" applyFill="1" applyBorder="1" applyAlignment="1">
      <alignment horizontal="left" vertical="center"/>
      <protection/>
    </xf>
    <xf numFmtId="0" fontId="37" fillId="0" borderId="22" xfId="393" applyFont="1" applyFill="1" applyBorder="1" applyAlignment="1">
      <alignment horizontal="right" vertical="center"/>
      <protection/>
    </xf>
    <xf numFmtId="0" fontId="37" fillId="0" borderId="15" xfId="393" applyNumberFormat="1" applyFont="1" applyFill="1" applyBorder="1" applyAlignment="1">
      <alignment horizontal="center" vertical="center"/>
      <protection/>
    </xf>
    <xf numFmtId="0" fontId="51" fillId="0" borderId="0" xfId="393" applyFont="1" applyFill="1" applyAlignment="1">
      <alignment horizontal="center"/>
      <protection/>
    </xf>
    <xf numFmtId="0" fontId="45" fillId="0" borderId="29" xfId="393" applyFont="1" applyFill="1" applyBorder="1" applyAlignment="1">
      <alignment horizontal="center" vertical="center"/>
      <protection/>
    </xf>
    <xf numFmtId="2" fontId="45" fillId="0" borderId="28" xfId="393" applyNumberFormat="1" applyFont="1" applyFill="1" applyBorder="1" applyAlignment="1">
      <alignment horizontal="center" vertical="center"/>
      <protection/>
    </xf>
    <xf numFmtId="49" fontId="45" fillId="0" borderId="28" xfId="393" applyNumberFormat="1" applyFont="1" applyFill="1" applyBorder="1" applyAlignment="1">
      <alignment horizontal="center" vertical="center"/>
      <protection/>
    </xf>
    <xf numFmtId="0" fontId="45" fillId="0" borderId="27" xfId="393" applyFont="1" applyFill="1" applyBorder="1" applyAlignment="1">
      <alignment horizontal="left" vertical="center"/>
      <protection/>
    </xf>
    <xf numFmtId="0" fontId="45" fillId="0" borderId="26" xfId="393" applyFont="1" applyFill="1" applyBorder="1" applyAlignment="1">
      <alignment horizontal="right" vertical="center"/>
      <protection/>
    </xf>
    <xf numFmtId="49" fontId="51" fillId="0" borderId="28" xfId="393" applyNumberFormat="1" applyFont="1" applyFill="1" applyBorder="1" applyAlignment="1">
      <alignment horizontal="center" vertical="center"/>
      <protection/>
    </xf>
    <xf numFmtId="49" fontId="51" fillId="0" borderId="25" xfId="393" applyNumberFormat="1" applyFont="1" applyFill="1" applyBorder="1" applyAlignment="1">
      <alignment horizontal="center" vertical="center"/>
      <protection/>
    </xf>
    <xf numFmtId="0" fontId="53" fillId="0" borderId="0" xfId="393" applyFont="1" applyFill="1" applyAlignment="1">
      <alignment horizontal="center"/>
      <protection/>
    </xf>
    <xf numFmtId="49" fontId="53" fillId="0" borderId="0" xfId="393" applyNumberFormat="1" applyFont="1" applyFill="1" applyAlignment="1">
      <alignment horizontal="center"/>
      <protection/>
    </xf>
    <xf numFmtId="0" fontId="54" fillId="0" borderId="0" xfId="393" applyFont="1" applyFill="1" applyAlignment="1">
      <alignment horizontal="left"/>
      <protection/>
    </xf>
    <xf numFmtId="14" fontId="55" fillId="0" borderId="0" xfId="393" applyNumberFormat="1" applyFont="1" applyFill="1" applyAlignment="1">
      <alignment horizontal="right"/>
      <protection/>
    </xf>
    <xf numFmtId="49" fontId="56" fillId="0" borderId="0" xfId="393" applyNumberFormat="1" applyFont="1" applyFill="1" applyAlignment="1">
      <alignment horizontal="left"/>
      <protection/>
    </xf>
    <xf numFmtId="0" fontId="57" fillId="0" borderId="0" xfId="393" applyFont="1" applyFill="1" applyAlignment="1">
      <alignment horizontal="left"/>
      <protection/>
    </xf>
    <xf numFmtId="49" fontId="37" fillId="0" borderId="0" xfId="393" applyNumberFormat="1" applyFont="1" applyFill="1">
      <alignment/>
      <protection/>
    </xf>
    <xf numFmtId="49" fontId="57" fillId="0" borderId="0" xfId="393" applyNumberFormat="1" applyFont="1" applyFill="1" applyAlignment="1">
      <alignment horizontal="center"/>
      <protection/>
    </xf>
    <xf numFmtId="49" fontId="51" fillId="0" borderId="0" xfId="393" applyNumberFormat="1" applyFont="1" applyFill="1">
      <alignment/>
      <protection/>
    </xf>
    <xf numFmtId="0" fontId="56" fillId="0" borderId="0" xfId="393" applyFont="1" applyFill="1" applyAlignment="1">
      <alignment vertical="center"/>
      <protection/>
    </xf>
    <xf numFmtId="0" fontId="6" fillId="0" borderId="0" xfId="393" applyFont="1" applyFill="1">
      <alignment/>
      <protection/>
    </xf>
    <xf numFmtId="0" fontId="58" fillId="0" borderId="0" xfId="1418" applyFont="1" applyFill="1">
      <alignment/>
      <protection/>
    </xf>
    <xf numFmtId="0" fontId="59" fillId="0" borderId="0" xfId="393" applyFont="1" applyFill="1">
      <alignment/>
      <protection/>
    </xf>
    <xf numFmtId="49" fontId="9" fillId="0" borderId="15" xfId="1106" applyNumberFormat="1" applyFont="1" applyFill="1" applyBorder="1" applyAlignment="1">
      <alignment horizontal="center" vertical="center"/>
      <protection/>
    </xf>
    <xf numFmtId="0" fontId="12" fillId="0" borderId="15" xfId="1106" applyNumberFormat="1" applyFont="1" applyFill="1" applyBorder="1" applyAlignment="1">
      <alignment horizontal="center" vertical="center"/>
      <protection/>
    </xf>
    <xf numFmtId="0" fontId="1" fillId="0" borderId="0" xfId="1091" applyFont="1" applyFill="1">
      <alignment/>
      <protection/>
    </xf>
    <xf numFmtId="1" fontId="4" fillId="58" borderId="36" xfId="1106" applyNumberFormat="1" applyFont="1" applyFill="1" applyBorder="1" applyAlignment="1">
      <alignment horizontal="center" vertical="center"/>
      <protection/>
    </xf>
    <xf numFmtId="1" fontId="12" fillId="0" borderId="36" xfId="1106" applyNumberFormat="1" applyFont="1" applyFill="1" applyBorder="1" applyAlignment="1">
      <alignment horizontal="center" vertical="center"/>
      <protection/>
    </xf>
    <xf numFmtId="49" fontId="4" fillId="0" borderId="38" xfId="1106" applyNumberFormat="1" applyFont="1" applyFill="1" applyBorder="1" applyAlignment="1">
      <alignment horizontal="left" vertical="center"/>
      <protection/>
    </xf>
    <xf numFmtId="1" fontId="4" fillId="58" borderId="39" xfId="1106" applyNumberFormat="1" applyFont="1" applyFill="1" applyBorder="1" applyAlignment="1">
      <alignment horizontal="center" vertical="center"/>
      <protection/>
    </xf>
    <xf numFmtId="1" fontId="12" fillId="0" borderId="39" xfId="1106" applyNumberFormat="1" applyFont="1" applyFill="1" applyBorder="1" applyAlignment="1">
      <alignment horizontal="center" vertical="center"/>
      <protection/>
    </xf>
    <xf numFmtId="49" fontId="4" fillId="0" borderId="41" xfId="1106" applyNumberFormat="1" applyFont="1" applyFill="1" applyBorder="1" applyAlignment="1">
      <alignment horizontal="left" vertical="center"/>
      <protection/>
    </xf>
    <xf numFmtId="49" fontId="4" fillId="0" borderId="15" xfId="1106" applyNumberFormat="1" applyFont="1" applyFill="1" applyBorder="1" applyAlignment="1">
      <alignment horizontal="center"/>
      <protection/>
    </xf>
    <xf numFmtId="49" fontId="8" fillId="0" borderId="28" xfId="1106" applyNumberFormat="1" applyFont="1" applyFill="1" applyBorder="1" applyAlignment="1">
      <alignment horizontal="center" vertical="center"/>
      <protection/>
    </xf>
    <xf numFmtId="0" fontId="6" fillId="0" borderId="0" xfId="1091" applyFont="1" applyFill="1" applyAlignment="1">
      <alignment vertical="center"/>
      <protection/>
    </xf>
    <xf numFmtId="49" fontId="9" fillId="0" borderId="0" xfId="1091" applyNumberFormat="1" applyFont="1" applyFill="1">
      <alignment/>
      <protection/>
    </xf>
    <xf numFmtId="49" fontId="5" fillId="0" borderId="0" xfId="1091" applyNumberFormat="1" applyFont="1" applyFill="1" applyAlignment="1">
      <alignment horizontal="center"/>
      <protection/>
    </xf>
    <xf numFmtId="0" fontId="4" fillId="0" borderId="15" xfId="1091" applyFont="1" applyFill="1" applyBorder="1" applyAlignment="1">
      <alignment horizontal="left" vertical="center"/>
      <protection/>
    </xf>
    <xf numFmtId="2" fontId="9" fillId="0" borderId="15" xfId="1427" applyNumberFormat="1" applyFont="1" applyFill="1" applyBorder="1" applyAlignment="1">
      <alignment horizontal="center" vertical="center"/>
      <protection/>
    </xf>
    <xf numFmtId="2" fontId="8" fillId="0" borderId="15" xfId="1091" applyNumberFormat="1" applyFont="1" applyFill="1" applyBorder="1" applyAlignment="1">
      <alignment horizontal="center" vertical="center"/>
      <protection/>
    </xf>
    <xf numFmtId="2" fontId="13" fillId="0" borderId="15" xfId="1091" applyNumberFormat="1" applyFont="1" applyFill="1" applyBorder="1" applyAlignment="1">
      <alignment horizontal="center" vertical="center"/>
      <protection/>
    </xf>
    <xf numFmtId="1" fontId="4" fillId="0" borderId="15" xfId="1091" applyNumberFormat="1" applyFont="1" applyFill="1" applyBorder="1" applyAlignment="1">
      <alignment horizontal="center" vertical="center"/>
      <protection/>
    </xf>
    <xf numFmtId="1" fontId="12" fillId="0" borderId="15" xfId="1091" applyNumberFormat="1" applyFont="1" applyFill="1" applyBorder="1" applyAlignment="1">
      <alignment horizontal="center" vertical="center"/>
      <protection/>
    </xf>
    <xf numFmtId="49" fontId="4" fillId="0" borderId="15" xfId="1091" applyNumberFormat="1" applyFont="1" applyFill="1" applyBorder="1" applyAlignment="1">
      <alignment horizontal="left" vertical="center"/>
      <protection/>
    </xf>
    <xf numFmtId="49" fontId="4" fillId="0" borderId="30" xfId="1091" applyNumberFormat="1" applyFont="1" applyFill="1" applyBorder="1" applyAlignment="1">
      <alignment horizontal="center" vertical="center"/>
      <protection/>
    </xf>
    <xf numFmtId="0" fontId="8" fillId="0" borderId="30" xfId="1091" applyFont="1" applyFill="1" applyBorder="1" applyAlignment="1">
      <alignment horizontal="left" vertical="center"/>
      <protection/>
    </xf>
    <xf numFmtId="0" fontId="9" fillId="0" borderId="22" xfId="1091" applyFont="1" applyFill="1" applyBorder="1" applyAlignment="1">
      <alignment horizontal="right" vertical="center"/>
      <protection/>
    </xf>
    <xf numFmtId="0" fontId="9" fillId="0" borderId="22" xfId="1091" applyNumberFormat="1" applyFont="1" applyFill="1" applyBorder="1" applyAlignment="1">
      <alignment horizontal="center" vertical="center"/>
      <protection/>
    </xf>
    <xf numFmtId="0" fontId="4" fillId="0" borderId="0" xfId="1091" applyFont="1" applyFill="1" applyBorder="1" applyAlignment="1">
      <alignment horizontal="left" vertical="center"/>
      <protection/>
    </xf>
    <xf numFmtId="2" fontId="9" fillId="0" borderId="0" xfId="1427" applyNumberFormat="1" applyFont="1" applyFill="1" applyBorder="1" applyAlignment="1">
      <alignment horizontal="center" vertical="center"/>
      <protection/>
    </xf>
    <xf numFmtId="2" fontId="8" fillId="0" borderId="0" xfId="1091" applyNumberFormat="1" applyFont="1" applyFill="1" applyBorder="1" applyAlignment="1">
      <alignment horizontal="center" vertical="center"/>
      <protection/>
    </xf>
    <xf numFmtId="2" fontId="13" fillId="0" borderId="0" xfId="1091" applyNumberFormat="1" applyFont="1" applyFill="1" applyBorder="1" applyAlignment="1">
      <alignment horizontal="center" vertical="center"/>
      <protection/>
    </xf>
    <xf numFmtId="1" fontId="4" fillId="0" borderId="0" xfId="1091" applyNumberFormat="1" applyFont="1" applyFill="1" applyBorder="1" applyAlignment="1">
      <alignment horizontal="center" vertical="center"/>
      <protection/>
    </xf>
    <xf numFmtId="1" fontId="12" fillId="0" borderId="0" xfId="1091" applyNumberFormat="1" applyFont="1" applyFill="1" applyBorder="1" applyAlignment="1">
      <alignment horizontal="center" vertical="center"/>
      <protection/>
    </xf>
    <xf numFmtId="49" fontId="4" fillId="0" borderId="0" xfId="1091" applyNumberFormat="1" applyFont="1" applyFill="1" applyBorder="1" applyAlignment="1">
      <alignment horizontal="left" vertical="center"/>
      <protection/>
    </xf>
    <xf numFmtId="49" fontId="4" fillId="0" borderId="0" xfId="1091" applyNumberFormat="1" applyFont="1" applyFill="1" applyBorder="1" applyAlignment="1">
      <alignment horizontal="center" vertical="center"/>
      <protection/>
    </xf>
    <xf numFmtId="0" fontId="8" fillId="0" borderId="0" xfId="1091" applyFont="1" applyFill="1" applyBorder="1" applyAlignment="1">
      <alignment horizontal="left" vertical="center"/>
      <protection/>
    </xf>
    <xf numFmtId="0" fontId="9" fillId="0" borderId="0" xfId="1091" applyFont="1" applyFill="1" applyBorder="1" applyAlignment="1">
      <alignment horizontal="right" vertical="center"/>
      <protection/>
    </xf>
    <xf numFmtId="0" fontId="9" fillId="0" borderId="0" xfId="1091" applyNumberFormat="1" applyFont="1" applyFill="1" applyBorder="1" applyAlignment="1">
      <alignment horizontal="center" vertical="center"/>
      <protection/>
    </xf>
    <xf numFmtId="0" fontId="9" fillId="0" borderId="0" xfId="1418" applyFont="1" applyFill="1" applyBorder="1" applyAlignment="1">
      <alignment horizontal="center" vertical="center"/>
      <protection/>
    </xf>
    <xf numFmtId="0" fontId="6" fillId="0" borderId="0" xfId="1091" applyFont="1" applyFill="1">
      <alignment/>
      <protection/>
    </xf>
    <xf numFmtId="0" fontId="9" fillId="0" borderId="15" xfId="1091" applyNumberFormat="1" applyFont="1" applyFill="1" applyBorder="1" applyAlignment="1">
      <alignment horizontal="center" vertical="center"/>
      <protection/>
    </xf>
    <xf numFmtId="0" fontId="8" fillId="0" borderId="42" xfId="1106" applyFont="1" applyFill="1" applyBorder="1" applyAlignment="1">
      <alignment horizontal="center"/>
      <protection/>
    </xf>
    <xf numFmtId="0" fontId="8" fillId="0" borderId="43" xfId="1106" applyFont="1" applyFill="1" applyBorder="1" applyAlignment="1">
      <alignment horizontal="center"/>
      <protection/>
    </xf>
    <xf numFmtId="0" fontId="8" fillId="0" borderId="44" xfId="1106" applyFont="1" applyFill="1" applyBorder="1" applyAlignment="1">
      <alignment horizontal="center"/>
      <protection/>
    </xf>
  </cellXfs>
  <cellStyles count="1508">
    <cellStyle name="Normal" xfId="0"/>
    <cellStyle name="1 antraštė" xfId="15"/>
    <cellStyle name="1 antraštė 2" xfId="16"/>
    <cellStyle name="1 antraštė 3" xfId="17"/>
    <cellStyle name="1 antraštė 4" xfId="18"/>
    <cellStyle name="2 antraštė" xfId="19"/>
    <cellStyle name="2 antraštė 2" xfId="20"/>
    <cellStyle name="2 antraštė 3" xfId="21"/>
    <cellStyle name="2 antraštė 4" xfId="22"/>
    <cellStyle name="20% - Accent1" xfId="23"/>
    <cellStyle name="20% - Accent1 2" xfId="24"/>
    <cellStyle name="20% - Accent1 2 2" xfId="25"/>
    <cellStyle name="20% - Accent1 3" xfId="26"/>
    <cellStyle name="20% - Accent2" xfId="27"/>
    <cellStyle name="20% - Accent2 2" xfId="28"/>
    <cellStyle name="20% - Accent2 2 2" xfId="29"/>
    <cellStyle name="20% - Accent2 3" xfId="30"/>
    <cellStyle name="20% - Accent3" xfId="31"/>
    <cellStyle name="20% - Accent3 2" xfId="32"/>
    <cellStyle name="20% - Accent3 2 2" xfId="33"/>
    <cellStyle name="20% - Accent3 3" xfId="34"/>
    <cellStyle name="20% - Accent4" xfId="35"/>
    <cellStyle name="20% - Accent4 2" xfId="36"/>
    <cellStyle name="20% - Accent4 2 2" xfId="37"/>
    <cellStyle name="20% - Accent4 3" xfId="38"/>
    <cellStyle name="20% - Accent5" xfId="39"/>
    <cellStyle name="20% - Accent5 2" xfId="40"/>
    <cellStyle name="20% - Accent5 2 2" xfId="41"/>
    <cellStyle name="20% - Accent5 3" xfId="42"/>
    <cellStyle name="20% - Accent6" xfId="43"/>
    <cellStyle name="20% - Accent6 2" xfId="44"/>
    <cellStyle name="20% - Accent6 2 2" xfId="45"/>
    <cellStyle name="20% - Accent6 3" xfId="46"/>
    <cellStyle name="20% – paryškinimas 1" xfId="47"/>
    <cellStyle name="20% – paryškinimas 2" xfId="48"/>
    <cellStyle name="20% – paryškinimas 3" xfId="49"/>
    <cellStyle name="20% – paryškinimas 4" xfId="50"/>
    <cellStyle name="20% – paryškinimas 5" xfId="51"/>
    <cellStyle name="20% – paryškinimas 6" xfId="52"/>
    <cellStyle name="20% - Акцент1" xfId="53"/>
    <cellStyle name="20% - Акцент2" xfId="54"/>
    <cellStyle name="20% - Акцент3" xfId="55"/>
    <cellStyle name="20% - Акцент4" xfId="56"/>
    <cellStyle name="20% - Акцент5" xfId="57"/>
    <cellStyle name="20% - Акцент6" xfId="58"/>
    <cellStyle name="3 antraštė" xfId="59"/>
    <cellStyle name="3 antraštė 2" xfId="60"/>
    <cellStyle name="3 antraštė 3" xfId="61"/>
    <cellStyle name="3 antraštė 4" xfId="62"/>
    <cellStyle name="4 antraštė" xfId="63"/>
    <cellStyle name="4 antraštė 2" xfId="64"/>
    <cellStyle name="4 antraštė 3" xfId="65"/>
    <cellStyle name="4 antraštė 4" xfId="66"/>
    <cellStyle name="40% - Accent1" xfId="67"/>
    <cellStyle name="40% - Accent1 2" xfId="68"/>
    <cellStyle name="40% - Accent1 2 2" xfId="69"/>
    <cellStyle name="40% - Accent1 3" xfId="70"/>
    <cellStyle name="40% - Accent2" xfId="71"/>
    <cellStyle name="40% - Accent2 2" xfId="72"/>
    <cellStyle name="40% - Accent2 2 2" xfId="73"/>
    <cellStyle name="40% - Accent2 3" xfId="74"/>
    <cellStyle name="40% - Accent3" xfId="75"/>
    <cellStyle name="40% - Accent3 2" xfId="76"/>
    <cellStyle name="40% - Accent3 2 2" xfId="77"/>
    <cellStyle name="40% - Accent3 3" xfId="78"/>
    <cellStyle name="40% - Accent4" xfId="79"/>
    <cellStyle name="40% - Accent4 2" xfId="80"/>
    <cellStyle name="40% - Accent4 2 2" xfId="81"/>
    <cellStyle name="40% - Accent4 3" xfId="82"/>
    <cellStyle name="40% - Accent5" xfId="83"/>
    <cellStyle name="40% - Accent5 2" xfId="84"/>
    <cellStyle name="40% - Accent5 2 2" xfId="85"/>
    <cellStyle name="40% - Accent5 3" xfId="86"/>
    <cellStyle name="40% - Accent6" xfId="87"/>
    <cellStyle name="40% - Accent6 2" xfId="88"/>
    <cellStyle name="40% - Accent6 2 2" xfId="89"/>
    <cellStyle name="40% - Accent6 3" xfId="90"/>
    <cellStyle name="40% – paryškinimas 1" xfId="91"/>
    <cellStyle name="40% – paryškinimas 2" xfId="92"/>
    <cellStyle name="40% – paryškinimas 3" xfId="93"/>
    <cellStyle name="40% – paryškinimas 4" xfId="94"/>
    <cellStyle name="40% – paryškinimas 5" xfId="95"/>
    <cellStyle name="40% – paryškinimas 6" xfId="96"/>
    <cellStyle name="40% - Акцент1" xfId="97"/>
    <cellStyle name="40% - Акцент2" xfId="98"/>
    <cellStyle name="40% - Акцент3" xfId="99"/>
    <cellStyle name="40% - Акцент4" xfId="100"/>
    <cellStyle name="40% - Акцент5" xfId="101"/>
    <cellStyle name="40% - Акцент6" xfId="102"/>
    <cellStyle name="60% - Accent1" xfId="103"/>
    <cellStyle name="60% - Accent1 2" xfId="104"/>
    <cellStyle name="60% - Accent1 2 2" xfId="105"/>
    <cellStyle name="60% - Accent1 3" xfId="106"/>
    <cellStyle name="60% - Accent2" xfId="107"/>
    <cellStyle name="60% - Accent2 2" xfId="108"/>
    <cellStyle name="60% - Accent2 2 2" xfId="109"/>
    <cellStyle name="60% - Accent2 3" xfId="110"/>
    <cellStyle name="60% - Accent3" xfId="111"/>
    <cellStyle name="60% - Accent3 2" xfId="112"/>
    <cellStyle name="60% - Accent3 2 2" xfId="113"/>
    <cellStyle name="60% - Accent3 3" xfId="114"/>
    <cellStyle name="60% - Accent4" xfId="115"/>
    <cellStyle name="60% - Accent4 2" xfId="116"/>
    <cellStyle name="60% - Accent4 2 2" xfId="117"/>
    <cellStyle name="60% - Accent4 3" xfId="118"/>
    <cellStyle name="60% - Accent5" xfId="119"/>
    <cellStyle name="60% - Accent5 2" xfId="120"/>
    <cellStyle name="60% - Accent5 2 2" xfId="121"/>
    <cellStyle name="60% - Accent5 3" xfId="122"/>
    <cellStyle name="60% - Accent6" xfId="123"/>
    <cellStyle name="60% - Accent6 2" xfId="124"/>
    <cellStyle name="60% - Accent6 2 2" xfId="125"/>
    <cellStyle name="60% - Accent6 3" xfId="126"/>
    <cellStyle name="60% – paryškinimas 1" xfId="127"/>
    <cellStyle name="60% – paryškinimas 2" xfId="128"/>
    <cellStyle name="60% – paryškinimas 3" xfId="129"/>
    <cellStyle name="60% – paryškinimas 4" xfId="130"/>
    <cellStyle name="60% – paryškinimas 5" xfId="131"/>
    <cellStyle name="60% – paryškinimas 6" xfId="132"/>
    <cellStyle name="60% - Акцент1" xfId="133"/>
    <cellStyle name="60% - Акцент2" xfId="134"/>
    <cellStyle name="60% - Акцент3" xfId="135"/>
    <cellStyle name="60% - Акцент4" xfId="136"/>
    <cellStyle name="60% - Акцент5" xfId="137"/>
    <cellStyle name="60% - Акцент6" xfId="138"/>
    <cellStyle name="Accent1" xfId="139"/>
    <cellStyle name="Accent1 2" xfId="140"/>
    <cellStyle name="Accent1 2 2" xfId="141"/>
    <cellStyle name="Accent1 3" xfId="142"/>
    <cellStyle name="Accent2" xfId="143"/>
    <cellStyle name="Accent2 2" xfId="144"/>
    <cellStyle name="Accent2 2 2" xfId="145"/>
    <cellStyle name="Accent2 3" xfId="146"/>
    <cellStyle name="Accent3" xfId="147"/>
    <cellStyle name="Accent3 2" xfId="148"/>
    <cellStyle name="Accent3 2 2" xfId="149"/>
    <cellStyle name="Accent3 3" xfId="150"/>
    <cellStyle name="Accent4" xfId="151"/>
    <cellStyle name="Accent4 2" xfId="152"/>
    <cellStyle name="Accent4 2 2" xfId="153"/>
    <cellStyle name="Accent4 3" xfId="154"/>
    <cellStyle name="Accent5" xfId="155"/>
    <cellStyle name="Accent5 2" xfId="156"/>
    <cellStyle name="Accent5 2 2" xfId="157"/>
    <cellStyle name="Accent5 3" xfId="158"/>
    <cellStyle name="Accent6" xfId="159"/>
    <cellStyle name="Accent6 2" xfId="160"/>
    <cellStyle name="Accent6 2 2" xfId="161"/>
    <cellStyle name="Accent6 3" xfId="162"/>
    <cellStyle name="Aiškinamasis tekstas" xfId="163"/>
    <cellStyle name="Aiškinamasis tekstas 2" xfId="164"/>
    <cellStyle name="Aiškinamasis tekstas 3" xfId="165"/>
    <cellStyle name="Aiškinamasis tekstas 4" xfId="166"/>
    <cellStyle name="Bad" xfId="167"/>
    <cellStyle name="Bad 2" xfId="168"/>
    <cellStyle name="Bad 2 2" xfId="169"/>
    <cellStyle name="Bad 3" xfId="170"/>
    <cellStyle name="Blogas" xfId="171"/>
    <cellStyle name="Calc Currency (0)" xfId="172"/>
    <cellStyle name="Calc Currency (0) 2" xfId="173"/>
    <cellStyle name="Calc Currency (0)_estafetes" xfId="174"/>
    <cellStyle name="Calc Currency (2)" xfId="175"/>
    <cellStyle name="Calc Currency (2) 2" xfId="176"/>
    <cellStyle name="Calc Currency (2)_estafetes" xfId="177"/>
    <cellStyle name="Calc Percent (0)" xfId="178"/>
    <cellStyle name="Calc Percent (1)" xfId="179"/>
    <cellStyle name="Calc Percent (2)" xfId="180"/>
    <cellStyle name="Calc Units (0)" xfId="181"/>
    <cellStyle name="Calc Units (0) 2" xfId="182"/>
    <cellStyle name="Calc Units (0)_estafetes" xfId="183"/>
    <cellStyle name="Calc Units (1)" xfId="184"/>
    <cellStyle name="Calc Units (1) 2" xfId="185"/>
    <cellStyle name="Calc Units (1)_estafetes" xfId="186"/>
    <cellStyle name="Calc Units (2)" xfId="187"/>
    <cellStyle name="Calc Units (2) 2" xfId="188"/>
    <cellStyle name="Calc Units (2)_estafetes" xfId="189"/>
    <cellStyle name="Calculation" xfId="190"/>
    <cellStyle name="Calculation 2" xfId="191"/>
    <cellStyle name="Calculation 2 2" xfId="192"/>
    <cellStyle name="Calculation 3" xfId="193"/>
    <cellStyle name="Check Cell" xfId="194"/>
    <cellStyle name="Check Cell 2" xfId="195"/>
    <cellStyle name="Check Cell 2 2" xfId="196"/>
    <cellStyle name="Check Cell 3" xfId="197"/>
    <cellStyle name="Comma" xfId="198"/>
    <cellStyle name="Comma [0]" xfId="199"/>
    <cellStyle name="Comma [00]" xfId="200"/>
    <cellStyle name="Comma [00] 2" xfId="201"/>
    <cellStyle name="Comma [00]_estafetes" xfId="202"/>
    <cellStyle name="Comma 10" xfId="203"/>
    <cellStyle name="Comma 11" xfId="204"/>
    <cellStyle name="Comma 12" xfId="205"/>
    <cellStyle name="Comma 13" xfId="206"/>
    <cellStyle name="Comma 14" xfId="207"/>
    <cellStyle name="Comma 15" xfId="208"/>
    <cellStyle name="Comma 16" xfId="209"/>
    <cellStyle name="Comma 17" xfId="210"/>
    <cellStyle name="Comma 18" xfId="211"/>
    <cellStyle name="Comma 19" xfId="212"/>
    <cellStyle name="Comma 2" xfId="213"/>
    <cellStyle name="Comma 2 2" xfId="214"/>
    <cellStyle name="Comma 2 3" xfId="215"/>
    <cellStyle name="Comma 2 4" xfId="216"/>
    <cellStyle name="Comma 2 5" xfId="217"/>
    <cellStyle name="Comma 2_20140201LLAFTaure" xfId="218"/>
    <cellStyle name="Comma 20" xfId="219"/>
    <cellStyle name="Comma 21" xfId="220"/>
    <cellStyle name="Comma 22" xfId="221"/>
    <cellStyle name="Comma 23" xfId="222"/>
    <cellStyle name="Comma 24" xfId="223"/>
    <cellStyle name="Comma 25" xfId="224"/>
    <cellStyle name="Comma 26" xfId="225"/>
    <cellStyle name="Comma 27" xfId="226"/>
    <cellStyle name="Comma 28" xfId="227"/>
    <cellStyle name="Comma 29" xfId="228"/>
    <cellStyle name="Comma 3" xfId="229"/>
    <cellStyle name="Comma 30" xfId="230"/>
    <cellStyle name="Comma 30 2" xfId="231"/>
    <cellStyle name="Comma 30 3" xfId="232"/>
    <cellStyle name="Comma 30_20140201LLAFTaure" xfId="233"/>
    <cellStyle name="Comma 31" xfId="234"/>
    <cellStyle name="Comma 32" xfId="235"/>
    <cellStyle name="Comma 33" xfId="236"/>
    <cellStyle name="Comma 34" xfId="237"/>
    <cellStyle name="Comma 35" xfId="238"/>
    <cellStyle name="Comma 36" xfId="239"/>
    <cellStyle name="Comma 37" xfId="240"/>
    <cellStyle name="Comma 38" xfId="241"/>
    <cellStyle name="Comma 39" xfId="242"/>
    <cellStyle name="Comma 4" xfId="243"/>
    <cellStyle name="Comma 40" xfId="244"/>
    <cellStyle name="Comma 41" xfId="245"/>
    <cellStyle name="Comma 42" xfId="246"/>
    <cellStyle name="Comma 5" xfId="247"/>
    <cellStyle name="Comma 6" xfId="248"/>
    <cellStyle name="Comma 7" xfId="249"/>
    <cellStyle name="Comma 8" xfId="250"/>
    <cellStyle name="Comma 9" xfId="251"/>
    <cellStyle name="Currency" xfId="252"/>
    <cellStyle name="Currency [0]" xfId="253"/>
    <cellStyle name="Currency [00]" xfId="254"/>
    <cellStyle name="Currency [00] 2" xfId="255"/>
    <cellStyle name="Currency [00]_estafetes" xfId="256"/>
    <cellStyle name="Currency 2" xfId="257"/>
    <cellStyle name="Currency 2 2" xfId="258"/>
    <cellStyle name="Currency 2 3" xfId="259"/>
    <cellStyle name="Date Short" xfId="260"/>
    <cellStyle name="Dziesiętny [0]_PLDT" xfId="261"/>
    <cellStyle name="Dziesiętny_PLDT" xfId="262"/>
    <cellStyle name="Enter Currency (0)" xfId="263"/>
    <cellStyle name="Enter Currency (0) 2" xfId="264"/>
    <cellStyle name="Enter Currency (0)_estafetes" xfId="265"/>
    <cellStyle name="Enter Currency (2)" xfId="266"/>
    <cellStyle name="Enter Currency (2) 2" xfId="267"/>
    <cellStyle name="Enter Currency (2)_estafetes" xfId="268"/>
    <cellStyle name="Enter Units (0)" xfId="269"/>
    <cellStyle name="Enter Units (0) 2" xfId="270"/>
    <cellStyle name="Enter Units (0)_estafetes" xfId="271"/>
    <cellStyle name="Enter Units (1)" xfId="272"/>
    <cellStyle name="Enter Units (1) 2" xfId="273"/>
    <cellStyle name="Enter Units (1)_estafetes" xfId="274"/>
    <cellStyle name="Enter Units (2)" xfId="275"/>
    <cellStyle name="Enter Units (2) 2" xfId="276"/>
    <cellStyle name="Enter Units (2)_estafetes" xfId="277"/>
    <cellStyle name="Explanatory Text" xfId="278"/>
    <cellStyle name="Explanatory Text 2" xfId="279"/>
    <cellStyle name="Explanatory Text 2 2" xfId="280"/>
    <cellStyle name="Explanatory Text 3" xfId="281"/>
    <cellStyle name="Geras" xfId="282"/>
    <cellStyle name="Geras 2" xfId="283"/>
    <cellStyle name="Geras 3" xfId="284"/>
    <cellStyle name="Geras 4" xfId="285"/>
    <cellStyle name="Good" xfId="286"/>
    <cellStyle name="Good 2" xfId="287"/>
    <cellStyle name="Good 2 2" xfId="288"/>
    <cellStyle name="Good 3" xfId="289"/>
    <cellStyle name="Grey" xfId="290"/>
    <cellStyle name="Grey 2" xfId="291"/>
    <cellStyle name="Grey_estafetes" xfId="292"/>
    <cellStyle name="Header1" xfId="293"/>
    <cellStyle name="Header1 2" xfId="294"/>
    <cellStyle name="Header1_100bb M" xfId="295"/>
    <cellStyle name="Header2" xfId="296"/>
    <cellStyle name="Header2 2" xfId="297"/>
    <cellStyle name="Header2_100bb M" xfId="298"/>
    <cellStyle name="Heading 1" xfId="299"/>
    <cellStyle name="Heading 1 2" xfId="300"/>
    <cellStyle name="Heading 1 2 2" xfId="301"/>
    <cellStyle name="Heading 1 3" xfId="302"/>
    <cellStyle name="Heading 2" xfId="303"/>
    <cellStyle name="Heading 2 2" xfId="304"/>
    <cellStyle name="Heading 2 2 2" xfId="305"/>
    <cellStyle name="Heading 2 3" xfId="306"/>
    <cellStyle name="Heading 3" xfId="307"/>
    <cellStyle name="Heading 3 2" xfId="308"/>
    <cellStyle name="Heading 3 2 2" xfId="309"/>
    <cellStyle name="Heading 3 3" xfId="310"/>
    <cellStyle name="Heading 4" xfId="311"/>
    <cellStyle name="Heading 4 2" xfId="312"/>
    <cellStyle name="Heading 4 2 2" xfId="313"/>
    <cellStyle name="Heading 4 3" xfId="314"/>
    <cellStyle name="Hiperłącze" xfId="315"/>
    <cellStyle name="Hiperłącze 2" xfId="316"/>
    <cellStyle name="Hiperłącze 2 2" xfId="317"/>
    <cellStyle name="Hiperłącze 3" xfId="318"/>
    <cellStyle name="Hiperłącze 4" xfId="319"/>
    <cellStyle name="Hiperłącze 5" xfId="320"/>
    <cellStyle name="Hiperłącze 6" xfId="321"/>
    <cellStyle name="Hiperłącze_7kove" xfId="322"/>
    <cellStyle name="Hipersaitas 2" xfId="323"/>
    <cellStyle name="Input" xfId="324"/>
    <cellStyle name="Input [yellow]" xfId="325"/>
    <cellStyle name="Input [yellow] 2" xfId="326"/>
    <cellStyle name="Input [yellow]_estafetes" xfId="327"/>
    <cellStyle name="Input 2" xfId="328"/>
    <cellStyle name="Input 2 2" xfId="329"/>
    <cellStyle name="Input 3" xfId="330"/>
    <cellStyle name="Input 4" xfId="331"/>
    <cellStyle name="Input 5" xfId="332"/>
    <cellStyle name="Išvestis" xfId="333"/>
    <cellStyle name="Išvestis 2" xfId="334"/>
    <cellStyle name="Išvestis 3" xfId="335"/>
    <cellStyle name="Išvestis 4" xfId="336"/>
    <cellStyle name="Įprastas 2" xfId="337"/>
    <cellStyle name="Įprastas 2 2 2" xfId="338"/>
    <cellStyle name="Įprastas 3" xfId="339"/>
    <cellStyle name="Įprastas 4" xfId="340"/>
    <cellStyle name="Įspėjimo tekstas" xfId="341"/>
    <cellStyle name="Įspėjimo tekstas 2" xfId="342"/>
    <cellStyle name="Įspėjimo tekstas 3" xfId="343"/>
    <cellStyle name="Įspėjimo tekstas 4" xfId="344"/>
    <cellStyle name="Įvestis" xfId="345"/>
    <cellStyle name="Link Currency (0)" xfId="346"/>
    <cellStyle name="Link Currency (0) 2" xfId="347"/>
    <cellStyle name="Link Currency (0)_estafetes" xfId="348"/>
    <cellStyle name="Link Currency (2)" xfId="349"/>
    <cellStyle name="Link Currency (2) 2" xfId="350"/>
    <cellStyle name="Link Currency (2)_estafetes" xfId="351"/>
    <cellStyle name="Link Units (0)" xfId="352"/>
    <cellStyle name="Link Units (0) 2" xfId="353"/>
    <cellStyle name="Link Units (0)_estafetes" xfId="354"/>
    <cellStyle name="Link Units (1)" xfId="355"/>
    <cellStyle name="Link Units (1) 2" xfId="356"/>
    <cellStyle name="Link Units (1)_estafetes" xfId="357"/>
    <cellStyle name="Link Units (2)" xfId="358"/>
    <cellStyle name="Link Units (2) 2" xfId="359"/>
    <cellStyle name="Link Units (2)_estafetes" xfId="360"/>
    <cellStyle name="Linked Cell" xfId="361"/>
    <cellStyle name="Linked Cell 2" xfId="362"/>
    <cellStyle name="Linked Cell 2 2" xfId="363"/>
    <cellStyle name="Linked Cell 3" xfId="364"/>
    <cellStyle name="Neutral" xfId="365"/>
    <cellStyle name="Neutral 2" xfId="366"/>
    <cellStyle name="Neutral 2 2" xfId="367"/>
    <cellStyle name="Neutral 3" xfId="368"/>
    <cellStyle name="Neutralus" xfId="369"/>
    <cellStyle name="Normal - Style1" xfId="370"/>
    <cellStyle name="Normal - Style1 2" xfId="371"/>
    <cellStyle name="Normal - Style1 3" xfId="372"/>
    <cellStyle name="Normal - Style1 4" xfId="373"/>
    <cellStyle name="Normal - Style1_7kove" xfId="374"/>
    <cellStyle name="Normal 10" xfId="375"/>
    <cellStyle name="Normal 10 10" xfId="376"/>
    <cellStyle name="Normal 10 11" xfId="377"/>
    <cellStyle name="Normal 10 2" xfId="378"/>
    <cellStyle name="Normal 10 2 2" xfId="379"/>
    <cellStyle name="Normal 10 2 2 2" xfId="380"/>
    <cellStyle name="Normal 10 2 2 3" xfId="381"/>
    <cellStyle name="Normal 10 2 2 4" xfId="382"/>
    <cellStyle name="Normal 10 2 2_4x200 V" xfId="383"/>
    <cellStyle name="Normal 10 2 3" xfId="384"/>
    <cellStyle name="Normal 10 2 4" xfId="385"/>
    <cellStyle name="Normal 10 2 5" xfId="386"/>
    <cellStyle name="Normal 10 2_4x200 M" xfId="387"/>
    <cellStyle name="Normal 10 3" xfId="388"/>
    <cellStyle name="Normal 10 3 2" xfId="389"/>
    <cellStyle name="Normal 10 3 3" xfId="390"/>
    <cellStyle name="Normal 10 3 4" xfId="391"/>
    <cellStyle name="Normal 10 3_4x200 M" xfId="392"/>
    <cellStyle name="Normal 10 4" xfId="393"/>
    <cellStyle name="Normal 10 5" xfId="394"/>
    <cellStyle name="Normal 10 5 2" xfId="395"/>
    <cellStyle name="Normal 10 5 3" xfId="396"/>
    <cellStyle name="Normal 10 5 4" xfId="397"/>
    <cellStyle name="Normal 10 5_DALYVIAI" xfId="398"/>
    <cellStyle name="Normal 10 6" xfId="399"/>
    <cellStyle name="Normal 10 7" xfId="400"/>
    <cellStyle name="Normal 10 8" xfId="401"/>
    <cellStyle name="Normal 10 9" xfId="402"/>
    <cellStyle name="Normal 10_4x200 V" xfId="403"/>
    <cellStyle name="Normal 11" xfId="404"/>
    <cellStyle name="Normal 11 10" xfId="405"/>
    <cellStyle name="Normal 11 11" xfId="406"/>
    <cellStyle name="Normal 11 2" xfId="407"/>
    <cellStyle name="Normal 11 2 2" xfId="408"/>
    <cellStyle name="Normal 11 2 3" xfId="409"/>
    <cellStyle name="Normal 11 2 4" xfId="410"/>
    <cellStyle name="Normal 11 2 5" xfId="411"/>
    <cellStyle name="Normal 11 2_4x200 M" xfId="412"/>
    <cellStyle name="Normal 11 3" xfId="413"/>
    <cellStyle name="Normal 11 3 2" xfId="414"/>
    <cellStyle name="Normal 11 3 3" xfId="415"/>
    <cellStyle name="Normal 11 3 4" xfId="416"/>
    <cellStyle name="Normal 11 3_4x200 M" xfId="417"/>
    <cellStyle name="Normal 11 4" xfId="418"/>
    <cellStyle name="Normal 11 5" xfId="419"/>
    <cellStyle name="Normal 11 5 2" xfId="420"/>
    <cellStyle name="Normal 11 5 3" xfId="421"/>
    <cellStyle name="Normal 11 5 4" xfId="422"/>
    <cellStyle name="Normal 11 5_DALYVIAI" xfId="423"/>
    <cellStyle name="Normal 11 6" xfId="424"/>
    <cellStyle name="Normal 11 7" xfId="425"/>
    <cellStyle name="Normal 11 8" xfId="426"/>
    <cellStyle name="Normal 11 9" xfId="427"/>
    <cellStyle name="Normal 11_20140201LLAFTaure" xfId="428"/>
    <cellStyle name="Normal 12" xfId="429"/>
    <cellStyle name="Normal 12 2" xfId="430"/>
    <cellStyle name="Normal 12 2 2" xfId="431"/>
    <cellStyle name="Normal 12 2 3" xfId="432"/>
    <cellStyle name="Normal 12 2 4" xfId="433"/>
    <cellStyle name="Normal 12 2 5" xfId="434"/>
    <cellStyle name="Normal 12 2 6" xfId="435"/>
    <cellStyle name="Normal 12 2_20140201LLAFTaure" xfId="436"/>
    <cellStyle name="Normal 12 3" xfId="437"/>
    <cellStyle name="Normal 12 4" xfId="438"/>
    <cellStyle name="Normal 12 4 2" xfId="439"/>
    <cellStyle name="Normal 12 4 3" xfId="440"/>
    <cellStyle name="Normal 12 4 4" xfId="441"/>
    <cellStyle name="Normal 12 4_DALYVIAI" xfId="442"/>
    <cellStyle name="Normal 12 5" xfId="443"/>
    <cellStyle name="Normal 12 6" xfId="444"/>
    <cellStyle name="Normal 12 7" xfId="445"/>
    <cellStyle name="Normal 12 8" xfId="446"/>
    <cellStyle name="Normal 12_4x200 M" xfId="447"/>
    <cellStyle name="Normal 13" xfId="448"/>
    <cellStyle name="Normal 13 2" xfId="449"/>
    <cellStyle name="Normal 13 2 2" xfId="450"/>
    <cellStyle name="Normal 13 2 2 2" xfId="451"/>
    <cellStyle name="Normal 13 2 2 3" xfId="452"/>
    <cellStyle name="Normal 13 2 2 4" xfId="453"/>
    <cellStyle name="Normal 13 2 2_4x200 M" xfId="454"/>
    <cellStyle name="Normal 13 2 3" xfId="455"/>
    <cellStyle name="Normal 13 2 4" xfId="456"/>
    <cellStyle name="Normal 13 2 5" xfId="457"/>
    <cellStyle name="Normal 13 2 6" xfId="458"/>
    <cellStyle name="Normal 13 2 7" xfId="459"/>
    <cellStyle name="Normal 13 2 8" xfId="460"/>
    <cellStyle name="Normal 13 2_20140201LLAFTaure" xfId="461"/>
    <cellStyle name="Normal 13 3" xfId="462"/>
    <cellStyle name="Normal 13 3 2" xfId="463"/>
    <cellStyle name="Normal 13 3 2 2" xfId="464"/>
    <cellStyle name="Normal 13 3 3" xfId="465"/>
    <cellStyle name="Normal 13 3 4" xfId="466"/>
    <cellStyle name="Normal 13 3 5" xfId="467"/>
    <cellStyle name="Normal 13 3_DALYVIAI" xfId="468"/>
    <cellStyle name="Normal 13 4" xfId="469"/>
    <cellStyle name="Normal 13 5" xfId="470"/>
    <cellStyle name="Normal 13 6" xfId="471"/>
    <cellStyle name="Normal 13_100 M" xfId="472"/>
    <cellStyle name="Normal 14" xfId="473"/>
    <cellStyle name="Normal 14 10" xfId="474"/>
    <cellStyle name="Normal 14 11" xfId="475"/>
    <cellStyle name="Normal 14 2" xfId="476"/>
    <cellStyle name="Normal 14 2 2" xfId="477"/>
    <cellStyle name="Normal 14 2 2 2" xfId="478"/>
    <cellStyle name="Normal 14 2 2 3" xfId="479"/>
    <cellStyle name="Normal 14 2 2 4" xfId="480"/>
    <cellStyle name="Normal 14 2 2_4x200 M" xfId="481"/>
    <cellStyle name="Normal 14 2 3" xfId="482"/>
    <cellStyle name="Normal 14 2 4" xfId="483"/>
    <cellStyle name="Normal 14 2 5" xfId="484"/>
    <cellStyle name="Normal 14 2_DALYVIAI" xfId="485"/>
    <cellStyle name="Normal 14 3" xfId="486"/>
    <cellStyle name="Normal 14 3 2" xfId="487"/>
    <cellStyle name="Normal 14 3 3" xfId="488"/>
    <cellStyle name="Normal 14 3 4" xfId="489"/>
    <cellStyle name="Normal 14 3_DALYVIAI" xfId="490"/>
    <cellStyle name="Normal 14 4" xfId="491"/>
    <cellStyle name="Normal 14 5" xfId="492"/>
    <cellStyle name="Normal 14 6" xfId="493"/>
    <cellStyle name="Normal 14 7" xfId="494"/>
    <cellStyle name="Normal 14 8" xfId="495"/>
    <cellStyle name="Normal 14 9" xfId="496"/>
    <cellStyle name="Normal 14_20140201LLAFTaure" xfId="497"/>
    <cellStyle name="Normal 15" xfId="498"/>
    <cellStyle name="Normal 15 10" xfId="499"/>
    <cellStyle name="Normal 15 2" xfId="500"/>
    <cellStyle name="Normal 15 2 2" xfId="501"/>
    <cellStyle name="Normal 15 2 3" xfId="502"/>
    <cellStyle name="Normal 15 2 4" xfId="503"/>
    <cellStyle name="Normal 15 2_4x200 M" xfId="504"/>
    <cellStyle name="Normal 15 3" xfId="505"/>
    <cellStyle name="Normal 15 4" xfId="506"/>
    <cellStyle name="Normal 15 4 2" xfId="507"/>
    <cellStyle name="Normal 15 4 3" xfId="508"/>
    <cellStyle name="Normal 15 4 4" xfId="509"/>
    <cellStyle name="Normal 15 4_DALYVIAI" xfId="510"/>
    <cellStyle name="Normal 15 5" xfId="511"/>
    <cellStyle name="Normal 15 6" xfId="512"/>
    <cellStyle name="Normal 15 7" xfId="513"/>
    <cellStyle name="Normal 15 8" xfId="514"/>
    <cellStyle name="Normal 15 9" xfId="515"/>
    <cellStyle name="Normal 15_20140201LLAFTaure" xfId="516"/>
    <cellStyle name="Normal 16" xfId="517"/>
    <cellStyle name="Normal 16 10" xfId="518"/>
    <cellStyle name="Normal 16 2" xfId="519"/>
    <cellStyle name="Normal 16 2 2" xfId="520"/>
    <cellStyle name="Normal 16 2 3" xfId="521"/>
    <cellStyle name="Normal 16 2 4" xfId="522"/>
    <cellStyle name="Normal 16 2_4x200 M" xfId="523"/>
    <cellStyle name="Normal 16 3" xfId="524"/>
    <cellStyle name="Normal 16 4" xfId="525"/>
    <cellStyle name="Normal 16 5" xfId="526"/>
    <cellStyle name="Normal 16 6" xfId="527"/>
    <cellStyle name="Normal 16 7" xfId="528"/>
    <cellStyle name="Normal 16 8" xfId="529"/>
    <cellStyle name="Normal 16 9" xfId="530"/>
    <cellStyle name="Normal 16_20140201LLAFTaure" xfId="531"/>
    <cellStyle name="Normal 17" xfId="532"/>
    <cellStyle name="Normal 17 10" xfId="533"/>
    <cellStyle name="Normal 17 2" xfId="534"/>
    <cellStyle name="Normal 17 2 2" xfId="535"/>
    <cellStyle name="Normal 17 2 3" xfId="536"/>
    <cellStyle name="Normal 17 2 4" xfId="537"/>
    <cellStyle name="Normal 17 2_4x200 M" xfId="538"/>
    <cellStyle name="Normal 17 3" xfId="539"/>
    <cellStyle name="Normal 17 4" xfId="540"/>
    <cellStyle name="Normal 17 4 2" xfId="541"/>
    <cellStyle name="Normal 17 4 3" xfId="542"/>
    <cellStyle name="Normal 17 4 4" xfId="543"/>
    <cellStyle name="Normal 17 4_DALYVIAI" xfId="544"/>
    <cellStyle name="Normal 17 5" xfId="545"/>
    <cellStyle name="Normal 17 6" xfId="546"/>
    <cellStyle name="Normal 17 7" xfId="547"/>
    <cellStyle name="Normal 17 8" xfId="548"/>
    <cellStyle name="Normal 17 9" xfId="549"/>
    <cellStyle name="Normal 17_20140201LLAFTaure" xfId="550"/>
    <cellStyle name="Normal 18" xfId="551"/>
    <cellStyle name="Normal 18 10" xfId="552"/>
    <cellStyle name="Normal 18 2" xfId="553"/>
    <cellStyle name="Normal 18 2 2" xfId="554"/>
    <cellStyle name="Normal 18 2 2 2" xfId="555"/>
    <cellStyle name="Normal 18 2 2 3" xfId="556"/>
    <cellStyle name="Normal 18 2 2 4" xfId="557"/>
    <cellStyle name="Normal 18 2 2_4x200 M" xfId="558"/>
    <cellStyle name="Normal 18 2 3" xfId="559"/>
    <cellStyle name="Normal 18 2 4" xfId="560"/>
    <cellStyle name="Normal 18 2 5" xfId="561"/>
    <cellStyle name="Normal 18 2_DALYVIAI" xfId="562"/>
    <cellStyle name="Normal 18 3" xfId="563"/>
    <cellStyle name="Normal 18 3 2" xfId="564"/>
    <cellStyle name="Normal 18 3 3" xfId="565"/>
    <cellStyle name="Normal 18 3 4" xfId="566"/>
    <cellStyle name="Normal 18 3_DALYVIAI" xfId="567"/>
    <cellStyle name="Normal 18 4" xfId="568"/>
    <cellStyle name="Normal 18 5" xfId="569"/>
    <cellStyle name="Normal 18 6" xfId="570"/>
    <cellStyle name="Normal 18 7" xfId="571"/>
    <cellStyle name="Normal 18 8" xfId="572"/>
    <cellStyle name="Normal 18 9" xfId="573"/>
    <cellStyle name="Normal 18_20140201LLAFTaure" xfId="574"/>
    <cellStyle name="Normal 19" xfId="575"/>
    <cellStyle name="Normal 19 10" xfId="576"/>
    <cellStyle name="Normal 19 2" xfId="577"/>
    <cellStyle name="Normal 19 2 2" xfId="578"/>
    <cellStyle name="Normal 19 2 2 2" xfId="579"/>
    <cellStyle name="Normal 19 2 2 3" xfId="580"/>
    <cellStyle name="Normal 19 2 2 4" xfId="581"/>
    <cellStyle name="Normal 19 2 2_4x200 M" xfId="582"/>
    <cellStyle name="Normal 19 2 3" xfId="583"/>
    <cellStyle name="Normal 19 2 4" xfId="584"/>
    <cellStyle name="Normal 19 2 5" xfId="585"/>
    <cellStyle name="Normal 19 2_DALYVIAI" xfId="586"/>
    <cellStyle name="Normal 19 3" xfId="587"/>
    <cellStyle name="Normal 19 3 2" xfId="588"/>
    <cellStyle name="Normal 19 3 3" xfId="589"/>
    <cellStyle name="Normal 19 3 4" xfId="590"/>
    <cellStyle name="Normal 19 3_DALYVIAI" xfId="591"/>
    <cellStyle name="Normal 19 4" xfId="592"/>
    <cellStyle name="Normal 19 5" xfId="593"/>
    <cellStyle name="Normal 19 6" xfId="594"/>
    <cellStyle name="Normal 19 7" xfId="595"/>
    <cellStyle name="Normal 19 8" xfId="596"/>
    <cellStyle name="Normal 19 9" xfId="597"/>
    <cellStyle name="Normal 19_20140201LLAFTaure" xfId="598"/>
    <cellStyle name="Normal 2" xfId="599"/>
    <cellStyle name="Normal 2 10" xfId="600"/>
    <cellStyle name="Normal 2 10 2" xfId="601"/>
    <cellStyle name="Normal 2 11" xfId="602"/>
    <cellStyle name="Normal 2 11 2" xfId="603"/>
    <cellStyle name="Normal 2 12" xfId="604"/>
    <cellStyle name="Normal 2 12 2" xfId="605"/>
    <cellStyle name="Normal 2 13" xfId="606"/>
    <cellStyle name="Normal 2 13 2" xfId="607"/>
    <cellStyle name="Normal 2 14" xfId="608"/>
    <cellStyle name="Normal 2 14 2" xfId="609"/>
    <cellStyle name="Normal 2 15" xfId="610"/>
    <cellStyle name="Normal 2 15 2" xfId="611"/>
    <cellStyle name="Normal 2 16" xfId="612"/>
    <cellStyle name="Normal 2 17" xfId="613"/>
    <cellStyle name="Normal 2 18" xfId="614"/>
    <cellStyle name="Normal 2 19" xfId="615"/>
    <cellStyle name="Normal 2 2" xfId="616"/>
    <cellStyle name="Normal 2 2 10" xfId="617"/>
    <cellStyle name="Normal 2 2 10 2" xfId="618"/>
    <cellStyle name="Normal 2 2 10 3" xfId="619"/>
    <cellStyle name="Normal 2 2 10 4" xfId="620"/>
    <cellStyle name="Normal 2 2 10_4x200 V" xfId="621"/>
    <cellStyle name="Normal 2 2 11" xfId="622"/>
    <cellStyle name="Normal 2 2 12" xfId="623"/>
    <cellStyle name="Normal 2 2 13" xfId="624"/>
    <cellStyle name="Normal 2 2 13 2" xfId="625"/>
    <cellStyle name="Normal 2 2 14" xfId="626"/>
    <cellStyle name="Normal 2 2 15" xfId="627"/>
    <cellStyle name="Normal 2 2 16" xfId="628"/>
    <cellStyle name="Normal 2 2 17" xfId="629"/>
    <cellStyle name="Normal 2 2 18" xfId="630"/>
    <cellStyle name="Normal 2 2 19" xfId="631"/>
    <cellStyle name="Normal 2 2 2" xfId="632"/>
    <cellStyle name="Normal 2 2 2 10" xfId="633"/>
    <cellStyle name="Normal 2 2 2 2" xfId="634"/>
    <cellStyle name="Normal 2 2 2 2 2" xfId="635"/>
    <cellStyle name="Normal 2 2 2 2 3" xfId="636"/>
    <cellStyle name="Normal 2 2 2 2 4" xfId="637"/>
    <cellStyle name="Normal 2 2 2 2 5" xfId="638"/>
    <cellStyle name="Normal 2 2 2 2 5 2" xfId="639"/>
    <cellStyle name="Normal 2 2 2 2 5 2 2" xfId="640"/>
    <cellStyle name="Normal 2 2 2 2 5 3" xfId="641"/>
    <cellStyle name="Normal 2 2 2 2 5 3 2" xfId="642"/>
    <cellStyle name="Normal 2 2 2 2 5 4" xfId="643"/>
    <cellStyle name="Normal 2 2 2 2 5_4x200 V" xfId="644"/>
    <cellStyle name="Normal 2 2 2 2_4x200 V" xfId="645"/>
    <cellStyle name="Normal 2 2 2 3" xfId="646"/>
    <cellStyle name="Normal 2 2 2 4" xfId="647"/>
    <cellStyle name="Normal 2 2 2 4 2" xfId="648"/>
    <cellStyle name="Normal 2 2 2 4 3" xfId="649"/>
    <cellStyle name="Normal 2 2 2 4 4" xfId="650"/>
    <cellStyle name="Normal 2 2 2 4_4x200 M" xfId="651"/>
    <cellStyle name="Normal 2 2 2 5" xfId="652"/>
    <cellStyle name="Normal 2 2 2 6" xfId="653"/>
    <cellStyle name="Normal 2 2 2 7" xfId="654"/>
    <cellStyle name="Normal 2 2 2 8" xfId="655"/>
    <cellStyle name="Normal 2 2 2 9" xfId="656"/>
    <cellStyle name="Normal 2 2 2_4x200 V" xfId="657"/>
    <cellStyle name="Normal 2 2 20" xfId="658"/>
    <cellStyle name="Normal 2 2 21" xfId="659"/>
    <cellStyle name="Normal 2 2 22" xfId="660"/>
    <cellStyle name="Normal 2 2 23" xfId="661"/>
    <cellStyle name="Normal 2 2 24" xfId="662"/>
    <cellStyle name="Normal 2 2 25" xfId="663"/>
    <cellStyle name="Normal 2 2 26" xfId="664"/>
    <cellStyle name="Normal 2 2 27" xfId="665"/>
    <cellStyle name="Normal 2 2 28" xfId="666"/>
    <cellStyle name="Normal 2 2 29" xfId="667"/>
    <cellStyle name="Normal 2 2 3" xfId="668"/>
    <cellStyle name="Normal 2 2 3 10" xfId="669"/>
    <cellStyle name="Normal 2 2 3 11" xfId="670"/>
    <cellStyle name="Normal 2 2 3 12" xfId="671"/>
    <cellStyle name="Normal 2 2 3 2" xfId="672"/>
    <cellStyle name="Normal 2 2 3 2 10" xfId="673"/>
    <cellStyle name="Normal 2 2 3 2 2" xfId="674"/>
    <cellStyle name="Normal 2 2 3 2 2 2" xfId="675"/>
    <cellStyle name="Normal 2 2 3 2 2 2 2" xfId="676"/>
    <cellStyle name="Normal 2 2 3 2 2 2 3" xfId="677"/>
    <cellStyle name="Normal 2 2 3 2 2 2 4" xfId="678"/>
    <cellStyle name="Normal 2 2 3 2 2 2_4x200 M" xfId="679"/>
    <cellStyle name="Normal 2 2 3 2 2 3" xfId="680"/>
    <cellStyle name="Normal 2 2 3 2 2 3 2" xfId="681"/>
    <cellStyle name="Normal 2 2 3 2 2 3 3" xfId="682"/>
    <cellStyle name="Normal 2 2 3 2 2 3 4" xfId="683"/>
    <cellStyle name="Normal 2 2 3 2 2 3_4x200 M" xfId="684"/>
    <cellStyle name="Normal 2 2 3 2 2 4" xfId="685"/>
    <cellStyle name="Normal 2 2 3 2 2 4 2" xfId="686"/>
    <cellStyle name="Normal 2 2 3 2 2 4 3" xfId="687"/>
    <cellStyle name="Normal 2 2 3 2 2 4 4" xfId="688"/>
    <cellStyle name="Normal 2 2 3 2 2 4_4x200 M" xfId="689"/>
    <cellStyle name="Normal 2 2 3 2 2 5" xfId="690"/>
    <cellStyle name="Normal 2 2 3 2 2 5 2" xfId="691"/>
    <cellStyle name="Normal 2 2 3 2 2 5 3" xfId="692"/>
    <cellStyle name="Normal 2 2 3 2 2 5 4" xfId="693"/>
    <cellStyle name="Normal 2 2 3 2 2 5_4x200 M" xfId="694"/>
    <cellStyle name="Normal 2 2 3 2 2 6" xfId="695"/>
    <cellStyle name="Normal 2 2 3 2 2 7" xfId="696"/>
    <cellStyle name="Normal 2 2 3 2 2 8" xfId="697"/>
    <cellStyle name="Normal 2 2 3 2 2_4x200 M" xfId="698"/>
    <cellStyle name="Normal 2 2 3 2 3" xfId="699"/>
    <cellStyle name="Normal 2 2 3 2 4" xfId="700"/>
    <cellStyle name="Normal 2 2 3 2 5" xfId="701"/>
    <cellStyle name="Normal 2 2 3 2 6" xfId="702"/>
    <cellStyle name="Normal 2 2 3 2 7" xfId="703"/>
    <cellStyle name="Normal 2 2 3 2 8" xfId="704"/>
    <cellStyle name="Normal 2 2 3 2 9" xfId="705"/>
    <cellStyle name="Normal 2 2 3 2_4x200 M" xfId="706"/>
    <cellStyle name="Normal 2 2 3 3" xfId="707"/>
    <cellStyle name="Normal 2 2 3 3 10" xfId="708"/>
    <cellStyle name="Normal 2 2 3 3 2" xfId="709"/>
    <cellStyle name="Normal 2 2 3 3 2 2" xfId="710"/>
    <cellStyle name="Normal 2 2 3 3 2 3" xfId="711"/>
    <cellStyle name="Normal 2 2 3 3 2 4" xfId="712"/>
    <cellStyle name="Normal 2 2 3 3 2_4x200 M" xfId="713"/>
    <cellStyle name="Normal 2 2 3 3 3" xfId="714"/>
    <cellStyle name="Normal 2 2 3 3 3 2" xfId="715"/>
    <cellStyle name="Normal 2 2 3 3 3 3" xfId="716"/>
    <cellStyle name="Normal 2 2 3 3 3 4" xfId="717"/>
    <cellStyle name="Normal 2 2 3 3 3_4x200 M" xfId="718"/>
    <cellStyle name="Normal 2 2 3 3 4" xfId="719"/>
    <cellStyle name="Normal 2 2 3 3 5" xfId="720"/>
    <cellStyle name="Normal 2 2 3 3 6" xfId="721"/>
    <cellStyle name="Normal 2 2 3 3 7" xfId="722"/>
    <cellStyle name="Normal 2 2 3 3 8" xfId="723"/>
    <cellStyle name="Normal 2 2 3 3 9" xfId="724"/>
    <cellStyle name="Normal 2 2 3 3_4x200 M" xfId="725"/>
    <cellStyle name="Normal 2 2 3 4" xfId="726"/>
    <cellStyle name="Normal 2 2 3 4 10" xfId="727"/>
    <cellStyle name="Normal 2 2 3 4 2" xfId="728"/>
    <cellStyle name="Normal 2 2 3 4 2 2" xfId="729"/>
    <cellStyle name="Normal 2 2 3 4 2 2 2" xfId="730"/>
    <cellStyle name="Normal 2 2 3 4 2 2 3" xfId="731"/>
    <cellStyle name="Normal 2 2 3 4 2 2 4" xfId="732"/>
    <cellStyle name="Normal 2 2 3 4 2 2_4x200 M" xfId="733"/>
    <cellStyle name="Normal 2 2 3 4 2 3" xfId="734"/>
    <cellStyle name="Normal 2 2 3 4 2 3 2" xfId="735"/>
    <cellStyle name="Normal 2 2 3 4 2 3 3" xfId="736"/>
    <cellStyle name="Normal 2 2 3 4 2 3 4" xfId="737"/>
    <cellStyle name="Normal 2 2 3 4 2 3_4x200 M" xfId="738"/>
    <cellStyle name="Normal 2 2 3 4 2 4" xfId="739"/>
    <cellStyle name="Normal 2 2 3 4 2 5" xfId="740"/>
    <cellStyle name="Normal 2 2 3 4 2 6" xfId="741"/>
    <cellStyle name="Normal 2 2 3 4 2_4x200 M" xfId="742"/>
    <cellStyle name="Normal 2 2 3 4 3" xfId="743"/>
    <cellStyle name="Normal 2 2 3 4 4" xfId="744"/>
    <cellStyle name="Normal 2 2 3 4 5" xfId="745"/>
    <cellStyle name="Normal 2 2 3 4 6" xfId="746"/>
    <cellStyle name="Normal 2 2 3 4 7" xfId="747"/>
    <cellStyle name="Normal 2 2 3 4 8" xfId="748"/>
    <cellStyle name="Normal 2 2 3 4 9" xfId="749"/>
    <cellStyle name="Normal 2 2 3 4_4x200 M" xfId="750"/>
    <cellStyle name="Normal 2 2 3 5" xfId="751"/>
    <cellStyle name="Normal 2 2 3 5 2" xfId="752"/>
    <cellStyle name="Normal 2 2 3 5 2 2" xfId="753"/>
    <cellStyle name="Normal 2 2 3 5 2 3" xfId="754"/>
    <cellStyle name="Normal 2 2 3 5 2 4" xfId="755"/>
    <cellStyle name="Normal 2 2 3 5 2_4x200 M" xfId="756"/>
    <cellStyle name="Normal 2 2 3 5 3" xfId="757"/>
    <cellStyle name="Normal 2 2 3 5 3 2" xfId="758"/>
    <cellStyle name="Normal 2 2 3 5 3 3" xfId="759"/>
    <cellStyle name="Normal 2 2 3 5 3 4" xfId="760"/>
    <cellStyle name="Normal 2 2 3 5 3_4x200 M" xfId="761"/>
    <cellStyle name="Normal 2 2 3 5 4" xfId="762"/>
    <cellStyle name="Normal 2 2 3 5 4 2" xfId="763"/>
    <cellStyle name="Normal 2 2 3 5 4 3" xfId="764"/>
    <cellStyle name="Normal 2 2 3 5 4 4" xfId="765"/>
    <cellStyle name="Normal 2 2 3 5 4_4x200 M" xfId="766"/>
    <cellStyle name="Normal 2 2 3 5 5" xfId="767"/>
    <cellStyle name="Normal 2 2 3 5 5 2" xfId="768"/>
    <cellStyle name="Normal 2 2 3 5 5 3" xfId="769"/>
    <cellStyle name="Normal 2 2 3 5 5 4" xfId="770"/>
    <cellStyle name="Normal 2 2 3 5 5_4x200 M" xfId="771"/>
    <cellStyle name="Normal 2 2 3 5 6" xfId="772"/>
    <cellStyle name="Normal 2 2 3 5 7" xfId="773"/>
    <cellStyle name="Normal 2 2 3 5 8" xfId="774"/>
    <cellStyle name="Normal 2 2 3 5_4x200 M" xfId="775"/>
    <cellStyle name="Normal 2 2 3 6" xfId="776"/>
    <cellStyle name="Normal 2 2 3 6 10" xfId="777"/>
    <cellStyle name="Normal 2 2 3 6 11" xfId="778"/>
    <cellStyle name="Normal 2 2 3 6 12" xfId="779"/>
    <cellStyle name="Normal 2 2 3 6 13" xfId="780"/>
    <cellStyle name="Normal 2 2 3 6 2" xfId="781"/>
    <cellStyle name="Normal 2 2 3 6 2 2" xfId="782"/>
    <cellStyle name="Normal 2 2 3 6 2 2 2" xfId="783"/>
    <cellStyle name="Normal 2 2 3 6 2 2_7kove" xfId="784"/>
    <cellStyle name="Normal 2 2 3 6 2_4x200 M" xfId="785"/>
    <cellStyle name="Normal 2 2 3 6 3" xfId="786"/>
    <cellStyle name="Normal 2 2 3 6 3 2" xfId="787"/>
    <cellStyle name="Normal 2 2 3 6 3 2 10" xfId="788"/>
    <cellStyle name="Normal 2 2 3 6 3 2 11" xfId="789"/>
    <cellStyle name="Normal 2 2 3 6 3 2 2" xfId="790"/>
    <cellStyle name="Normal 2 2 3 6 3 2 3" xfId="791"/>
    <cellStyle name="Normal 2 2 3 6 3 2 4" xfId="792"/>
    <cellStyle name="Normal 2 2 3 6 3 2 5" xfId="793"/>
    <cellStyle name="Normal 2 2 3 6 3 2 6" xfId="794"/>
    <cellStyle name="Normal 2 2 3 6 3 2 7" xfId="795"/>
    <cellStyle name="Normal 2 2 3 6 3 2 8" xfId="796"/>
    <cellStyle name="Normal 2 2 3 6 3 2 9" xfId="797"/>
    <cellStyle name="Normal 2 2 3 6 3 2_Copy of rezultatai" xfId="798"/>
    <cellStyle name="Normal 2 2 3 6 3 3" xfId="799"/>
    <cellStyle name="Normal 2 2 3 6 3 4" xfId="800"/>
    <cellStyle name="Normal 2 2 3 6 3_4x200 M" xfId="801"/>
    <cellStyle name="Normal 2 2 3 6 4" xfId="802"/>
    <cellStyle name="Normal 2 2 3 6 5" xfId="803"/>
    <cellStyle name="Normal 2 2 3 6 6" xfId="804"/>
    <cellStyle name="Normal 2 2 3 6 7" xfId="805"/>
    <cellStyle name="Normal 2 2 3 6 8" xfId="806"/>
    <cellStyle name="Normal 2 2 3 6 9" xfId="807"/>
    <cellStyle name="Normal 2 2 3 6_4x200 M" xfId="808"/>
    <cellStyle name="Normal 2 2 3 7" xfId="809"/>
    <cellStyle name="Normal 2 2 3 8" xfId="810"/>
    <cellStyle name="Normal 2 2 3 9" xfId="811"/>
    <cellStyle name="Normal 2 2 3_4x200 M" xfId="812"/>
    <cellStyle name="Normal 2 2 30" xfId="813"/>
    <cellStyle name="Normal 2 2 31" xfId="814"/>
    <cellStyle name="Normal 2 2 32" xfId="815"/>
    <cellStyle name="Normal 2 2 33" xfId="816"/>
    <cellStyle name="Normal 2 2 34" xfId="817"/>
    <cellStyle name="Normal 2 2 35" xfId="818"/>
    <cellStyle name="Normal 2 2 36" xfId="819"/>
    <cellStyle name="Normal 2 2 37" xfId="820"/>
    <cellStyle name="Normal 2 2 38" xfId="821"/>
    <cellStyle name="Normal 2 2 4" xfId="822"/>
    <cellStyle name="Normal 2 2 4 2" xfId="823"/>
    <cellStyle name="Normal 2 2 4 2 2" xfId="824"/>
    <cellStyle name="Normal 2 2 4 2 3" xfId="825"/>
    <cellStyle name="Normal 2 2 4 2 4" xfId="826"/>
    <cellStyle name="Normal 2 2 4 2 5" xfId="827"/>
    <cellStyle name="Normal 2 2 4 2_4x200 M" xfId="828"/>
    <cellStyle name="Normal 2 2 4 3" xfId="829"/>
    <cellStyle name="Normal 2 2 4 4" xfId="830"/>
    <cellStyle name="Normal 2 2 4 5" xfId="831"/>
    <cellStyle name="Normal 2 2 4 6" xfId="832"/>
    <cellStyle name="Normal 2 2 4 7" xfId="833"/>
    <cellStyle name="Normal 2 2 4_4x200 M" xfId="834"/>
    <cellStyle name="Normal 2 2 5" xfId="835"/>
    <cellStyle name="Normal 2 2 5 10" xfId="836"/>
    <cellStyle name="Normal 2 2 5 2" xfId="837"/>
    <cellStyle name="Normal 2 2 5 2 2" xfId="838"/>
    <cellStyle name="Normal 2 2 5 2 2 2" xfId="839"/>
    <cellStyle name="Normal 2 2 5 2 2 3" xfId="840"/>
    <cellStyle name="Normal 2 2 5 2 2 4" xfId="841"/>
    <cellStyle name="Normal 2 2 5 2 2_4x200 M" xfId="842"/>
    <cellStyle name="Normal 2 2 5 2 3" xfId="843"/>
    <cellStyle name="Normal 2 2 5 2 3 2" xfId="844"/>
    <cellStyle name="Normal 2 2 5 2 3 3" xfId="845"/>
    <cellStyle name="Normal 2 2 5 2 3 4" xfId="846"/>
    <cellStyle name="Normal 2 2 5 2 3_4x200 M" xfId="847"/>
    <cellStyle name="Normal 2 2 5 2 4" xfId="848"/>
    <cellStyle name="Normal 2 2 5 2 5" xfId="849"/>
    <cellStyle name="Normal 2 2 5 2 6" xfId="850"/>
    <cellStyle name="Normal 2 2 5 2_4x200 M" xfId="851"/>
    <cellStyle name="Normal 2 2 5 3" xfId="852"/>
    <cellStyle name="Normal 2 2 5 4" xfId="853"/>
    <cellStyle name="Normal 2 2 5 5" xfId="854"/>
    <cellStyle name="Normal 2 2 5 6" xfId="855"/>
    <cellStyle name="Normal 2 2 5 7" xfId="856"/>
    <cellStyle name="Normal 2 2 5 8" xfId="857"/>
    <cellStyle name="Normal 2 2 5 9" xfId="858"/>
    <cellStyle name="Normal 2 2 5_4x200 M" xfId="859"/>
    <cellStyle name="Normal 2 2 6" xfId="860"/>
    <cellStyle name="Normal 2 2 6 2" xfId="861"/>
    <cellStyle name="Normal 2 2 6 3" xfId="862"/>
    <cellStyle name="Normal 2 2 6 4" xfId="863"/>
    <cellStyle name="Normal 2 2 6 5" xfId="864"/>
    <cellStyle name="Normal 2 2 6_4x200 M" xfId="865"/>
    <cellStyle name="Normal 2 2 7" xfId="866"/>
    <cellStyle name="Normal 2 2 7 2" xfId="867"/>
    <cellStyle name="Normal 2 2 7 3" xfId="868"/>
    <cellStyle name="Normal 2 2 7 4" xfId="869"/>
    <cellStyle name="Normal 2 2 7_4x200 M" xfId="870"/>
    <cellStyle name="Normal 2 2 8" xfId="871"/>
    <cellStyle name="Normal 2 2 8 2" xfId="872"/>
    <cellStyle name="Normal 2 2 8 3" xfId="873"/>
    <cellStyle name="Normal 2 2 8 4" xfId="874"/>
    <cellStyle name="Normal 2 2 8_4x200 M" xfId="875"/>
    <cellStyle name="Normal 2 2 9" xfId="876"/>
    <cellStyle name="Normal 2 2_20140201LLAFTaure" xfId="877"/>
    <cellStyle name="Normal 2 20" xfId="878"/>
    <cellStyle name="Normal 2 21" xfId="879"/>
    <cellStyle name="Normal 2 22" xfId="880"/>
    <cellStyle name="Normal 2 23" xfId="881"/>
    <cellStyle name="Normal 2 24" xfId="882"/>
    <cellStyle name="Normal 2 25" xfId="883"/>
    <cellStyle name="Normal 2 25 2" xfId="884"/>
    <cellStyle name="Normal 2 26" xfId="885"/>
    <cellStyle name="Normal 2 27" xfId="886"/>
    <cellStyle name="Normal 2 28" xfId="887"/>
    <cellStyle name="Normal 2 29" xfId="888"/>
    <cellStyle name="Normal 2 3" xfId="889"/>
    <cellStyle name="Normal 2 3 2" xfId="890"/>
    <cellStyle name="Normal 2 3 2 2" xfId="891"/>
    <cellStyle name="Normal 2 3 3" xfId="892"/>
    <cellStyle name="Normal 2 3_20140201LLAFTaure" xfId="893"/>
    <cellStyle name="Normal 2 4" xfId="894"/>
    <cellStyle name="Normal 2 4 10" xfId="895"/>
    <cellStyle name="Normal 2 4 2" xfId="896"/>
    <cellStyle name="Normal 2 4 2 2" xfId="897"/>
    <cellStyle name="Normal 2 4 3" xfId="898"/>
    <cellStyle name="Normal 2 4 3 2" xfId="899"/>
    <cellStyle name="Normal 2 4 3 3" xfId="900"/>
    <cellStyle name="Normal 2 4 3 4" xfId="901"/>
    <cellStyle name="Normal 2 4 3_4x200 V" xfId="902"/>
    <cellStyle name="Normal 2 4 4" xfId="903"/>
    <cellStyle name="Normal 2 4 5" xfId="904"/>
    <cellStyle name="Normal 2 4 6" xfId="905"/>
    <cellStyle name="Normal 2 4 7" xfId="906"/>
    <cellStyle name="Normal 2 4 8" xfId="907"/>
    <cellStyle name="Normal 2 4 9" xfId="908"/>
    <cellStyle name="Normal 2 4_20140201LLAFTaure" xfId="909"/>
    <cellStyle name="Normal 2 5" xfId="910"/>
    <cellStyle name="Normal 2 5 2" xfId="911"/>
    <cellStyle name="Normal 2 5_20140201LLAFTaure" xfId="912"/>
    <cellStyle name="Normal 2 6" xfId="913"/>
    <cellStyle name="Normal 2 6 2" xfId="914"/>
    <cellStyle name="Normal 2 7" xfId="915"/>
    <cellStyle name="Normal 2 7 2" xfId="916"/>
    <cellStyle name="Normal 2 7 3" xfId="917"/>
    <cellStyle name="Normal 2 7 4" xfId="918"/>
    <cellStyle name="Normal 2 7_DALYVIAI" xfId="919"/>
    <cellStyle name="Normal 2 8" xfId="920"/>
    <cellStyle name="Normal 2 9" xfId="921"/>
    <cellStyle name="Normal 2_06-22-23 LJcP" xfId="922"/>
    <cellStyle name="Normal 20" xfId="923"/>
    <cellStyle name="Normal 20 10" xfId="924"/>
    <cellStyle name="Normal 20 2" xfId="925"/>
    <cellStyle name="Normal 20 2 2" xfId="926"/>
    <cellStyle name="Normal 20 2 2 2" xfId="927"/>
    <cellStyle name="Normal 20 2 2 3" xfId="928"/>
    <cellStyle name="Normal 20 2 2 4" xfId="929"/>
    <cellStyle name="Normal 20 2 2_4x200 M" xfId="930"/>
    <cellStyle name="Normal 20 2 3" xfId="931"/>
    <cellStyle name="Normal 20 2 4" xfId="932"/>
    <cellStyle name="Normal 20 2 5" xfId="933"/>
    <cellStyle name="Normal 20 2_DALYVIAI" xfId="934"/>
    <cellStyle name="Normal 20 3" xfId="935"/>
    <cellStyle name="Normal 20 3 2" xfId="936"/>
    <cellStyle name="Normal 20 3 3" xfId="937"/>
    <cellStyle name="Normal 20 3 4" xfId="938"/>
    <cellStyle name="Normal 20 3_DALYVIAI" xfId="939"/>
    <cellStyle name="Normal 20 4" xfId="940"/>
    <cellStyle name="Normal 20 5" xfId="941"/>
    <cellStyle name="Normal 20 6" xfId="942"/>
    <cellStyle name="Normal 20 7" xfId="943"/>
    <cellStyle name="Normal 20 8" xfId="944"/>
    <cellStyle name="Normal 20 9" xfId="945"/>
    <cellStyle name="Normal 20_20140201LLAFTaure" xfId="946"/>
    <cellStyle name="Normal 21" xfId="947"/>
    <cellStyle name="Normal 21 2" xfId="948"/>
    <cellStyle name="Normal 21 2 2" xfId="949"/>
    <cellStyle name="Normal 21 2 2 2" xfId="950"/>
    <cellStyle name="Normal 21 2 2 3" xfId="951"/>
    <cellStyle name="Normal 21 2 2 4" xfId="952"/>
    <cellStyle name="Normal 21 2 2_4x200 V" xfId="953"/>
    <cellStyle name="Normal 21 2 3" xfId="954"/>
    <cellStyle name="Normal 21 2 4" xfId="955"/>
    <cellStyle name="Normal 21 2 5" xfId="956"/>
    <cellStyle name="Normal 21 2_DALYVIAI" xfId="957"/>
    <cellStyle name="Normal 21 3" xfId="958"/>
    <cellStyle name="Normal 21 3 2" xfId="959"/>
    <cellStyle name="Normal 21 3 3" xfId="960"/>
    <cellStyle name="Normal 21 3 4" xfId="961"/>
    <cellStyle name="Normal 21 3_DALYVIAI" xfId="962"/>
    <cellStyle name="Normal 21 4" xfId="963"/>
    <cellStyle name="Normal 21 5" xfId="964"/>
    <cellStyle name="Normal 21 6" xfId="965"/>
    <cellStyle name="Normal 21_4x200 V" xfId="966"/>
    <cellStyle name="Normal 22" xfId="967"/>
    <cellStyle name="Normal 22 10" xfId="968"/>
    <cellStyle name="Normal 22 2" xfId="969"/>
    <cellStyle name="Normal 22 2 2" xfId="970"/>
    <cellStyle name="Normal 22 2 2 2" xfId="971"/>
    <cellStyle name="Normal 22 2 2 3" xfId="972"/>
    <cellStyle name="Normal 22 2 2 4" xfId="973"/>
    <cellStyle name="Normal 22 2 2_4x200 M" xfId="974"/>
    <cellStyle name="Normal 22 2 3" xfId="975"/>
    <cellStyle name="Normal 22 2 4" xfId="976"/>
    <cellStyle name="Normal 22 2 5" xfId="977"/>
    <cellStyle name="Normal 22 2_DALYVIAI" xfId="978"/>
    <cellStyle name="Normal 22 3" xfId="979"/>
    <cellStyle name="Normal 22 3 2" xfId="980"/>
    <cellStyle name="Normal 22 3 3" xfId="981"/>
    <cellStyle name="Normal 22 3 4" xfId="982"/>
    <cellStyle name="Normal 22 3_DALYVIAI" xfId="983"/>
    <cellStyle name="Normal 22 4" xfId="984"/>
    <cellStyle name="Normal 22 5" xfId="985"/>
    <cellStyle name="Normal 22 6" xfId="986"/>
    <cellStyle name="Normal 22 7" xfId="987"/>
    <cellStyle name="Normal 22 8" xfId="988"/>
    <cellStyle name="Normal 22 9" xfId="989"/>
    <cellStyle name="Normal 22_20140201LLAFTaure" xfId="990"/>
    <cellStyle name="Normal 23" xfId="991"/>
    <cellStyle name="Normal 23 2" xfId="992"/>
    <cellStyle name="Normal 23 2 2" xfId="993"/>
    <cellStyle name="Normal 23 3" xfId="994"/>
    <cellStyle name="Normal 23 4" xfId="995"/>
    <cellStyle name="Normal 23 5" xfId="996"/>
    <cellStyle name="Normal 23_20140201LLAFTaure" xfId="997"/>
    <cellStyle name="Normal 24" xfId="998"/>
    <cellStyle name="Normal 24 2" xfId="999"/>
    <cellStyle name="Normal 24 3" xfId="1000"/>
    <cellStyle name="Normal 24 4" xfId="1001"/>
    <cellStyle name="Normal 24 5" xfId="1002"/>
    <cellStyle name="Normal 24 6" xfId="1003"/>
    <cellStyle name="Normal 24_DALYVIAI" xfId="1004"/>
    <cellStyle name="Normal 25" xfId="1005"/>
    <cellStyle name="Normal 25 2" xfId="1006"/>
    <cellStyle name="Normal 25 3" xfId="1007"/>
    <cellStyle name="Normal 25 4" xfId="1008"/>
    <cellStyle name="Normal 25 5" xfId="1009"/>
    <cellStyle name="Normal 25_20140201LLAFTaure" xfId="1010"/>
    <cellStyle name="Normal 26" xfId="1011"/>
    <cellStyle name="Normal 26 2" xfId="1012"/>
    <cellStyle name="Normal 26 3" xfId="1013"/>
    <cellStyle name="Normal 26 4" xfId="1014"/>
    <cellStyle name="Normal 26 5" xfId="1015"/>
    <cellStyle name="Normal 26 6" xfId="1016"/>
    <cellStyle name="Normal 26 7" xfId="1017"/>
    <cellStyle name="Normal 26_20140201LLAFTaure" xfId="1018"/>
    <cellStyle name="Normal 27" xfId="1019"/>
    <cellStyle name="Normal 27 2" xfId="1020"/>
    <cellStyle name="Normal 28" xfId="1021"/>
    <cellStyle name="Normal 29" xfId="1022"/>
    <cellStyle name="Normal 3" xfId="1023"/>
    <cellStyle name="Normal 3 10" xfId="1024"/>
    <cellStyle name="Normal 3 11" xfId="1025"/>
    <cellStyle name="Normal 3 12" xfId="1026"/>
    <cellStyle name="Normal 3 12 2" xfId="1027"/>
    <cellStyle name="Normal 3 12 2 2" xfId="1028"/>
    <cellStyle name="Normal 3 12 3" xfId="1029"/>
    <cellStyle name="Normal 3 12 4" xfId="1030"/>
    <cellStyle name="Normal 3 12_DALYVIAI" xfId="1031"/>
    <cellStyle name="Normal 3 13" xfId="1032"/>
    <cellStyle name="Normal 3 14" xfId="1033"/>
    <cellStyle name="Normal 3 15" xfId="1034"/>
    <cellStyle name="Normal 3 16" xfId="1035"/>
    <cellStyle name="Normal 3 17" xfId="1036"/>
    <cellStyle name="Normal 3 18" xfId="1037"/>
    <cellStyle name="Normal 3 19" xfId="1038"/>
    <cellStyle name="Normal 3 2" xfId="1039"/>
    <cellStyle name="Normal 3 2 2" xfId="1040"/>
    <cellStyle name="Normal 3 2 3" xfId="1041"/>
    <cellStyle name="Normal 3 2 4" xfId="1042"/>
    <cellStyle name="Normal 3 20" xfId="1043"/>
    <cellStyle name="Normal 3 21" xfId="1044"/>
    <cellStyle name="Normal 3 22" xfId="1045"/>
    <cellStyle name="Normal 3 23" xfId="1046"/>
    <cellStyle name="Normal 3 24" xfId="1047"/>
    <cellStyle name="Normal 3 25" xfId="1048"/>
    <cellStyle name="Normal 3 26" xfId="1049"/>
    <cellStyle name="Normal 3 27" xfId="1050"/>
    <cellStyle name="Normal 3 28" xfId="1051"/>
    <cellStyle name="Normal 3 29" xfId="1052"/>
    <cellStyle name="Normal 3 3" xfId="1053"/>
    <cellStyle name="Normal 3 3 2" xfId="1054"/>
    <cellStyle name="Normal 3 3 3" xfId="1055"/>
    <cellStyle name="Normal 3 3 4" xfId="1056"/>
    <cellStyle name="Normal 3 3_4x200 V" xfId="1057"/>
    <cellStyle name="Normal 3 30" xfId="1058"/>
    <cellStyle name="Normal 3 31" xfId="1059"/>
    <cellStyle name="Normal 3 32" xfId="1060"/>
    <cellStyle name="Normal 3 33" xfId="1061"/>
    <cellStyle name="Normal 3 34" xfId="1062"/>
    <cellStyle name="Normal 3 35" xfId="1063"/>
    <cellStyle name="Normal 3 36" xfId="1064"/>
    <cellStyle name="Normal 3 37" xfId="1065"/>
    <cellStyle name="Normal 3 38" xfId="1066"/>
    <cellStyle name="Normal 3 39" xfId="1067"/>
    <cellStyle name="Normal 3 4" xfId="1068"/>
    <cellStyle name="Normal 3 4 2" xfId="1069"/>
    <cellStyle name="Normal 3 4 3" xfId="1070"/>
    <cellStyle name="Normal 3 4_4x200 V" xfId="1071"/>
    <cellStyle name="Normal 3 40" xfId="1072"/>
    <cellStyle name="Normal 3 41" xfId="1073"/>
    <cellStyle name="Normal 3 42" xfId="1074"/>
    <cellStyle name="Normal 3 5" xfId="1075"/>
    <cellStyle name="Normal 3 5 2" xfId="1076"/>
    <cellStyle name="Normal 3 5 3" xfId="1077"/>
    <cellStyle name="Normal 3 5_4x200 V" xfId="1078"/>
    <cellStyle name="Normal 3 6" xfId="1079"/>
    <cellStyle name="Normal 3 6 2" xfId="1080"/>
    <cellStyle name="Normal 3 7" xfId="1081"/>
    <cellStyle name="Normal 3 8" xfId="1082"/>
    <cellStyle name="Normal 3 8 2" xfId="1083"/>
    <cellStyle name="Normal 3 8_4x200 V" xfId="1084"/>
    <cellStyle name="Normal 3 9" xfId="1085"/>
    <cellStyle name="Normal 3 9 2" xfId="1086"/>
    <cellStyle name="Normal 3 9_4x200 V" xfId="1087"/>
    <cellStyle name="Normal 3_100 M" xfId="1088"/>
    <cellStyle name="Normal 30" xfId="1089"/>
    <cellStyle name="Normal 31" xfId="1090"/>
    <cellStyle name="Normal 32" xfId="1091"/>
    <cellStyle name="Normal 32 2" xfId="1092"/>
    <cellStyle name="Normal 32 3" xfId="1093"/>
    <cellStyle name="Normal 32 4" xfId="1094"/>
    <cellStyle name="Normal 33" xfId="1095"/>
    <cellStyle name="Normal 33 2" xfId="1096"/>
    <cellStyle name="Normal 33 3" xfId="1097"/>
    <cellStyle name="Normal 34" xfId="1098"/>
    <cellStyle name="Normal 34 2" xfId="1099"/>
    <cellStyle name="Normal 35" xfId="1100"/>
    <cellStyle name="Normal 36" xfId="1101"/>
    <cellStyle name="Normal 37" xfId="1102"/>
    <cellStyle name="Normal 37 2" xfId="1103"/>
    <cellStyle name="Normal 38" xfId="1104"/>
    <cellStyle name="Normal 39" xfId="1105"/>
    <cellStyle name="Normal 4" xfId="1106"/>
    <cellStyle name="Normal 4 10" xfId="1107"/>
    <cellStyle name="Normal 4 11" xfId="1108"/>
    <cellStyle name="Normal 4 11 2" xfId="1109"/>
    <cellStyle name="Normal 4 11 3" xfId="1110"/>
    <cellStyle name="Normal 4 11 4" xfId="1111"/>
    <cellStyle name="Normal 4 11_DALYVIAI" xfId="1112"/>
    <cellStyle name="Normal 4 12" xfId="1113"/>
    <cellStyle name="Normal 4 13" xfId="1114"/>
    <cellStyle name="Normal 4 14" xfId="1115"/>
    <cellStyle name="Normal 4 15" xfId="1116"/>
    <cellStyle name="Normal 4 16" xfId="1117"/>
    <cellStyle name="Normal 4 17" xfId="1118"/>
    <cellStyle name="Normal 4 18" xfId="1119"/>
    <cellStyle name="Normal 4 19" xfId="1120"/>
    <cellStyle name="Normal 4 2" xfId="1121"/>
    <cellStyle name="Normal 4 2 10" xfId="1122"/>
    <cellStyle name="Normal 4 2 11" xfId="1123"/>
    <cellStyle name="Normal 4 2 12" xfId="1124"/>
    <cellStyle name="Normal 4 2 2" xfId="1125"/>
    <cellStyle name="Normal 4 2 2 2" xfId="1126"/>
    <cellStyle name="Normal 4 2 2 3" xfId="1127"/>
    <cellStyle name="Normal 4 2 2 4" xfId="1128"/>
    <cellStyle name="Normal 4 2 2_4x200 M" xfId="1129"/>
    <cellStyle name="Normal 4 2 3" xfId="1130"/>
    <cellStyle name="Normal 4 2 3 2" xfId="1131"/>
    <cellStyle name="Normal 4 2 3 3" xfId="1132"/>
    <cellStyle name="Normal 4 2 3 4" xfId="1133"/>
    <cellStyle name="Normal 4 2 3_4x200 M" xfId="1134"/>
    <cellStyle name="Normal 4 2 4" xfId="1135"/>
    <cellStyle name="Normal 4 2 5" xfId="1136"/>
    <cellStyle name="Normal 4 2 6" xfId="1137"/>
    <cellStyle name="Normal 4 2 7" xfId="1138"/>
    <cellStyle name="Normal 4 2 8" xfId="1139"/>
    <cellStyle name="Normal 4 2 9" xfId="1140"/>
    <cellStyle name="Normal 4 2_20140201LLAFTaure" xfId="1141"/>
    <cellStyle name="Normal 4 20" xfId="1142"/>
    <cellStyle name="Normal 4 21" xfId="1143"/>
    <cellStyle name="Normal 4 22" xfId="1144"/>
    <cellStyle name="Normal 4 23" xfId="1145"/>
    <cellStyle name="Normal 4 24" xfId="1146"/>
    <cellStyle name="Normal 4 25" xfId="1147"/>
    <cellStyle name="Normal 4 26" xfId="1148"/>
    <cellStyle name="Normal 4 27" xfId="1149"/>
    <cellStyle name="Normal 4 28" xfId="1150"/>
    <cellStyle name="Normal 4 29" xfId="1151"/>
    <cellStyle name="Normal 4 3" xfId="1152"/>
    <cellStyle name="Normal 4 3 2" xfId="1153"/>
    <cellStyle name="Normal 4 3 3" xfId="1154"/>
    <cellStyle name="Normal 4 3 4" xfId="1155"/>
    <cellStyle name="Normal 4 3 5" xfId="1156"/>
    <cellStyle name="Normal 4 3_4x200 M" xfId="1157"/>
    <cellStyle name="Normal 4 30" xfId="1158"/>
    <cellStyle name="Normal 4 31" xfId="1159"/>
    <cellStyle name="Normal 4 32" xfId="1160"/>
    <cellStyle name="Normal 4 33" xfId="1161"/>
    <cellStyle name="Normal 4 34" xfId="1162"/>
    <cellStyle name="Normal 4 35" xfId="1163"/>
    <cellStyle name="Normal 4 36" xfId="1164"/>
    <cellStyle name="Normal 4 37" xfId="1165"/>
    <cellStyle name="Normal 4 38" xfId="1166"/>
    <cellStyle name="Normal 4 39" xfId="1167"/>
    <cellStyle name="Normal 4 4" xfId="1168"/>
    <cellStyle name="Normal 4 4 2" xfId="1169"/>
    <cellStyle name="Normal 4 4 3" xfId="1170"/>
    <cellStyle name="Normal 4 4 4" xfId="1171"/>
    <cellStyle name="Normal 4 4 5" xfId="1172"/>
    <cellStyle name="Normal 4 4_4x200 M" xfId="1173"/>
    <cellStyle name="Normal 4 40" xfId="1174"/>
    <cellStyle name="Normal 4 41" xfId="1175"/>
    <cellStyle name="Normal 4 42" xfId="1176"/>
    <cellStyle name="Normal 4 43" xfId="1177"/>
    <cellStyle name="Normal 4 44" xfId="1178"/>
    <cellStyle name="Normal 4 45" xfId="1179"/>
    <cellStyle name="Normal 4 5" xfId="1180"/>
    <cellStyle name="Normal 4 5 2" xfId="1181"/>
    <cellStyle name="Normal 4 5 3" xfId="1182"/>
    <cellStyle name="Normal 4 5 4" xfId="1183"/>
    <cellStyle name="Normal 4 5 5" xfId="1184"/>
    <cellStyle name="Normal 4 5_4x200 M" xfId="1185"/>
    <cellStyle name="Normal 4 6" xfId="1186"/>
    <cellStyle name="Normal 4 6 2" xfId="1187"/>
    <cellStyle name="Normal 4 6 3" xfId="1188"/>
    <cellStyle name="Normal 4 6 4" xfId="1189"/>
    <cellStyle name="Normal 4 6 5" xfId="1190"/>
    <cellStyle name="Normal 4 6_4x200 M" xfId="1191"/>
    <cellStyle name="Normal 4 7" xfId="1192"/>
    <cellStyle name="Normal 4 7 2" xfId="1193"/>
    <cellStyle name="Normal 4 7 3" xfId="1194"/>
    <cellStyle name="Normal 4 7 4" xfId="1195"/>
    <cellStyle name="Normal 4 7 5" xfId="1196"/>
    <cellStyle name="Normal 4 7_4x200 M" xfId="1197"/>
    <cellStyle name="Normal 4 8" xfId="1198"/>
    <cellStyle name="Normal 4 8 2" xfId="1199"/>
    <cellStyle name="Normal 4 8 3" xfId="1200"/>
    <cellStyle name="Normal 4 8 4" xfId="1201"/>
    <cellStyle name="Normal 4 8 5" xfId="1202"/>
    <cellStyle name="Normal 4 8_4x200 M" xfId="1203"/>
    <cellStyle name="Normal 4 9" xfId="1204"/>
    <cellStyle name="Normal 4 9 10" xfId="1205"/>
    <cellStyle name="Normal 4 9 2" xfId="1206"/>
    <cellStyle name="Normal 4 9 2 2" xfId="1207"/>
    <cellStyle name="Normal 4 9 2 3" xfId="1208"/>
    <cellStyle name="Normal 4 9 2 4" xfId="1209"/>
    <cellStyle name="Normal 4 9 2_4x200 M" xfId="1210"/>
    <cellStyle name="Normal 4 9 3" xfId="1211"/>
    <cellStyle name="Normal 4 9 3 2" xfId="1212"/>
    <cellStyle name="Normal 4 9 3 3" xfId="1213"/>
    <cellStyle name="Normal 4 9 3 4" xfId="1214"/>
    <cellStyle name="Normal 4 9 3_4x200 M" xfId="1215"/>
    <cellStyle name="Normal 4 9 4" xfId="1216"/>
    <cellStyle name="Normal 4 9 4 2" xfId="1217"/>
    <cellStyle name="Normal 4 9 4 3" xfId="1218"/>
    <cellStyle name="Normal 4 9 4 4" xfId="1219"/>
    <cellStyle name="Normal 4 9 4_4x200 M" xfId="1220"/>
    <cellStyle name="Normal 4 9 5" xfId="1221"/>
    <cellStyle name="Normal 4 9 5 2" xfId="1222"/>
    <cellStyle name="Normal 4 9 5 3" xfId="1223"/>
    <cellStyle name="Normal 4 9 5 4" xfId="1224"/>
    <cellStyle name="Normal 4 9 5_4x200 M" xfId="1225"/>
    <cellStyle name="Normal 4 9 6" xfId="1226"/>
    <cellStyle name="Normal 4 9 6 2" xfId="1227"/>
    <cellStyle name="Normal 4 9 6 3" xfId="1228"/>
    <cellStyle name="Normal 4 9 6 4" xfId="1229"/>
    <cellStyle name="Normal 4 9 6_4x200 M" xfId="1230"/>
    <cellStyle name="Normal 4 9 7" xfId="1231"/>
    <cellStyle name="Normal 4 9 8" xfId="1232"/>
    <cellStyle name="Normal 4 9 9" xfId="1233"/>
    <cellStyle name="Normal 4 9_4x200 M" xfId="1234"/>
    <cellStyle name="Normal 4_20140201LLAFTaure" xfId="1235"/>
    <cellStyle name="Normal 40" xfId="1236"/>
    <cellStyle name="Normal 41" xfId="1237"/>
    <cellStyle name="Normal 42" xfId="1238"/>
    <cellStyle name="Normal 43" xfId="1239"/>
    <cellStyle name="Normal 44" xfId="1240"/>
    <cellStyle name="Normal 45" xfId="1241"/>
    <cellStyle name="Normal 46" xfId="1242"/>
    <cellStyle name="Normal 46 2" xfId="1243"/>
    <cellStyle name="Normal 47" xfId="1244"/>
    <cellStyle name="Normal 48" xfId="1245"/>
    <cellStyle name="Normal 49" xfId="1246"/>
    <cellStyle name="Normal 5" xfId="1247"/>
    <cellStyle name="Normal 5 10" xfId="1248"/>
    <cellStyle name="Normal 5 2" xfId="1249"/>
    <cellStyle name="Normal 5 2 10" xfId="1250"/>
    <cellStyle name="Normal 5 2 2" xfId="1251"/>
    <cellStyle name="Normal 5 2 2 2" xfId="1252"/>
    <cellStyle name="Normal 5 2 2 3" xfId="1253"/>
    <cellStyle name="Normal 5 2 2 4" xfId="1254"/>
    <cellStyle name="Normal 5 2 2_4x200 M" xfId="1255"/>
    <cellStyle name="Normal 5 2 3" xfId="1256"/>
    <cellStyle name="Normal 5 2 4" xfId="1257"/>
    <cellStyle name="Normal 5 2 5" xfId="1258"/>
    <cellStyle name="Normal 5 2 6" xfId="1259"/>
    <cellStyle name="Normal 5 2 7" xfId="1260"/>
    <cellStyle name="Normal 5 2 8" xfId="1261"/>
    <cellStyle name="Normal 5 2 9" xfId="1262"/>
    <cellStyle name="Normal 5 2_DALYVIAI" xfId="1263"/>
    <cellStyle name="Normal 5 3" xfId="1264"/>
    <cellStyle name="Normal 5 3 2" xfId="1265"/>
    <cellStyle name="Normal 5 3 3" xfId="1266"/>
    <cellStyle name="Normal 5 3 4" xfId="1267"/>
    <cellStyle name="Normal 5 3_DALYVIAI" xfId="1268"/>
    <cellStyle name="Normal 5 4" xfId="1269"/>
    <cellStyle name="Normal 5 5" xfId="1270"/>
    <cellStyle name="Normal 5 6" xfId="1271"/>
    <cellStyle name="Normal 5 7" xfId="1272"/>
    <cellStyle name="Normal 5 8" xfId="1273"/>
    <cellStyle name="Normal 5 9" xfId="1274"/>
    <cellStyle name="Normal 5_20140201LLAFTaure" xfId="1275"/>
    <cellStyle name="Normal 50" xfId="1276"/>
    <cellStyle name="Normal 51" xfId="1277"/>
    <cellStyle name="Normal 52" xfId="1278"/>
    <cellStyle name="Normal 53" xfId="1279"/>
    <cellStyle name="Normal 54" xfId="1280"/>
    <cellStyle name="Normal 55" xfId="1281"/>
    <cellStyle name="Normal 56" xfId="1282"/>
    <cellStyle name="Normal 57" xfId="1283"/>
    <cellStyle name="Normal 58" xfId="1284"/>
    <cellStyle name="Normal 59" xfId="1285"/>
    <cellStyle name="Normal 6" xfId="1286"/>
    <cellStyle name="Normal 6 10" xfId="1287"/>
    <cellStyle name="Normal 6 11" xfId="1288"/>
    <cellStyle name="Normal 6 12" xfId="1289"/>
    <cellStyle name="Normal 6 2" xfId="1290"/>
    <cellStyle name="Normal 6 2 2" xfId="1291"/>
    <cellStyle name="Normal 6 2 3" xfId="1292"/>
    <cellStyle name="Normal 6 2 4" xfId="1293"/>
    <cellStyle name="Normal 6 2 5" xfId="1294"/>
    <cellStyle name="Normal 6 2_4x200 M" xfId="1295"/>
    <cellStyle name="Normal 6 3" xfId="1296"/>
    <cellStyle name="Normal 6 3 2" xfId="1297"/>
    <cellStyle name="Normal 6 3 3" xfId="1298"/>
    <cellStyle name="Normal 6 3 4" xfId="1299"/>
    <cellStyle name="Normal 6 3_4x200 M" xfId="1300"/>
    <cellStyle name="Normal 6 4" xfId="1301"/>
    <cellStyle name="Normal 6 4 2" xfId="1302"/>
    <cellStyle name="Normal 6 4 3" xfId="1303"/>
    <cellStyle name="Normal 6 4 4" xfId="1304"/>
    <cellStyle name="Normal 6 4_4x200 M" xfId="1305"/>
    <cellStyle name="Normal 6 5" xfId="1306"/>
    <cellStyle name="Normal 6 6" xfId="1307"/>
    <cellStyle name="Normal 6 6 2" xfId="1308"/>
    <cellStyle name="Normal 6 6 3" xfId="1309"/>
    <cellStyle name="Normal 6 6 4" xfId="1310"/>
    <cellStyle name="Normal 6 6_DALYVIAI" xfId="1311"/>
    <cellStyle name="Normal 6 7" xfId="1312"/>
    <cellStyle name="Normal 6 8" xfId="1313"/>
    <cellStyle name="Normal 6 9" xfId="1314"/>
    <cellStyle name="Normal 6_4x200 M" xfId="1315"/>
    <cellStyle name="Normal 60" xfId="1316"/>
    <cellStyle name="Normal 7" xfId="1317"/>
    <cellStyle name="Normal 7 10" xfId="1318"/>
    <cellStyle name="Normal 7 11" xfId="1319"/>
    <cellStyle name="Normal 7 12" xfId="1320"/>
    <cellStyle name="Normal 7 2" xfId="1321"/>
    <cellStyle name="Normal 7 2 10" xfId="1322"/>
    <cellStyle name="Normal 7 2 2" xfId="1323"/>
    <cellStyle name="Normal 7 2 2 2" xfId="1324"/>
    <cellStyle name="Normal 7 2 2 3" xfId="1325"/>
    <cellStyle name="Normal 7 2 2 4" xfId="1326"/>
    <cellStyle name="Normal 7 2 2_DALYVIAI" xfId="1327"/>
    <cellStyle name="Normal 7 2 3" xfId="1328"/>
    <cellStyle name="Normal 7 2 4" xfId="1329"/>
    <cellStyle name="Normal 7 2 5" xfId="1330"/>
    <cellStyle name="Normal 7 2 6" xfId="1331"/>
    <cellStyle name="Normal 7 2 7" xfId="1332"/>
    <cellStyle name="Normal 7 2 8" xfId="1333"/>
    <cellStyle name="Normal 7 2 9" xfId="1334"/>
    <cellStyle name="Normal 7 2_4x200 M" xfId="1335"/>
    <cellStyle name="Normal 7 3" xfId="1336"/>
    <cellStyle name="Normal 7 4" xfId="1337"/>
    <cellStyle name="Normal 7 5" xfId="1338"/>
    <cellStyle name="Normal 7 6" xfId="1339"/>
    <cellStyle name="Normal 7 7" xfId="1340"/>
    <cellStyle name="Normal 7 8" xfId="1341"/>
    <cellStyle name="Normal 7 9" xfId="1342"/>
    <cellStyle name="Normal 7_20140201LLAFTaure" xfId="1343"/>
    <cellStyle name="Normal 8" xfId="1344"/>
    <cellStyle name="Normal 8 10" xfId="1345"/>
    <cellStyle name="Normal 8 2" xfId="1346"/>
    <cellStyle name="Normal 8 2 10" xfId="1347"/>
    <cellStyle name="Normal 8 2 2" xfId="1348"/>
    <cellStyle name="Normal 8 2 2 2" xfId="1349"/>
    <cellStyle name="Normal 8 2 2 3" xfId="1350"/>
    <cellStyle name="Normal 8 2 2 4" xfId="1351"/>
    <cellStyle name="Normal 8 2 2_4x200 M" xfId="1352"/>
    <cellStyle name="Normal 8 2 3" xfId="1353"/>
    <cellStyle name="Normal 8 2 4" xfId="1354"/>
    <cellStyle name="Normal 8 2 5" xfId="1355"/>
    <cellStyle name="Normal 8 2 6" xfId="1356"/>
    <cellStyle name="Normal 8 2 7" xfId="1357"/>
    <cellStyle name="Normal 8 2 8" xfId="1358"/>
    <cellStyle name="Normal 8 2 9" xfId="1359"/>
    <cellStyle name="Normal 8 2_4x200 M" xfId="1360"/>
    <cellStyle name="Normal 8 3" xfId="1361"/>
    <cellStyle name="Normal 8 4" xfId="1362"/>
    <cellStyle name="Normal 8 4 2" xfId="1363"/>
    <cellStyle name="Normal 8 4 3" xfId="1364"/>
    <cellStyle name="Normal 8 4 4" xfId="1365"/>
    <cellStyle name="Normal 8 4_DALYVIAI" xfId="1366"/>
    <cellStyle name="Normal 8 5" xfId="1367"/>
    <cellStyle name="Normal 8 6" xfId="1368"/>
    <cellStyle name="Normal 8 7" xfId="1369"/>
    <cellStyle name="Normal 8 8" xfId="1370"/>
    <cellStyle name="Normal 8 9" xfId="1371"/>
    <cellStyle name="Normal 8_20140201LLAFTaure" xfId="1372"/>
    <cellStyle name="Normal 9" xfId="1373"/>
    <cellStyle name="Normal 9 10" xfId="1374"/>
    <cellStyle name="Normal 9 11" xfId="1375"/>
    <cellStyle name="Normal 9 2" xfId="1376"/>
    <cellStyle name="Normal 9 2 2" xfId="1377"/>
    <cellStyle name="Normal 9 2 3" xfId="1378"/>
    <cellStyle name="Normal 9 2 4" xfId="1379"/>
    <cellStyle name="Normal 9 2 5" xfId="1380"/>
    <cellStyle name="Normal 9 2_4x200 M" xfId="1381"/>
    <cellStyle name="Normal 9 3" xfId="1382"/>
    <cellStyle name="Normal 9 3 2" xfId="1383"/>
    <cellStyle name="Normal 9 3 2 2" xfId="1384"/>
    <cellStyle name="Normal 9 3 2 3" xfId="1385"/>
    <cellStyle name="Normal 9 3 2 4" xfId="1386"/>
    <cellStyle name="Normal 9 3 2_4x200 M" xfId="1387"/>
    <cellStyle name="Normal 9 3 3" xfId="1388"/>
    <cellStyle name="Normal 9 3 4" xfId="1389"/>
    <cellStyle name="Normal 9 3 5" xfId="1390"/>
    <cellStyle name="Normal 9 3_4x200 M" xfId="1391"/>
    <cellStyle name="Normal 9 4" xfId="1392"/>
    <cellStyle name="Normal 9 4 2" xfId="1393"/>
    <cellStyle name="Normal 9 4 3" xfId="1394"/>
    <cellStyle name="Normal 9 4 4" xfId="1395"/>
    <cellStyle name="Normal 9 4_4x200 M" xfId="1396"/>
    <cellStyle name="Normal 9 5" xfId="1397"/>
    <cellStyle name="Normal 9 5 2" xfId="1398"/>
    <cellStyle name="Normal 9 5 3" xfId="1399"/>
    <cellStyle name="Normal 9 5 4" xfId="1400"/>
    <cellStyle name="Normal 9 5_4x200 M" xfId="1401"/>
    <cellStyle name="Normal 9 6" xfId="1402"/>
    <cellStyle name="Normal 9 7" xfId="1403"/>
    <cellStyle name="Normal 9 7 2" xfId="1404"/>
    <cellStyle name="Normal 9 7 3" xfId="1405"/>
    <cellStyle name="Normal 9 7 4" xfId="1406"/>
    <cellStyle name="Normal 9 7_DALYVIAI" xfId="1407"/>
    <cellStyle name="Normal 9 8" xfId="1408"/>
    <cellStyle name="Normal 9 9" xfId="1409"/>
    <cellStyle name="Normal 9_4x200 M" xfId="1410"/>
    <cellStyle name="Normale_Foglio1" xfId="1411"/>
    <cellStyle name="Note" xfId="1412"/>
    <cellStyle name="Note 2" xfId="1413"/>
    <cellStyle name="Output" xfId="1414"/>
    <cellStyle name="Output 2" xfId="1415"/>
    <cellStyle name="Output 2 2" xfId="1416"/>
    <cellStyle name="Output 3" xfId="1417"/>
    <cellStyle name="Paprastas 2" xfId="1418"/>
    <cellStyle name="Paprastas 2 2" xfId="1419"/>
    <cellStyle name="Paprastas 2 3" xfId="1420"/>
    <cellStyle name="Paprastas 2 4" xfId="1421"/>
    <cellStyle name="Paprastas 3" xfId="1422"/>
    <cellStyle name="Paprastas 3 2" xfId="1423"/>
    <cellStyle name="Paprastas 3_20140201LLAFTaure" xfId="1424"/>
    <cellStyle name="Paprastas 5" xfId="1425"/>
    <cellStyle name="Paprastas_100 V" xfId="1426"/>
    <cellStyle name="Paprastas_Diskas V" xfId="1427"/>
    <cellStyle name="Paryškinimas 1" xfId="1428"/>
    <cellStyle name="Paryškinimas 2" xfId="1429"/>
    <cellStyle name="Paryškinimas 3" xfId="1430"/>
    <cellStyle name="Paryškinimas 4" xfId="1431"/>
    <cellStyle name="Paryškinimas 5" xfId="1432"/>
    <cellStyle name="Paryškinimas 6" xfId="1433"/>
    <cellStyle name="Pastaba" xfId="1434"/>
    <cellStyle name="Pastaba 2" xfId="1435"/>
    <cellStyle name="Pavadinimas" xfId="1436"/>
    <cellStyle name="Pavadinimas 2" xfId="1437"/>
    <cellStyle name="Pavadinimas 3" xfId="1438"/>
    <cellStyle name="Pavadinimas 4" xfId="1439"/>
    <cellStyle name="Percent" xfId="1440"/>
    <cellStyle name="Percent [0]" xfId="1441"/>
    <cellStyle name="Percent [0] 2" xfId="1442"/>
    <cellStyle name="Percent [0]_estafetes" xfId="1443"/>
    <cellStyle name="Percent [00]" xfId="1444"/>
    <cellStyle name="Percent [00] 2" xfId="1445"/>
    <cellStyle name="Percent [00]_estafetes" xfId="1446"/>
    <cellStyle name="Percent [2]" xfId="1447"/>
    <cellStyle name="Percent [2] 2" xfId="1448"/>
    <cellStyle name="Percent [2] 2 2" xfId="1449"/>
    <cellStyle name="Percent [2] 3" xfId="1450"/>
    <cellStyle name="Percent [2] 4" xfId="1451"/>
    <cellStyle name="Percent [2] 5" xfId="1452"/>
    <cellStyle name="Percent [2]_estafetes" xfId="1453"/>
    <cellStyle name="PrePop Currency (0)" xfId="1454"/>
    <cellStyle name="PrePop Currency (0) 2" xfId="1455"/>
    <cellStyle name="PrePop Currency (0)_estafetes" xfId="1456"/>
    <cellStyle name="PrePop Currency (2)" xfId="1457"/>
    <cellStyle name="PrePop Currency (2) 2" xfId="1458"/>
    <cellStyle name="PrePop Currency (2)_estafetes" xfId="1459"/>
    <cellStyle name="PrePop Units (0)" xfId="1460"/>
    <cellStyle name="PrePop Units (0) 2" xfId="1461"/>
    <cellStyle name="PrePop Units (0)_estafetes" xfId="1462"/>
    <cellStyle name="PrePop Units (1)" xfId="1463"/>
    <cellStyle name="PrePop Units (1) 2" xfId="1464"/>
    <cellStyle name="PrePop Units (1)_estafetes" xfId="1465"/>
    <cellStyle name="PrePop Units (2)" xfId="1466"/>
    <cellStyle name="PrePop Units (2) 2" xfId="1467"/>
    <cellStyle name="PrePop Units (2)_estafetes" xfId="1468"/>
    <cellStyle name="Skaičiavimas" xfId="1469"/>
    <cellStyle name="Style 111111" xfId="1470"/>
    <cellStyle name="Suma" xfId="1471"/>
    <cellStyle name="Suma 2" xfId="1472"/>
    <cellStyle name="Suma 3" xfId="1473"/>
    <cellStyle name="Suma 4" xfId="1474"/>
    <cellStyle name="Susietas langelis" xfId="1475"/>
    <cellStyle name="Text Indent A" xfId="1476"/>
    <cellStyle name="Text Indent B" xfId="1477"/>
    <cellStyle name="Text Indent B 2" xfId="1478"/>
    <cellStyle name="Text Indent B_estafetes" xfId="1479"/>
    <cellStyle name="Text Indent C" xfId="1480"/>
    <cellStyle name="Text Indent C 2" xfId="1481"/>
    <cellStyle name="Text Indent C_estafetes" xfId="1482"/>
    <cellStyle name="Tikrinimo langelis" xfId="1483"/>
    <cellStyle name="Title" xfId="1484"/>
    <cellStyle name="Title 2" xfId="1485"/>
    <cellStyle name="Title 2 2" xfId="1486"/>
    <cellStyle name="Title 3" xfId="1487"/>
    <cellStyle name="Total" xfId="1488"/>
    <cellStyle name="Total 2" xfId="1489"/>
    <cellStyle name="Total 2 2" xfId="1490"/>
    <cellStyle name="Total 3" xfId="1491"/>
    <cellStyle name="Walutowy [0]_PLDT" xfId="1492"/>
    <cellStyle name="Walutowy_PLDT" xfId="1493"/>
    <cellStyle name="Warning Text" xfId="1494"/>
    <cellStyle name="Warning Text 2" xfId="1495"/>
    <cellStyle name="Warning Text 2 2" xfId="1496"/>
    <cellStyle name="Warning Text 3" xfId="1497"/>
    <cellStyle name="Акцент1" xfId="1498"/>
    <cellStyle name="Акцент2" xfId="1499"/>
    <cellStyle name="Акцент3" xfId="1500"/>
    <cellStyle name="Акцент4" xfId="1501"/>
    <cellStyle name="Акцент5" xfId="1502"/>
    <cellStyle name="Акцент6" xfId="1503"/>
    <cellStyle name="Ввод " xfId="1504"/>
    <cellStyle name="Вывод" xfId="1505"/>
    <cellStyle name="Вычисление" xfId="1506"/>
    <cellStyle name="Заголовок 1" xfId="1507"/>
    <cellStyle name="Заголовок 2" xfId="1508"/>
    <cellStyle name="Заголовок 3" xfId="1509"/>
    <cellStyle name="Заголовок 4" xfId="1510"/>
    <cellStyle name="Итог" xfId="1511"/>
    <cellStyle name="Контрольная ячейка" xfId="1512"/>
    <cellStyle name="Название" xfId="1513"/>
    <cellStyle name="Нейтральный" xfId="1514"/>
    <cellStyle name="Обычный_Итоговый спартакиады 1991-92 г" xfId="1515"/>
    <cellStyle name="Плохой" xfId="1516"/>
    <cellStyle name="Пояснение" xfId="1517"/>
    <cellStyle name="Примечание" xfId="1518"/>
    <cellStyle name="Связанная ячейка" xfId="1519"/>
    <cellStyle name="Текст предупреждения" xfId="1520"/>
    <cellStyle name="Хороший" xfId="15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12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0</xdr:rowOff>
    </xdr:from>
    <xdr:to>
      <xdr:col>20</xdr:col>
      <xdr:colOff>238125</xdr:colOff>
      <xdr:row>2</xdr:row>
      <xdr:rowOff>85725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0</xdr:row>
      <xdr:rowOff>9525</xdr:rowOff>
    </xdr:from>
    <xdr:to>
      <xdr:col>20</xdr:col>
      <xdr:colOff>285750</xdr:colOff>
      <xdr:row>2</xdr:row>
      <xdr:rowOff>95250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95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0</xdr:rowOff>
    </xdr:from>
    <xdr:to>
      <xdr:col>18</xdr:col>
      <xdr:colOff>114300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0</xdr:rowOff>
    </xdr:from>
    <xdr:to>
      <xdr:col>18</xdr:col>
      <xdr:colOff>114300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0</xdr:row>
      <xdr:rowOff>19050</xdr:rowOff>
    </xdr:from>
    <xdr:to>
      <xdr:col>17</xdr:col>
      <xdr:colOff>47625</xdr:colOff>
      <xdr:row>3</xdr:row>
      <xdr:rowOff>142875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9050"/>
          <a:ext cx="43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28575</xdr:rowOff>
    </xdr:from>
    <xdr:to>
      <xdr:col>16</xdr:col>
      <xdr:colOff>219075</xdr:colOff>
      <xdr:row>3</xdr:row>
      <xdr:rowOff>152400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857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16</xdr:col>
      <xdr:colOff>200025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43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16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16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12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12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57150</xdr:rowOff>
    </xdr:from>
    <xdr:to>
      <xdr:col>11</xdr:col>
      <xdr:colOff>419100</xdr:colOff>
      <xdr:row>2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5715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13</xdr:row>
      <xdr:rowOff>0</xdr:rowOff>
    </xdr:from>
    <xdr:ext cx="790575" cy="352425"/>
    <xdr:sp>
      <xdr:nvSpPr>
        <xdr:cNvPr id="2" name="AutoShape 2"/>
        <xdr:cNvSpPr>
          <a:spLocks noChangeAspect="1"/>
        </xdr:cNvSpPr>
      </xdr:nvSpPr>
      <xdr:spPr>
        <a:xfrm>
          <a:off x="7772400" y="2333625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90575" cy="342900"/>
    <xdr:sp>
      <xdr:nvSpPr>
        <xdr:cNvPr id="3" name="AutoShape 2"/>
        <xdr:cNvSpPr>
          <a:spLocks noChangeAspect="1"/>
        </xdr:cNvSpPr>
      </xdr:nvSpPr>
      <xdr:spPr>
        <a:xfrm>
          <a:off x="7772400" y="2333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90575" cy="352425"/>
    <xdr:sp>
      <xdr:nvSpPr>
        <xdr:cNvPr id="4" name="AutoShape 2"/>
        <xdr:cNvSpPr>
          <a:spLocks noChangeAspect="1"/>
        </xdr:cNvSpPr>
      </xdr:nvSpPr>
      <xdr:spPr>
        <a:xfrm>
          <a:off x="7772400" y="2333625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90575" cy="342900"/>
    <xdr:sp>
      <xdr:nvSpPr>
        <xdr:cNvPr id="5" name="AutoShape 2"/>
        <xdr:cNvSpPr>
          <a:spLocks noChangeAspect="1"/>
        </xdr:cNvSpPr>
      </xdr:nvSpPr>
      <xdr:spPr>
        <a:xfrm>
          <a:off x="7772400" y="2333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90575" cy="333375"/>
    <xdr:sp>
      <xdr:nvSpPr>
        <xdr:cNvPr id="6" name="AutoShape 2"/>
        <xdr:cNvSpPr>
          <a:spLocks noChangeAspect="1"/>
        </xdr:cNvSpPr>
      </xdr:nvSpPr>
      <xdr:spPr>
        <a:xfrm>
          <a:off x="7772400" y="181927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90575" cy="323850"/>
    <xdr:sp>
      <xdr:nvSpPr>
        <xdr:cNvPr id="7" name="AutoShape 2"/>
        <xdr:cNvSpPr>
          <a:spLocks noChangeAspect="1"/>
        </xdr:cNvSpPr>
      </xdr:nvSpPr>
      <xdr:spPr>
        <a:xfrm>
          <a:off x="7772400" y="181927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90575" cy="333375"/>
    <xdr:sp>
      <xdr:nvSpPr>
        <xdr:cNvPr id="8" name="AutoShape 2"/>
        <xdr:cNvSpPr>
          <a:spLocks noChangeAspect="1"/>
        </xdr:cNvSpPr>
      </xdr:nvSpPr>
      <xdr:spPr>
        <a:xfrm>
          <a:off x="7772400" y="181927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790575" cy="323850"/>
    <xdr:sp>
      <xdr:nvSpPr>
        <xdr:cNvPr id="9" name="AutoShape 2"/>
        <xdr:cNvSpPr>
          <a:spLocks noChangeAspect="1"/>
        </xdr:cNvSpPr>
      </xdr:nvSpPr>
      <xdr:spPr>
        <a:xfrm>
          <a:off x="7772400" y="181927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0</xdr:rowOff>
    </xdr:from>
    <xdr:to>
      <xdr:col>11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0</xdr:rowOff>
    </xdr:from>
    <xdr:to>
      <xdr:col>11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140625" style="26" customWidth="1"/>
    <col min="2" max="2" width="4.7109375" style="26" customWidth="1"/>
    <col min="3" max="3" width="9.421875" style="21" customWidth="1"/>
    <col min="4" max="4" width="15.28125" style="22" customWidth="1"/>
    <col min="5" max="5" width="9.28125" style="23" customWidth="1"/>
    <col min="6" max="6" width="12.8515625" style="22" customWidth="1"/>
    <col min="7" max="7" width="8.57421875" style="22" customWidth="1"/>
    <col min="8" max="8" width="10.7109375" style="22" customWidth="1"/>
    <col min="9" max="9" width="5.421875" style="6" customWidth="1"/>
    <col min="10" max="10" width="6.421875" style="24" customWidth="1"/>
    <col min="11" max="11" width="4.7109375" style="24" customWidth="1"/>
    <col min="12" max="12" width="4.421875" style="6" customWidth="1"/>
    <col min="13" max="13" width="24.57421875" style="22" customWidth="1"/>
    <col min="14" max="14" width="6.00390625" style="9" hidden="1" customWidth="1"/>
    <col min="15" max="15" width="2.00390625" style="22" customWidth="1"/>
    <col min="16" max="16384" width="9.140625" style="22" customWidth="1"/>
  </cols>
  <sheetData>
    <row r="1" spans="1:14" s="4" customFormat="1" ht="18.75" customHeight="1">
      <c r="A1" s="1" t="s">
        <v>0</v>
      </c>
      <c r="B1" s="2"/>
      <c r="C1" s="3"/>
      <c r="E1" s="5"/>
      <c r="I1" s="6"/>
      <c r="J1" s="7"/>
      <c r="K1" s="7"/>
      <c r="L1" s="6"/>
      <c r="N1" s="9"/>
    </row>
    <row r="2" spans="1:14" s="13" customFormat="1" ht="22.5" customHeight="1">
      <c r="A2" s="10"/>
      <c r="B2" s="11"/>
      <c r="C2" s="12"/>
      <c r="E2" s="14"/>
      <c r="I2" s="15"/>
      <c r="J2" s="16"/>
      <c r="K2" s="16"/>
      <c r="L2" s="15"/>
      <c r="M2" s="17" t="s">
        <v>1</v>
      </c>
      <c r="N2" s="19"/>
    </row>
    <row r="3" spans="1:13" ht="15" customHeight="1">
      <c r="A3" s="20"/>
      <c r="B3" s="20"/>
      <c r="M3" s="25" t="s">
        <v>2</v>
      </c>
    </row>
    <row r="4" spans="3:13" ht="15.75" customHeight="1">
      <c r="C4" s="27" t="s">
        <v>265</v>
      </c>
      <c r="E4" s="28"/>
      <c r="M4" s="29"/>
    </row>
    <row r="5" ht="3.75" customHeight="1"/>
    <row r="6" spans="2:8" ht="13.5" thickBot="1">
      <c r="B6" s="30"/>
      <c r="C6" s="31"/>
      <c r="D6" s="32"/>
      <c r="E6" s="33" t="s">
        <v>4</v>
      </c>
      <c r="F6" s="34"/>
      <c r="G6" s="35"/>
      <c r="H6" s="22" t="s">
        <v>266</v>
      </c>
    </row>
    <row r="7" spans="1:14" s="45" customFormat="1" ht="13.5" thickBot="1">
      <c r="A7" s="36" t="s">
        <v>5</v>
      </c>
      <c r="B7" s="42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14</v>
      </c>
      <c r="K7" s="41" t="s">
        <v>16</v>
      </c>
      <c r="L7" s="43" t="s">
        <v>17</v>
      </c>
      <c r="M7" s="44" t="s">
        <v>18</v>
      </c>
      <c r="N7" s="154" t="s">
        <v>19</v>
      </c>
    </row>
    <row r="8" spans="1:14" ht="15">
      <c r="A8" s="46">
        <v>1</v>
      </c>
      <c r="B8" s="47">
        <v>158</v>
      </c>
      <c r="C8" s="48" t="s">
        <v>79</v>
      </c>
      <c r="D8" s="49" t="s">
        <v>267</v>
      </c>
      <c r="E8" s="50" t="s">
        <v>268</v>
      </c>
      <c r="F8" s="51" t="s">
        <v>269</v>
      </c>
      <c r="G8" s="51" t="s">
        <v>31</v>
      </c>
      <c r="H8" s="51" t="s">
        <v>270</v>
      </c>
      <c r="I8" s="85">
        <f>IF(ISBLANK(J8),"",TRUNC(9.92*(J8-22)^2))</f>
        <v>968</v>
      </c>
      <c r="J8" s="155">
        <v>12.12</v>
      </c>
      <c r="K8" s="54">
        <v>0.215</v>
      </c>
      <c r="L8" s="88" t="str">
        <f>IF(ISBLANK(J8),"",IF(J8&gt;14.94,"",IF(J8&lt;=11.4,"TSM",IF(J8&lt;=11.84,"SM",IF(J8&lt;=12.4,"KSM",IF(J8&lt;=13.04,"I A",IF(J8&lt;=13.84,"II A",IF(J8&lt;=14.94,"III A"))))))))</f>
        <v>KSM</v>
      </c>
      <c r="M8" s="51" t="s">
        <v>271</v>
      </c>
      <c r="N8" s="6" t="s">
        <v>272</v>
      </c>
    </row>
    <row r="9" spans="1:14" ht="15">
      <c r="A9" s="46">
        <v>2</v>
      </c>
      <c r="B9" s="47">
        <v>155</v>
      </c>
      <c r="C9" s="48" t="s">
        <v>279</v>
      </c>
      <c r="D9" s="49" t="s">
        <v>280</v>
      </c>
      <c r="E9" s="50" t="s">
        <v>281</v>
      </c>
      <c r="F9" s="51" t="s">
        <v>100</v>
      </c>
      <c r="G9" s="51" t="s">
        <v>31</v>
      </c>
      <c r="H9" s="51"/>
      <c r="I9" s="85">
        <f>IF(ISBLANK(J9),"",TRUNC(9.92*(J9-22)^2))</f>
        <v>787</v>
      </c>
      <c r="J9" s="155">
        <v>13.09</v>
      </c>
      <c r="K9" s="54">
        <v>0.216</v>
      </c>
      <c r="L9" s="88" t="str">
        <f>IF(ISBLANK(J9),"",IF(J9&gt;14.94,"",IF(J9&lt;=11.4,"TSM",IF(J9&lt;=11.84,"SM",IF(J9&lt;=12.4,"KSM",IF(J9&lt;=13.04,"I A",IF(J9&lt;=13.84,"II A",IF(J9&lt;=14.94,"III A"))))))))</f>
        <v>II A</v>
      </c>
      <c r="M9" s="51" t="s">
        <v>282</v>
      </c>
      <c r="N9" s="6" t="s">
        <v>283</v>
      </c>
    </row>
    <row r="10" spans="1:14" ht="15">
      <c r="A10" s="46">
        <v>3</v>
      </c>
      <c r="B10" s="47">
        <v>104</v>
      </c>
      <c r="C10" s="48" t="s">
        <v>284</v>
      </c>
      <c r="D10" s="49" t="s">
        <v>285</v>
      </c>
      <c r="E10" s="50" t="s">
        <v>286</v>
      </c>
      <c r="F10" s="51" t="s">
        <v>287</v>
      </c>
      <c r="G10" s="51"/>
      <c r="H10" s="51"/>
      <c r="I10" s="85" t="s">
        <v>39</v>
      </c>
      <c r="J10" s="155">
        <v>13.27</v>
      </c>
      <c r="K10" s="54">
        <v>0.23</v>
      </c>
      <c r="L10" s="88" t="str">
        <f>IF(ISBLANK(J10),"",IF(J10&gt;14.94,"",IF(J10&lt;=11.4,"TSM",IF(J10&lt;=11.84,"SM",IF(J10&lt;=12.4,"KSM",IF(J10&lt;=13.04,"I A",IF(J10&lt;=13.84,"II A",IF(J10&lt;=14.94,"III A"))))))))</f>
        <v>II A</v>
      </c>
      <c r="M10" s="51" t="s">
        <v>288</v>
      </c>
      <c r="N10" s="6" t="s">
        <v>73</v>
      </c>
    </row>
    <row r="11" spans="1:14" ht="15">
      <c r="A11" s="46">
        <v>4</v>
      </c>
      <c r="B11" s="47">
        <v>132</v>
      </c>
      <c r="C11" s="48" t="s">
        <v>289</v>
      </c>
      <c r="D11" s="49" t="s">
        <v>290</v>
      </c>
      <c r="E11" s="50" t="s">
        <v>291</v>
      </c>
      <c r="F11" s="51" t="s">
        <v>292</v>
      </c>
      <c r="G11" s="51" t="s">
        <v>198</v>
      </c>
      <c r="H11" s="51"/>
      <c r="I11" s="85">
        <f>IF(ISBLANK(J11),"",TRUNC(9.92*(J11-22)^2))</f>
        <v>681</v>
      </c>
      <c r="J11" s="155">
        <v>13.71</v>
      </c>
      <c r="K11" s="54">
        <v>0.209</v>
      </c>
      <c r="L11" s="88" t="str">
        <f>IF(ISBLANK(J11),"",IF(J11&gt;14.94,"",IF(J11&lt;=11.4,"TSM",IF(J11&lt;=11.84,"SM",IF(J11&lt;=12.4,"KSM",IF(J11&lt;=13.04,"I A",IF(J11&lt;=13.84,"II A",IF(J11&lt;=14.94,"III A"))))))))</f>
        <v>II A</v>
      </c>
      <c r="M11" s="51" t="s">
        <v>293</v>
      </c>
      <c r="N11" s="6" t="s">
        <v>73</v>
      </c>
    </row>
    <row r="12" spans="1:14" ht="15">
      <c r="A12" s="46" t="s">
        <v>86</v>
      </c>
      <c r="B12" s="47">
        <v>81</v>
      </c>
      <c r="C12" s="48" t="s">
        <v>273</v>
      </c>
      <c r="D12" s="49" t="s">
        <v>274</v>
      </c>
      <c r="E12" s="50" t="s">
        <v>275</v>
      </c>
      <c r="F12" s="51" t="s">
        <v>276</v>
      </c>
      <c r="G12" s="51"/>
      <c r="H12" s="51"/>
      <c r="I12" s="85" t="s">
        <v>86</v>
      </c>
      <c r="J12" s="155">
        <v>12.27</v>
      </c>
      <c r="K12" s="54">
        <v>0.189</v>
      </c>
      <c r="L12" s="88" t="str">
        <f>IF(ISBLANK(J12),"",IF(J12&gt;14.94,"",IF(J12&lt;=11.4,"TSM",IF(J12&lt;=11.84,"SM",IF(J12&lt;=12.4,"KSM",IF(J12&lt;=13.04,"I A",IF(J12&lt;=13.84,"II A",IF(J12&lt;=14.94,"III A"))))))))</f>
        <v>KSM</v>
      </c>
      <c r="M12" s="51" t="s">
        <v>277</v>
      </c>
      <c r="N12" s="6" t="s">
        <v>278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140625" style="187" customWidth="1"/>
    <col min="2" max="2" width="4.7109375" style="187" customWidth="1"/>
    <col min="3" max="3" width="10.421875" style="184" customWidth="1"/>
    <col min="4" max="4" width="11.28125" style="184" customWidth="1"/>
    <col min="5" max="5" width="9.28125" style="184" customWidth="1"/>
    <col min="6" max="6" width="8.28125" style="184" customWidth="1"/>
    <col min="7" max="7" width="7.7109375" style="184" customWidth="1"/>
    <col min="8" max="8" width="11.7109375" style="184" customWidth="1"/>
    <col min="9" max="9" width="5.28125" style="184" customWidth="1"/>
    <col min="10" max="13" width="4.28125" style="187" customWidth="1"/>
    <col min="14" max="19" width="4.28125" style="187" hidden="1" customWidth="1"/>
    <col min="20" max="20" width="4.8515625" style="184" customWidth="1"/>
    <col min="21" max="21" width="4.57421875" style="184" customWidth="1"/>
    <col min="22" max="22" width="14.7109375" style="186" customWidth="1"/>
    <col min="23" max="23" width="3.00390625" style="185" customWidth="1"/>
    <col min="24" max="16384" width="9.140625" style="184" customWidth="1"/>
  </cols>
  <sheetData>
    <row r="1" spans="1:23" s="214" customFormat="1" ht="20.25">
      <c r="A1" s="223" t="s">
        <v>0</v>
      </c>
      <c r="B1" s="220"/>
      <c r="E1" s="215"/>
      <c r="F1" s="215"/>
      <c r="G1" s="215"/>
      <c r="H1" s="215"/>
      <c r="V1" s="219"/>
      <c r="W1" s="185"/>
    </row>
    <row r="2" spans="1:23" s="214" customFormat="1" ht="18.75">
      <c r="A2" s="218"/>
      <c r="B2" s="217"/>
      <c r="E2" s="215"/>
      <c r="F2" s="215"/>
      <c r="G2" s="215"/>
      <c r="H2" s="215"/>
      <c r="V2" s="17" t="s">
        <v>1</v>
      </c>
      <c r="W2" s="188"/>
    </row>
    <row r="3" spans="1:23" s="214" customFormat="1" ht="15" customHeight="1">
      <c r="A3" s="216"/>
      <c r="B3" s="216"/>
      <c r="E3" s="215"/>
      <c r="F3" s="215"/>
      <c r="G3" s="215"/>
      <c r="H3" s="215"/>
      <c r="V3" s="25" t="s">
        <v>2</v>
      </c>
      <c r="W3" s="185"/>
    </row>
    <row r="4" spans="3:22" ht="18.75">
      <c r="C4" s="213" t="s">
        <v>341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V4" s="211"/>
    </row>
    <row r="5" spans="3:22" ht="3" customHeight="1">
      <c r="C5" s="213"/>
      <c r="J5" s="212"/>
      <c r="K5" s="212"/>
      <c r="L5" s="212"/>
      <c r="M5" s="212"/>
      <c r="N5" s="212"/>
      <c r="O5" s="212"/>
      <c r="P5" s="212"/>
      <c r="Q5" s="212"/>
      <c r="R5" s="212"/>
      <c r="S5" s="212"/>
      <c r="V5" s="211"/>
    </row>
    <row r="6" spans="1:23" s="208" customFormat="1" ht="11.25" thickBot="1">
      <c r="A6" s="209"/>
      <c r="B6" s="209"/>
      <c r="C6" s="210"/>
      <c r="J6" s="209"/>
      <c r="K6" s="209"/>
      <c r="L6" s="209"/>
      <c r="M6" s="209"/>
      <c r="N6" s="209"/>
      <c r="O6" s="209"/>
      <c r="P6" s="209"/>
      <c r="Q6" s="209"/>
      <c r="R6" s="209"/>
      <c r="S6" s="209"/>
      <c r="W6" s="185"/>
    </row>
    <row r="7" spans="1:23" s="200" customFormat="1" ht="21" customHeight="1" thickBot="1">
      <c r="A7" s="207" t="s">
        <v>5</v>
      </c>
      <c r="B7" s="206" t="s">
        <v>6</v>
      </c>
      <c r="C7" s="205" t="s">
        <v>7</v>
      </c>
      <c r="D7" s="204" t="s">
        <v>8</v>
      </c>
      <c r="E7" s="120" t="s">
        <v>9</v>
      </c>
      <c r="F7" s="120" t="s">
        <v>10</v>
      </c>
      <c r="G7" s="120" t="s">
        <v>322</v>
      </c>
      <c r="H7" s="120" t="s">
        <v>12</v>
      </c>
      <c r="I7" s="120" t="s">
        <v>13</v>
      </c>
      <c r="J7" s="202">
        <v>1.6</v>
      </c>
      <c r="K7" s="202">
        <v>1.65</v>
      </c>
      <c r="L7" s="202">
        <v>1.7</v>
      </c>
      <c r="M7" s="202">
        <v>1.8</v>
      </c>
      <c r="N7" s="202"/>
      <c r="O7" s="202"/>
      <c r="P7" s="202"/>
      <c r="Q7" s="202"/>
      <c r="R7" s="202"/>
      <c r="S7" s="202"/>
      <c r="T7" s="120" t="s">
        <v>202</v>
      </c>
      <c r="U7" s="120" t="s">
        <v>17</v>
      </c>
      <c r="V7" s="201" t="s">
        <v>18</v>
      </c>
      <c r="W7" s="185"/>
    </row>
    <row r="8" spans="1:23" ht="18" customHeight="1">
      <c r="A8" s="199">
        <v>1</v>
      </c>
      <c r="B8" s="190">
        <v>128</v>
      </c>
      <c r="C8" s="198" t="s">
        <v>65</v>
      </c>
      <c r="D8" s="197" t="s">
        <v>340</v>
      </c>
      <c r="E8" s="196" t="s">
        <v>339</v>
      </c>
      <c r="F8" s="194" t="s">
        <v>69</v>
      </c>
      <c r="G8" s="195" t="s">
        <v>31</v>
      </c>
      <c r="H8" s="194" t="s">
        <v>32</v>
      </c>
      <c r="I8" s="222">
        <f>IF(ISBLANK(T8),"",TRUNC(39.34*(T8+10.574)^2)-5000)</f>
        <v>926</v>
      </c>
      <c r="J8" s="221" t="s">
        <v>310</v>
      </c>
      <c r="K8" s="221" t="s">
        <v>311</v>
      </c>
      <c r="L8" s="221" t="s">
        <v>311</v>
      </c>
      <c r="M8" s="221" t="s">
        <v>308</v>
      </c>
      <c r="N8" s="221"/>
      <c r="O8" s="221"/>
      <c r="P8" s="221"/>
      <c r="Q8" s="221"/>
      <c r="R8" s="221"/>
      <c r="S8" s="221"/>
      <c r="T8" s="103">
        <v>1.7</v>
      </c>
      <c r="U8" s="221" t="str">
        <f>IF(ISBLANK(T8),"",IF(T8&lt;1.39,"",IF(T8&gt;=1.91,"TSM",IF(T8&gt;=1.83,"SM",IF(T8&gt;=1.75,"KSM",IF(T8&gt;=1.65,"I A",IF(T8&gt;=1.5,"II A",IF(T8&gt;=1.39,"III A"))))))))</f>
        <v>I A</v>
      </c>
      <c r="V8" s="189" t="s">
        <v>338</v>
      </c>
      <c r="W8" s="188"/>
    </row>
  </sheetData>
  <sheetProtection/>
  <printOptions horizontalCentered="1"/>
  <pageMargins left="0.15" right="0.15" top="0.78740157480315" bottom="0.590551181102362" header="0.511811023622047" footer="0.39370078740157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W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140625" style="187" customWidth="1"/>
    <col min="2" max="2" width="3.8515625" style="187" customWidth="1"/>
    <col min="3" max="3" width="9.7109375" style="184" customWidth="1"/>
    <col min="4" max="4" width="10.7109375" style="184" customWidth="1"/>
    <col min="5" max="5" width="8.7109375" style="184" customWidth="1"/>
    <col min="6" max="6" width="15.00390625" style="184" customWidth="1"/>
    <col min="7" max="7" width="6.140625" style="184" customWidth="1"/>
    <col min="8" max="8" width="6.7109375" style="184" customWidth="1"/>
    <col min="9" max="9" width="5.28125" style="184" customWidth="1"/>
    <col min="10" max="14" width="4.7109375" style="187" customWidth="1"/>
    <col min="15" max="19" width="4.7109375" style="187" hidden="1" customWidth="1"/>
    <col min="20" max="20" width="4.8515625" style="184" customWidth="1"/>
    <col min="21" max="21" width="4.57421875" style="184" customWidth="1"/>
    <col min="22" max="22" width="19.140625" style="186" customWidth="1"/>
    <col min="23" max="23" width="3.00390625" style="185" customWidth="1"/>
    <col min="24" max="16384" width="9.140625" style="184" customWidth="1"/>
  </cols>
  <sheetData>
    <row r="1" spans="1:23" s="214" customFormat="1" ht="20.25">
      <c r="A1" s="138" t="s">
        <v>0</v>
      </c>
      <c r="B1" s="220"/>
      <c r="E1" s="215"/>
      <c r="F1" s="215"/>
      <c r="G1" s="215"/>
      <c r="H1" s="215"/>
      <c r="V1" s="219"/>
      <c r="W1" s="185"/>
    </row>
    <row r="2" spans="1:23" s="214" customFormat="1" ht="18.75">
      <c r="A2" s="218"/>
      <c r="B2" s="217"/>
      <c r="E2" s="215"/>
      <c r="F2" s="215"/>
      <c r="G2" s="215"/>
      <c r="H2" s="215"/>
      <c r="V2" s="17" t="s">
        <v>1</v>
      </c>
      <c r="W2" s="188"/>
    </row>
    <row r="3" spans="1:23" s="214" customFormat="1" ht="15" customHeight="1">
      <c r="A3" s="216"/>
      <c r="B3" s="216"/>
      <c r="E3" s="215"/>
      <c r="F3" s="215"/>
      <c r="G3" s="215"/>
      <c r="H3" s="215"/>
      <c r="V3" s="25" t="s">
        <v>2</v>
      </c>
      <c r="W3" s="185"/>
    </row>
    <row r="4" spans="3:22" ht="18.75">
      <c r="C4" s="213" t="s">
        <v>323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V4" s="211"/>
    </row>
    <row r="5" spans="3:22" ht="4.5" customHeight="1">
      <c r="C5" s="213"/>
      <c r="J5" s="212"/>
      <c r="K5" s="212"/>
      <c r="L5" s="212"/>
      <c r="M5" s="212"/>
      <c r="N5" s="212"/>
      <c r="O5" s="212"/>
      <c r="P5" s="212"/>
      <c r="Q5" s="212"/>
      <c r="R5" s="212"/>
      <c r="S5" s="212"/>
      <c r="V5" s="211"/>
    </row>
    <row r="6" spans="1:23" s="208" customFormat="1" ht="11.25" thickBot="1">
      <c r="A6" s="209"/>
      <c r="B6" s="209"/>
      <c r="C6" s="210"/>
      <c r="J6" s="209"/>
      <c r="K6" s="209"/>
      <c r="L6" s="209"/>
      <c r="M6" s="209"/>
      <c r="N6" s="209"/>
      <c r="O6" s="209"/>
      <c r="P6" s="209"/>
      <c r="Q6" s="209"/>
      <c r="R6" s="209"/>
      <c r="S6" s="209"/>
      <c r="W6" s="185"/>
    </row>
    <row r="7" spans="1:23" s="200" customFormat="1" ht="21" customHeight="1" thickBot="1">
      <c r="A7" s="207" t="s">
        <v>204</v>
      </c>
      <c r="B7" s="206" t="s">
        <v>6</v>
      </c>
      <c r="C7" s="205" t="s">
        <v>7</v>
      </c>
      <c r="D7" s="204" t="s">
        <v>8</v>
      </c>
      <c r="E7" s="120" t="s">
        <v>9</v>
      </c>
      <c r="F7" s="120" t="s">
        <v>10</v>
      </c>
      <c r="G7" s="120" t="s">
        <v>322</v>
      </c>
      <c r="H7" s="120" t="s">
        <v>12</v>
      </c>
      <c r="I7" s="120" t="s">
        <v>13</v>
      </c>
      <c r="J7" s="202" t="s">
        <v>321</v>
      </c>
      <c r="K7" s="202" t="s">
        <v>320</v>
      </c>
      <c r="L7" s="202" t="s">
        <v>319</v>
      </c>
      <c r="M7" s="203" t="s">
        <v>318</v>
      </c>
      <c r="N7" s="203" t="s">
        <v>317</v>
      </c>
      <c r="O7" s="203"/>
      <c r="P7" s="202"/>
      <c r="Q7" s="202"/>
      <c r="R7" s="202"/>
      <c r="S7" s="202"/>
      <c r="T7" s="120" t="s">
        <v>202</v>
      </c>
      <c r="U7" s="120" t="s">
        <v>17</v>
      </c>
      <c r="V7" s="201" t="s">
        <v>18</v>
      </c>
      <c r="W7" s="185"/>
    </row>
    <row r="8" spans="1:23" ht="18" customHeight="1">
      <c r="A8" s="199">
        <v>1</v>
      </c>
      <c r="B8" s="190">
        <v>125</v>
      </c>
      <c r="C8" s="198" t="s">
        <v>220</v>
      </c>
      <c r="D8" s="197" t="s">
        <v>316</v>
      </c>
      <c r="E8" s="196" t="s">
        <v>315</v>
      </c>
      <c r="F8" s="194" t="s">
        <v>269</v>
      </c>
      <c r="G8" s="195" t="s">
        <v>31</v>
      </c>
      <c r="H8" s="194" t="s">
        <v>68</v>
      </c>
      <c r="I8" s="193">
        <f>IF(ISBLANK(T8),"",TRUNC(32.29*(T8+11.534)^2)-5000)</f>
        <v>958</v>
      </c>
      <c r="J8" s="192"/>
      <c r="K8" s="192" t="s">
        <v>310</v>
      </c>
      <c r="L8" s="192" t="s">
        <v>311</v>
      </c>
      <c r="M8" s="192" t="s">
        <v>311</v>
      </c>
      <c r="N8" s="192" t="s">
        <v>308</v>
      </c>
      <c r="O8" s="192"/>
      <c r="P8" s="192"/>
      <c r="Q8" s="192"/>
      <c r="R8" s="192"/>
      <c r="S8" s="192"/>
      <c r="T8" s="191">
        <v>2.05</v>
      </c>
      <c r="U8" s="190" t="str">
        <f>IF(ISBLANK(T8),"",IF(T8&lt;1.6,"",IF(T8&gt;=2.28,"TSM",IF(T8&gt;=2.15,"SM",IF(T8&gt;=2.03,"KSM",IF(T8&gt;=1.9,"I A",IF(T8&gt;=1.75,"II A",IF(T8&gt;=1.6,"III A"))))))))</f>
        <v>KSM</v>
      </c>
      <c r="V8" s="189" t="s">
        <v>314</v>
      </c>
      <c r="W8" s="188"/>
    </row>
    <row r="9" spans="1:23" ht="18" customHeight="1">
      <c r="A9" s="199">
        <v>2</v>
      </c>
      <c r="B9" s="190">
        <v>124</v>
      </c>
      <c r="C9" s="198" t="s">
        <v>210</v>
      </c>
      <c r="D9" s="197" t="s">
        <v>313</v>
      </c>
      <c r="E9" s="196" t="s">
        <v>312</v>
      </c>
      <c r="F9" s="194" t="s">
        <v>100</v>
      </c>
      <c r="G9" s="195" t="s">
        <v>31</v>
      </c>
      <c r="H9" s="194" t="s">
        <v>68</v>
      </c>
      <c r="I9" s="193">
        <f>IF(ISBLANK(T9),"",TRUNC(32.29*(T9+11.534)^2)-5000)</f>
        <v>905</v>
      </c>
      <c r="J9" s="192" t="s">
        <v>311</v>
      </c>
      <c r="K9" s="192" t="s">
        <v>310</v>
      </c>
      <c r="L9" s="192" t="s">
        <v>309</v>
      </c>
      <c r="M9" s="192" t="s">
        <v>308</v>
      </c>
      <c r="N9" s="192"/>
      <c r="O9" s="192"/>
      <c r="P9" s="192"/>
      <c r="Q9" s="192"/>
      <c r="R9" s="192"/>
      <c r="S9" s="192"/>
      <c r="T9" s="191">
        <v>1.99</v>
      </c>
      <c r="U9" s="190" t="str">
        <f>IF(ISBLANK(T9),"",IF(T9&lt;1.6,"",IF(T9&gt;=2.28,"TSM",IF(T9&gt;=2.15,"SM",IF(T9&gt;=2.03,"KSM",IF(T9&gt;=1.9,"I A",IF(T9&gt;=1.75,"II A",IF(T9&gt;=1.6,"III A"))))))))</f>
        <v>I A</v>
      </c>
      <c r="V9" s="189" t="s">
        <v>307</v>
      </c>
      <c r="W9" s="188"/>
    </row>
  </sheetData>
  <sheetProtection/>
  <printOptions horizontalCentered="1"/>
  <pageMargins left="0.15" right="0.15" top="0.78740157480315" bottom="0.590551181102362" header="0.511811023622047" footer="0.39370078740157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3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4.140625" style="98" customWidth="1"/>
    <col min="2" max="2" width="3.8515625" style="95" customWidth="1"/>
    <col min="3" max="3" width="8.00390625" style="95" customWidth="1"/>
    <col min="4" max="4" width="13.7109375" style="95" customWidth="1"/>
    <col min="5" max="5" width="7.7109375" style="95" customWidth="1"/>
    <col min="6" max="6" width="11.28125" style="95" customWidth="1"/>
    <col min="7" max="7" width="6.421875" style="95" customWidth="1"/>
    <col min="8" max="8" width="11.28125" style="95" customWidth="1"/>
    <col min="9" max="9" width="5.140625" style="96" customWidth="1"/>
    <col min="10" max="12" width="4.7109375" style="97" customWidth="1"/>
    <col min="13" max="13" width="3.140625" style="97" bestFit="1" customWidth="1"/>
    <col min="14" max="16" width="4.7109375" style="97" customWidth="1"/>
    <col min="17" max="17" width="5.57421875" style="97" customWidth="1"/>
    <col min="18" max="18" width="5.57421875" style="96" customWidth="1"/>
    <col min="19" max="19" width="16.140625" style="95" customWidth="1"/>
    <col min="20" max="16384" width="9.140625" style="95" customWidth="1"/>
  </cols>
  <sheetData>
    <row r="1" spans="1:19" ht="20.25">
      <c r="A1" s="138" t="s">
        <v>0</v>
      </c>
      <c r="B1" s="137"/>
      <c r="C1" s="132"/>
      <c r="E1" s="132"/>
      <c r="F1" s="132"/>
      <c r="G1" s="132"/>
      <c r="H1" s="132"/>
      <c r="I1" s="95"/>
      <c r="J1" s="95"/>
      <c r="K1" s="134"/>
      <c r="L1" s="95"/>
      <c r="M1" s="95"/>
      <c r="N1" s="95"/>
      <c r="O1" s="95"/>
      <c r="P1" s="95"/>
      <c r="Q1" s="95"/>
      <c r="R1" s="95"/>
      <c r="S1" s="4"/>
    </row>
    <row r="2" spans="1:19" ht="18.75">
      <c r="A2" s="183"/>
      <c r="B2" s="135"/>
      <c r="C2" s="132"/>
      <c r="E2" s="132"/>
      <c r="F2" s="132"/>
      <c r="G2" s="132"/>
      <c r="H2" s="132"/>
      <c r="I2" s="95"/>
      <c r="J2" s="95"/>
      <c r="K2" s="134"/>
      <c r="L2" s="95"/>
      <c r="M2" s="95"/>
      <c r="N2" s="95"/>
      <c r="O2" s="95"/>
      <c r="P2" s="95"/>
      <c r="Q2" s="95"/>
      <c r="R2" s="95"/>
      <c r="S2" s="17" t="s">
        <v>1</v>
      </c>
    </row>
    <row r="3" spans="3:18" ht="6.75" customHeight="1">
      <c r="C3" s="133"/>
      <c r="E3" s="132"/>
      <c r="F3" s="132"/>
      <c r="G3" s="132"/>
      <c r="H3" s="132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3" s="128" customFormat="1" ht="18.75" customHeight="1">
      <c r="A4" s="131"/>
      <c r="B4" s="97"/>
      <c r="C4" s="130" t="s">
        <v>306</v>
      </c>
      <c r="D4" s="130"/>
      <c r="I4" s="97"/>
      <c r="J4" s="129"/>
      <c r="K4" s="97"/>
      <c r="L4" s="97"/>
      <c r="M4" s="97"/>
      <c r="N4" s="97"/>
      <c r="O4" s="97"/>
      <c r="P4" s="97"/>
      <c r="Q4" s="97"/>
      <c r="R4" s="97"/>
      <c r="S4" s="25" t="s">
        <v>2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128" customFormat="1" ht="6" customHeight="1" thickBot="1">
      <c r="A5" s="131"/>
      <c r="B5" s="97"/>
      <c r="C5" s="130"/>
      <c r="D5" s="130"/>
      <c r="I5" s="97"/>
      <c r="J5" s="129"/>
      <c r="K5" s="97"/>
      <c r="L5" s="97"/>
      <c r="M5" s="97"/>
      <c r="N5" s="97"/>
      <c r="O5" s="97"/>
      <c r="P5" s="97"/>
      <c r="Q5" s="97"/>
      <c r="R5" s="97"/>
      <c r="S5" s="2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18" s="126" customFormat="1" ht="13.5" thickBot="1">
      <c r="A6" s="98"/>
      <c r="E6" s="128"/>
      <c r="I6" s="127"/>
      <c r="J6" s="260" t="s">
        <v>205</v>
      </c>
      <c r="K6" s="261"/>
      <c r="L6" s="261"/>
      <c r="M6" s="261"/>
      <c r="N6" s="261"/>
      <c r="O6" s="261"/>
      <c r="P6" s="262"/>
      <c r="Q6" s="127"/>
      <c r="R6" s="127"/>
    </row>
    <row r="7" spans="1:19" s="113" customFormat="1" ht="22.5" customHeight="1" thickBot="1">
      <c r="A7" s="125" t="s">
        <v>5</v>
      </c>
      <c r="B7" s="124" t="s">
        <v>6</v>
      </c>
      <c r="C7" s="123" t="s">
        <v>7</v>
      </c>
      <c r="D7" s="122" t="s">
        <v>8</v>
      </c>
      <c r="E7" s="121" t="s">
        <v>9</v>
      </c>
      <c r="F7" s="114" t="s">
        <v>10</v>
      </c>
      <c r="G7" s="120" t="s">
        <v>11</v>
      </c>
      <c r="H7" s="114" t="s">
        <v>12</v>
      </c>
      <c r="I7" s="114" t="s">
        <v>13</v>
      </c>
      <c r="J7" s="119">
        <v>1</v>
      </c>
      <c r="K7" s="117">
        <v>2</v>
      </c>
      <c r="L7" s="117">
        <v>3</v>
      </c>
      <c r="M7" s="118" t="s">
        <v>203</v>
      </c>
      <c r="N7" s="117">
        <v>4</v>
      </c>
      <c r="O7" s="117">
        <v>5</v>
      </c>
      <c r="P7" s="116">
        <v>6</v>
      </c>
      <c r="Q7" s="115" t="s">
        <v>202</v>
      </c>
      <c r="R7" s="114" t="s">
        <v>17</v>
      </c>
      <c r="S7" s="114" t="s">
        <v>18</v>
      </c>
    </row>
    <row r="8" spans="1:19" ht="12.75">
      <c r="A8" s="182">
        <v>1</v>
      </c>
      <c r="B8" s="182">
        <v>89</v>
      </c>
      <c r="C8" s="181" t="s">
        <v>305</v>
      </c>
      <c r="D8" s="180" t="s">
        <v>304</v>
      </c>
      <c r="E8" s="179" t="s">
        <v>303</v>
      </c>
      <c r="F8" s="178" t="s">
        <v>23</v>
      </c>
      <c r="G8" s="178" t="s">
        <v>24</v>
      </c>
      <c r="H8" s="177" t="s">
        <v>75</v>
      </c>
      <c r="I8" s="176">
        <f>IF(ISBLANK(Q8),"",TRUNC(1.966*(Q8+49.24)^2)-5000)</f>
        <v>938</v>
      </c>
      <c r="J8" s="175">
        <v>5.69</v>
      </c>
      <c r="K8" s="175">
        <v>5.33</v>
      </c>
      <c r="L8" s="175">
        <v>5.57</v>
      </c>
      <c r="M8" s="174">
        <v>3</v>
      </c>
      <c r="N8" s="173">
        <v>5.67</v>
      </c>
      <c r="O8" s="173" t="s">
        <v>196</v>
      </c>
      <c r="P8" s="173">
        <v>5.72</v>
      </c>
      <c r="Q8" s="172">
        <f>MAX(J8:L8,N8:P8)</f>
        <v>5.72</v>
      </c>
      <c r="R8" s="171" t="str">
        <f aca="true" t="shared" si="0" ref="R8:R13">IF(ISBLANK(Q8),"",IF(Q8&lt;4.6,"",IF(Q8&gt;=6.62,"TSM",IF(Q8&gt;=6.35,"SM",IF(Q8&gt;=6,"KSM",IF(Q8&gt;=5.6,"I A",IF(Q8&gt;=5.15,"II A",IF(Q8&gt;=4.6,"III A"))))))))</f>
        <v>I A</v>
      </c>
      <c r="S8" s="170" t="s">
        <v>302</v>
      </c>
    </row>
    <row r="9" spans="1:19" ht="12.75">
      <c r="A9" s="169">
        <f>A8</f>
        <v>1</v>
      </c>
      <c r="B9" s="168"/>
      <c r="C9" s="167"/>
      <c r="D9" s="166"/>
      <c r="E9" s="165"/>
      <c r="F9" s="164"/>
      <c r="G9" s="164"/>
      <c r="H9" s="163"/>
      <c r="I9" s="162"/>
      <c r="J9" s="161">
        <v>1.2</v>
      </c>
      <c r="K9" s="161">
        <v>0.3</v>
      </c>
      <c r="L9" s="161">
        <v>0.4</v>
      </c>
      <c r="M9" s="160"/>
      <c r="N9" s="159">
        <v>-0.5</v>
      </c>
      <c r="O9" s="159"/>
      <c r="P9" s="159">
        <v>1.2</v>
      </c>
      <c r="Q9" s="158">
        <f>Q8</f>
        <v>5.72</v>
      </c>
      <c r="R9" s="157" t="str">
        <f t="shared" si="0"/>
        <v>I A</v>
      </c>
      <c r="S9" s="156"/>
    </row>
    <row r="10" spans="1:19" ht="12.75">
      <c r="A10" s="182">
        <v>2</v>
      </c>
      <c r="B10" s="182">
        <v>69</v>
      </c>
      <c r="C10" s="181" t="s">
        <v>49</v>
      </c>
      <c r="D10" s="180" t="s">
        <v>48</v>
      </c>
      <c r="E10" s="179" t="s">
        <v>47</v>
      </c>
      <c r="F10" s="178" t="s">
        <v>46</v>
      </c>
      <c r="G10" s="178" t="s">
        <v>45</v>
      </c>
      <c r="H10" s="177" t="s">
        <v>44</v>
      </c>
      <c r="I10" s="176">
        <f>IF(ISBLANK(Q10),"",TRUNC(1.966*(Q10+49.24)^2)-5000)</f>
        <v>908</v>
      </c>
      <c r="J10" s="175" t="s">
        <v>73</v>
      </c>
      <c r="K10" s="175">
        <v>5.58</v>
      </c>
      <c r="L10" s="175">
        <v>5.36</v>
      </c>
      <c r="M10" s="174">
        <v>2</v>
      </c>
      <c r="N10" s="173">
        <v>5.19</v>
      </c>
      <c r="O10" s="173" t="s">
        <v>196</v>
      </c>
      <c r="P10" s="173">
        <v>5.41</v>
      </c>
      <c r="Q10" s="172">
        <f>MAX(J10:L10,N10:P10)</f>
        <v>5.58</v>
      </c>
      <c r="R10" s="171" t="str">
        <f t="shared" si="0"/>
        <v>II A</v>
      </c>
      <c r="S10" s="170" t="s">
        <v>301</v>
      </c>
    </row>
    <row r="11" spans="1:19" ht="12.75">
      <c r="A11" s="169">
        <f>A10</f>
        <v>2</v>
      </c>
      <c r="B11" s="168"/>
      <c r="C11" s="167"/>
      <c r="D11" s="166"/>
      <c r="E11" s="165"/>
      <c r="F11" s="164"/>
      <c r="G11" s="164"/>
      <c r="H11" s="163"/>
      <c r="I11" s="162"/>
      <c r="J11" s="161"/>
      <c r="K11" s="161">
        <v>0.5</v>
      </c>
      <c r="L11" s="161">
        <v>0.6</v>
      </c>
      <c r="M11" s="160"/>
      <c r="N11" s="159">
        <v>0.9</v>
      </c>
      <c r="O11" s="159"/>
      <c r="P11" s="159">
        <v>0</v>
      </c>
      <c r="Q11" s="158">
        <f>Q10</f>
        <v>5.58</v>
      </c>
      <c r="R11" s="157" t="str">
        <f t="shared" si="0"/>
        <v>II A</v>
      </c>
      <c r="S11" s="156" t="s">
        <v>300</v>
      </c>
    </row>
    <row r="12" spans="1:19" ht="12.75">
      <c r="A12" s="182">
        <v>3</v>
      </c>
      <c r="B12" s="182">
        <v>90</v>
      </c>
      <c r="C12" s="181" t="s">
        <v>299</v>
      </c>
      <c r="D12" s="180" t="s">
        <v>298</v>
      </c>
      <c r="E12" s="179" t="s">
        <v>297</v>
      </c>
      <c r="F12" s="178" t="s">
        <v>296</v>
      </c>
      <c r="G12" s="178" t="s">
        <v>295</v>
      </c>
      <c r="H12" s="177" t="s">
        <v>75</v>
      </c>
      <c r="I12" s="176">
        <f>IF(ISBLANK(Q12),"",TRUNC(1.966*(Q12+49.24)^2)-5000)</f>
        <v>895</v>
      </c>
      <c r="J12" s="175">
        <v>5.48</v>
      </c>
      <c r="K12" s="175">
        <v>5.25</v>
      </c>
      <c r="L12" s="175">
        <v>5.42</v>
      </c>
      <c r="M12" s="174">
        <v>1</v>
      </c>
      <c r="N12" s="173" t="s">
        <v>196</v>
      </c>
      <c r="O12" s="173">
        <v>5.44</v>
      </c>
      <c r="P12" s="173">
        <v>5.52</v>
      </c>
      <c r="Q12" s="172">
        <f>MAX(J12:L12,N12:P12)</f>
        <v>5.52</v>
      </c>
      <c r="R12" s="171" t="str">
        <f t="shared" si="0"/>
        <v>II A</v>
      </c>
      <c r="S12" s="170" t="s">
        <v>294</v>
      </c>
    </row>
    <row r="13" spans="1:19" ht="12.75">
      <c r="A13" s="169">
        <f>A12</f>
        <v>3</v>
      </c>
      <c r="B13" s="168"/>
      <c r="C13" s="167"/>
      <c r="D13" s="166"/>
      <c r="E13" s="165"/>
      <c r="F13" s="164"/>
      <c r="G13" s="164"/>
      <c r="H13" s="163"/>
      <c r="I13" s="162"/>
      <c r="J13" s="161">
        <v>-0.5</v>
      </c>
      <c r="K13" s="161">
        <v>0.9</v>
      </c>
      <c r="L13" s="161">
        <v>0.9</v>
      </c>
      <c r="M13" s="160"/>
      <c r="N13" s="159"/>
      <c r="O13" s="159">
        <v>0.9</v>
      </c>
      <c r="P13" s="159">
        <v>0.2</v>
      </c>
      <c r="Q13" s="158">
        <f>Q12</f>
        <v>5.52</v>
      </c>
      <c r="R13" s="157" t="str">
        <f t="shared" si="0"/>
        <v>II A</v>
      </c>
      <c r="S13" s="156"/>
    </row>
  </sheetData>
  <sheetProtection/>
  <mergeCells count="1">
    <mergeCell ref="J6:P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G23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5.7109375" style="98" customWidth="1"/>
    <col min="2" max="2" width="3.8515625" style="95" customWidth="1"/>
    <col min="3" max="3" width="8.7109375" style="95" customWidth="1"/>
    <col min="4" max="4" width="13.140625" style="95" customWidth="1"/>
    <col min="5" max="5" width="9.00390625" style="95" bestFit="1" customWidth="1"/>
    <col min="6" max="6" width="11.57421875" style="95" customWidth="1"/>
    <col min="7" max="7" width="6.421875" style="95" customWidth="1"/>
    <col min="8" max="8" width="8.57421875" style="95" customWidth="1"/>
    <col min="9" max="9" width="5.140625" style="96" customWidth="1"/>
    <col min="10" max="12" width="4.7109375" style="97" customWidth="1"/>
    <col min="13" max="13" width="3.140625" style="97" bestFit="1" customWidth="1"/>
    <col min="14" max="16" width="4.7109375" style="97" customWidth="1"/>
    <col min="17" max="17" width="5.57421875" style="97" customWidth="1"/>
    <col min="18" max="18" width="5.57421875" style="96" customWidth="1"/>
    <col min="19" max="19" width="16.140625" style="95" customWidth="1"/>
    <col min="20" max="16384" width="9.140625" style="95" customWidth="1"/>
  </cols>
  <sheetData>
    <row r="1" spans="1:19" ht="20.25">
      <c r="A1" s="223" t="s">
        <v>0</v>
      </c>
      <c r="B1" s="137"/>
      <c r="C1" s="132"/>
      <c r="E1" s="132"/>
      <c r="F1" s="132"/>
      <c r="G1" s="132"/>
      <c r="H1" s="132"/>
      <c r="I1" s="95"/>
      <c r="J1" s="95"/>
      <c r="K1" s="134"/>
      <c r="L1" s="95"/>
      <c r="M1" s="95"/>
      <c r="N1" s="95"/>
      <c r="O1" s="95"/>
      <c r="P1" s="95"/>
      <c r="Q1" s="95"/>
      <c r="R1" s="95"/>
      <c r="S1" s="4"/>
    </row>
    <row r="2" spans="1:19" ht="18.75">
      <c r="A2" s="232"/>
      <c r="B2" s="135"/>
      <c r="C2" s="132"/>
      <c r="E2" s="132"/>
      <c r="F2" s="132"/>
      <c r="G2" s="132"/>
      <c r="H2" s="132"/>
      <c r="I2" s="95"/>
      <c r="J2" s="95"/>
      <c r="K2" s="134"/>
      <c r="L2" s="95"/>
      <c r="M2" s="95"/>
      <c r="N2" s="95"/>
      <c r="O2" s="95"/>
      <c r="P2" s="95"/>
      <c r="Q2" s="95"/>
      <c r="R2" s="95"/>
      <c r="S2" s="17" t="s">
        <v>1</v>
      </c>
    </row>
    <row r="3" spans="3:18" ht="6.75" customHeight="1">
      <c r="C3" s="133"/>
      <c r="E3" s="132"/>
      <c r="F3" s="132"/>
      <c r="G3" s="132"/>
      <c r="H3" s="132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3" s="128" customFormat="1" ht="18.75" customHeight="1">
      <c r="A4" s="131"/>
      <c r="B4" s="97"/>
      <c r="C4" s="130" t="s">
        <v>378</v>
      </c>
      <c r="D4" s="130"/>
      <c r="I4" s="97"/>
      <c r="J4" s="129"/>
      <c r="K4" s="97"/>
      <c r="L4" s="97"/>
      <c r="M4" s="97"/>
      <c r="N4" s="97"/>
      <c r="O4" s="97"/>
      <c r="P4" s="97"/>
      <c r="Q4" s="97"/>
      <c r="R4" s="97"/>
      <c r="S4" s="25" t="s">
        <v>2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128" customFormat="1" ht="4.5" customHeight="1" thickBot="1">
      <c r="A5" s="131"/>
      <c r="B5" s="97"/>
      <c r="C5" s="130"/>
      <c r="D5" s="130"/>
      <c r="I5" s="97"/>
      <c r="J5" s="129"/>
      <c r="K5" s="97"/>
      <c r="L5" s="97"/>
      <c r="M5" s="97"/>
      <c r="N5" s="97"/>
      <c r="O5" s="97"/>
      <c r="P5" s="97"/>
      <c r="Q5" s="97"/>
      <c r="R5" s="97"/>
      <c r="S5" s="2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18" s="126" customFormat="1" ht="13.5" thickBot="1">
      <c r="A6" s="98"/>
      <c r="E6" s="128"/>
      <c r="I6" s="127"/>
      <c r="J6" s="260" t="s">
        <v>205</v>
      </c>
      <c r="K6" s="261"/>
      <c r="L6" s="261"/>
      <c r="M6" s="261"/>
      <c r="N6" s="261"/>
      <c r="O6" s="261"/>
      <c r="P6" s="262"/>
      <c r="Q6" s="127"/>
      <c r="R6" s="127"/>
    </row>
    <row r="7" spans="1:19" s="113" customFormat="1" ht="22.5" customHeight="1" thickBot="1">
      <c r="A7" s="125" t="s">
        <v>377</v>
      </c>
      <c r="B7" s="231" t="s">
        <v>6</v>
      </c>
      <c r="C7" s="123" t="s">
        <v>7</v>
      </c>
      <c r="D7" s="122" t="s">
        <v>8</v>
      </c>
      <c r="E7" s="121" t="s">
        <v>9</v>
      </c>
      <c r="F7" s="114" t="s">
        <v>10</v>
      </c>
      <c r="G7" s="120" t="s">
        <v>11</v>
      </c>
      <c r="H7" s="114" t="s">
        <v>12</v>
      </c>
      <c r="I7" s="114" t="s">
        <v>13</v>
      </c>
      <c r="J7" s="119">
        <v>1</v>
      </c>
      <c r="K7" s="117">
        <v>2</v>
      </c>
      <c r="L7" s="117">
        <v>3</v>
      </c>
      <c r="M7" s="118" t="s">
        <v>203</v>
      </c>
      <c r="N7" s="117">
        <v>4</v>
      </c>
      <c r="O7" s="117">
        <v>5</v>
      </c>
      <c r="P7" s="116">
        <v>6</v>
      </c>
      <c r="Q7" s="115" t="s">
        <v>202</v>
      </c>
      <c r="R7" s="114" t="s">
        <v>17</v>
      </c>
      <c r="S7" s="114" t="s">
        <v>18</v>
      </c>
    </row>
    <row r="8" spans="1:19" s="126" customFormat="1" ht="15.75" customHeight="1">
      <c r="A8" s="182">
        <v>1</v>
      </c>
      <c r="B8" s="182">
        <v>122</v>
      </c>
      <c r="C8" s="181" t="s">
        <v>376</v>
      </c>
      <c r="D8" s="180" t="s">
        <v>375</v>
      </c>
      <c r="E8" s="179" t="s">
        <v>374</v>
      </c>
      <c r="F8" s="178" t="s">
        <v>100</v>
      </c>
      <c r="G8" s="178" t="s">
        <v>31</v>
      </c>
      <c r="H8" s="229"/>
      <c r="I8" s="228">
        <f>IF(ISBLANK(Q8),"",TRUNC(1.929*(Q8+48.41)^2)-5000)</f>
        <v>969</v>
      </c>
      <c r="J8" s="102">
        <v>7.05</v>
      </c>
      <c r="K8" s="102" t="s">
        <v>196</v>
      </c>
      <c r="L8" s="102">
        <v>7.22</v>
      </c>
      <c r="M8" s="227">
        <v>6</v>
      </c>
      <c r="N8" s="102" t="s">
        <v>196</v>
      </c>
      <c r="O8" s="102" t="s">
        <v>196</v>
      </c>
      <c r="P8" s="102" t="s">
        <v>196</v>
      </c>
      <c r="Q8" s="172">
        <f>MAX(J8:L8,N8:P8)</f>
        <v>7.22</v>
      </c>
      <c r="R8" s="171" t="str">
        <f>IF(ISBLANK(Q8),"",IF(Q8&lt;5.6,"",IF(Q8&gt;=8.05,"TSM",IF(Q8&gt;=7.65,"SM",IF(Q8&gt;=7.2,"KSM",IF(Q8&gt;=6.7,"I A",IF(Q8&gt;=6.2,"II A",IF(Q8&gt;=5.6,"III A"))))))))</f>
        <v>KSM</v>
      </c>
      <c r="S8" s="170" t="s">
        <v>373</v>
      </c>
    </row>
    <row r="9" spans="1:19" s="35" customFormat="1" ht="9.75" customHeight="1">
      <c r="A9" s="169"/>
      <c r="B9" s="168"/>
      <c r="C9" s="167"/>
      <c r="D9" s="166"/>
      <c r="E9" s="165"/>
      <c r="F9" s="164"/>
      <c r="G9" s="164"/>
      <c r="H9" s="226"/>
      <c r="I9" s="225"/>
      <c r="J9" s="230" t="s">
        <v>348</v>
      </c>
      <c r="K9" s="54"/>
      <c r="L9" s="54">
        <v>3.7</v>
      </c>
      <c r="M9" s="224"/>
      <c r="N9" s="54"/>
      <c r="O9" s="54"/>
      <c r="P9" s="54"/>
      <c r="Q9" s="158">
        <f>Q8</f>
        <v>7.22</v>
      </c>
      <c r="R9" s="157" t="str">
        <f>IF(ISBLANK(Q9),"",IF(Q9&lt;4.6,"",IF(Q9&gt;=6.62,"TSM",IF(Q9&gt;=6.35,"SM",IF(Q9&gt;=6,"KSM",IF(Q9&gt;=5.6,"I A",IF(Q9&gt;=5.15,"II A",IF(Q9&gt;=4.6,"III A"))))))))</f>
        <v>TSM</v>
      </c>
      <c r="S9" s="156"/>
    </row>
    <row r="10" spans="1:19" s="126" customFormat="1" ht="15.75" customHeight="1">
      <c r="A10" s="182">
        <v>2</v>
      </c>
      <c r="B10" s="182">
        <v>129</v>
      </c>
      <c r="C10" s="181" t="s">
        <v>103</v>
      </c>
      <c r="D10" s="180" t="s">
        <v>372</v>
      </c>
      <c r="E10" s="179" t="s">
        <v>371</v>
      </c>
      <c r="F10" s="178" t="s">
        <v>69</v>
      </c>
      <c r="G10" s="178" t="s">
        <v>31</v>
      </c>
      <c r="H10" s="229"/>
      <c r="I10" s="228">
        <f>IF(ISBLANK(Q10),"",TRUNC(1.929*(Q10+48.41)^2)-5000)</f>
        <v>963</v>
      </c>
      <c r="J10" s="102">
        <v>6.5</v>
      </c>
      <c r="K10" s="102">
        <v>7.03</v>
      </c>
      <c r="L10" s="102" t="s">
        <v>196</v>
      </c>
      <c r="M10" s="227">
        <v>5</v>
      </c>
      <c r="N10" s="102">
        <v>6.8</v>
      </c>
      <c r="O10" s="102" t="s">
        <v>196</v>
      </c>
      <c r="P10" s="102">
        <v>7.19</v>
      </c>
      <c r="Q10" s="172">
        <f>MAX(J10:L10,N10:P10)</f>
        <v>7.19</v>
      </c>
      <c r="R10" s="171" t="str">
        <f>IF(ISBLANK(Q10),"",IF(Q10&lt;5.6,"",IF(Q10&gt;=8.05,"TSM",IF(Q10&gt;=7.65,"SM",IF(Q10&gt;=7.2,"KSM",IF(Q10&gt;=6.7,"I A",IF(Q10&gt;=6.2,"II A",IF(Q10&gt;=5.6,"III A"))))))))</f>
        <v>I A</v>
      </c>
      <c r="S10" s="170" t="s">
        <v>370</v>
      </c>
    </row>
    <row r="11" spans="1:19" s="35" customFormat="1" ht="9.75" customHeight="1">
      <c r="A11" s="169"/>
      <c r="B11" s="168"/>
      <c r="C11" s="167"/>
      <c r="D11" s="166"/>
      <c r="E11" s="165"/>
      <c r="F11" s="164"/>
      <c r="G11" s="164"/>
      <c r="H11" s="226"/>
      <c r="I11" s="225"/>
      <c r="J11" s="54">
        <v>0.1</v>
      </c>
      <c r="K11" s="54">
        <v>0.7</v>
      </c>
      <c r="L11" s="54"/>
      <c r="M11" s="224"/>
      <c r="N11" s="54">
        <v>0.2</v>
      </c>
      <c r="O11" s="54"/>
      <c r="P11" s="54">
        <v>0.6</v>
      </c>
      <c r="Q11" s="158">
        <f>Q10</f>
        <v>7.19</v>
      </c>
      <c r="R11" s="157" t="str">
        <f>IF(ISBLANK(Q11),"",IF(Q11&lt;4.6,"",IF(Q11&gt;=6.62,"TSM",IF(Q11&gt;=6.35,"SM",IF(Q11&gt;=6,"KSM",IF(Q11&gt;=5.6,"I A",IF(Q11&gt;=5.15,"II A",IF(Q11&gt;=4.6,"III A"))))))))</f>
        <v>TSM</v>
      </c>
      <c r="S11" s="156"/>
    </row>
    <row r="12" spans="1:19" s="126" customFormat="1" ht="15.75" customHeight="1">
      <c r="A12" s="182">
        <v>3</v>
      </c>
      <c r="B12" s="182">
        <v>46</v>
      </c>
      <c r="C12" s="181" t="s">
        <v>369</v>
      </c>
      <c r="D12" s="180" t="s">
        <v>368</v>
      </c>
      <c r="E12" s="179" t="s">
        <v>367</v>
      </c>
      <c r="F12" s="178" t="s">
        <v>366</v>
      </c>
      <c r="G12" s="178" t="s">
        <v>24</v>
      </c>
      <c r="H12" s="229" t="s">
        <v>162</v>
      </c>
      <c r="I12" s="228">
        <f>IF(ISBLANK(Q12),"",TRUNC(1.929*(Q12+48.41)^2)-5000)</f>
        <v>877</v>
      </c>
      <c r="J12" s="102">
        <v>6.35</v>
      </c>
      <c r="K12" s="102">
        <v>6.43</v>
      </c>
      <c r="L12" s="102" t="s">
        <v>196</v>
      </c>
      <c r="M12" s="227">
        <v>2</v>
      </c>
      <c r="N12" s="102" t="s">
        <v>196</v>
      </c>
      <c r="O12" s="102">
        <v>6.79</v>
      </c>
      <c r="P12" s="102">
        <v>6.43</v>
      </c>
      <c r="Q12" s="172">
        <f>MAX(J12:L12,N12:P12)</f>
        <v>6.79</v>
      </c>
      <c r="R12" s="171" t="str">
        <f>IF(ISBLANK(Q12),"",IF(Q12&lt;5.6,"",IF(Q12&gt;=8.05,"TSM",IF(Q12&gt;=7.65,"SM",IF(Q12&gt;=7.2,"KSM",IF(Q12&gt;=6.7,"I A",IF(Q12&gt;=6.2,"II A",IF(Q12&gt;=5.6,"III A"))))))))</f>
        <v>I A</v>
      </c>
      <c r="S12" s="170" t="s">
        <v>365</v>
      </c>
    </row>
    <row r="13" spans="1:19" s="35" customFormat="1" ht="9.75" customHeight="1">
      <c r="A13" s="169"/>
      <c r="B13" s="168"/>
      <c r="C13" s="167"/>
      <c r="D13" s="166"/>
      <c r="E13" s="165"/>
      <c r="F13" s="164"/>
      <c r="G13" s="164"/>
      <c r="H13" s="226"/>
      <c r="I13" s="225"/>
      <c r="J13" s="54">
        <v>-0.5</v>
      </c>
      <c r="K13" s="54">
        <v>0.6</v>
      </c>
      <c r="L13" s="54"/>
      <c r="M13" s="224"/>
      <c r="N13" s="54"/>
      <c r="O13" s="54">
        <v>1.8</v>
      </c>
      <c r="P13" s="54">
        <v>0.9</v>
      </c>
      <c r="Q13" s="158">
        <f>Q12</f>
        <v>6.79</v>
      </c>
      <c r="R13" s="157" t="str">
        <f>IF(ISBLANK(Q13),"",IF(Q13&lt;4.6,"",IF(Q13&gt;=6.62,"TSM",IF(Q13&gt;=6.35,"SM",IF(Q13&gt;=6,"KSM",IF(Q13&gt;=5.6,"I A",IF(Q13&gt;=5.15,"II A",IF(Q13&gt;=4.6,"III A"))))))))</f>
        <v>TSM</v>
      </c>
      <c r="S13" s="156"/>
    </row>
    <row r="14" spans="1:19" s="126" customFormat="1" ht="15.75" customHeight="1">
      <c r="A14" s="182">
        <v>4</v>
      </c>
      <c r="B14" s="182">
        <v>47</v>
      </c>
      <c r="C14" s="181" t="s">
        <v>364</v>
      </c>
      <c r="D14" s="180" t="s">
        <v>363</v>
      </c>
      <c r="E14" s="179" t="s">
        <v>362</v>
      </c>
      <c r="F14" s="178" t="s">
        <v>361</v>
      </c>
      <c r="G14" s="178" t="s">
        <v>295</v>
      </c>
      <c r="H14" s="229"/>
      <c r="I14" s="228">
        <f>IF(ISBLANK(Q14),"",TRUNC(1.929*(Q14+48.41)^2)-5000)</f>
        <v>845</v>
      </c>
      <c r="J14" s="102">
        <v>5.8</v>
      </c>
      <c r="K14" s="102">
        <v>6.53</v>
      </c>
      <c r="L14" s="102">
        <v>6.59</v>
      </c>
      <c r="M14" s="227">
        <v>3</v>
      </c>
      <c r="N14" s="102">
        <v>6.57</v>
      </c>
      <c r="O14" s="102">
        <v>6.6</v>
      </c>
      <c r="P14" s="102">
        <v>6.64</v>
      </c>
      <c r="Q14" s="172">
        <f>MAX(J14:L14,N14:P14)</f>
        <v>6.64</v>
      </c>
      <c r="R14" s="171" t="str">
        <f>IF(ISBLANK(Q14),"",IF(Q14&lt;5.6,"",IF(Q14&gt;=8.05,"TSM",IF(Q14&gt;=7.65,"SM",IF(Q14&gt;=7.2,"KSM",IF(Q14&gt;=6.7,"I A",IF(Q14&gt;=6.2,"II A",IF(Q14&gt;=5.6,"III A"))))))))</f>
        <v>II A</v>
      </c>
      <c r="S14" s="170" t="s">
        <v>360</v>
      </c>
    </row>
    <row r="15" spans="1:19" s="35" customFormat="1" ht="9.75" customHeight="1">
      <c r="A15" s="169"/>
      <c r="B15" s="168"/>
      <c r="C15" s="167"/>
      <c r="D15" s="166"/>
      <c r="E15" s="165"/>
      <c r="F15" s="164"/>
      <c r="G15" s="164"/>
      <c r="H15" s="226"/>
      <c r="I15" s="225"/>
      <c r="J15" s="54">
        <v>-0.4</v>
      </c>
      <c r="K15" s="54">
        <v>1.6</v>
      </c>
      <c r="L15" s="230" t="s">
        <v>348</v>
      </c>
      <c r="M15" s="224"/>
      <c r="N15" s="54">
        <v>-0.6</v>
      </c>
      <c r="O15" s="54">
        <v>0.4</v>
      </c>
      <c r="P15" s="54">
        <v>1.1</v>
      </c>
      <c r="Q15" s="158">
        <f>Q14</f>
        <v>6.64</v>
      </c>
      <c r="R15" s="157" t="str">
        <f>IF(ISBLANK(Q15),"",IF(Q15&lt;4.6,"",IF(Q15&gt;=6.62,"TSM",IF(Q15&gt;=6.35,"SM",IF(Q15&gt;=6,"KSM",IF(Q15&gt;=5.6,"I A",IF(Q15&gt;=5.15,"II A",IF(Q15&gt;=4.6,"III A"))))))))</f>
        <v>TSM</v>
      </c>
      <c r="S15" s="156"/>
    </row>
    <row r="16" spans="1:19" s="126" customFormat="1" ht="15.75" customHeight="1">
      <c r="A16" s="182">
        <v>5</v>
      </c>
      <c r="B16" s="182">
        <v>56</v>
      </c>
      <c r="C16" s="181" t="s">
        <v>359</v>
      </c>
      <c r="D16" s="180" t="s">
        <v>358</v>
      </c>
      <c r="E16" s="179" t="s">
        <v>357</v>
      </c>
      <c r="F16" s="178" t="s">
        <v>356</v>
      </c>
      <c r="G16" s="178" t="s">
        <v>24</v>
      </c>
      <c r="H16" s="229"/>
      <c r="I16" s="228">
        <f>IF(ISBLANK(Q16),"",TRUNC(1.929*(Q16+48.41)^2)-5000)</f>
        <v>843</v>
      </c>
      <c r="J16" s="102" t="s">
        <v>196</v>
      </c>
      <c r="K16" s="102">
        <v>6.63</v>
      </c>
      <c r="L16" s="102" t="s">
        <v>73</v>
      </c>
      <c r="M16" s="227"/>
      <c r="N16" s="102" t="s">
        <v>196</v>
      </c>
      <c r="O16" s="102" t="s">
        <v>73</v>
      </c>
      <c r="P16" s="102" t="s">
        <v>73</v>
      </c>
      <c r="Q16" s="172">
        <f>MAX(J16:L16,N16:P16)</f>
        <v>6.63</v>
      </c>
      <c r="R16" s="171" t="str">
        <f>IF(ISBLANK(Q16),"",IF(Q16&lt;5.6,"",IF(Q16&gt;=8.05,"TSM",IF(Q16&gt;=7.65,"SM",IF(Q16&gt;=7.2,"KSM",IF(Q16&gt;=6.7,"I A",IF(Q16&gt;=6.2,"II A",IF(Q16&gt;=5.6,"III A"))))))))</f>
        <v>II A</v>
      </c>
      <c r="S16" s="170" t="s">
        <v>355</v>
      </c>
    </row>
    <row r="17" spans="1:19" s="35" customFormat="1" ht="9.75" customHeight="1">
      <c r="A17" s="169"/>
      <c r="B17" s="168"/>
      <c r="C17" s="167"/>
      <c r="D17" s="166"/>
      <c r="E17" s="165"/>
      <c r="F17" s="164"/>
      <c r="G17" s="164"/>
      <c r="H17" s="226"/>
      <c r="I17" s="225"/>
      <c r="J17" s="54"/>
      <c r="K17" s="54">
        <v>1.4</v>
      </c>
      <c r="L17" s="54"/>
      <c r="M17" s="224"/>
      <c r="N17" s="54"/>
      <c r="O17" s="54"/>
      <c r="P17" s="54"/>
      <c r="Q17" s="158">
        <f>Q16</f>
        <v>6.63</v>
      </c>
      <c r="R17" s="157" t="str">
        <f>IF(ISBLANK(Q17),"",IF(Q17&lt;4.6,"",IF(Q17&gt;=6.62,"TSM",IF(Q17&gt;=6.35,"SM",IF(Q17&gt;=6,"KSM",IF(Q17&gt;=5.6,"I A",IF(Q17&gt;=5.15,"II A",IF(Q17&gt;=4.6,"III A"))))))))</f>
        <v>TSM</v>
      </c>
      <c r="S17" s="156" t="s">
        <v>354</v>
      </c>
    </row>
    <row r="18" spans="1:19" s="126" customFormat="1" ht="15.75" customHeight="1">
      <c r="A18" s="182">
        <v>6</v>
      </c>
      <c r="B18" s="182">
        <v>103</v>
      </c>
      <c r="C18" s="181" t="s">
        <v>353</v>
      </c>
      <c r="D18" s="180" t="s">
        <v>352</v>
      </c>
      <c r="E18" s="179" t="s">
        <v>351</v>
      </c>
      <c r="F18" s="178" t="s">
        <v>152</v>
      </c>
      <c r="G18" s="178" t="s">
        <v>151</v>
      </c>
      <c r="H18" s="229" t="s">
        <v>350</v>
      </c>
      <c r="I18" s="228">
        <f>IF(ISBLANK(Q18),"",TRUNC(1.929*(Q18+48.41)^2)-5000)</f>
        <v>805</v>
      </c>
      <c r="J18" s="102" t="s">
        <v>196</v>
      </c>
      <c r="K18" s="102">
        <v>6.1</v>
      </c>
      <c r="L18" s="102">
        <v>6.4</v>
      </c>
      <c r="M18" s="227">
        <v>1</v>
      </c>
      <c r="N18" s="102">
        <v>6.45</v>
      </c>
      <c r="O18" s="102">
        <v>5.98</v>
      </c>
      <c r="P18" s="102" t="s">
        <v>73</v>
      </c>
      <c r="Q18" s="172">
        <f>MAX(J18:L18,N18:P18)</f>
        <v>6.45</v>
      </c>
      <c r="R18" s="171" t="str">
        <f>IF(ISBLANK(Q18),"",IF(Q18&lt;5.6,"",IF(Q18&gt;=8.05,"TSM",IF(Q18&gt;=7.65,"SM",IF(Q18&gt;=7.2,"KSM",IF(Q18&gt;=6.7,"I A",IF(Q18&gt;=6.2,"II A",IF(Q18&gt;=5.6,"III A"))))))))</f>
        <v>II A</v>
      </c>
      <c r="S18" s="170" t="s">
        <v>349</v>
      </c>
    </row>
    <row r="19" spans="1:19" s="35" customFormat="1" ht="9.75" customHeight="1">
      <c r="A19" s="169"/>
      <c r="B19" s="168"/>
      <c r="C19" s="167"/>
      <c r="D19" s="166"/>
      <c r="E19" s="165"/>
      <c r="F19" s="164"/>
      <c r="G19" s="164"/>
      <c r="H19" s="226"/>
      <c r="I19" s="225"/>
      <c r="J19" s="54"/>
      <c r="K19" s="54">
        <v>0.4</v>
      </c>
      <c r="L19" s="230" t="s">
        <v>348</v>
      </c>
      <c r="M19" s="224"/>
      <c r="N19" s="54">
        <v>0.6</v>
      </c>
      <c r="O19" s="54">
        <v>1.4</v>
      </c>
      <c r="P19" s="54"/>
      <c r="Q19" s="158">
        <f>Q18</f>
        <v>6.45</v>
      </c>
      <c r="R19" s="157" t="str">
        <f>IF(ISBLANK(Q19),"",IF(Q19&lt;4.6,"",IF(Q19&gt;=6.62,"TSM",IF(Q19&gt;=6.35,"SM",IF(Q19&gt;=6,"KSM",IF(Q19&gt;=5.6,"I A",IF(Q19&gt;=5.15,"II A",IF(Q19&gt;=4.6,"III A"))))))))</f>
        <v>SM</v>
      </c>
      <c r="S19" s="156"/>
    </row>
    <row r="20" spans="1:19" s="126" customFormat="1" ht="15.75" customHeight="1">
      <c r="A20" s="182" t="s">
        <v>86</v>
      </c>
      <c r="B20" s="182">
        <v>7</v>
      </c>
      <c r="C20" s="181" t="s">
        <v>347</v>
      </c>
      <c r="D20" s="180" t="s">
        <v>346</v>
      </c>
      <c r="E20" s="179">
        <v>32722</v>
      </c>
      <c r="F20" s="178" t="s">
        <v>38</v>
      </c>
      <c r="G20" s="178" t="s">
        <v>31</v>
      </c>
      <c r="H20" s="229" t="s">
        <v>75</v>
      </c>
      <c r="I20" s="228" t="s">
        <v>86</v>
      </c>
      <c r="J20" s="102" t="s">
        <v>196</v>
      </c>
      <c r="K20" s="102" t="s">
        <v>196</v>
      </c>
      <c r="L20" s="102">
        <v>7.47</v>
      </c>
      <c r="M20" s="227"/>
      <c r="N20" s="102"/>
      <c r="O20" s="102"/>
      <c r="P20" s="102"/>
      <c r="Q20" s="172">
        <f>MAX(J20:L20,N20:P20)</f>
        <v>7.47</v>
      </c>
      <c r="R20" s="171" t="str">
        <f>IF(ISBLANK(Q20),"",IF(Q20&lt;5.6,"",IF(Q20&gt;=8.05,"TSM",IF(Q20&gt;=7.65,"SM",IF(Q20&gt;=7.2,"KSM",IF(Q20&gt;=6.7,"I A",IF(Q20&gt;=6.2,"II A",IF(Q20&gt;=5.6,"III A"))))))))</f>
        <v>KSM</v>
      </c>
      <c r="S20" s="170" t="s">
        <v>345</v>
      </c>
    </row>
    <row r="21" spans="1:19" s="35" customFormat="1" ht="9.75" customHeight="1">
      <c r="A21" s="169">
        <v>9</v>
      </c>
      <c r="B21" s="168"/>
      <c r="C21" s="167"/>
      <c r="D21" s="166"/>
      <c r="E21" s="165"/>
      <c r="F21" s="164"/>
      <c r="G21" s="164"/>
      <c r="H21" s="226"/>
      <c r="I21" s="225"/>
      <c r="J21" s="54"/>
      <c r="K21" s="54"/>
      <c r="L21" s="54">
        <v>-0.7</v>
      </c>
      <c r="M21" s="224"/>
      <c r="N21" s="54"/>
      <c r="O21" s="54"/>
      <c r="P21" s="54"/>
      <c r="Q21" s="158">
        <f>Q20</f>
        <v>7.47</v>
      </c>
      <c r="R21" s="157" t="str">
        <f>IF(ISBLANK(Q21),"",IF(Q21&lt;4.6,"",IF(Q21&gt;=6.62,"TSM",IF(Q21&gt;=6.35,"SM",IF(Q21&gt;=6,"KSM",IF(Q21&gt;=5.6,"I A",IF(Q21&gt;=5.15,"II A",IF(Q21&gt;=4.6,"III A"))))))))</f>
        <v>TSM</v>
      </c>
      <c r="S21" s="156"/>
    </row>
    <row r="22" spans="1:19" s="126" customFormat="1" ht="15.75" customHeight="1">
      <c r="A22" s="182" t="s">
        <v>86</v>
      </c>
      <c r="B22" s="182">
        <v>42</v>
      </c>
      <c r="C22" s="181" t="s">
        <v>103</v>
      </c>
      <c r="D22" s="180" t="s">
        <v>344</v>
      </c>
      <c r="E22" s="179" t="s">
        <v>343</v>
      </c>
      <c r="F22" s="178" t="s">
        <v>287</v>
      </c>
      <c r="G22" s="178" t="s">
        <v>24</v>
      </c>
      <c r="H22" s="229" t="s">
        <v>75</v>
      </c>
      <c r="I22" s="228" t="s">
        <v>86</v>
      </c>
      <c r="J22" s="102">
        <v>7.02</v>
      </c>
      <c r="K22" s="102" t="s">
        <v>196</v>
      </c>
      <c r="L22" s="102" t="s">
        <v>196</v>
      </c>
      <c r="M22" s="227"/>
      <c r="N22" s="102"/>
      <c r="O22" s="102"/>
      <c r="P22" s="102"/>
      <c r="Q22" s="172">
        <f>MAX(J22:L22,N22:P22)</f>
        <v>7.02</v>
      </c>
      <c r="R22" s="171" t="str">
        <f>IF(ISBLANK(Q22),"",IF(Q22&lt;5.6,"",IF(Q22&gt;=8.05,"TSM",IF(Q22&gt;=7.65,"SM",IF(Q22&gt;=7.2,"KSM",IF(Q22&gt;=6.7,"I A",IF(Q22&gt;=6.2,"II A",IF(Q22&gt;=5.6,"III A"))))))))</f>
        <v>I A</v>
      </c>
      <c r="S22" s="170" t="s">
        <v>342</v>
      </c>
    </row>
    <row r="23" spans="1:19" s="35" customFormat="1" ht="9.75" customHeight="1">
      <c r="A23" s="169">
        <v>9</v>
      </c>
      <c r="B23" s="168"/>
      <c r="C23" s="167"/>
      <c r="D23" s="166"/>
      <c r="E23" s="165"/>
      <c r="F23" s="164"/>
      <c r="G23" s="164"/>
      <c r="H23" s="226"/>
      <c r="I23" s="225"/>
      <c r="J23" s="54">
        <v>-0.7</v>
      </c>
      <c r="K23" s="54"/>
      <c r="L23" s="54"/>
      <c r="M23" s="224"/>
      <c r="N23" s="54"/>
      <c r="O23" s="54"/>
      <c r="P23" s="54"/>
      <c r="Q23" s="158">
        <f>Q22</f>
        <v>7.02</v>
      </c>
      <c r="R23" s="157" t="str">
        <f>IF(ISBLANK(Q23),"",IF(Q23&lt;4.6,"",IF(Q23&gt;=6.62,"TSM",IF(Q23&gt;=6.35,"SM",IF(Q23&gt;=6,"KSM",IF(Q23&gt;=5.6,"I A",IF(Q23&gt;=5.15,"II A",IF(Q23&gt;=4.6,"III A"))))))))</f>
        <v>TSM</v>
      </c>
      <c r="S23" s="156"/>
    </row>
  </sheetData>
  <sheetProtection/>
  <mergeCells count="1">
    <mergeCell ref="J6:P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4.28125" style="98" customWidth="1"/>
    <col min="2" max="2" width="3.8515625" style="95" customWidth="1"/>
    <col min="3" max="3" width="10.140625" style="95" customWidth="1"/>
    <col min="4" max="4" width="10.421875" style="95" customWidth="1"/>
    <col min="5" max="5" width="8.8515625" style="95" customWidth="1"/>
    <col min="6" max="6" width="13.7109375" style="95" customWidth="1"/>
    <col min="7" max="7" width="7.7109375" style="95" customWidth="1"/>
    <col min="8" max="8" width="6.00390625" style="95" customWidth="1"/>
    <col min="9" max="9" width="5.140625" style="96" customWidth="1"/>
    <col min="10" max="12" width="5.00390625" style="97" customWidth="1"/>
    <col min="13" max="13" width="2.7109375" style="97" customWidth="1"/>
    <col min="14" max="16" width="4.8515625" style="97" customWidth="1"/>
    <col min="17" max="17" width="5.28125" style="97" customWidth="1"/>
    <col min="18" max="18" width="4.7109375" style="96" customWidth="1"/>
    <col min="19" max="19" width="20.00390625" style="95" customWidth="1"/>
    <col min="20" max="16384" width="9.140625" style="95" customWidth="1"/>
  </cols>
  <sheetData>
    <row r="1" spans="1:19" ht="20.25">
      <c r="A1" s="223" t="s">
        <v>0</v>
      </c>
      <c r="B1" s="137"/>
      <c r="C1" s="132"/>
      <c r="E1" s="132"/>
      <c r="F1" s="132"/>
      <c r="G1" s="132"/>
      <c r="H1" s="132"/>
      <c r="I1" s="95"/>
      <c r="J1" s="95"/>
      <c r="K1" s="134"/>
      <c r="L1" s="95"/>
      <c r="M1" s="95"/>
      <c r="N1" s="95"/>
      <c r="O1" s="95"/>
      <c r="P1" s="95"/>
      <c r="Q1" s="95"/>
      <c r="R1" s="95"/>
      <c r="S1" s="4"/>
    </row>
    <row r="2" spans="1:19" ht="18.75">
      <c r="A2" s="232"/>
      <c r="B2" s="135"/>
      <c r="C2" s="132"/>
      <c r="E2" s="132"/>
      <c r="F2" s="132"/>
      <c r="G2" s="132"/>
      <c r="H2" s="132"/>
      <c r="I2" s="95"/>
      <c r="J2" s="95"/>
      <c r="K2" s="134"/>
      <c r="L2" s="95"/>
      <c r="M2" s="95"/>
      <c r="N2" s="95"/>
      <c r="O2" s="95"/>
      <c r="P2" s="95"/>
      <c r="Q2" s="95"/>
      <c r="R2" s="95"/>
      <c r="S2" s="17" t="s">
        <v>1</v>
      </c>
    </row>
    <row r="3" spans="3:18" ht="6.75" customHeight="1">
      <c r="C3" s="133"/>
      <c r="E3" s="132"/>
      <c r="F3" s="132"/>
      <c r="G3" s="132"/>
      <c r="H3" s="132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3" s="128" customFormat="1" ht="18.75" customHeight="1">
      <c r="A4" s="131"/>
      <c r="B4" s="97"/>
      <c r="C4" s="130" t="s">
        <v>409</v>
      </c>
      <c r="D4" s="130"/>
      <c r="I4" s="97"/>
      <c r="J4" s="129"/>
      <c r="K4" s="97"/>
      <c r="L4" s="97"/>
      <c r="M4" s="97"/>
      <c r="N4" s="97"/>
      <c r="O4" s="97"/>
      <c r="P4" s="97"/>
      <c r="Q4" s="97"/>
      <c r="R4" s="97"/>
      <c r="S4" s="25" t="s">
        <v>2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128" customFormat="1" ht="6" customHeight="1" thickBot="1">
      <c r="A5" s="131"/>
      <c r="B5" s="97"/>
      <c r="C5" s="130"/>
      <c r="D5" s="130"/>
      <c r="I5" s="97"/>
      <c r="J5" s="129"/>
      <c r="K5" s="97"/>
      <c r="L5" s="97"/>
      <c r="M5" s="97"/>
      <c r="N5" s="97"/>
      <c r="O5" s="97"/>
      <c r="P5" s="97"/>
      <c r="Q5" s="97"/>
      <c r="R5" s="97"/>
      <c r="S5" s="2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18" s="126" customFormat="1" ht="13.5" thickBot="1">
      <c r="A6" s="98"/>
      <c r="E6" s="128"/>
      <c r="I6" s="127"/>
      <c r="J6" s="260" t="s">
        <v>205</v>
      </c>
      <c r="K6" s="261"/>
      <c r="L6" s="261"/>
      <c r="M6" s="261"/>
      <c r="N6" s="261"/>
      <c r="O6" s="261"/>
      <c r="P6" s="262"/>
      <c r="Q6" s="127"/>
      <c r="R6" s="127"/>
    </row>
    <row r="7" spans="1:19" s="113" customFormat="1" ht="22.5" customHeight="1" thickBot="1">
      <c r="A7" s="125" t="s">
        <v>5</v>
      </c>
      <c r="B7" s="124" t="s">
        <v>6</v>
      </c>
      <c r="C7" s="123" t="s">
        <v>7</v>
      </c>
      <c r="D7" s="122" t="s">
        <v>8</v>
      </c>
      <c r="E7" s="121" t="s">
        <v>9</v>
      </c>
      <c r="F7" s="114" t="s">
        <v>10</v>
      </c>
      <c r="G7" s="120" t="s">
        <v>11</v>
      </c>
      <c r="H7" s="114" t="s">
        <v>12</v>
      </c>
      <c r="I7" s="114" t="s">
        <v>13</v>
      </c>
      <c r="J7" s="119">
        <v>1</v>
      </c>
      <c r="K7" s="117">
        <v>2</v>
      </c>
      <c r="L7" s="117">
        <v>3</v>
      </c>
      <c r="M7" s="118" t="s">
        <v>203</v>
      </c>
      <c r="N7" s="117">
        <v>4</v>
      </c>
      <c r="O7" s="117">
        <v>5</v>
      </c>
      <c r="P7" s="116">
        <v>6</v>
      </c>
      <c r="Q7" s="115" t="s">
        <v>202</v>
      </c>
      <c r="R7" s="114" t="s">
        <v>17</v>
      </c>
      <c r="S7" s="114" t="s">
        <v>18</v>
      </c>
    </row>
    <row r="8" spans="1:20" s="233" customFormat="1" ht="19.5" customHeight="1">
      <c r="A8" s="46">
        <v>1</v>
      </c>
      <c r="B8" s="259">
        <v>119</v>
      </c>
      <c r="C8" s="244" t="s">
        <v>408</v>
      </c>
      <c r="D8" s="243" t="s">
        <v>407</v>
      </c>
      <c r="E8" s="242" t="s">
        <v>406</v>
      </c>
      <c r="F8" s="235" t="s">
        <v>405</v>
      </c>
      <c r="G8" s="235" t="s">
        <v>31</v>
      </c>
      <c r="H8" s="241"/>
      <c r="I8" s="106">
        <f>IF(ISBLANK(Q8),"",TRUNC(0.0462*(Q8+657.53)^2)-20000)</f>
        <v>706</v>
      </c>
      <c r="J8" s="104">
        <v>11.85</v>
      </c>
      <c r="K8" s="104">
        <v>11.94</v>
      </c>
      <c r="L8" s="104">
        <v>11.7</v>
      </c>
      <c r="M8" s="105">
        <v>1</v>
      </c>
      <c r="N8" s="104">
        <v>11.55</v>
      </c>
      <c r="O8" s="104">
        <v>11.55</v>
      </c>
      <c r="P8" s="104">
        <v>11.5</v>
      </c>
      <c r="Q8" s="103">
        <f>MAX(J8:L8,N8:P8)</f>
        <v>11.94</v>
      </c>
      <c r="R8" s="102" t="str">
        <f>IF(ISBLANK(Q8),"",IF(Q8&lt;8.5,"",IF(Q8&gt;=17.2,"TSM",IF(Q8&gt;=15.8,"SM",IF(Q8&gt;=14,"KSM",IF(Q8&gt;=12,"I A",IF(Q8&gt;=10,"II A",IF(Q8&gt;=8.5,"III A"))))))))</f>
        <v>II A</v>
      </c>
      <c r="S8" s="235" t="s">
        <v>404</v>
      </c>
      <c r="T8" s="234"/>
    </row>
  </sheetData>
  <sheetProtection/>
  <mergeCells count="1">
    <mergeCell ref="J6:P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6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4.28125" style="98" customWidth="1"/>
    <col min="2" max="2" width="4.00390625" style="95" customWidth="1"/>
    <col min="3" max="3" width="8.7109375" style="95" customWidth="1"/>
    <col min="4" max="4" width="11.28125" style="95" customWidth="1"/>
    <col min="5" max="5" width="7.28125" style="95" bestFit="1" customWidth="1"/>
    <col min="6" max="6" width="11.57421875" style="95" customWidth="1"/>
    <col min="7" max="7" width="8.28125" style="95" customWidth="1"/>
    <col min="8" max="8" width="7.8515625" style="95" customWidth="1"/>
    <col min="9" max="9" width="5.140625" style="96" customWidth="1"/>
    <col min="10" max="12" width="5.421875" style="97" customWidth="1"/>
    <col min="13" max="13" width="3.00390625" style="97" customWidth="1"/>
    <col min="14" max="16" width="5.421875" style="97" customWidth="1"/>
    <col min="17" max="17" width="5.57421875" style="97" customWidth="1"/>
    <col min="18" max="18" width="4.8515625" style="96" customWidth="1"/>
    <col min="19" max="19" width="18.421875" style="95" customWidth="1"/>
    <col min="20" max="16384" width="9.140625" style="95" customWidth="1"/>
  </cols>
  <sheetData>
    <row r="1" spans="1:19" ht="20.25">
      <c r="A1" s="138" t="s">
        <v>0</v>
      </c>
      <c r="B1" s="137"/>
      <c r="C1" s="132"/>
      <c r="E1" s="132"/>
      <c r="F1" s="132"/>
      <c r="G1" s="132"/>
      <c r="H1" s="132"/>
      <c r="I1" s="95"/>
      <c r="J1" s="95"/>
      <c r="K1" s="134"/>
      <c r="L1" s="95"/>
      <c r="M1" s="95"/>
      <c r="N1" s="95"/>
      <c r="O1" s="95"/>
      <c r="P1" s="95"/>
      <c r="Q1" s="95"/>
      <c r="R1" s="95"/>
      <c r="S1" s="4"/>
    </row>
    <row r="2" spans="1:19" ht="18.75">
      <c r="A2" s="136"/>
      <c r="B2" s="135"/>
      <c r="C2" s="132"/>
      <c r="E2" s="132"/>
      <c r="F2" s="132"/>
      <c r="G2" s="132"/>
      <c r="H2" s="132"/>
      <c r="I2" s="95"/>
      <c r="J2" s="95"/>
      <c r="K2" s="134"/>
      <c r="L2" s="95"/>
      <c r="M2" s="95"/>
      <c r="N2" s="95"/>
      <c r="O2" s="95"/>
      <c r="P2" s="95"/>
      <c r="Q2" s="95"/>
      <c r="R2" s="95"/>
      <c r="S2" s="17" t="s">
        <v>1</v>
      </c>
    </row>
    <row r="3" spans="3:18" ht="6.75" customHeight="1">
      <c r="C3" s="133"/>
      <c r="E3" s="132"/>
      <c r="F3" s="132"/>
      <c r="G3" s="132"/>
      <c r="H3" s="132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3" s="128" customFormat="1" ht="18.75" customHeight="1">
      <c r="A4" s="131"/>
      <c r="B4" s="97"/>
      <c r="C4" s="130" t="s">
        <v>217</v>
      </c>
      <c r="D4" s="130"/>
      <c r="I4" s="97"/>
      <c r="J4" s="129"/>
      <c r="K4" s="97"/>
      <c r="L4" s="97"/>
      <c r="M4" s="97"/>
      <c r="N4" s="97"/>
      <c r="O4" s="97"/>
      <c r="P4" s="97"/>
      <c r="Q4" s="97"/>
      <c r="R4" s="97"/>
      <c r="S4" s="25" t="s">
        <v>2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128" customFormat="1" ht="6" customHeight="1" thickBot="1">
      <c r="A5" s="131"/>
      <c r="B5" s="97"/>
      <c r="C5" s="130"/>
      <c r="D5" s="130"/>
      <c r="I5" s="97"/>
      <c r="J5" s="129"/>
      <c r="K5" s="97"/>
      <c r="L5" s="97"/>
      <c r="M5" s="97"/>
      <c r="N5" s="97"/>
      <c r="O5" s="97"/>
      <c r="P5" s="97"/>
      <c r="Q5" s="97"/>
      <c r="R5" s="97"/>
      <c r="S5" s="2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18" s="126" customFormat="1" ht="13.5" thickBot="1">
      <c r="A6" s="98"/>
      <c r="E6" s="128"/>
      <c r="I6" s="127"/>
      <c r="J6" s="260" t="s">
        <v>205</v>
      </c>
      <c r="K6" s="261"/>
      <c r="L6" s="261"/>
      <c r="M6" s="261"/>
      <c r="N6" s="261"/>
      <c r="O6" s="261"/>
      <c r="P6" s="262"/>
      <c r="Q6" s="127"/>
      <c r="R6" s="127"/>
    </row>
    <row r="7" spans="1:19" s="113" customFormat="1" ht="22.5" customHeight="1" thickBot="1">
      <c r="A7" s="125" t="s">
        <v>204</v>
      </c>
      <c r="B7" s="124" t="s">
        <v>6</v>
      </c>
      <c r="C7" s="123" t="s">
        <v>7</v>
      </c>
      <c r="D7" s="122" t="s">
        <v>8</v>
      </c>
      <c r="E7" s="121" t="s">
        <v>9</v>
      </c>
      <c r="F7" s="114" t="s">
        <v>10</v>
      </c>
      <c r="G7" s="120" t="s">
        <v>11</v>
      </c>
      <c r="H7" s="114" t="s">
        <v>12</v>
      </c>
      <c r="I7" s="114" t="s">
        <v>13</v>
      </c>
      <c r="J7" s="119">
        <v>1</v>
      </c>
      <c r="K7" s="117">
        <v>2</v>
      </c>
      <c r="L7" s="117">
        <v>3</v>
      </c>
      <c r="M7" s="118" t="s">
        <v>203</v>
      </c>
      <c r="N7" s="117">
        <v>4</v>
      </c>
      <c r="O7" s="117">
        <v>5</v>
      </c>
      <c r="P7" s="116">
        <v>6</v>
      </c>
      <c r="Q7" s="115" t="s">
        <v>202</v>
      </c>
      <c r="R7" s="114" t="s">
        <v>17</v>
      </c>
      <c r="S7" s="114" t="s">
        <v>18</v>
      </c>
    </row>
    <row r="8" spans="1:20" s="99" customFormat="1" ht="19.5" customHeight="1">
      <c r="A8" s="46">
        <v>1</v>
      </c>
      <c r="B8" s="112">
        <v>112</v>
      </c>
      <c r="C8" s="111" t="s">
        <v>216</v>
      </c>
      <c r="D8" s="110" t="s">
        <v>215</v>
      </c>
      <c r="E8" s="109" t="s">
        <v>214</v>
      </c>
      <c r="F8" s="108" t="s">
        <v>213</v>
      </c>
      <c r="G8" s="108" t="s">
        <v>212</v>
      </c>
      <c r="H8" s="107" t="s">
        <v>32</v>
      </c>
      <c r="I8" s="106">
        <f>IF(ISBLANK(Q8),"",TRUNC(0.042172*(Q8+687.7)^2)-20000)</f>
        <v>995</v>
      </c>
      <c r="J8" s="104">
        <v>17.16</v>
      </c>
      <c r="K8" s="104" t="s">
        <v>196</v>
      </c>
      <c r="L8" s="104">
        <v>17.52</v>
      </c>
      <c r="M8" s="105">
        <v>3</v>
      </c>
      <c r="N8" s="104" t="s">
        <v>196</v>
      </c>
      <c r="O8" s="104" t="s">
        <v>196</v>
      </c>
      <c r="P8" s="104">
        <v>17.88</v>
      </c>
      <c r="Q8" s="103">
        <f>MAX(J8:L8,N8:P8)</f>
        <v>17.88</v>
      </c>
      <c r="R8" s="102" t="str">
        <f>IF(ISBLANK(Q8),"",IF(Q8&lt;10.2,"",IF(Q8&gt;=19.9,"TSM",IF(Q8&gt;=17.5,"SM",IF(Q8&gt;=15.6,"KSM",IF(Q8&gt;=13.8,"I A",IF(Q8&gt;=12,"II A",IF(Q8&gt;=10.2,"III A"))))))))</f>
        <v>SM</v>
      </c>
      <c r="S8" s="101" t="s">
        <v>211</v>
      </c>
      <c r="T8" s="100"/>
    </row>
    <row r="9" spans="1:20" s="99" customFormat="1" ht="19.5" customHeight="1">
      <c r="A9" s="46">
        <v>2</v>
      </c>
      <c r="B9" s="112">
        <v>130</v>
      </c>
      <c r="C9" s="111" t="s">
        <v>210</v>
      </c>
      <c r="D9" s="110" t="s">
        <v>209</v>
      </c>
      <c r="E9" s="109" t="s">
        <v>208</v>
      </c>
      <c r="F9" s="108" t="s">
        <v>69</v>
      </c>
      <c r="G9" s="108" t="s">
        <v>31</v>
      </c>
      <c r="H9" s="107" t="s">
        <v>32</v>
      </c>
      <c r="I9" s="106">
        <f>IF(ISBLANK(Q9),"",TRUNC(0.042172*(Q9+687.7)^2)-20000)</f>
        <v>939</v>
      </c>
      <c r="J9" s="104">
        <v>16.54</v>
      </c>
      <c r="K9" s="104" t="s">
        <v>196</v>
      </c>
      <c r="L9" s="104">
        <v>16.95</v>
      </c>
      <c r="M9" s="105">
        <v>2</v>
      </c>
      <c r="N9" s="104">
        <v>16.03</v>
      </c>
      <c r="O9" s="104" t="s">
        <v>196</v>
      </c>
      <c r="P9" s="104">
        <v>16.89</v>
      </c>
      <c r="Q9" s="103">
        <f>MAX(J9:L9,N9:P9)</f>
        <v>16.95</v>
      </c>
      <c r="R9" s="102" t="str">
        <f>IF(ISBLANK(Q9),"",IF(Q9&lt;10.2,"",IF(Q9&gt;=19.9,"TSM",IF(Q9&gt;=17.5,"SM",IF(Q9&gt;=15.6,"KSM",IF(Q9&gt;=13.8,"I A",IF(Q9&gt;=12,"II A",IF(Q9&gt;=10.2,"III A"))))))))</f>
        <v>KSM</v>
      </c>
      <c r="S9" s="101" t="s">
        <v>207</v>
      </c>
      <c r="T9" s="100"/>
    </row>
    <row r="11" spans="3:18" ht="6.75" customHeight="1">
      <c r="C11" s="133"/>
      <c r="E11" s="132"/>
      <c r="F11" s="132"/>
      <c r="G11" s="132"/>
      <c r="H11" s="132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33" s="128" customFormat="1" ht="18.75" customHeight="1">
      <c r="A12" s="131"/>
      <c r="B12" s="97"/>
      <c r="C12" s="130" t="s">
        <v>206</v>
      </c>
      <c r="D12" s="130"/>
      <c r="I12" s="97"/>
      <c r="J12" s="129"/>
      <c r="K12" s="97"/>
      <c r="L12" s="97"/>
      <c r="M12" s="97"/>
      <c r="N12" s="97"/>
      <c r="O12" s="97"/>
      <c r="P12" s="97"/>
      <c r="Q12" s="97"/>
      <c r="R12" s="97"/>
      <c r="S12" s="25" t="s">
        <v>2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s="128" customFormat="1" ht="6" customHeight="1" thickBot="1">
      <c r="A13" s="131"/>
      <c r="B13" s="97"/>
      <c r="C13" s="130"/>
      <c r="D13" s="130"/>
      <c r="I13" s="97"/>
      <c r="J13" s="129"/>
      <c r="K13" s="97"/>
      <c r="L13" s="97"/>
      <c r="M13" s="97"/>
      <c r="N13" s="97"/>
      <c r="O13" s="97"/>
      <c r="P13" s="97"/>
      <c r="Q13" s="97"/>
      <c r="R13" s="97"/>
      <c r="S13" s="25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18" s="126" customFormat="1" ht="13.5" thickBot="1">
      <c r="A14" s="98"/>
      <c r="E14" s="128"/>
      <c r="I14" s="127"/>
      <c r="J14" s="260" t="s">
        <v>205</v>
      </c>
      <c r="K14" s="261"/>
      <c r="L14" s="261"/>
      <c r="M14" s="261"/>
      <c r="N14" s="261"/>
      <c r="O14" s="261"/>
      <c r="P14" s="262"/>
      <c r="Q14" s="127"/>
      <c r="R14" s="127"/>
    </row>
    <row r="15" spans="1:19" s="113" customFormat="1" ht="22.5" customHeight="1" thickBot="1">
      <c r="A15" s="125" t="s">
        <v>204</v>
      </c>
      <c r="B15" s="124" t="s">
        <v>6</v>
      </c>
      <c r="C15" s="123" t="s">
        <v>7</v>
      </c>
      <c r="D15" s="122" t="s">
        <v>8</v>
      </c>
      <c r="E15" s="121" t="s">
        <v>9</v>
      </c>
      <c r="F15" s="114" t="s">
        <v>10</v>
      </c>
      <c r="G15" s="120" t="s">
        <v>11</v>
      </c>
      <c r="H15" s="114" t="s">
        <v>12</v>
      </c>
      <c r="I15" s="114" t="s">
        <v>13</v>
      </c>
      <c r="J15" s="119">
        <v>1</v>
      </c>
      <c r="K15" s="117">
        <v>2</v>
      </c>
      <c r="L15" s="117">
        <v>3</v>
      </c>
      <c r="M15" s="118" t="s">
        <v>203</v>
      </c>
      <c r="N15" s="117">
        <v>4</v>
      </c>
      <c r="O15" s="117">
        <v>5</v>
      </c>
      <c r="P15" s="116">
        <v>6</v>
      </c>
      <c r="Q15" s="115" t="s">
        <v>202</v>
      </c>
      <c r="R15" s="114" t="s">
        <v>17</v>
      </c>
      <c r="S15" s="114" t="s">
        <v>18</v>
      </c>
    </row>
    <row r="16" spans="1:20" s="99" customFormat="1" ht="19.5" customHeight="1">
      <c r="A16" s="46" t="s">
        <v>146</v>
      </c>
      <c r="B16" s="112">
        <v>184</v>
      </c>
      <c r="C16" s="111" t="s">
        <v>201</v>
      </c>
      <c r="D16" s="110" t="s">
        <v>200</v>
      </c>
      <c r="E16" s="109" t="s">
        <v>145</v>
      </c>
      <c r="F16" s="108" t="s">
        <v>199</v>
      </c>
      <c r="G16" s="108" t="s">
        <v>198</v>
      </c>
      <c r="H16" s="107" t="s">
        <v>197</v>
      </c>
      <c r="I16" s="106"/>
      <c r="J16" s="104">
        <v>12.16</v>
      </c>
      <c r="K16" s="104">
        <v>12.22</v>
      </c>
      <c r="L16" s="104">
        <v>12.84</v>
      </c>
      <c r="M16" s="105">
        <v>1</v>
      </c>
      <c r="N16" s="104" t="s">
        <v>196</v>
      </c>
      <c r="O16" s="104">
        <v>12.1</v>
      </c>
      <c r="P16" s="104">
        <v>12.63</v>
      </c>
      <c r="Q16" s="103">
        <f>MAX(J16:L16,N16:P16)</f>
        <v>12.84</v>
      </c>
      <c r="R16" s="102" t="str">
        <f>IF(ISBLANK(Q16),"",IF(Q16&lt;10.2,"",IF(Q16&gt;=19.9,"TSM",IF(Q16&gt;=17.5,"SM",IF(Q16&gt;=15.6,"KSM",IF(Q16&gt;=13.8,"I A",IF(Q16&gt;=12,"II A",IF(Q16&gt;=10.2,"III A"))))))))</f>
        <v>II A</v>
      </c>
      <c r="S16" s="101" t="s">
        <v>195</v>
      </c>
      <c r="T16" s="100"/>
    </row>
  </sheetData>
  <sheetProtection/>
  <mergeCells count="2">
    <mergeCell ref="J6:P6"/>
    <mergeCell ref="J14:P14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AG21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4.8515625" style="98" customWidth="1"/>
    <col min="2" max="2" width="3.8515625" style="95" customWidth="1"/>
    <col min="3" max="3" width="9.00390625" style="95" customWidth="1"/>
    <col min="4" max="4" width="11.421875" style="95" customWidth="1"/>
    <col min="5" max="5" width="9.00390625" style="95" bestFit="1" customWidth="1"/>
    <col min="6" max="6" width="10.57421875" style="95" customWidth="1"/>
    <col min="7" max="7" width="6.421875" style="95" customWidth="1"/>
    <col min="8" max="8" width="7.00390625" style="95" customWidth="1"/>
    <col min="9" max="9" width="5.57421875" style="96" customWidth="1"/>
    <col min="10" max="12" width="5.421875" style="97" customWidth="1"/>
    <col min="13" max="13" width="3.140625" style="97" bestFit="1" customWidth="1"/>
    <col min="14" max="17" width="5.421875" style="97" customWidth="1"/>
    <col min="18" max="18" width="4.8515625" style="96" customWidth="1"/>
    <col min="19" max="19" width="16.00390625" style="95" customWidth="1"/>
    <col min="20" max="16384" width="9.140625" style="95" customWidth="1"/>
  </cols>
  <sheetData>
    <row r="1" spans="1:19" ht="20.25">
      <c r="A1" s="223" t="s">
        <v>0</v>
      </c>
      <c r="B1" s="137"/>
      <c r="C1" s="132"/>
      <c r="E1" s="132"/>
      <c r="F1" s="132"/>
      <c r="G1" s="132"/>
      <c r="H1" s="132"/>
      <c r="I1" s="95"/>
      <c r="J1" s="95"/>
      <c r="K1" s="134"/>
      <c r="L1" s="95"/>
      <c r="M1" s="95"/>
      <c r="N1" s="95"/>
      <c r="O1" s="95"/>
      <c r="P1" s="95"/>
      <c r="Q1" s="95"/>
      <c r="R1" s="95"/>
      <c r="S1" s="4"/>
    </row>
    <row r="2" spans="1:19" ht="18.75">
      <c r="A2" s="258"/>
      <c r="B2" s="135"/>
      <c r="C2" s="132"/>
      <c r="E2" s="132"/>
      <c r="F2" s="132"/>
      <c r="G2" s="132"/>
      <c r="H2" s="132"/>
      <c r="I2" s="95"/>
      <c r="J2" s="95"/>
      <c r="K2" s="134"/>
      <c r="L2" s="95"/>
      <c r="M2" s="95"/>
      <c r="N2" s="95"/>
      <c r="O2" s="95"/>
      <c r="P2" s="95"/>
      <c r="Q2" s="95"/>
      <c r="R2" s="95"/>
      <c r="S2" s="17" t="s">
        <v>1</v>
      </c>
    </row>
    <row r="3" spans="3:18" ht="6.75" customHeight="1">
      <c r="C3" s="133"/>
      <c r="E3" s="132"/>
      <c r="F3" s="132"/>
      <c r="G3" s="132"/>
      <c r="H3" s="132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3" s="128" customFormat="1" ht="18.75" customHeight="1">
      <c r="A4" s="131"/>
      <c r="B4" s="97"/>
      <c r="C4" s="130" t="s">
        <v>403</v>
      </c>
      <c r="D4" s="130"/>
      <c r="I4" s="97"/>
      <c r="J4" s="129"/>
      <c r="K4" s="97"/>
      <c r="L4" s="97"/>
      <c r="M4" s="97"/>
      <c r="N4" s="97"/>
      <c r="O4" s="97"/>
      <c r="P4" s="97"/>
      <c r="Q4" s="97"/>
      <c r="R4" s="97"/>
      <c r="S4" s="25" t="s">
        <v>2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128" customFormat="1" ht="5.25" customHeight="1" thickBot="1">
      <c r="A5" s="131"/>
      <c r="B5" s="97"/>
      <c r="C5" s="130"/>
      <c r="D5" s="130"/>
      <c r="I5" s="97"/>
      <c r="J5" s="129"/>
      <c r="K5" s="97"/>
      <c r="L5" s="97"/>
      <c r="M5" s="97"/>
      <c r="N5" s="97"/>
      <c r="O5" s="97"/>
      <c r="P5" s="97"/>
      <c r="Q5" s="97"/>
      <c r="R5" s="97"/>
      <c r="S5" s="2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18" s="126" customFormat="1" ht="13.5" thickBot="1">
      <c r="A6" s="98"/>
      <c r="E6" s="128"/>
      <c r="I6" s="127"/>
      <c r="J6" s="260" t="s">
        <v>205</v>
      </c>
      <c r="K6" s="261"/>
      <c r="L6" s="261"/>
      <c r="M6" s="261"/>
      <c r="N6" s="261"/>
      <c r="O6" s="261"/>
      <c r="P6" s="262"/>
      <c r="Q6" s="127"/>
      <c r="R6" s="127"/>
    </row>
    <row r="7" spans="1:19" s="113" customFormat="1" ht="22.5" customHeight="1" thickBot="1">
      <c r="A7" s="125" t="s">
        <v>5</v>
      </c>
      <c r="B7" s="124" t="s">
        <v>6</v>
      </c>
      <c r="C7" s="123" t="s">
        <v>7</v>
      </c>
      <c r="D7" s="122" t="s">
        <v>8</v>
      </c>
      <c r="E7" s="121" t="s">
        <v>9</v>
      </c>
      <c r="F7" s="114" t="s">
        <v>10</v>
      </c>
      <c r="G7" s="114" t="s">
        <v>322</v>
      </c>
      <c r="H7" s="114" t="s">
        <v>12</v>
      </c>
      <c r="I7" s="114" t="s">
        <v>13</v>
      </c>
      <c r="J7" s="119">
        <v>1</v>
      </c>
      <c r="K7" s="117">
        <v>2</v>
      </c>
      <c r="L7" s="117">
        <v>3</v>
      </c>
      <c r="M7" s="118" t="s">
        <v>203</v>
      </c>
      <c r="N7" s="117">
        <v>4</v>
      </c>
      <c r="O7" s="117">
        <v>5</v>
      </c>
      <c r="P7" s="116">
        <v>6</v>
      </c>
      <c r="Q7" s="115" t="s">
        <v>202</v>
      </c>
      <c r="R7" s="114" t="s">
        <v>17</v>
      </c>
      <c r="S7" s="114" t="s">
        <v>18</v>
      </c>
    </row>
    <row r="8" spans="1:20" s="233" customFormat="1" ht="19.5" customHeight="1">
      <c r="A8" s="46">
        <v>1</v>
      </c>
      <c r="B8" s="245">
        <v>43</v>
      </c>
      <c r="C8" s="244" t="s">
        <v>402</v>
      </c>
      <c r="D8" s="243" t="s">
        <v>401</v>
      </c>
      <c r="E8" s="242" t="s">
        <v>400</v>
      </c>
      <c r="F8" s="235" t="s">
        <v>23</v>
      </c>
      <c r="G8" s="235"/>
      <c r="H8" s="241"/>
      <c r="I8" s="240">
        <f aca="true" t="shared" si="0" ref="I8:I14">IF(ISBLANK(Q8),"",TRUNC(0.004007*(Q8+2232.6)^2)-20000)</f>
        <v>1038</v>
      </c>
      <c r="J8" s="238">
        <v>58.7</v>
      </c>
      <c r="K8" s="238">
        <v>58.78</v>
      </c>
      <c r="L8" s="238" t="s">
        <v>196</v>
      </c>
      <c r="M8" s="239">
        <v>8</v>
      </c>
      <c r="N8" s="238" t="s">
        <v>196</v>
      </c>
      <c r="O8" s="238" t="s">
        <v>196</v>
      </c>
      <c r="P8" s="238" t="s">
        <v>196</v>
      </c>
      <c r="Q8" s="237">
        <f aca="true" t="shared" si="1" ref="Q8:Q14">MAX(J8:L8,N8:P8)</f>
        <v>58.78</v>
      </c>
      <c r="R8" s="236" t="str">
        <f aca="true" t="shared" si="2" ref="R8:R14">IF(ISBLANK(Q8),"",IF(Q8&lt;30,"",IF(Q8&gt;=62.5,"TSM",IF(Q8&gt;=56,"SM",IF(Q8&gt;=51,"KSM",IF(Q8&gt;=45,"I A",IF(Q8&gt;=37,"II A",IF(Q8&gt;=30,"III A"))))))))</f>
        <v>SM</v>
      </c>
      <c r="S8" s="235" t="s">
        <v>380</v>
      </c>
      <c r="T8" s="234"/>
    </row>
    <row r="9" spans="1:20" s="233" customFormat="1" ht="19.5" customHeight="1">
      <c r="A9" s="46">
        <v>2</v>
      </c>
      <c r="B9" s="245">
        <v>45</v>
      </c>
      <c r="C9" s="244" t="s">
        <v>399</v>
      </c>
      <c r="D9" s="243" t="s">
        <v>398</v>
      </c>
      <c r="E9" s="242" t="s">
        <v>186</v>
      </c>
      <c r="F9" s="235" t="s">
        <v>23</v>
      </c>
      <c r="G9" s="235"/>
      <c r="H9" s="241"/>
      <c r="I9" s="240">
        <f t="shared" si="0"/>
        <v>956</v>
      </c>
      <c r="J9" s="238" t="s">
        <v>196</v>
      </c>
      <c r="K9" s="238">
        <v>51.51</v>
      </c>
      <c r="L9" s="238">
        <v>52.2</v>
      </c>
      <c r="M9" s="239">
        <v>7</v>
      </c>
      <c r="N9" s="238" t="s">
        <v>196</v>
      </c>
      <c r="O9" s="238" t="s">
        <v>196</v>
      </c>
      <c r="P9" s="238">
        <v>54.3</v>
      </c>
      <c r="Q9" s="237">
        <f t="shared" si="1"/>
        <v>54.3</v>
      </c>
      <c r="R9" s="236" t="str">
        <f t="shared" si="2"/>
        <v>KSM</v>
      </c>
      <c r="S9" s="235" t="s">
        <v>380</v>
      </c>
      <c r="T9" s="234"/>
    </row>
    <row r="10" spans="1:20" s="233" customFormat="1" ht="19.5" customHeight="1">
      <c r="A10" s="46">
        <v>3</v>
      </c>
      <c r="B10" s="245">
        <v>126</v>
      </c>
      <c r="C10" s="244" t="s">
        <v>171</v>
      </c>
      <c r="D10" s="243" t="s">
        <v>397</v>
      </c>
      <c r="E10" s="242" t="s">
        <v>396</v>
      </c>
      <c r="F10" s="235" t="s">
        <v>100</v>
      </c>
      <c r="G10" s="235" t="s">
        <v>31</v>
      </c>
      <c r="H10" s="241"/>
      <c r="I10" s="240">
        <f t="shared" si="0"/>
        <v>946</v>
      </c>
      <c r="J10" s="238">
        <v>52.73</v>
      </c>
      <c r="K10" s="238" t="s">
        <v>196</v>
      </c>
      <c r="L10" s="238">
        <v>52.7</v>
      </c>
      <c r="M10" s="239">
        <v>6</v>
      </c>
      <c r="N10" s="238" t="s">
        <v>196</v>
      </c>
      <c r="O10" s="238">
        <v>53.75</v>
      </c>
      <c r="P10" s="238">
        <v>52.9</v>
      </c>
      <c r="Q10" s="237">
        <f t="shared" si="1"/>
        <v>53.75</v>
      </c>
      <c r="R10" s="236" t="str">
        <f t="shared" si="2"/>
        <v>KSM</v>
      </c>
      <c r="S10" s="235" t="s">
        <v>385</v>
      </c>
      <c r="T10" s="234"/>
    </row>
    <row r="11" spans="1:20" s="233" customFormat="1" ht="19.5" customHeight="1">
      <c r="A11" s="46">
        <v>4</v>
      </c>
      <c r="B11" s="245">
        <v>20</v>
      </c>
      <c r="C11" s="244" t="s">
        <v>395</v>
      </c>
      <c r="D11" s="243" t="s">
        <v>394</v>
      </c>
      <c r="E11" s="242" t="s">
        <v>393</v>
      </c>
      <c r="F11" s="235" t="s">
        <v>100</v>
      </c>
      <c r="G11" s="235" t="s">
        <v>31</v>
      </c>
      <c r="H11" s="241"/>
      <c r="I11" s="240">
        <f t="shared" si="0"/>
        <v>879</v>
      </c>
      <c r="J11" s="238" t="s">
        <v>196</v>
      </c>
      <c r="K11" s="238">
        <v>48.1</v>
      </c>
      <c r="L11" s="238">
        <v>50.12</v>
      </c>
      <c r="M11" s="239">
        <v>5</v>
      </c>
      <c r="N11" s="238">
        <v>48.11</v>
      </c>
      <c r="O11" s="238">
        <v>50.05</v>
      </c>
      <c r="P11" s="238">
        <v>49.11</v>
      </c>
      <c r="Q11" s="237">
        <f t="shared" si="1"/>
        <v>50.12</v>
      </c>
      <c r="R11" s="236" t="str">
        <f t="shared" si="2"/>
        <v>I A</v>
      </c>
      <c r="S11" s="235" t="s">
        <v>392</v>
      </c>
      <c r="T11" s="234"/>
    </row>
    <row r="12" spans="1:20" s="233" customFormat="1" ht="19.5" customHeight="1">
      <c r="A12" s="46">
        <v>5</v>
      </c>
      <c r="B12" s="245">
        <v>183</v>
      </c>
      <c r="C12" s="244" t="s">
        <v>193</v>
      </c>
      <c r="D12" s="243" t="s">
        <v>391</v>
      </c>
      <c r="E12" s="242" t="s">
        <v>390</v>
      </c>
      <c r="F12" s="235" t="s">
        <v>389</v>
      </c>
      <c r="G12" s="235" t="s">
        <v>31</v>
      </c>
      <c r="H12" s="241"/>
      <c r="I12" s="240">
        <f t="shared" si="0"/>
        <v>872</v>
      </c>
      <c r="J12" s="238">
        <v>48.44</v>
      </c>
      <c r="K12" s="238" t="s">
        <v>196</v>
      </c>
      <c r="L12" s="238">
        <v>47.75</v>
      </c>
      <c r="M12" s="239">
        <v>3</v>
      </c>
      <c r="N12" s="238">
        <v>49.71</v>
      </c>
      <c r="O12" s="238" t="s">
        <v>196</v>
      </c>
      <c r="P12" s="238" t="s">
        <v>196</v>
      </c>
      <c r="Q12" s="237">
        <f t="shared" si="1"/>
        <v>49.71</v>
      </c>
      <c r="R12" s="236" t="str">
        <f t="shared" si="2"/>
        <v>I A</v>
      </c>
      <c r="S12" s="235" t="s">
        <v>388</v>
      </c>
      <c r="T12" s="234"/>
    </row>
    <row r="13" spans="1:20" s="233" customFormat="1" ht="19.5" customHeight="1">
      <c r="A13" s="46">
        <v>6</v>
      </c>
      <c r="B13" s="245">
        <v>130</v>
      </c>
      <c r="C13" s="244" t="s">
        <v>210</v>
      </c>
      <c r="D13" s="243" t="s">
        <v>209</v>
      </c>
      <c r="E13" s="242" t="s">
        <v>208</v>
      </c>
      <c r="F13" s="235" t="s">
        <v>69</v>
      </c>
      <c r="G13" s="235" t="s">
        <v>31</v>
      </c>
      <c r="H13" s="241" t="s">
        <v>32</v>
      </c>
      <c r="I13" s="240">
        <f t="shared" si="0"/>
        <v>855</v>
      </c>
      <c r="J13" s="238">
        <v>47.66</v>
      </c>
      <c r="K13" s="238" t="s">
        <v>196</v>
      </c>
      <c r="L13" s="238">
        <v>48.78</v>
      </c>
      <c r="M13" s="239">
        <v>4</v>
      </c>
      <c r="N13" s="238">
        <v>47.7</v>
      </c>
      <c r="O13" s="238" t="s">
        <v>196</v>
      </c>
      <c r="P13" s="238" t="s">
        <v>196</v>
      </c>
      <c r="Q13" s="237">
        <f t="shared" si="1"/>
        <v>48.78</v>
      </c>
      <c r="R13" s="236" t="str">
        <f t="shared" si="2"/>
        <v>I A</v>
      </c>
      <c r="S13" s="235" t="s">
        <v>207</v>
      </c>
      <c r="T13" s="234"/>
    </row>
    <row r="14" spans="1:20" s="233" customFormat="1" ht="19.5" customHeight="1">
      <c r="A14" s="46">
        <v>7</v>
      </c>
      <c r="B14" s="245">
        <v>120</v>
      </c>
      <c r="C14" s="244" t="s">
        <v>241</v>
      </c>
      <c r="D14" s="243" t="s">
        <v>387</v>
      </c>
      <c r="E14" s="242" t="s">
        <v>386</v>
      </c>
      <c r="F14" s="235" t="s">
        <v>100</v>
      </c>
      <c r="G14" s="235" t="s">
        <v>31</v>
      </c>
      <c r="H14" s="241"/>
      <c r="I14" s="240">
        <f t="shared" si="0"/>
        <v>735</v>
      </c>
      <c r="J14" s="238">
        <v>41.4</v>
      </c>
      <c r="K14" s="238" t="s">
        <v>196</v>
      </c>
      <c r="L14" s="238" t="s">
        <v>196</v>
      </c>
      <c r="M14" s="239">
        <v>2</v>
      </c>
      <c r="N14" s="238">
        <v>42.22</v>
      </c>
      <c r="O14" s="238" t="s">
        <v>196</v>
      </c>
      <c r="P14" s="238" t="s">
        <v>196</v>
      </c>
      <c r="Q14" s="237">
        <f t="shared" si="1"/>
        <v>42.22</v>
      </c>
      <c r="R14" s="236" t="str">
        <f t="shared" si="2"/>
        <v>II A</v>
      </c>
      <c r="S14" s="235" t="s">
        <v>385</v>
      </c>
      <c r="T14" s="234"/>
    </row>
    <row r="15" spans="1:20" s="233" customFormat="1" ht="19.5" customHeight="1">
      <c r="A15" s="46"/>
      <c r="B15" s="245">
        <v>44</v>
      </c>
      <c r="C15" s="244" t="s">
        <v>165</v>
      </c>
      <c r="D15" s="243" t="s">
        <v>384</v>
      </c>
      <c r="E15" s="242" t="s">
        <v>383</v>
      </c>
      <c r="F15" s="235" t="s">
        <v>382</v>
      </c>
      <c r="G15" s="235"/>
      <c r="H15" s="241"/>
      <c r="I15" s="240"/>
      <c r="J15" s="238" t="s">
        <v>196</v>
      </c>
      <c r="K15" s="238" t="s">
        <v>196</v>
      </c>
      <c r="L15" s="238" t="s">
        <v>196</v>
      </c>
      <c r="M15" s="239"/>
      <c r="N15" s="238"/>
      <c r="O15" s="238"/>
      <c r="P15" s="238"/>
      <c r="Q15" s="237" t="s">
        <v>381</v>
      </c>
      <c r="R15" s="236"/>
      <c r="S15" s="235" t="s">
        <v>380</v>
      </c>
      <c r="T15" s="234"/>
    </row>
    <row r="16" spans="1:20" s="233" customFormat="1" ht="19.5" customHeight="1">
      <c r="A16" s="257"/>
      <c r="B16" s="256"/>
      <c r="C16" s="255"/>
      <c r="D16" s="254"/>
      <c r="E16" s="253"/>
      <c r="F16" s="246"/>
      <c r="G16" s="246"/>
      <c r="H16" s="252"/>
      <c r="I16" s="251"/>
      <c r="J16" s="249"/>
      <c r="K16" s="249"/>
      <c r="L16" s="249"/>
      <c r="M16" s="250"/>
      <c r="N16" s="249"/>
      <c r="O16" s="249"/>
      <c r="P16" s="249"/>
      <c r="Q16" s="248"/>
      <c r="R16" s="247"/>
      <c r="S16" s="246"/>
      <c r="T16" s="234"/>
    </row>
    <row r="17" spans="1:33" s="128" customFormat="1" ht="18.75" customHeight="1">
      <c r="A17" s="131"/>
      <c r="B17" s="97"/>
      <c r="C17" s="130" t="s">
        <v>379</v>
      </c>
      <c r="D17" s="130"/>
      <c r="I17" s="97"/>
      <c r="J17" s="129"/>
      <c r="K17" s="97"/>
      <c r="L17" s="97"/>
      <c r="M17" s="97"/>
      <c r="N17" s="97"/>
      <c r="O17" s="97"/>
      <c r="P17" s="97"/>
      <c r="Q17" s="97"/>
      <c r="R17" s="97"/>
      <c r="S17" s="25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128" customFormat="1" ht="5.25" customHeight="1" thickBot="1">
      <c r="A18" s="131"/>
      <c r="B18" s="97"/>
      <c r="C18" s="130"/>
      <c r="D18" s="130"/>
      <c r="I18" s="97"/>
      <c r="J18" s="129"/>
      <c r="K18" s="97"/>
      <c r="L18" s="97"/>
      <c r="M18" s="97"/>
      <c r="N18" s="97"/>
      <c r="O18" s="97"/>
      <c r="P18" s="97"/>
      <c r="Q18" s="97"/>
      <c r="R18" s="97"/>
      <c r="S18" s="25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18" s="126" customFormat="1" ht="13.5" thickBot="1">
      <c r="A19" s="98"/>
      <c r="E19" s="128"/>
      <c r="I19" s="127"/>
      <c r="J19" s="260" t="s">
        <v>205</v>
      </c>
      <c r="K19" s="261"/>
      <c r="L19" s="261"/>
      <c r="M19" s="261"/>
      <c r="N19" s="261"/>
      <c r="O19" s="261"/>
      <c r="P19" s="262"/>
      <c r="Q19" s="127"/>
      <c r="R19" s="127"/>
    </row>
    <row r="20" spans="1:19" s="113" customFormat="1" ht="22.5" customHeight="1" thickBot="1">
      <c r="A20" s="125" t="s">
        <v>5</v>
      </c>
      <c r="B20" s="124" t="s">
        <v>6</v>
      </c>
      <c r="C20" s="123" t="s">
        <v>7</v>
      </c>
      <c r="D20" s="122" t="s">
        <v>8</v>
      </c>
      <c r="E20" s="121" t="s">
        <v>9</v>
      </c>
      <c r="F20" s="114" t="s">
        <v>10</v>
      </c>
      <c r="G20" s="114" t="s">
        <v>322</v>
      </c>
      <c r="H20" s="114" t="s">
        <v>12</v>
      </c>
      <c r="I20" s="114" t="s">
        <v>13</v>
      </c>
      <c r="J20" s="119">
        <v>1</v>
      </c>
      <c r="K20" s="117">
        <v>2</v>
      </c>
      <c r="L20" s="117">
        <v>3</v>
      </c>
      <c r="M20" s="118" t="s">
        <v>203</v>
      </c>
      <c r="N20" s="117">
        <v>4</v>
      </c>
      <c r="O20" s="117">
        <v>5</v>
      </c>
      <c r="P20" s="116">
        <v>6</v>
      </c>
      <c r="Q20" s="115" t="s">
        <v>202</v>
      </c>
      <c r="R20" s="114" t="s">
        <v>17</v>
      </c>
      <c r="S20" s="114" t="s">
        <v>18</v>
      </c>
    </row>
    <row r="21" spans="1:20" s="233" customFormat="1" ht="19.5" customHeight="1">
      <c r="A21" s="46" t="s">
        <v>146</v>
      </c>
      <c r="B21" s="245">
        <v>184</v>
      </c>
      <c r="C21" s="244" t="s">
        <v>201</v>
      </c>
      <c r="D21" s="243" t="s">
        <v>200</v>
      </c>
      <c r="E21" s="242" t="s">
        <v>145</v>
      </c>
      <c r="F21" s="235" t="s">
        <v>199</v>
      </c>
      <c r="G21" s="235" t="s">
        <v>198</v>
      </c>
      <c r="H21" s="241" t="s">
        <v>197</v>
      </c>
      <c r="I21" s="240"/>
      <c r="J21" s="238" t="s">
        <v>196</v>
      </c>
      <c r="K21" s="238" t="s">
        <v>196</v>
      </c>
      <c r="L21" s="238">
        <v>41.22</v>
      </c>
      <c r="M21" s="239">
        <v>1</v>
      </c>
      <c r="N21" s="238" t="s">
        <v>73</v>
      </c>
      <c r="O21" s="238" t="s">
        <v>73</v>
      </c>
      <c r="P21" s="238" t="s">
        <v>73</v>
      </c>
      <c r="Q21" s="237">
        <f>MAX(J21:L21,N21:P21)</f>
        <v>41.22</v>
      </c>
      <c r="R21" s="236"/>
      <c r="S21" s="235" t="s">
        <v>195</v>
      </c>
      <c r="T21" s="234"/>
    </row>
  </sheetData>
  <sheetProtection/>
  <mergeCells count="2">
    <mergeCell ref="J6:P6"/>
    <mergeCell ref="J19:P19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140625" style="26" customWidth="1"/>
    <col min="2" max="2" width="4.28125" style="26" customWidth="1"/>
    <col min="3" max="3" width="11.140625" style="21" customWidth="1"/>
    <col min="4" max="4" width="13.28125" style="22" customWidth="1"/>
    <col min="5" max="5" width="9.00390625" style="23" customWidth="1"/>
    <col min="6" max="6" width="9.140625" style="22" customWidth="1"/>
    <col min="7" max="7" width="6.57421875" style="143" customWidth="1"/>
    <col min="8" max="8" width="11.8515625" style="22" customWidth="1"/>
    <col min="9" max="9" width="5.421875" style="6" customWidth="1"/>
    <col min="10" max="10" width="6.421875" style="24" customWidth="1"/>
    <col min="11" max="11" width="4.00390625" style="24" customWidth="1"/>
    <col min="12" max="12" width="4.7109375" style="24" customWidth="1"/>
    <col min="13" max="13" width="6.00390625" style="24" customWidth="1"/>
    <col min="14" max="14" width="4.00390625" style="24" customWidth="1"/>
    <col min="15" max="15" width="4.7109375" style="24" customWidth="1"/>
    <col min="16" max="16" width="4.421875" style="6" customWidth="1"/>
    <col min="17" max="17" width="23.8515625" style="22" customWidth="1"/>
    <col min="18" max="18" width="6.8515625" style="140" hidden="1" customWidth="1"/>
    <col min="19" max="20" width="2.28125" style="22" customWidth="1"/>
    <col min="21" max="21" width="3.28125" style="22" customWidth="1"/>
    <col min="22" max="22" width="0" style="22" hidden="1" customWidth="1"/>
    <col min="23" max="16384" width="9.140625" style="22" customWidth="1"/>
  </cols>
  <sheetData>
    <row r="1" spans="1:18" s="4" customFormat="1" ht="18.75" customHeight="1">
      <c r="A1" s="1" t="s">
        <v>0</v>
      </c>
      <c r="B1" s="2"/>
      <c r="C1" s="3"/>
      <c r="E1" s="5"/>
      <c r="G1" s="139"/>
      <c r="I1" s="6"/>
      <c r="J1" s="7"/>
      <c r="K1" s="7"/>
      <c r="L1" s="7"/>
      <c r="M1" s="7"/>
      <c r="N1" s="7"/>
      <c r="O1" s="7"/>
      <c r="P1" s="6"/>
      <c r="R1" s="140"/>
    </row>
    <row r="2" spans="1:18" s="13" customFormat="1" ht="22.5" customHeight="1">
      <c r="A2" s="10"/>
      <c r="B2" s="11"/>
      <c r="C2" s="12"/>
      <c r="E2" s="14"/>
      <c r="G2" s="141"/>
      <c r="I2" s="15"/>
      <c r="J2" s="16"/>
      <c r="K2" s="16"/>
      <c r="L2" s="16"/>
      <c r="M2" s="16"/>
      <c r="N2" s="16"/>
      <c r="O2" s="16"/>
      <c r="P2" s="15"/>
      <c r="Q2" s="17" t="s">
        <v>1</v>
      </c>
      <c r="R2" s="142"/>
    </row>
    <row r="3" spans="1:17" ht="15" customHeight="1">
      <c r="A3" s="20"/>
      <c r="B3" s="20"/>
      <c r="Q3" s="25" t="s">
        <v>2</v>
      </c>
    </row>
    <row r="4" spans="3:17" ht="15.75" customHeight="1">
      <c r="C4" s="27" t="s">
        <v>218</v>
      </c>
      <c r="E4" s="28"/>
      <c r="Q4" s="29"/>
    </row>
    <row r="5" ht="3.75" customHeight="1"/>
    <row r="6" spans="2:7" ht="13.5" thickBot="1">
      <c r="B6" s="30"/>
      <c r="C6" s="31"/>
      <c r="D6" s="32"/>
      <c r="E6" s="33" t="s">
        <v>4</v>
      </c>
      <c r="F6" s="34"/>
      <c r="G6" s="144"/>
    </row>
    <row r="7" spans="1:18" s="84" customFormat="1" ht="13.5" thickBot="1">
      <c r="A7" s="74" t="s">
        <v>5</v>
      </c>
      <c r="B7" s="75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80" t="s">
        <v>11</v>
      </c>
      <c r="H7" s="79" t="s">
        <v>12</v>
      </c>
      <c r="I7" s="78" t="s">
        <v>13</v>
      </c>
      <c r="J7" s="81" t="s">
        <v>14</v>
      </c>
      <c r="K7" s="79" t="s">
        <v>15</v>
      </c>
      <c r="L7" s="79" t="s">
        <v>16</v>
      </c>
      <c r="M7" s="79" t="s">
        <v>4</v>
      </c>
      <c r="N7" s="79" t="s">
        <v>15</v>
      </c>
      <c r="O7" s="79" t="s">
        <v>16</v>
      </c>
      <c r="P7" s="82" t="s">
        <v>17</v>
      </c>
      <c r="Q7" s="83" t="s">
        <v>18</v>
      </c>
      <c r="R7" s="142" t="s">
        <v>219</v>
      </c>
    </row>
    <row r="8" spans="1:20" ht="14.25">
      <c r="A8" s="46">
        <v>1</v>
      </c>
      <c r="B8" s="47">
        <v>50</v>
      </c>
      <c r="C8" s="48" t="s">
        <v>220</v>
      </c>
      <c r="D8" s="49" t="s">
        <v>221</v>
      </c>
      <c r="E8" s="145" t="s">
        <v>222</v>
      </c>
      <c r="F8" s="51" t="s">
        <v>23</v>
      </c>
      <c r="G8" s="146" t="s">
        <v>24</v>
      </c>
      <c r="H8" s="51" t="s">
        <v>75</v>
      </c>
      <c r="I8" s="85">
        <f>IF(ISBLANK(M8),"",TRUNC(24.63*(M8-17)^2))</f>
        <v>931</v>
      </c>
      <c r="J8" s="147">
        <v>10.98</v>
      </c>
      <c r="K8" s="148">
        <v>-1.3</v>
      </c>
      <c r="L8" s="87">
        <v>0.133</v>
      </c>
      <c r="M8" s="149">
        <v>10.85</v>
      </c>
      <c r="N8" s="148">
        <v>-2.1</v>
      </c>
      <c r="O8" s="87">
        <v>0.134</v>
      </c>
      <c r="P8" s="88" t="str">
        <f aca="true" t="shared" si="0" ref="P8:P14">IF(ISBLANK(M8),"",IF(M8&gt;13,"",IF(M8&lt;=10.28,"TSM",IF(M8&lt;=10.58,"SM",IF(M8&lt;=10.9,"KSM",IF(M8&lt;=11.35,"I A",IF(M8&lt;=12,"II A",IF(M8&lt;=13,"III A"))))))))</f>
        <v>KSM</v>
      </c>
      <c r="Q8" s="150" t="s">
        <v>223</v>
      </c>
      <c r="R8" s="151" t="s">
        <v>73</v>
      </c>
      <c r="S8" s="6"/>
      <c r="T8" s="6"/>
    </row>
    <row r="9" spans="1:20" ht="14.25">
      <c r="A9" s="46">
        <v>2</v>
      </c>
      <c r="B9" s="47">
        <v>144</v>
      </c>
      <c r="C9" s="48" t="s">
        <v>193</v>
      </c>
      <c r="D9" s="49" t="s">
        <v>224</v>
      </c>
      <c r="E9" s="145" t="s">
        <v>225</v>
      </c>
      <c r="F9" s="51" t="s">
        <v>69</v>
      </c>
      <c r="G9" s="146" t="s">
        <v>31</v>
      </c>
      <c r="H9" s="51"/>
      <c r="I9" s="85">
        <f>IF(ISBLANK(M9),"",TRUNC(24.63*(M9-17)^2))</f>
        <v>840</v>
      </c>
      <c r="J9" s="147">
        <v>11.31</v>
      </c>
      <c r="K9" s="148">
        <v>-1.3</v>
      </c>
      <c r="L9" s="87">
        <v>0.153</v>
      </c>
      <c r="M9" s="149">
        <v>11.16</v>
      </c>
      <c r="N9" s="148">
        <v>-2.1</v>
      </c>
      <c r="O9" s="87">
        <v>0.173</v>
      </c>
      <c r="P9" s="88" t="str">
        <f t="shared" si="0"/>
        <v>I A</v>
      </c>
      <c r="Q9" s="51" t="s">
        <v>226</v>
      </c>
      <c r="R9" s="151" t="s">
        <v>227</v>
      </c>
      <c r="S9" s="6"/>
      <c r="T9" s="6"/>
    </row>
    <row r="10" spans="1:22" ht="14.25">
      <c r="A10" s="46">
        <v>3</v>
      </c>
      <c r="B10" s="47">
        <v>170</v>
      </c>
      <c r="C10" s="48" t="s">
        <v>228</v>
      </c>
      <c r="D10" s="49" t="s">
        <v>229</v>
      </c>
      <c r="E10" s="145" t="s">
        <v>230</v>
      </c>
      <c r="F10" s="51" t="s">
        <v>46</v>
      </c>
      <c r="G10" s="146" t="s">
        <v>45</v>
      </c>
      <c r="H10" s="51" t="s">
        <v>231</v>
      </c>
      <c r="I10" s="85">
        <f>IF(ISBLANK(M10),"",TRUNC(24.63*(M10-17)^2))</f>
        <v>831</v>
      </c>
      <c r="J10" s="147">
        <v>11.27</v>
      </c>
      <c r="K10" s="148">
        <v>-2.2</v>
      </c>
      <c r="L10" s="87">
        <v>0.202</v>
      </c>
      <c r="M10" s="149">
        <v>11.19</v>
      </c>
      <c r="N10" s="148">
        <v>-2.1</v>
      </c>
      <c r="O10" s="87">
        <v>0.178</v>
      </c>
      <c r="P10" s="88" t="str">
        <f t="shared" si="0"/>
        <v>I A</v>
      </c>
      <c r="Q10" s="51" t="s">
        <v>232</v>
      </c>
      <c r="R10" s="151" t="s">
        <v>233</v>
      </c>
      <c r="S10" s="6"/>
      <c r="T10" s="6"/>
      <c r="V10" s="152" t="s">
        <v>234</v>
      </c>
    </row>
    <row r="11" spans="1:22" ht="14.25">
      <c r="A11" s="46">
        <v>4</v>
      </c>
      <c r="B11" s="47">
        <v>141</v>
      </c>
      <c r="C11" s="48" t="s">
        <v>235</v>
      </c>
      <c r="D11" s="49" t="s">
        <v>236</v>
      </c>
      <c r="E11" s="145" t="s">
        <v>237</v>
      </c>
      <c r="F11" s="51" t="s">
        <v>69</v>
      </c>
      <c r="G11" s="146" t="s">
        <v>31</v>
      </c>
      <c r="H11" s="51"/>
      <c r="I11" s="85">
        <f>IF(ISBLANK(M11),"",TRUNC(24.63*(M11-17)^2))</f>
        <v>831</v>
      </c>
      <c r="J11" s="147">
        <v>11.31</v>
      </c>
      <c r="K11" s="148">
        <v>-2.2</v>
      </c>
      <c r="L11" s="87">
        <v>0.127</v>
      </c>
      <c r="M11" s="149">
        <v>11.19</v>
      </c>
      <c r="N11" s="148">
        <v>-2.1</v>
      </c>
      <c r="O11" s="87">
        <v>0.153</v>
      </c>
      <c r="P11" s="88" t="str">
        <f t="shared" si="0"/>
        <v>I A</v>
      </c>
      <c r="Q11" s="51" t="s">
        <v>238</v>
      </c>
      <c r="R11" s="151" t="s">
        <v>239</v>
      </c>
      <c r="S11" s="6"/>
      <c r="T11" s="6"/>
      <c r="V11" s="152" t="s">
        <v>240</v>
      </c>
    </row>
    <row r="12" spans="1:20" ht="14.25">
      <c r="A12" s="46">
        <v>5</v>
      </c>
      <c r="B12" s="47">
        <v>171</v>
      </c>
      <c r="C12" s="48" t="s">
        <v>241</v>
      </c>
      <c r="D12" s="49" t="s">
        <v>242</v>
      </c>
      <c r="E12" s="145" t="s">
        <v>243</v>
      </c>
      <c r="F12" s="51" t="s">
        <v>46</v>
      </c>
      <c r="G12" s="146" t="s">
        <v>45</v>
      </c>
      <c r="H12" s="51" t="s">
        <v>231</v>
      </c>
      <c r="I12" s="85">
        <f>IF(ISBLANK(M12),"",TRUNC(24.63*(M12-17)^2))</f>
        <v>803</v>
      </c>
      <c r="J12" s="147">
        <v>11.36</v>
      </c>
      <c r="K12" s="148">
        <v>-1.3</v>
      </c>
      <c r="L12" s="87">
        <v>0.135</v>
      </c>
      <c r="M12" s="149">
        <v>11.29</v>
      </c>
      <c r="N12" s="148">
        <v>-2.1</v>
      </c>
      <c r="O12" s="87">
        <v>0.214</v>
      </c>
      <c r="P12" s="88" t="str">
        <f t="shared" si="0"/>
        <v>I A</v>
      </c>
      <c r="Q12" s="51" t="s">
        <v>244</v>
      </c>
      <c r="R12" s="151" t="s">
        <v>245</v>
      </c>
      <c r="S12" s="6"/>
      <c r="T12" s="6"/>
    </row>
    <row r="13" spans="1:20" ht="14.25">
      <c r="A13" s="46">
        <v>6</v>
      </c>
      <c r="B13" s="47">
        <v>136</v>
      </c>
      <c r="C13" s="48" t="s">
        <v>246</v>
      </c>
      <c r="D13" s="49" t="s">
        <v>247</v>
      </c>
      <c r="E13" s="145" t="s">
        <v>108</v>
      </c>
      <c r="F13" s="51" t="s">
        <v>38</v>
      </c>
      <c r="G13" s="146" t="s">
        <v>248</v>
      </c>
      <c r="H13" s="51" t="s">
        <v>249</v>
      </c>
      <c r="I13" s="85" t="s">
        <v>39</v>
      </c>
      <c r="J13" s="147">
        <v>11.49</v>
      </c>
      <c r="K13" s="148">
        <v>-1.3</v>
      </c>
      <c r="L13" s="87">
        <v>0.171</v>
      </c>
      <c r="M13" s="149">
        <v>11.43</v>
      </c>
      <c r="N13" s="148">
        <v>-2.1</v>
      </c>
      <c r="O13" s="87">
        <v>0.163</v>
      </c>
      <c r="P13" s="88" t="str">
        <f t="shared" si="0"/>
        <v>II A</v>
      </c>
      <c r="Q13" s="51" t="s">
        <v>250</v>
      </c>
      <c r="R13" s="151" t="s">
        <v>251</v>
      </c>
      <c r="S13" s="6"/>
      <c r="T13" s="6"/>
    </row>
    <row r="14" spans="1:20" ht="15" thickBot="1">
      <c r="A14" s="46">
        <v>7</v>
      </c>
      <c r="B14" s="47">
        <v>140</v>
      </c>
      <c r="C14" s="48" t="s">
        <v>252</v>
      </c>
      <c r="D14" s="49" t="s">
        <v>253</v>
      </c>
      <c r="E14" s="145" t="s">
        <v>254</v>
      </c>
      <c r="F14" s="51" t="s">
        <v>100</v>
      </c>
      <c r="G14" s="146" t="s">
        <v>31</v>
      </c>
      <c r="H14" s="51"/>
      <c r="I14" s="85">
        <f>IF(ISBLANK(M14),"",TRUNC(24.63*(M14-17)^2))</f>
        <v>739</v>
      </c>
      <c r="J14" s="147">
        <v>11.57</v>
      </c>
      <c r="K14" s="148">
        <v>-2.2</v>
      </c>
      <c r="L14" s="87">
        <v>0.157</v>
      </c>
      <c r="M14" s="149">
        <v>11.52</v>
      </c>
      <c r="N14" s="148">
        <v>-2.1</v>
      </c>
      <c r="O14" s="87">
        <v>0.11</v>
      </c>
      <c r="P14" s="88" t="str">
        <f t="shared" si="0"/>
        <v>II A</v>
      </c>
      <c r="Q14" s="51" t="s">
        <v>255</v>
      </c>
      <c r="R14" s="151" t="s">
        <v>73</v>
      </c>
      <c r="S14" s="6"/>
      <c r="T14" s="6"/>
    </row>
    <row r="15" spans="1:18" s="84" customFormat="1" ht="13.5" thickBot="1">
      <c r="A15" s="74" t="s">
        <v>5</v>
      </c>
      <c r="B15" s="75" t="s">
        <v>6</v>
      </c>
      <c r="C15" s="76" t="s">
        <v>7</v>
      </c>
      <c r="D15" s="77" t="s">
        <v>8</v>
      </c>
      <c r="E15" s="78" t="s">
        <v>9</v>
      </c>
      <c r="F15" s="79" t="s">
        <v>10</v>
      </c>
      <c r="G15" s="80" t="s">
        <v>11</v>
      </c>
      <c r="H15" s="79" t="s">
        <v>12</v>
      </c>
      <c r="I15" s="78" t="s">
        <v>13</v>
      </c>
      <c r="J15" s="81" t="s">
        <v>14</v>
      </c>
      <c r="K15" s="79" t="s">
        <v>15</v>
      </c>
      <c r="L15" s="79" t="s">
        <v>16</v>
      </c>
      <c r="M15" s="79" t="s">
        <v>4</v>
      </c>
      <c r="N15" s="79" t="s">
        <v>15</v>
      </c>
      <c r="O15" s="79" t="s">
        <v>16</v>
      </c>
      <c r="P15" s="82" t="s">
        <v>17</v>
      </c>
      <c r="Q15" s="83" t="s">
        <v>18</v>
      </c>
      <c r="R15" s="142" t="s">
        <v>219</v>
      </c>
    </row>
    <row r="16" spans="1:20" ht="15">
      <c r="A16" s="46" t="s">
        <v>86</v>
      </c>
      <c r="B16" s="47">
        <v>23</v>
      </c>
      <c r="C16" s="48" t="s">
        <v>256</v>
      </c>
      <c r="D16" s="49" t="s">
        <v>257</v>
      </c>
      <c r="E16" s="145" t="s">
        <v>258</v>
      </c>
      <c r="F16" s="51" t="s">
        <v>259</v>
      </c>
      <c r="G16" s="146"/>
      <c r="H16" s="51" t="s">
        <v>32</v>
      </c>
      <c r="I16" s="85" t="s">
        <v>86</v>
      </c>
      <c r="J16" s="147">
        <v>11.26</v>
      </c>
      <c r="K16" s="148">
        <v>-2.2</v>
      </c>
      <c r="L16" s="87">
        <v>0.165</v>
      </c>
      <c r="M16" s="153"/>
      <c r="N16" s="148"/>
      <c r="O16" s="87"/>
      <c r="P16" s="88" t="str">
        <f>IF(ISBLANK(J16),"",IF(J16&gt;13,"",IF(J16&lt;=10.28,"TSM",IF(J16&lt;=10.58,"SM",IF(J16&lt;=10.9,"KSM",IF(J16&lt;=11.35,"I A",IF(J16&lt;=12,"II A",IF(J16&lt;=13,"III A"))))))))</f>
        <v>I A</v>
      </c>
      <c r="Q16" s="51" t="s">
        <v>260</v>
      </c>
      <c r="R16" s="151" t="s">
        <v>261</v>
      </c>
      <c r="S16" s="6"/>
      <c r="T16" s="6"/>
    </row>
    <row r="17" spans="1:20" ht="15">
      <c r="A17" s="46" t="s">
        <v>86</v>
      </c>
      <c r="B17" s="47">
        <v>22</v>
      </c>
      <c r="C17" s="48" t="s">
        <v>103</v>
      </c>
      <c r="D17" s="49" t="s">
        <v>262</v>
      </c>
      <c r="E17" s="145" t="s">
        <v>410</v>
      </c>
      <c r="F17" s="51" t="s">
        <v>38</v>
      </c>
      <c r="G17" s="146" t="s">
        <v>31</v>
      </c>
      <c r="H17" s="51"/>
      <c r="I17" s="85" t="s">
        <v>86</v>
      </c>
      <c r="J17" s="147">
        <v>11.68</v>
      </c>
      <c r="K17" s="148">
        <v>-2.2</v>
      </c>
      <c r="L17" s="87">
        <v>0.175</v>
      </c>
      <c r="M17" s="153"/>
      <c r="N17" s="148"/>
      <c r="O17" s="87"/>
      <c r="P17" s="88" t="str">
        <f>IF(ISBLANK(J17),"",IF(J17&gt;13,"",IF(J17&lt;=10.28,"TSM",IF(J17&lt;=10.58,"SM",IF(J17&lt;=10.9,"KSM",IF(J17&lt;=11.35,"I A",IF(J17&lt;=12,"II A",IF(J17&lt;=13,"III A"))))))))</f>
        <v>II A</v>
      </c>
      <c r="Q17" s="51" t="s">
        <v>263</v>
      </c>
      <c r="R17" s="151" t="s">
        <v>264</v>
      </c>
      <c r="S17" s="6"/>
      <c r="T17" s="6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26" customWidth="1"/>
    <col min="2" max="2" width="4.7109375" style="26" customWidth="1"/>
    <col min="3" max="3" width="9.421875" style="21" customWidth="1"/>
    <col min="4" max="4" width="16.7109375" style="22" customWidth="1"/>
    <col min="5" max="5" width="9.28125" style="23" customWidth="1"/>
    <col min="6" max="6" width="9.7109375" style="22" customWidth="1"/>
    <col min="7" max="7" width="9.57421875" style="22" customWidth="1"/>
    <col min="8" max="8" width="12.8515625" style="22" customWidth="1"/>
    <col min="9" max="9" width="5.421875" style="6" customWidth="1"/>
    <col min="10" max="10" width="7.140625" style="24" customWidth="1"/>
    <col min="11" max="11" width="4.00390625" style="24" customWidth="1"/>
    <col min="12" max="12" width="4.7109375" style="24" customWidth="1"/>
    <col min="13" max="13" width="4.421875" style="6" customWidth="1"/>
    <col min="14" max="14" width="22.421875" style="22" customWidth="1"/>
    <col min="15" max="15" width="0" style="22" hidden="1" customWidth="1"/>
    <col min="16" max="16384" width="9.140625" style="22" customWidth="1"/>
  </cols>
  <sheetData>
    <row r="1" spans="1:13" s="4" customFormat="1" ht="18.75" customHeight="1">
      <c r="A1" s="1" t="s">
        <v>0</v>
      </c>
      <c r="B1" s="2"/>
      <c r="C1" s="3"/>
      <c r="E1" s="5"/>
      <c r="I1" s="6"/>
      <c r="J1" s="7"/>
      <c r="K1" s="7"/>
      <c r="L1" s="7"/>
      <c r="M1" s="6"/>
    </row>
    <row r="2" spans="1:14" s="13" customFormat="1" ht="22.5" customHeight="1">
      <c r="A2" s="10"/>
      <c r="B2" s="11"/>
      <c r="C2" s="12"/>
      <c r="E2" s="14"/>
      <c r="I2" s="15"/>
      <c r="J2" s="16"/>
      <c r="K2" s="16"/>
      <c r="L2" s="16"/>
      <c r="M2" s="15"/>
      <c r="N2" s="17" t="s">
        <v>1</v>
      </c>
    </row>
    <row r="3" spans="1:14" ht="15" customHeight="1">
      <c r="A3" s="20"/>
      <c r="B3" s="20"/>
      <c r="N3" s="25" t="s">
        <v>2</v>
      </c>
    </row>
    <row r="4" spans="3:14" ht="15.75" customHeight="1">
      <c r="C4" s="27" t="s">
        <v>51</v>
      </c>
      <c r="E4" s="28"/>
      <c r="N4" s="29"/>
    </row>
    <row r="5" ht="3.75" customHeight="1"/>
    <row r="6" spans="2:7" ht="13.5" thickBot="1">
      <c r="B6" s="30"/>
      <c r="C6" s="31"/>
      <c r="D6" s="32"/>
      <c r="E6" s="33" t="s">
        <v>4</v>
      </c>
      <c r="F6" s="34"/>
      <c r="G6" s="35"/>
    </row>
    <row r="7" spans="1:14" s="45" customFormat="1" ht="13.5" thickBot="1">
      <c r="A7" s="36" t="s">
        <v>5</v>
      </c>
      <c r="B7" s="37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1" t="s">
        <v>50</v>
      </c>
      <c r="K7" s="41" t="s">
        <v>15</v>
      </c>
      <c r="L7" s="41" t="s">
        <v>16</v>
      </c>
      <c r="M7" s="43" t="s">
        <v>17</v>
      </c>
      <c r="N7" s="44" t="s">
        <v>18</v>
      </c>
    </row>
    <row r="8" spans="1:16" ht="13.5" customHeight="1">
      <c r="A8" s="46">
        <v>1</v>
      </c>
      <c r="B8" s="47">
        <v>69</v>
      </c>
      <c r="C8" s="48" t="s">
        <v>49</v>
      </c>
      <c r="D8" s="49" t="s">
        <v>48</v>
      </c>
      <c r="E8" s="50" t="s">
        <v>47</v>
      </c>
      <c r="F8" s="51" t="s">
        <v>46</v>
      </c>
      <c r="G8" s="51" t="s">
        <v>45</v>
      </c>
      <c r="H8" s="51" t="s">
        <v>44</v>
      </c>
      <c r="I8" s="61">
        <f>IF(ISBLANK(J8),"",TRUNC(3.98*((J8)-30)^2))</f>
        <v>793</v>
      </c>
      <c r="J8" s="60">
        <v>15.88</v>
      </c>
      <c r="K8" s="54">
        <v>-0.3</v>
      </c>
      <c r="L8" s="55">
        <v>0.183</v>
      </c>
      <c r="M8" s="59" t="str">
        <f>IF(ISBLANK(J8),"",IF(J8&gt;19.04,"",IF(J8&lt;=13.11,"TSM",IF(J8&lt;=14,"SM",IF(J8&lt;=15.04,"KSM",IF(J8&lt;=16.24,"I A",IF(J8&lt;=17.64,"II A",IF(J8&lt;=19.04,"III A"))))))))</f>
        <v>I A</v>
      </c>
      <c r="N8" s="51" t="s">
        <v>43</v>
      </c>
      <c r="O8" s="6" t="s">
        <v>42</v>
      </c>
      <c r="P8" s="6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1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140625" style="26" customWidth="1"/>
    <col min="2" max="2" width="5.00390625" style="26" customWidth="1"/>
    <col min="3" max="3" width="9.421875" style="21" customWidth="1"/>
    <col min="4" max="4" width="11.7109375" style="22" customWidth="1"/>
    <col min="5" max="5" width="9.28125" style="23" customWidth="1"/>
    <col min="6" max="6" width="12.28125" style="22" customWidth="1"/>
    <col min="7" max="7" width="8.7109375" style="22" customWidth="1"/>
    <col min="8" max="8" width="7.57421875" style="22" bestFit="1" customWidth="1"/>
    <col min="9" max="9" width="5.421875" style="6" customWidth="1"/>
    <col min="10" max="10" width="6.421875" style="24" customWidth="1"/>
    <col min="11" max="11" width="4.00390625" style="24" customWidth="1"/>
    <col min="12" max="12" width="4.7109375" style="24" customWidth="1"/>
    <col min="13" max="13" width="6.00390625" style="24" hidden="1" customWidth="1"/>
    <col min="14" max="14" width="5.140625" style="24" hidden="1" customWidth="1"/>
    <col min="15" max="15" width="4.7109375" style="24" hidden="1" customWidth="1"/>
    <col min="16" max="16" width="4.421875" style="6" customWidth="1"/>
    <col min="17" max="17" width="24.57421875" style="22" customWidth="1"/>
    <col min="18" max="18" width="5.8515625" style="8" hidden="1" customWidth="1"/>
    <col min="19" max="20" width="2.00390625" style="22" hidden="1" customWidth="1"/>
    <col min="21" max="21" width="9.140625" style="9" customWidth="1"/>
    <col min="22" max="16384" width="9.140625" style="22" customWidth="1"/>
  </cols>
  <sheetData>
    <row r="1" spans="1:21" s="4" customFormat="1" ht="18.75" customHeight="1">
      <c r="A1" s="1" t="s">
        <v>0</v>
      </c>
      <c r="B1" s="2"/>
      <c r="C1" s="3"/>
      <c r="E1" s="5"/>
      <c r="I1" s="6"/>
      <c r="J1" s="7"/>
      <c r="K1" s="7"/>
      <c r="L1" s="7"/>
      <c r="M1" s="7"/>
      <c r="N1" s="7"/>
      <c r="O1" s="7"/>
      <c r="P1" s="6"/>
      <c r="R1" s="8"/>
      <c r="U1" s="9"/>
    </row>
    <row r="2" spans="1:21" s="13" customFormat="1" ht="22.5" customHeight="1">
      <c r="A2" s="10"/>
      <c r="B2" s="11"/>
      <c r="C2" s="12"/>
      <c r="E2" s="14"/>
      <c r="I2" s="15"/>
      <c r="J2" s="16"/>
      <c r="K2" s="16"/>
      <c r="L2" s="16"/>
      <c r="M2" s="16"/>
      <c r="N2" s="16"/>
      <c r="O2" s="16"/>
      <c r="P2" s="15"/>
      <c r="Q2" s="17" t="s">
        <v>1</v>
      </c>
      <c r="R2" s="18"/>
      <c r="U2" s="19"/>
    </row>
    <row r="3" spans="1:17" ht="15" customHeight="1">
      <c r="A3" s="20"/>
      <c r="B3" s="20"/>
      <c r="Q3" s="25" t="s">
        <v>2</v>
      </c>
    </row>
    <row r="4" spans="3:21" ht="15.75" customHeight="1">
      <c r="C4" s="27" t="s">
        <v>3</v>
      </c>
      <c r="E4" s="28"/>
      <c r="Q4" s="29"/>
      <c r="U4" s="19"/>
    </row>
    <row r="5" ht="3.75" customHeight="1"/>
    <row r="6" spans="2:21" ht="13.5" thickBot="1">
      <c r="B6" s="30"/>
      <c r="C6" s="31"/>
      <c r="D6" s="32"/>
      <c r="E6" s="33"/>
      <c r="F6" s="34" t="s">
        <v>4</v>
      </c>
      <c r="G6" s="35"/>
      <c r="U6" s="19"/>
    </row>
    <row r="7" spans="1:21" s="45" customFormat="1" ht="13.5" thickBot="1">
      <c r="A7" s="36" t="s">
        <v>5</v>
      </c>
      <c r="B7" s="37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14</v>
      </c>
      <c r="K7" s="41" t="s">
        <v>15</v>
      </c>
      <c r="L7" s="41" t="s">
        <v>16</v>
      </c>
      <c r="M7" s="41"/>
      <c r="N7" s="41"/>
      <c r="O7" s="41"/>
      <c r="P7" s="43" t="s">
        <v>17</v>
      </c>
      <c r="Q7" s="44" t="s">
        <v>18</v>
      </c>
      <c r="R7" s="18" t="s">
        <v>19</v>
      </c>
      <c r="U7" s="9"/>
    </row>
    <row r="8" spans="1:21" ht="13.5" customHeight="1">
      <c r="A8" s="46">
        <v>1</v>
      </c>
      <c r="B8" s="47">
        <v>59</v>
      </c>
      <c r="C8" s="48" t="s">
        <v>20</v>
      </c>
      <c r="D8" s="49" t="s">
        <v>21</v>
      </c>
      <c r="E8" s="50" t="s">
        <v>22</v>
      </c>
      <c r="F8" s="51" t="s">
        <v>23</v>
      </c>
      <c r="G8" s="51" t="s">
        <v>24</v>
      </c>
      <c r="H8" s="51"/>
      <c r="I8" s="52"/>
      <c r="J8" s="53">
        <v>14.22</v>
      </c>
      <c r="K8" s="54">
        <v>0</v>
      </c>
      <c r="L8" s="55">
        <v>0.171</v>
      </c>
      <c r="M8" s="56"/>
      <c r="N8" s="54"/>
      <c r="O8" s="55"/>
      <c r="P8" s="57" t="str">
        <f>IF(ISBLANK(J8),"",IF(J8&gt;18.74,"",IF(J8&lt;=13.62,"TSM",IF(J8&lt;=14.35,"SM",IF(J8&lt;=15.15,"KSM",IF(J8&lt;=16,"I A",IF(J8&lt;=17.24,"II A",IF(J8&lt;=18.74,"III A"))))))))</f>
        <v>SM</v>
      </c>
      <c r="Q8" s="51" t="s">
        <v>25</v>
      </c>
      <c r="R8" s="58" t="s">
        <v>26</v>
      </c>
      <c r="U8" s="19"/>
    </row>
    <row r="9" spans="1:21" ht="13.5" customHeight="1">
      <c r="A9" s="46">
        <v>2</v>
      </c>
      <c r="B9" s="47">
        <v>146</v>
      </c>
      <c r="C9" s="48" t="s">
        <v>27</v>
      </c>
      <c r="D9" s="49" t="s">
        <v>28</v>
      </c>
      <c r="E9" s="50" t="s">
        <v>29</v>
      </c>
      <c r="F9" s="51" t="s">
        <v>30</v>
      </c>
      <c r="G9" s="51" t="s">
        <v>31</v>
      </c>
      <c r="H9" s="51" t="s">
        <v>32</v>
      </c>
      <c r="I9" s="52"/>
      <c r="J9" s="53">
        <v>14.56</v>
      </c>
      <c r="K9" s="54">
        <v>0</v>
      </c>
      <c r="L9" s="55">
        <v>0.18</v>
      </c>
      <c r="M9" s="56"/>
      <c r="N9" s="54"/>
      <c r="O9" s="55"/>
      <c r="P9" s="57" t="str">
        <f>IF(ISBLANK(J9),"",IF(J9&gt;18.74,"",IF(J9&lt;=13.62,"TSM",IF(J9&lt;=14.35,"SM",IF(J9&lt;=15.15,"KSM",IF(J9&lt;=16,"I A",IF(J9&lt;=17.24,"II A",IF(J9&lt;=18.74,"III A"))))))))</f>
        <v>KSM</v>
      </c>
      <c r="Q9" s="51" t="s">
        <v>33</v>
      </c>
      <c r="R9" s="58" t="s">
        <v>34</v>
      </c>
      <c r="U9" s="19"/>
    </row>
    <row r="10" spans="1:21" ht="13.5" customHeight="1">
      <c r="A10" s="46">
        <v>3</v>
      </c>
      <c r="B10" s="47">
        <v>138</v>
      </c>
      <c r="C10" s="48" t="s">
        <v>35</v>
      </c>
      <c r="D10" s="49" t="s">
        <v>36</v>
      </c>
      <c r="E10" s="50" t="s">
        <v>37</v>
      </c>
      <c r="F10" s="51" t="s">
        <v>38</v>
      </c>
      <c r="G10" s="51" t="s">
        <v>31</v>
      </c>
      <c r="H10" s="51"/>
      <c r="I10" s="52" t="s">
        <v>39</v>
      </c>
      <c r="J10" s="53">
        <v>17.41</v>
      </c>
      <c r="K10" s="54">
        <v>0</v>
      </c>
      <c r="L10" s="55">
        <v>0.147</v>
      </c>
      <c r="M10" s="56"/>
      <c r="N10" s="54"/>
      <c r="O10" s="55"/>
      <c r="P10" s="57" t="str">
        <f>IF(ISBLANK(J10),"",IF(J10&gt;18.74,"",IF(J10&lt;=13.62,"TSM",IF(J10&lt;=14.35,"SM",IF(J10&lt;=15.15,"KSM",IF(J10&lt;=16,"I A",IF(J10&lt;=17.24,"II A",IF(J10&lt;=18.74,"III A"))))))))</f>
        <v>III A</v>
      </c>
      <c r="Q10" s="51" t="s">
        <v>40</v>
      </c>
      <c r="R10" s="58" t="s">
        <v>41</v>
      </c>
      <c r="U10" s="19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5.140625" style="26" customWidth="1"/>
    <col min="3" max="3" width="9.421875" style="21" customWidth="1"/>
    <col min="4" max="4" width="19.28125" style="22" customWidth="1"/>
    <col min="5" max="5" width="9.28125" style="23" customWidth="1"/>
    <col min="6" max="6" width="10.421875" style="22" customWidth="1"/>
    <col min="7" max="7" width="7.421875" style="22" customWidth="1"/>
    <col min="8" max="8" width="12.8515625" style="22" customWidth="1"/>
    <col min="9" max="9" width="5.421875" style="6" customWidth="1"/>
    <col min="10" max="10" width="6.421875" style="24" customWidth="1"/>
    <col min="11" max="11" width="4.8515625" style="24" bestFit="1" customWidth="1"/>
    <col min="12" max="12" width="4.421875" style="6" customWidth="1"/>
    <col min="13" max="13" width="24.421875" style="22" customWidth="1"/>
    <col min="14" max="14" width="5.8515625" style="62" hidden="1" customWidth="1"/>
    <col min="15" max="16" width="2.00390625" style="22" customWidth="1"/>
    <col min="17" max="17" width="9.140625" style="22" customWidth="1"/>
    <col min="18" max="16384" width="9.140625" style="22" customWidth="1"/>
  </cols>
  <sheetData>
    <row r="1" spans="1:14" s="4" customFormat="1" ht="18.75" customHeight="1">
      <c r="A1" s="1" t="s">
        <v>0</v>
      </c>
      <c r="B1" s="2"/>
      <c r="C1" s="3"/>
      <c r="E1" s="5"/>
      <c r="I1" s="6"/>
      <c r="J1" s="7"/>
      <c r="K1" s="7"/>
      <c r="L1" s="6"/>
      <c r="N1" s="62"/>
    </row>
    <row r="2" spans="1:14" s="13" customFormat="1" ht="22.5" customHeight="1">
      <c r="A2" s="10"/>
      <c r="B2" s="11"/>
      <c r="C2" s="12"/>
      <c r="E2" s="14"/>
      <c r="I2" s="15"/>
      <c r="J2" s="16"/>
      <c r="K2" s="16"/>
      <c r="L2" s="15"/>
      <c r="M2" s="17" t="s">
        <v>1</v>
      </c>
      <c r="N2" s="68"/>
    </row>
    <row r="3" spans="1:13" ht="15" customHeight="1">
      <c r="A3" s="20"/>
      <c r="B3" s="20"/>
      <c r="M3" s="25" t="s">
        <v>2</v>
      </c>
    </row>
    <row r="4" spans="3:13" ht="15.75" customHeight="1">
      <c r="C4" s="27" t="s">
        <v>129</v>
      </c>
      <c r="E4" s="28"/>
      <c r="M4" s="29"/>
    </row>
    <row r="5" ht="3.75" customHeight="1">
      <c r="I5" s="73">
        <v>1.1574074074074073E-05</v>
      </c>
    </row>
    <row r="6" spans="2:7" ht="13.5" thickBot="1">
      <c r="B6" s="30"/>
      <c r="C6" s="31"/>
      <c r="D6" s="32"/>
      <c r="E6" s="33" t="s">
        <v>4</v>
      </c>
      <c r="F6" s="34"/>
      <c r="G6" s="35"/>
    </row>
    <row r="7" spans="1:14" s="84" customFormat="1" ht="13.5" thickBot="1">
      <c r="A7" s="74" t="s">
        <v>5</v>
      </c>
      <c r="B7" s="75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80" t="s">
        <v>11</v>
      </c>
      <c r="H7" s="79" t="s">
        <v>12</v>
      </c>
      <c r="I7" s="79" t="s">
        <v>13</v>
      </c>
      <c r="J7" s="79" t="s">
        <v>50</v>
      </c>
      <c r="K7" s="81" t="s">
        <v>16</v>
      </c>
      <c r="L7" s="82" t="s">
        <v>17</v>
      </c>
      <c r="M7" s="83" t="s">
        <v>18</v>
      </c>
      <c r="N7" s="68" t="s">
        <v>19</v>
      </c>
    </row>
    <row r="8" spans="1:15" ht="13.5" customHeight="1">
      <c r="A8" s="46">
        <v>1</v>
      </c>
      <c r="B8" s="47">
        <v>107</v>
      </c>
      <c r="C8" s="48" t="s">
        <v>130</v>
      </c>
      <c r="D8" s="49" t="s">
        <v>131</v>
      </c>
      <c r="E8" s="50" t="s">
        <v>132</v>
      </c>
      <c r="F8" s="51" t="s">
        <v>133</v>
      </c>
      <c r="G8" s="51" t="s">
        <v>24</v>
      </c>
      <c r="H8" s="51"/>
      <c r="I8" s="85">
        <f>IF(ISBLANK(J8),"",TRUNC(0.335*((J8/$I$5)-110)^2))</f>
        <v>846</v>
      </c>
      <c r="J8" s="86">
        <v>0.0006914351851851852</v>
      </c>
      <c r="K8" s="87">
        <v>0.617</v>
      </c>
      <c r="L8" s="88" t="str">
        <f>IF(ISBLANK(J8),"",IF(J8&gt;0.000811805555555556,"",IF(J8&lt;=0.000605324074074074,"TSM",IF(J8&lt;=0.000626736111111111,"SM",IF(J8&lt;=0.000659722222222222,"KSM",IF(J8&lt;=0.000695601851851852,"I A",IF(J8&lt;=0.000742361111111111,"II A",IF(J8&lt;=0.000811805555555556,"III A"))))))))</f>
        <v>I A</v>
      </c>
      <c r="M8" s="51" t="s">
        <v>134</v>
      </c>
      <c r="N8" s="89" t="s">
        <v>135</v>
      </c>
      <c r="O8" s="90"/>
    </row>
    <row r="9" spans="1:15" ht="13.5" customHeight="1">
      <c r="A9" s="46">
        <v>2</v>
      </c>
      <c r="B9" s="47">
        <v>139</v>
      </c>
      <c r="C9" s="48" t="s">
        <v>136</v>
      </c>
      <c r="D9" s="49" t="s">
        <v>137</v>
      </c>
      <c r="E9" s="50" t="s">
        <v>138</v>
      </c>
      <c r="F9" s="51" t="s">
        <v>139</v>
      </c>
      <c r="G9" s="51"/>
      <c r="H9" s="51" t="s">
        <v>140</v>
      </c>
      <c r="I9" s="85">
        <f>IF(ISBLANK(J9),"",TRUNC(0.335*((J9/$I$5)-110)^2))</f>
        <v>818</v>
      </c>
      <c r="J9" s="91">
        <v>0.0007010416666666667</v>
      </c>
      <c r="K9" s="87">
        <v>0.269</v>
      </c>
      <c r="L9" s="88" t="str">
        <f>IF(ISBLANK(J9),"",IF(J9&gt;0.000811805555555556,"",IF(J9&lt;=0.000605324074074074,"TSM",IF(J9&lt;=0.000626736111111111,"SM",IF(J9&lt;=0.000659722222222222,"KSM",IF(J9&lt;=0.000695601851851852,"I A",IF(J9&lt;=0.000742361111111111,"II A",IF(J9&lt;=0.000811805555555556,"III A"))))))))</f>
        <v>II A</v>
      </c>
      <c r="M9" s="51" t="s">
        <v>141</v>
      </c>
      <c r="N9" s="89" t="s">
        <v>142</v>
      </c>
      <c r="O9" s="90"/>
    </row>
    <row r="10" spans="1:15" ht="13.5" customHeight="1">
      <c r="A10" s="46" t="s">
        <v>86</v>
      </c>
      <c r="B10" s="47">
        <v>82</v>
      </c>
      <c r="C10" s="48" t="s">
        <v>143</v>
      </c>
      <c r="D10" s="49" t="s">
        <v>144</v>
      </c>
      <c r="E10" s="50" t="s">
        <v>145</v>
      </c>
      <c r="F10" s="51" t="s">
        <v>38</v>
      </c>
      <c r="G10" s="51" t="s">
        <v>31</v>
      </c>
      <c r="H10" s="51" t="s">
        <v>68</v>
      </c>
      <c r="I10" s="85" t="s">
        <v>146</v>
      </c>
      <c r="J10" s="86">
        <v>0.0006141203703703704</v>
      </c>
      <c r="K10" s="87">
        <v>0.192</v>
      </c>
      <c r="L10" s="88" t="str">
        <f>IF(ISBLANK(J10),"",IF(J10&gt;0.000811805555555556,"",IF(J10&lt;=0.000605324074074074,"TSM",IF(J10&lt;=0.000626736111111111,"SM",IF(J10&lt;=0.000659722222222222,"KSM",IF(J10&lt;=0.000695601851851852,"I A",IF(J10&lt;=0.000742361111111111,"II A",IF(J10&lt;=0.000811805555555556,"III A"))))))))</f>
        <v>SM</v>
      </c>
      <c r="M10" s="51" t="s">
        <v>147</v>
      </c>
      <c r="N10" s="89" t="s">
        <v>148</v>
      </c>
      <c r="O10" s="90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26" customWidth="1"/>
    <col min="2" max="2" width="4.7109375" style="26" customWidth="1"/>
    <col min="3" max="3" width="9.421875" style="21" customWidth="1"/>
    <col min="4" max="4" width="16.7109375" style="22" customWidth="1"/>
    <col min="5" max="5" width="9.28125" style="23" customWidth="1"/>
    <col min="6" max="6" width="13.421875" style="22" customWidth="1"/>
    <col min="7" max="7" width="7.421875" style="22" customWidth="1"/>
    <col min="8" max="8" width="12.8515625" style="22" customWidth="1"/>
    <col min="9" max="9" width="5.421875" style="6" customWidth="1"/>
    <col min="10" max="10" width="6.421875" style="24" customWidth="1"/>
    <col min="11" max="11" width="4.7109375" style="24" customWidth="1"/>
    <col min="12" max="12" width="4.421875" style="6" customWidth="1"/>
    <col min="13" max="13" width="28.140625" style="22" customWidth="1"/>
    <col min="14" max="14" width="5.8515625" style="92" hidden="1" customWidth="1"/>
    <col min="15" max="15" width="2.00390625" style="22" customWidth="1"/>
    <col min="16" max="16" width="1.421875" style="22" customWidth="1"/>
    <col min="17" max="17" width="9.140625" style="22" customWidth="1"/>
    <col min="18" max="16384" width="9.140625" style="22" customWidth="1"/>
  </cols>
  <sheetData>
    <row r="1" spans="1:14" s="4" customFormat="1" ht="18.75" customHeight="1">
      <c r="A1" s="1" t="s">
        <v>0</v>
      </c>
      <c r="B1" s="2"/>
      <c r="C1" s="3"/>
      <c r="E1" s="5"/>
      <c r="I1" s="6"/>
      <c r="J1" s="7"/>
      <c r="K1" s="7"/>
      <c r="L1" s="6"/>
      <c r="N1" s="92"/>
    </row>
    <row r="2" spans="1:14" s="13" customFormat="1" ht="22.5" customHeight="1">
      <c r="A2" s="10"/>
      <c r="B2" s="11"/>
      <c r="C2" s="12"/>
      <c r="E2" s="14"/>
      <c r="I2" s="15"/>
      <c r="J2" s="16"/>
      <c r="K2" s="16"/>
      <c r="L2" s="15"/>
      <c r="M2" s="17" t="s">
        <v>1</v>
      </c>
      <c r="N2" s="94"/>
    </row>
    <row r="3" spans="1:13" ht="15" customHeight="1">
      <c r="A3" s="20"/>
      <c r="B3" s="20"/>
      <c r="M3" s="25" t="s">
        <v>2</v>
      </c>
    </row>
    <row r="4" spans="3:13" ht="15.75" customHeight="1">
      <c r="C4" s="27" t="s">
        <v>194</v>
      </c>
      <c r="E4" s="28"/>
      <c r="M4" s="29"/>
    </row>
    <row r="5" ht="3.75" customHeight="1"/>
    <row r="6" spans="2:7" ht="13.5" thickBot="1">
      <c r="B6" s="30"/>
      <c r="C6" s="31"/>
      <c r="D6" s="32"/>
      <c r="E6" s="33" t="s">
        <v>4</v>
      </c>
      <c r="F6" s="34"/>
      <c r="G6" s="35"/>
    </row>
    <row r="7" spans="1:14" s="45" customFormat="1" ht="13.5" thickBot="1">
      <c r="A7" s="36" t="s">
        <v>5</v>
      </c>
      <c r="B7" s="37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50</v>
      </c>
      <c r="K7" s="41" t="s">
        <v>16</v>
      </c>
      <c r="L7" s="43" t="s">
        <v>17</v>
      </c>
      <c r="M7" s="44" t="s">
        <v>18</v>
      </c>
      <c r="N7" s="18" t="s">
        <v>19</v>
      </c>
    </row>
    <row r="8" spans="1:16" ht="12.75">
      <c r="A8" s="46">
        <v>1</v>
      </c>
      <c r="B8" s="47">
        <v>145</v>
      </c>
      <c r="C8" s="48" t="s">
        <v>193</v>
      </c>
      <c r="D8" s="49" t="s">
        <v>192</v>
      </c>
      <c r="E8" s="50" t="s">
        <v>191</v>
      </c>
      <c r="F8" s="51" t="s">
        <v>69</v>
      </c>
      <c r="G8" s="51" t="s">
        <v>31</v>
      </c>
      <c r="H8" s="51"/>
      <c r="I8" s="52">
        <f aca="true" t="shared" si="0" ref="I8:I15">IF(ISBLANK(J8),"",TRUNC(1.021*(J8-79)^2))</f>
        <v>1024</v>
      </c>
      <c r="J8" s="60">
        <v>47.33</v>
      </c>
      <c r="K8" s="55">
        <v>0.184</v>
      </c>
      <c r="L8" s="88" t="str">
        <f aca="true" t="shared" si="1" ref="L8:L15">IF(ISBLANK(J8),"",IF(J8&gt;58.64,"",IF(J8&lt;=45.95,"TSM",IF(J8&lt;=47.5,"SM",IF(J8&lt;=49.2,"KSM",IF(J8&lt;=51.5,"I A",IF(J8&lt;=54.64,"II A",IF(J8&lt;=58.64,"III A"))))))))</f>
        <v>SM</v>
      </c>
      <c r="M8" s="51" t="s">
        <v>190</v>
      </c>
      <c r="N8" s="93" t="s">
        <v>189</v>
      </c>
      <c r="O8" s="90"/>
      <c r="P8" s="69"/>
    </row>
    <row r="9" spans="1:16" ht="12.75">
      <c r="A9" s="46">
        <v>2</v>
      </c>
      <c r="B9" s="47">
        <v>58</v>
      </c>
      <c r="C9" s="48" t="s">
        <v>188</v>
      </c>
      <c r="D9" s="49" t="s">
        <v>187</v>
      </c>
      <c r="E9" s="50" t="s">
        <v>186</v>
      </c>
      <c r="F9" s="51" t="s">
        <v>23</v>
      </c>
      <c r="G9" s="51" t="s">
        <v>24</v>
      </c>
      <c r="H9" s="51" t="s">
        <v>75</v>
      </c>
      <c r="I9" s="52">
        <f t="shared" si="0"/>
        <v>898</v>
      </c>
      <c r="J9" s="60">
        <v>49.33</v>
      </c>
      <c r="K9" s="55">
        <v>0.174</v>
      </c>
      <c r="L9" s="88" t="str">
        <f t="shared" si="1"/>
        <v>I A</v>
      </c>
      <c r="M9" s="51" t="s">
        <v>185</v>
      </c>
      <c r="N9" s="93" t="s">
        <v>184</v>
      </c>
      <c r="O9" s="90"/>
      <c r="P9" s="69"/>
    </row>
    <row r="10" spans="1:16" ht="12.75">
      <c r="A10" s="46">
        <v>3</v>
      </c>
      <c r="B10" s="47">
        <v>142</v>
      </c>
      <c r="C10" s="48" t="s">
        <v>183</v>
      </c>
      <c r="D10" s="49" t="s">
        <v>182</v>
      </c>
      <c r="E10" s="50" t="s">
        <v>181</v>
      </c>
      <c r="F10" s="51" t="s">
        <v>180</v>
      </c>
      <c r="G10" s="51" t="s">
        <v>31</v>
      </c>
      <c r="H10" s="51"/>
      <c r="I10" s="52">
        <f t="shared" si="0"/>
        <v>866</v>
      </c>
      <c r="J10" s="60">
        <v>49.87</v>
      </c>
      <c r="K10" s="55">
        <v>0.246</v>
      </c>
      <c r="L10" s="88" t="str">
        <f t="shared" si="1"/>
        <v>I A</v>
      </c>
      <c r="M10" s="51" t="s">
        <v>179</v>
      </c>
      <c r="N10" s="93" t="s">
        <v>178</v>
      </c>
      <c r="O10" s="90"/>
      <c r="P10" s="69"/>
    </row>
    <row r="11" spans="1:16" ht="12.75">
      <c r="A11" s="46">
        <v>4</v>
      </c>
      <c r="B11" s="47">
        <v>98</v>
      </c>
      <c r="C11" s="48" t="s">
        <v>177</v>
      </c>
      <c r="D11" s="49" t="s">
        <v>176</v>
      </c>
      <c r="E11" s="50" t="s">
        <v>175</v>
      </c>
      <c r="F11" s="51" t="s">
        <v>174</v>
      </c>
      <c r="G11" s="51" t="s">
        <v>124</v>
      </c>
      <c r="H11" s="51"/>
      <c r="I11" s="52">
        <f t="shared" si="0"/>
        <v>848</v>
      </c>
      <c r="J11" s="60">
        <v>50.17</v>
      </c>
      <c r="K11" s="55">
        <v>0.247</v>
      </c>
      <c r="L11" s="88" t="str">
        <f t="shared" si="1"/>
        <v>I A</v>
      </c>
      <c r="M11" s="51" t="s">
        <v>173</v>
      </c>
      <c r="N11" s="93" t="s">
        <v>172</v>
      </c>
      <c r="O11" s="90"/>
      <c r="P11" s="69"/>
    </row>
    <row r="12" spans="1:16" ht="12.75">
      <c r="A12" s="46">
        <v>5</v>
      </c>
      <c r="B12" s="47">
        <v>172</v>
      </c>
      <c r="C12" s="48" t="s">
        <v>171</v>
      </c>
      <c r="D12" s="49" t="s">
        <v>170</v>
      </c>
      <c r="E12" s="50" t="s">
        <v>169</v>
      </c>
      <c r="F12" s="51" t="s">
        <v>168</v>
      </c>
      <c r="G12" s="51" t="s">
        <v>45</v>
      </c>
      <c r="H12" s="51"/>
      <c r="I12" s="52">
        <f t="shared" si="0"/>
        <v>734</v>
      </c>
      <c r="J12" s="60">
        <v>52.17</v>
      </c>
      <c r="K12" s="55">
        <v>0.301</v>
      </c>
      <c r="L12" s="88" t="str">
        <f t="shared" si="1"/>
        <v>II A</v>
      </c>
      <c r="M12" s="51" t="s">
        <v>167</v>
      </c>
      <c r="N12" s="93" t="s">
        <v>166</v>
      </c>
      <c r="O12" s="90"/>
      <c r="P12" s="69"/>
    </row>
    <row r="13" spans="1:16" ht="12.75">
      <c r="A13" s="46">
        <v>6</v>
      </c>
      <c r="B13" s="47">
        <v>49</v>
      </c>
      <c r="C13" s="48" t="s">
        <v>165</v>
      </c>
      <c r="D13" s="49" t="s">
        <v>164</v>
      </c>
      <c r="E13" s="50" t="s">
        <v>163</v>
      </c>
      <c r="F13" s="51" t="s">
        <v>23</v>
      </c>
      <c r="G13" s="51" t="s">
        <v>24</v>
      </c>
      <c r="H13" s="51" t="s">
        <v>162</v>
      </c>
      <c r="I13" s="52">
        <f t="shared" si="0"/>
        <v>716</v>
      </c>
      <c r="J13" s="60">
        <v>52.5</v>
      </c>
      <c r="K13" s="55">
        <v>0.146</v>
      </c>
      <c r="L13" s="88" t="str">
        <f t="shared" si="1"/>
        <v>II A</v>
      </c>
      <c r="M13" s="51" t="s">
        <v>161</v>
      </c>
      <c r="N13" s="93" t="s">
        <v>160</v>
      </c>
      <c r="O13" s="90"/>
      <c r="P13" s="69"/>
    </row>
    <row r="14" spans="1:16" ht="12.75">
      <c r="A14" s="46">
        <v>7</v>
      </c>
      <c r="B14" s="47">
        <v>54</v>
      </c>
      <c r="C14" s="48" t="s">
        <v>159</v>
      </c>
      <c r="D14" s="49" t="s">
        <v>158</v>
      </c>
      <c r="E14" s="50" t="s">
        <v>157</v>
      </c>
      <c r="F14" s="51" t="s">
        <v>133</v>
      </c>
      <c r="G14" s="51" t="s">
        <v>24</v>
      </c>
      <c r="H14" s="51"/>
      <c r="I14" s="52">
        <f t="shared" si="0"/>
        <v>619</v>
      </c>
      <c r="J14" s="60">
        <v>54.36</v>
      </c>
      <c r="K14" s="55">
        <v>0.213</v>
      </c>
      <c r="L14" s="88" t="str">
        <f t="shared" si="1"/>
        <v>II A</v>
      </c>
      <c r="M14" s="51" t="s">
        <v>134</v>
      </c>
      <c r="N14" s="93" t="s">
        <v>156</v>
      </c>
      <c r="O14" s="90"/>
      <c r="P14" s="69"/>
    </row>
    <row r="15" spans="1:16" ht="12.75">
      <c r="A15" s="46">
        <v>8</v>
      </c>
      <c r="B15" s="47">
        <v>122</v>
      </c>
      <c r="C15" s="48" t="s">
        <v>155</v>
      </c>
      <c r="D15" s="49" t="s">
        <v>154</v>
      </c>
      <c r="E15" s="50" t="s">
        <v>153</v>
      </c>
      <c r="F15" s="51" t="s">
        <v>152</v>
      </c>
      <c r="G15" s="51" t="s">
        <v>151</v>
      </c>
      <c r="H15" s="51"/>
      <c r="I15" s="52">
        <f t="shared" si="0"/>
        <v>555</v>
      </c>
      <c r="J15" s="60">
        <v>55.68</v>
      </c>
      <c r="K15" s="55" t="s">
        <v>150</v>
      </c>
      <c r="L15" s="88" t="str">
        <f t="shared" si="1"/>
        <v>III A</v>
      </c>
      <c r="M15" s="51" t="s">
        <v>149</v>
      </c>
      <c r="N15" s="93" t="s">
        <v>73</v>
      </c>
      <c r="O15" s="90"/>
      <c r="P15" s="69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26" customWidth="1"/>
    <col min="2" max="2" width="3.8515625" style="26" customWidth="1"/>
    <col min="3" max="3" width="9.421875" style="21" customWidth="1"/>
    <col min="4" max="4" width="14.421875" style="22" customWidth="1"/>
    <col min="5" max="5" width="9.28125" style="23" customWidth="1"/>
    <col min="6" max="6" width="14.28125" style="22" customWidth="1"/>
    <col min="7" max="7" width="7.421875" style="22" customWidth="1"/>
    <col min="8" max="8" width="11.8515625" style="22" customWidth="1"/>
    <col min="9" max="9" width="5.421875" style="6" customWidth="1"/>
    <col min="10" max="10" width="8.28125" style="24" customWidth="1"/>
    <col min="11" max="11" width="4.421875" style="6" customWidth="1"/>
    <col min="12" max="12" width="22.8515625" style="22" customWidth="1"/>
    <col min="13" max="13" width="5.8515625" style="62" hidden="1" customWidth="1"/>
    <col min="14" max="14" width="9.140625" style="22" customWidth="1"/>
    <col min="15" max="16384" width="9.140625" style="22" customWidth="1"/>
  </cols>
  <sheetData>
    <row r="1" spans="1:13" s="4" customFormat="1" ht="18.75" customHeight="1">
      <c r="A1" s="1" t="s">
        <v>0</v>
      </c>
      <c r="B1" s="2"/>
      <c r="C1" s="3"/>
      <c r="E1" s="5"/>
      <c r="I1" s="6"/>
      <c r="J1" s="7"/>
      <c r="K1" s="6"/>
      <c r="M1" s="62"/>
    </row>
    <row r="2" spans="1:13" s="13" customFormat="1" ht="22.5" customHeight="1">
      <c r="A2" s="10"/>
      <c r="B2" s="11"/>
      <c r="C2" s="12"/>
      <c r="E2" s="14"/>
      <c r="I2" s="15"/>
      <c r="J2" s="16"/>
      <c r="K2" s="15"/>
      <c r="L2" s="17" t="s">
        <v>1</v>
      </c>
      <c r="M2" s="68"/>
    </row>
    <row r="3" spans="1:12" ht="15" customHeight="1">
      <c r="A3" s="20"/>
      <c r="B3" s="20"/>
      <c r="L3" s="25" t="s">
        <v>2</v>
      </c>
    </row>
    <row r="4" spans="3:12" ht="15.75" customHeight="1">
      <c r="C4" s="27" t="s">
        <v>97</v>
      </c>
      <c r="E4" s="28"/>
      <c r="L4" s="29"/>
    </row>
    <row r="5" ht="3.75" customHeight="1">
      <c r="I5" s="67">
        <v>1.1574074074074073E-05</v>
      </c>
    </row>
    <row r="6" spans="2:7" ht="13.5" thickBot="1">
      <c r="B6" s="30"/>
      <c r="C6" s="31"/>
      <c r="E6" s="33" t="s">
        <v>4</v>
      </c>
      <c r="F6" s="34"/>
      <c r="G6" s="35"/>
    </row>
    <row r="7" spans="1:13" s="45" customFormat="1" ht="13.5" thickBot="1">
      <c r="A7" s="36" t="s">
        <v>5</v>
      </c>
      <c r="B7" s="42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50</v>
      </c>
      <c r="K7" s="43" t="s">
        <v>17</v>
      </c>
      <c r="L7" s="44" t="s">
        <v>18</v>
      </c>
      <c r="M7" s="18" t="s">
        <v>19</v>
      </c>
    </row>
    <row r="8" spans="1:13" ht="13.5" customHeight="1">
      <c r="A8" s="46">
        <v>1</v>
      </c>
      <c r="B8" s="47">
        <v>159</v>
      </c>
      <c r="C8" s="48" t="s">
        <v>96</v>
      </c>
      <c r="D8" s="49" t="s">
        <v>95</v>
      </c>
      <c r="E8" s="50" t="s">
        <v>94</v>
      </c>
      <c r="F8" s="51" t="s">
        <v>93</v>
      </c>
      <c r="G8" s="51" t="s">
        <v>31</v>
      </c>
      <c r="H8" s="51" t="s">
        <v>68</v>
      </c>
      <c r="I8" s="66">
        <f aca="true" t="shared" si="0" ref="I8:I13">IF(ISBLANK(J8),"",TRUNC(0.0134*((J8/$I$5)-540)^2))</f>
        <v>977</v>
      </c>
      <c r="J8" s="65">
        <v>0.003124652777777778</v>
      </c>
      <c r="K8" s="64" t="str">
        <f aca="true" t="shared" si="1" ref="K8:K14">IF(ISBLANK(J8),"",IF(J8&gt;0.00395833333333333,"",IF(J8&lt;=0.00288194444444444,"TSM",IF(J8&lt;=0.00298611111111111,"SM",IF(J8&lt;=0.00314814814814815,"KSM",IF(J8&lt;=0.00335648148148148,"I A",IF(J8&lt;=0.00361111111111111,"II A",IF(J8&lt;=0.00395833333333333,"III A"))))))))</f>
        <v>KSM</v>
      </c>
      <c r="L8" s="51" t="s">
        <v>92</v>
      </c>
      <c r="M8" s="63" t="s">
        <v>91</v>
      </c>
    </row>
    <row r="9" spans="1:13" ht="13.5" customHeight="1">
      <c r="A9" s="46">
        <v>2</v>
      </c>
      <c r="B9" s="47">
        <v>108</v>
      </c>
      <c r="C9" s="48" t="s">
        <v>72</v>
      </c>
      <c r="D9" s="49" t="s">
        <v>83</v>
      </c>
      <c r="E9" s="50" t="s">
        <v>82</v>
      </c>
      <c r="F9" s="51" t="s">
        <v>23</v>
      </c>
      <c r="G9" s="51" t="s">
        <v>24</v>
      </c>
      <c r="H9" s="51"/>
      <c r="I9" s="66">
        <f t="shared" si="0"/>
        <v>842</v>
      </c>
      <c r="J9" s="65">
        <v>0.0033486111111111112</v>
      </c>
      <c r="K9" s="64" t="str">
        <f t="shared" si="1"/>
        <v>I A</v>
      </c>
      <c r="L9" s="51" t="s">
        <v>81</v>
      </c>
      <c r="M9" s="63" t="s">
        <v>80</v>
      </c>
    </row>
    <row r="10" spans="1:13" ht="13.5" customHeight="1">
      <c r="A10" s="46">
        <v>3</v>
      </c>
      <c r="B10" s="47">
        <v>106</v>
      </c>
      <c r="C10" s="48" t="s">
        <v>79</v>
      </c>
      <c r="D10" s="49" t="s">
        <v>78</v>
      </c>
      <c r="E10" s="50" t="s">
        <v>77</v>
      </c>
      <c r="F10" s="51" t="s">
        <v>76</v>
      </c>
      <c r="G10" s="51" t="s">
        <v>24</v>
      </c>
      <c r="H10" s="51" t="s">
        <v>75</v>
      </c>
      <c r="I10" s="66">
        <f t="shared" si="0"/>
        <v>810</v>
      </c>
      <c r="J10" s="65">
        <v>0.003403125</v>
      </c>
      <c r="K10" s="64" t="str">
        <f t="shared" si="1"/>
        <v>II A</v>
      </c>
      <c r="L10" s="51" t="s">
        <v>74</v>
      </c>
      <c r="M10" s="63" t="s">
        <v>73</v>
      </c>
    </row>
    <row r="11" spans="1:13" ht="13.5" customHeight="1">
      <c r="A11" s="46">
        <v>4</v>
      </c>
      <c r="B11" s="47">
        <v>156</v>
      </c>
      <c r="C11" s="48" t="s">
        <v>72</v>
      </c>
      <c r="D11" s="49" t="s">
        <v>71</v>
      </c>
      <c r="E11" s="50" t="s">
        <v>70</v>
      </c>
      <c r="F11" s="51" t="s">
        <v>69</v>
      </c>
      <c r="G11" s="51" t="s">
        <v>31</v>
      </c>
      <c r="H11" s="51" t="s">
        <v>68</v>
      </c>
      <c r="I11" s="66">
        <f t="shared" si="0"/>
        <v>802</v>
      </c>
      <c r="J11" s="65">
        <v>0.0034178240740740744</v>
      </c>
      <c r="K11" s="64" t="str">
        <f t="shared" si="1"/>
        <v>II A</v>
      </c>
      <c r="L11" s="51" t="s">
        <v>67</v>
      </c>
      <c r="M11" s="63" t="s">
        <v>66</v>
      </c>
    </row>
    <row r="12" spans="1:13" ht="13.5" customHeight="1">
      <c r="A12" s="46">
        <v>5</v>
      </c>
      <c r="B12" s="47">
        <v>180</v>
      </c>
      <c r="C12" s="48" t="s">
        <v>65</v>
      </c>
      <c r="D12" s="49" t="s">
        <v>64</v>
      </c>
      <c r="E12" s="50" t="s">
        <v>63</v>
      </c>
      <c r="F12" s="51" t="s">
        <v>46</v>
      </c>
      <c r="G12" s="51" t="s">
        <v>45</v>
      </c>
      <c r="H12" s="51" t="s">
        <v>62</v>
      </c>
      <c r="I12" s="66">
        <f t="shared" si="0"/>
        <v>760</v>
      </c>
      <c r="J12" s="65">
        <v>0.003492476851851852</v>
      </c>
      <c r="K12" s="64" t="str">
        <f t="shared" si="1"/>
        <v>II A</v>
      </c>
      <c r="L12" s="51" t="s">
        <v>61</v>
      </c>
      <c r="M12" s="63" t="s">
        <v>60</v>
      </c>
    </row>
    <row r="13" spans="1:13" ht="13.5" customHeight="1">
      <c r="A13" s="46">
        <v>6</v>
      </c>
      <c r="B13" s="47">
        <v>194</v>
      </c>
      <c r="C13" s="48" t="s">
        <v>59</v>
      </c>
      <c r="D13" s="49" t="s">
        <v>58</v>
      </c>
      <c r="E13" s="50" t="s">
        <v>57</v>
      </c>
      <c r="F13" s="51" t="s">
        <v>56</v>
      </c>
      <c r="G13" s="51" t="s">
        <v>55</v>
      </c>
      <c r="H13" s="51" t="s">
        <v>54</v>
      </c>
      <c r="I13" s="66">
        <f t="shared" si="0"/>
        <v>703</v>
      </c>
      <c r="J13" s="65">
        <v>0.003598958333333334</v>
      </c>
      <c r="K13" s="64" t="str">
        <f t="shared" si="1"/>
        <v>II A</v>
      </c>
      <c r="L13" s="51" t="s">
        <v>53</v>
      </c>
      <c r="M13" s="63" t="s">
        <v>52</v>
      </c>
    </row>
    <row r="14" spans="1:13" ht="13.5" customHeight="1">
      <c r="A14" s="46" t="s">
        <v>86</v>
      </c>
      <c r="B14" s="47">
        <v>154</v>
      </c>
      <c r="C14" s="48" t="s">
        <v>90</v>
      </c>
      <c r="D14" s="49" t="s">
        <v>89</v>
      </c>
      <c r="E14" s="50" t="s">
        <v>88</v>
      </c>
      <c r="F14" s="51" t="s">
        <v>38</v>
      </c>
      <c r="G14" s="51" t="s">
        <v>87</v>
      </c>
      <c r="H14" s="51" t="s">
        <v>68</v>
      </c>
      <c r="I14" s="51" t="s">
        <v>86</v>
      </c>
      <c r="J14" s="65">
        <v>0.0031457175925925927</v>
      </c>
      <c r="K14" s="64" t="str">
        <f t="shared" si="1"/>
        <v>KSM</v>
      </c>
      <c r="L14" s="51" t="s">
        <v>85</v>
      </c>
      <c r="M14" s="63" t="s">
        <v>84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26" customWidth="1"/>
    <col min="2" max="2" width="3.8515625" style="26" customWidth="1"/>
    <col min="3" max="3" width="9.421875" style="21" customWidth="1"/>
    <col min="4" max="4" width="14.140625" style="22" customWidth="1"/>
    <col min="5" max="5" width="9.28125" style="23" customWidth="1"/>
    <col min="6" max="6" width="13.140625" style="22" bestFit="1" customWidth="1"/>
    <col min="7" max="7" width="8.7109375" style="22" bestFit="1" customWidth="1"/>
    <col min="8" max="8" width="11.57421875" style="22" customWidth="1"/>
    <col min="9" max="9" width="6.57421875" style="6" customWidth="1"/>
    <col min="10" max="10" width="6.8515625" style="24" customWidth="1"/>
    <col min="11" max="11" width="4.421875" style="6" customWidth="1"/>
    <col min="12" max="12" width="27.57421875" style="22" customWidth="1"/>
    <col min="13" max="13" width="5.8515625" style="69" hidden="1" customWidth="1"/>
    <col min="14" max="16384" width="9.140625" style="22" customWidth="1"/>
  </cols>
  <sheetData>
    <row r="1" spans="1:13" s="4" customFormat="1" ht="18.75" customHeight="1">
      <c r="A1" s="1" t="s">
        <v>0</v>
      </c>
      <c r="B1" s="2"/>
      <c r="C1" s="3"/>
      <c r="E1" s="5"/>
      <c r="I1" s="6"/>
      <c r="J1" s="7"/>
      <c r="K1" s="6"/>
      <c r="M1" s="69"/>
    </row>
    <row r="2" spans="1:13" s="13" customFormat="1" ht="22.5" customHeight="1">
      <c r="A2" s="10"/>
      <c r="B2" s="11"/>
      <c r="C2" s="12"/>
      <c r="E2" s="14"/>
      <c r="I2" s="15"/>
      <c r="J2" s="16"/>
      <c r="K2" s="15"/>
      <c r="L2" s="17" t="s">
        <v>1</v>
      </c>
      <c r="M2" s="72"/>
    </row>
    <row r="3" spans="1:12" ht="15" customHeight="1">
      <c r="A3" s="20"/>
      <c r="B3" s="20"/>
      <c r="L3" s="25" t="s">
        <v>2</v>
      </c>
    </row>
    <row r="4" spans="3:12" ht="15.75" customHeight="1">
      <c r="C4" s="27" t="s">
        <v>128</v>
      </c>
      <c r="E4" s="28"/>
      <c r="L4" s="29"/>
    </row>
    <row r="5" spans="8:10" ht="3.75" customHeight="1">
      <c r="H5" s="67"/>
      <c r="I5" s="67"/>
      <c r="J5" s="67">
        <v>1.1574074074074073E-05</v>
      </c>
    </row>
    <row r="6" spans="2:7" ht="13.5" thickBot="1">
      <c r="B6" s="30"/>
      <c r="C6" s="31"/>
      <c r="D6" s="32"/>
      <c r="E6" s="33" t="s">
        <v>4</v>
      </c>
      <c r="F6" s="34"/>
      <c r="G6" s="35"/>
    </row>
    <row r="7" spans="1:13" s="45" customFormat="1" ht="13.5" thickBot="1">
      <c r="A7" s="36" t="s">
        <v>5</v>
      </c>
      <c r="B7" s="37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50</v>
      </c>
      <c r="K7" s="43" t="s">
        <v>17</v>
      </c>
      <c r="L7" s="44" t="s">
        <v>18</v>
      </c>
      <c r="M7" s="68" t="s">
        <v>19</v>
      </c>
    </row>
    <row r="8" spans="1:13" ht="13.5" customHeight="1">
      <c r="A8" s="46">
        <v>1</v>
      </c>
      <c r="B8" s="47">
        <v>99</v>
      </c>
      <c r="C8" s="48" t="s">
        <v>127</v>
      </c>
      <c r="D8" s="49" t="s">
        <v>126</v>
      </c>
      <c r="E8" s="50" t="s">
        <v>101</v>
      </c>
      <c r="F8" s="51" t="s">
        <v>125</v>
      </c>
      <c r="G8" s="51" t="s">
        <v>124</v>
      </c>
      <c r="H8" s="51"/>
      <c r="I8" s="71">
        <f>IF(ISBLANK(J8),"",TRUNC(0.04066*((J8/$J$5)-385)^2))</f>
        <v>802</v>
      </c>
      <c r="J8" s="70">
        <v>0.0028302083333333334</v>
      </c>
      <c r="K8" s="57" t="str">
        <f>IF(ISBLANK(J8),"",IF(J8&gt;0.00329861111111111,"",IF(J8&lt;=0.00253703703703704,"TSM",IF(J8&lt;=0.00261574074074074,"SM",IF(J8&lt;=0.00271990740740741,"KSM",IF(J8&lt;=0.00287037037037037,"I A",IF(J8&lt;=0.00306712962962963,"II A",IF(J8&lt;=0.00329861111111111,"III A"))))))))</f>
        <v>I A</v>
      </c>
      <c r="L8" s="51" t="s">
        <v>123</v>
      </c>
      <c r="M8" s="63" t="s">
        <v>122</v>
      </c>
    </row>
    <row r="9" spans="1:13" ht="13.5" customHeight="1">
      <c r="A9" s="46">
        <v>2</v>
      </c>
      <c r="B9" s="47">
        <v>135</v>
      </c>
      <c r="C9" s="48" t="s">
        <v>121</v>
      </c>
      <c r="D9" s="49" t="s">
        <v>120</v>
      </c>
      <c r="E9" s="50" t="s">
        <v>119</v>
      </c>
      <c r="F9" s="51" t="s">
        <v>118</v>
      </c>
      <c r="G9" s="51" t="s">
        <v>87</v>
      </c>
      <c r="H9" s="51" t="s">
        <v>68</v>
      </c>
      <c r="I9" s="71">
        <f>IF(ISBLANK(J9),"",TRUNC(0.04066*((J9/$J$5)-385)^2))</f>
        <v>794</v>
      </c>
      <c r="J9" s="70">
        <v>0.0028385416666666667</v>
      </c>
      <c r="K9" s="57" t="str">
        <f>IF(ISBLANK(J9),"",IF(J9&gt;0.00329861111111111,"",IF(J9&lt;=0.00253703703703704,"TSM",IF(J9&lt;=0.00261574074074074,"SM",IF(J9&lt;=0.00271990740740741,"KSM",IF(J9&lt;=0.00287037037037037,"I A",IF(J9&lt;=0.00306712962962963,"II A",IF(J9&lt;=0.00329861111111111,"III A"))))))))</f>
        <v>I A</v>
      </c>
      <c r="L9" s="51" t="s">
        <v>117</v>
      </c>
      <c r="M9" s="63" t="s">
        <v>73</v>
      </c>
    </row>
    <row r="10" spans="1:13" ht="13.5" customHeight="1">
      <c r="A10" s="46">
        <v>3</v>
      </c>
      <c r="B10" s="47">
        <v>53</v>
      </c>
      <c r="C10" s="48" t="s">
        <v>116</v>
      </c>
      <c r="D10" s="49" t="s">
        <v>115</v>
      </c>
      <c r="E10" s="50" t="s">
        <v>114</v>
      </c>
      <c r="F10" s="51" t="s">
        <v>23</v>
      </c>
      <c r="G10" s="51" t="s">
        <v>113</v>
      </c>
      <c r="H10" s="51"/>
      <c r="I10" s="71">
        <f>IF(ISBLANK(J10),"",TRUNC(0.04066*((J10/$J$5)-385)^2))</f>
        <v>778</v>
      </c>
      <c r="J10" s="70">
        <v>0.0028549768518518516</v>
      </c>
      <c r="K10" s="57" t="str">
        <f>IF(ISBLANK(J10),"",IF(J10&gt;0.00329861111111111,"",IF(J10&lt;=0.00253703703703704,"TSM",IF(J10&lt;=0.00261574074074074,"SM",IF(J10&lt;=0.00271990740740741,"KSM",IF(J10&lt;=0.00287037037037037,"I A",IF(J10&lt;=0.00306712962962963,"II A",IF(J10&lt;=0.00329861111111111,"III A"))))))))</f>
        <v>I A</v>
      </c>
      <c r="L10" s="51" t="s">
        <v>112</v>
      </c>
      <c r="M10" s="63" t="s">
        <v>111</v>
      </c>
    </row>
    <row r="11" spans="1:13" ht="13.5" customHeight="1">
      <c r="A11" s="46">
        <v>4</v>
      </c>
      <c r="B11" s="47">
        <v>51</v>
      </c>
      <c r="C11" s="48" t="s">
        <v>110</v>
      </c>
      <c r="D11" s="49" t="s">
        <v>109</v>
      </c>
      <c r="E11" s="50" t="s">
        <v>108</v>
      </c>
      <c r="F11" s="51" t="s">
        <v>107</v>
      </c>
      <c r="G11" s="51" t="s">
        <v>106</v>
      </c>
      <c r="H11" s="51"/>
      <c r="I11" s="71">
        <f>IF(ISBLANK(J11),"",TRUNC(0.04066*((J11/$J$5)-385)^2))</f>
        <v>696</v>
      </c>
      <c r="J11" s="70">
        <v>0.0029416666666666666</v>
      </c>
      <c r="K11" s="57" t="str">
        <f>IF(ISBLANK(J11),"",IF(J11&gt;0.00329861111111111,"",IF(J11&lt;=0.00253703703703704,"TSM",IF(J11&lt;=0.00261574074074074,"SM",IF(J11&lt;=0.00271990740740741,"KSM",IF(J11&lt;=0.00287037037037037,"I A",IF(J11&lt;=0.00306712962962963,"II A",IF(J11&lt;=0.00329861111111111,"III A"))))))))</f>
        <v>II A</v>
      </c>
      <c r="L11" s="51" t="s">
        <v>105</v>
      </c>
      <c r="M11" s="63" t="s">
        <v>104</v>
      </c>
    </row>
    <row r="12" spans="1:13" ht="13.5" customHeight="1">
      <c r="A12" s="46">
        <v>5</v>
      </c>
      <c r="B12" s="47">
        <v>139</v>
      </c>
      <c r="C12" s="48" t="s">
        <v>103</v>
      </c>
      <c r="D12" s="49" t="s">
        <v>102</v>
      </c>
      <c r="E12" s="50" t="s">
        <v>101</v>
      </c>
      <c r="F12" s="51" t="s">
        <v>100</v>
      </c>
      <c r="G12" s="51" t="s">
        <v>31</v>
      </c>
      <c r="H12" s="51"/>
      <c r="I12" s="71">
        <f>IF(ISBLANK(J12),"",TRUNC(0.04066*((J12/$J$5)-385)^2))</f>
        <v>619</v>
      </c>
      <c r="J12" s="70">
        <v>0.0030278935185185183</v>
      </c>
      <c r="K12" s="57" t="str">
        <f>IF(ISBLANK(J12),"",IF(J12&gt;0.00329861111111111,"",IF(J12&lt;=0.00253703703703704,"TSM",IF(J12&lt;=0.00261574074074074,"SM",IF(J12&lt;=0.00271990740740741,"KSM",IF(J12&lt;=0.00287037037037037,"I A",IF(J12&lt;=0.00306712962962963,"II A",IF(J12&lt;=0.00329861111111111,"III A"))))))))</f>
        <v>II A</v>
      </c>
      <c r="L12" s="51" t="s">
        <v>99</v>
      </c>
      <c r="M12" s="63" t="s">
        <v>98</v>
      </c>
    </row>
    <row r="13" ht="13.5" customHeight="1"/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26" customWidth="1"/>
    <col min="2" max="2" width="3.8515625" style="26" customWidth="1"/>
    <col min="3" max="3" width="9.421875" style="21" customWidth="1"/>
    <col min="4" max="4" width="16.7109375" style="22" customWidth="1"/>
    <col min="5" max="5" width="9.28125" style="23" customWidth="1"/>
    <col min="6" max="6" width="15.7109375" style="22" customWidth="1"/>
    <col min="7" max="7" width="8.8515625" style="22" customWidth="1"/>
    <col min="8" max="8" width="12.8515625" style="22" customWidth="1"/>
    <col min="9" max="9" width="5.421875" style="6" customWidth="1"/>
    <col min="10" max="10" width="8.28125" style="24" customWidth="1"/>
    <col min="11" max="11" width="4.421875" style="6" hidden="1" customWidth="1"/>
    <col min="12" max="12" width="24.57421875" style="22" customWidth="1"/>
    <col min="13" max="16384" width="9.140625" style="22" customWidth="1"/>
  </cols>
  <sheetData>
    <row r="1" spans="1:11" s="4" customFormat="1" ht="18.75" customHeight="1">
      <c r="A1" s="1" t="s">
        <v>0</v>
      </c>
      <c r="B1" s="2"/>
      <c r="C1" s="3"/>
      <c r="E1" s="5"/>
      <c r="I1" s="6"/>
      <c r="J1" s="7"/>
      <c r="K1" s="6"/>
    </row>
    <row r="2" spans="1:12" s="13" customFormat="1" ht="22.5" customHeight="1">
      <c r="A2" s="10"/>
      <c r="B2" s="11"/>
      <c r="C2" s="12"/>
      <c r="E2" s="14"/>
      <c r="I2" s="15"/>
      <c r="J2" s="16"/>
      <c r="K2" s="15"/>
      <c r="L2" s="17" t="s">
        <v>1</v>
      </c>
    </row>
    <row r="3" spans="1:12" ht="15" customHeight="1">
      <c r="A3" s="20"/>
      <c r="B3" s="20"/>
      <c r="L3" s="25" t="s">
        <v>2</v>
      </c>
    </row>
    <row r="4" spans="3:12" ht="15.75" customHeight="1">
      <c r="C4" s="27" t="s">
        <v>337</v>
      </c>
      <c r="E4" s="28"/>
      <c r="L4" s="29"/>
    </row>
    <row r="5" ht="3.75" customHeight="1">
      <c r="I5" s="73">
        <v>1.1574074074074073E-05</v>
      </c>
    </row>
    <row r="6" spans="2:7" ht="13.5" thickBot="1">
      <c r="B6" s="30"/>
      <c r="C6" s="31"/>
      <c r="D6" s="32"/>
      <c r="E6" s="33" t="s">
        <v>4</v>
      </c>
      <c r="F6" s="34"/>
      <c r="G6" s="35"/>
    </row>
    <row r="7" spans="1:12" s="45" customFormat="1" ht="13.5" thickBot="1">
      <c r="A7" s="36" t="s">
        <v>5</v>
      </c>
      <c r="B7" s="42" t="s">
        <v>6</v>
      </c>
      <c r="C7" s="38" t="s">
        <v>7</v>
      </c>
      <c r="D7" s="39" t="s">
        <v>8</v>
      </c>
      <c r="E7" s="40" t="s">
        <v>9</v>
      </c>
      <c r="F7" s="41" t="s">
        <v>10</v>
      </c>
      <c r="G7" s="41" t="s">
        <v>11</v>
      </c>
      <c r="H7" s="41" t="s">
        <v>12</v>
      </c>
      <c r="I7" s="40" t="s">
        <v>13</v>
      </c>
      <c r="J7" s="42" t="s">
        <v>50</v>
      </c>
      <c r="K7" s="43" t="s">
        <v>17</v>
      </c>
      <c r="L7" s="44" t="s">
        <v>18</v>
      </c>
    </row>
    <row r="8" spans="1:13" ht="13.5" customHeight="1">
      <c r="A8" s="46">
        <v>1</v>
      </c>
      <c r="B8" s="47">
        <v>14</v>
      </c>
      <c r="C8" s="48" t="s">
        <v>336</v>
      </c>
      <c r="D8" s="49" t="s">
        <v>335</v>
      </c>
      <c r="E8" s="50" t="s">
        <v>334</v>
      </c>
      <c r="F8" s="51" t="s">
        <v>125</v>
      </c>
      <c r="G8" s="51" t="s">
        <v>124</v>
      </c>
      <c r="H8" s="51"/>
      <c r="I8" s="71">
        <v>708</v>
      </c>
      <c r="J8" s="70">
        <v>0.023003935185185186</v>
      </c>
      <c r="K8" s="57">
        <f>IF(ISBLANK(J8),"",IF(J8&gt;0.0123842592592593,"",IF(J8&lt;=0.00936342592592593,"TSM",IF(J8&lt;=0.00972222222222222,"SM",IF(J8&lt;=0.0101273148148148,"KSM",IF(J8&lt;=0.0107060185185185,"I A",IF(J8&lt;=0.0114583333333333,"II A",IF(J8&lt;=0.0123842592592593,"III A"))))))))</f>
      </c>
      <c r="L8" s="51" t="s">
        <v>333</v>
      </c>
      <c r="M8" s="69"/>
    </row>
    <row r="9" spans="1:13" ht="13.5" customHeight="1">
      <c r="A9" s="46">
        <v>2</v>
      </c>
      <c r="B9" s="47">
        <v>5</v>
      </c>
      <c r="C9" s="48" t="s">
        <v>103</v>
      </c>
      <c r="D9" s="49" t="s">
        <v>332</v>
      </c>
      <c r="E9" s="50" t="s">
        <v>331</v>
      </c>
      <c r="F9" s="51" t="s">
        <v>330</v>
      </c>
      <c r="G9" s="51" t="s">
        <v>322</v>
      </c>
      <c r="H9" s="51"/>
      <c r="I9" s="71">
        <v>636</v>
      </c>
      <c r="J9" s="70">
        <v>0.023705671296296294</v>
      </c>
      <c r="K9" s="57">
        <f>IF(ISBLANK(J9),"",IF(J9&gt;0.0123842592592593,"",IF(J9&lt;=0.00936342592592593,"TSM",IF(J9&lt;=0.00972222222222222,"SM",IF(J9&lt;=0.0101273148148148,"KSM",IF(J9&lt;=0.0107060185185185,"I A",IF(J9&lt;=0.0114583333333333,"II A",IF(J9&lt;=0.0123842592592593,"III A"))))))))</f>
      </c>
      <c r="L9" s="51" t="s">
        <v>329</v>
      </c>
      <c r="M9" s="69"/>
    </row>
    <row r="10" spans="1:13" ht="13.5" customHeight="1">
      <c r="A10" s="46">
        <v>3</v>
      </c>
      <c r="B10" s="47">
        <v>13</v>
      </c>
      <c r="C10" s="48" t="s">
        <v>328</v>
      </c>
      <c r="D10" s="49" t="s">
        <v>327</v>
      </c>
      <c r="E10" s="50" t="s">
        <v>326</v>
      </c>
      <c r="F10" s="51" t="s">
        <v>325</v>
      </c>
      <c r="G10" s="51" t="s">
        <v>124</v>
      </c>
      <c r="H10" s="51"/>
      <c r="I10" s="71">
        <v>568</v>
      </c>
      <c r="J10" s="70">
        <v>0.024408564814814817</v>
      </c>
      <c r="K10" s="57">
        <f>IF(ISBLANK(J10),"",IF(J10&gt;0.0123842592592593,"",IF(J10&lt;=0.00936342592592593,"TSM",IF(J10&lt;=0.00972222222222222,"SM",IF(J10&lt;=0.0101273148148148,"KSM",IF(J10&lt;=0.0107060185185185,"I A",IF(J10&lt;=0.0114583333333333,"II A",IF(J10&lt;=0.0123842592592593,"III A"))))))))</f>
      </c>
      <c r="L10" s="51" t="s">
        <v>324</v>
      </c>
      <c r="M10" s="69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cp:lastPrinted>2017-07-01T14:52:03Z</cp:lastPrinted>
  <dcterms:created xsi:type="dcterms:W3CDTF">2017-07-01T13:07:16Z</dcterms:created>
  <dcterms:modified xsi:type="dcterms:W3CDTF">2017-07-01T15:12:30Z</dcterms:modified>
  <cp:category/>
  <cp:version/>
  <cp:contentType/>
  <cp:contentStatus/>
</cp:coreProperties>
</file>