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8800" windowHeight="12300" tabRatio="908" activeTab="0"/>
  </bookViews>
  <sheets>
    <sheet name="Viršelis" sheetId="1" r:id="rId1"/>
    <sheet name="5-kovė jaunės" sheetId="2" r:id="rId2"/>
    <sheet name="5-kovė moterys" sheetId="3" r:id="rId3"/>
    <sheet name="7-kovė jaunai" sheetId="4" r:id="rId4"/>
    <sheet name="7-kovė jaunuoliai" sheetId="5" r:id="rId5"/>
    <sheet name="7-kovė vyrai" sheetId="6" r:id="rId6"/>
    <sheet name="Kartis moterys" sheetId="7" r:id="rId7"/>
    <sheet name="Kartis vyrai" sheetId="8" r:id="rId8"/>
  </sheets>
  <externalReferences>
    <externalReference r:id="rId11"/>
    <externalReference r:id="rId12"/>
    <externalReference r:id="rId13"/>
  </externalReferences>
  <definedNames>
    <definedName name="Sektoriu_Tolis_V_List" localSheetId="1">#REF!</definedName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 localSheetId="5">#REF!</definedName>
    <definedName name="Sektoriu_Tolis_V_List" localSheetId="6">#REF!</definedName>
    <definedName name="Sektoriu_Tolis_V_List" localSheetId="7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<sst xmlns="http://schemas.openxmlformats.org/spreadsheetml/2006/main" count="477" uniqueCount="206">
  <si>
    <t>Vieta</t>
  </si>
  <si>
    <t>Komanda</t>
  </si>
  <si>
    <t>Rezultatas</t>
  </si>
  <si>
    <t>5-kovė</t>
  </si>
  <si>
    <t>Rungtys</t>
  </si>
  <si>
    <t>Vardas</t>
  </si>
  <si>
    <t>Pavardė</t>
  </si>
  <si>
    <t>Gimimo data</t>
  </si>
  <si>
    <t>Aukštis</t>
  </si>
  <si>
    <t>Tolis</t>
  </si>
  <si>
    <t>800 m</t>
  </si>
  <si>
    <t>Rez.</t>
  </si>
  <si>
    <t>Taškai</t>
  </si>
  <si>
    <t>1000 m</t>
  </si>
  <si>
    <t>Šiauliai</t>
  </si>
  <si>
    <t>Treneris</t>
  </si>
  <si>
    <t xml:space="preserve">Rutulys 
(3 kg)      </t>
  </si>
  <si>
    <t>Varžybų sekretorius</t>
  </si>
  <si>
    <t>Jaunės</t>
  </si>
  <si>
    <t xml:space="preserve">Rutulys 
(5 kg)      </t>
  </si>
  <si>
    <t>60 m</t>
  </si>
  <si>
    <t>Kartis</t>
  </si>
  <si>
    <t>Jauniai</t>
  </si>
  <si>
    <t>7-kovė</t>
  </si>
  <si>
    <t>LIETUVOS LAF TAURĖS DAUGIAKOVIŲ IR ŠUOLIŲ SU KARTIMI VARŽYBOS</t>
  </si>
  <si>
    <t>KALĖDINĖS DAUGIAKOVIŲ JAUNIMO IR JAUNIŲ VARŽYBOS</t>
  </si>
  <si>
    <r>
      <t xml:space="preserve">60 m b/b
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(0.762)</t>
    </r>
  </si>
  <si>
    <t>Jaunuolės ir moterys</t>
  </si>
  <si>
    <t>LIETUVOS LAF TAURĖS DAUGIAKOVIŲ VARŽYBOS</t>
  </si>
  <si>
    <t>60 m b/b</t>
  </si>
  <si>
    <t xml:space="preserve">Rutulys      </t>
  </si>
  <si>
    <r>
      <t>60 m b/b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(0.914)</t>
    </r>
  </si>
  <si>
    <t>Jaunuoliai</t>
  </si>
  <si>
    <r>
      <t>60 m b/b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(0.991)</t>
    </r>
  </si>
  <si>
    <t xml:space="preserve">Rutulys 
(6 kg)      </t>
  </si>
  <si>
    <t>Vyrai</t>
  </si>
  <si>
    <t>LIETUVOS LAF TAURĖS ŠUOLIŲ SU KARTIMI VARŽYBOS</t>
  </si>
  <si>
    <t>Moterys</t>
  </si>
  <si>
    <t>Kv. l.</t>
  </si>
  <si>
    <t>Šiauliai, 2017 m. gruodžio 14 d.</t>
  </si>
  <si>
    <t>Šiauliai, 2017 m. gruodžio 15 d.</t>
  </si>
  <si>
    <t>2017 m. gruodžio 14-15 d.</t>
  </si>
  <si>
    <t>Varžybų vyr. teisėjas</t>
  </si>
  <si>
    <t>Tolvydas Skalikas</t>
  </si>
  <si>
    <t>Evaldas Reinotas</t>
  </si>
  <si>
    <t>Šiauliai, 2017 m. gruodžio 14 - 15 d.</t>
  </si>
  <si>
    <t>Osvaldas</t>
  </si>
  <si>
    <t>Gedrimas</t>
  </si>
  <si>
    <t>J. Martinkus</t>
  </si>
  <si>
    <t>1996-09-20</t>
  </si>
  <si>
    <t>Klaipėda</t>
  </si>
  <si>
    <t>Egidijus</t>
  </si>
  <si>
    <t>Zaniauskas</t>
  </si>
  <si>
    <t>1987-08-28</t>
  </si>
  <si>
    <t>Edvinas</t>
  </si>
  <si>
    <t>Gylys</t>
  </si>
  <si>
    <t>2001-02-07</t>
  </si>
  <si>
    <t>J. Baikštienė</t>
  </si>
  <si>
    <t>T. Skalikas</t>
  </si>
  <si>
    <t>J. Baikštienė,</t>
  </si>
  <si>
    <t>Dominykas</t>
  </si>
  <si>
    <t>Murnikovas</t>
  </si>
  <si>
    <t>2002-03-18</t>
  </si>
  <si>
    <t>Emilija</t>
  </si>
  <si>
    <t>Strupaitė</t>
  </si>
  <si>
    <t>2002-10-10</t>
  </si>
  <si>
    <t>Dovydas</t>
  </si>
  <si>
    <t>Barauskas</t>
  </si>
  <si>
    <t>2001-07-22</t>
  </si>
  <si>
    <t>Justas</t>
  </si>
  <si>
    <t>Gofencas</t>
  </si>
  <si>
    <t>2000-05-12</t>
  </si>
  <si>
    <t xml:space="preserve">V. Žiedienė, </t>
  </si>
  <si>
    <t>J. Spudis</t>
  </si>
  <si>
    <t>Judita</t>
  </si>
  <si>
    <t>Kazlauskaitė</t>
  </si>
  <si>
    <t>2001-05-23</t>
  </si>
  <si>
    <t>Linas</t>
  </si>
  <si>
    <t>Stasiūnas</t>
  </si>
  <si>
    <t>2000-06-12</t>
  </si>
  <si>
    <t>Lukas</t>
  </si>
  <si>
    <t>Vilnius</t>
  </si>
  <si>
    <t xml:space="preserve">A. Izergin </t>
  </si>
  <si>
    <t>Danielius</t>
  </si>
  <si>
    <t>Adamavičius</t>
  </si>
  <si>
    <t>2002-02-28</t>
  </si>
  <si>
    <t>Alvydas</t>
  </si>
  <si>
    <t>Misius</t>
  </si>
  <si>
    <t>1993-02-14</t>
  </si>
  <si>
    <t>Olivija</t>
  </si>
  <si>
    <t>Vaitaitytė</t>
  </si>
  <si>
    <t>2002-03-10</t>
  </si>
  <si>
    <t>E. Žiupkienė</t>
  </si>
  <si>
    <t>Gretė</t>
  </si>
  <si>
    <t>Lukošaitytė</t>
  </si>
  <si>
    <t>1998-03-03</t>
  </si>
  <si>
    <t>Urtė</t>
  </si>
  <si>
    <t>Bačianskaitė</t>
  </si>
  <si>
    <t>Panevėžys</t>
  </si>
  <si>
    <t>A. Dobregienė</t>
  </si>
  <si>
    <t>Emilė</t>
  </si>
  <si>
    <t>Kazimieraitytė</t>
  </si>
  <si>
    <t>Šiauliai-Joniškis</t>
  </si>
  <si>
    <t>D. Maceikienė</t>
  </si>
  <si>
    <t>V. Butautienė, R. Razmaitė,</t>
  </si>
  <si>
    <t>Matas</t>
  </si>
  <si>
    <t>Adamonis</t>
  </si>
  <si>
    <t>Kaunas</t>
  </si>
  <si>
    <t>Edgaras</t>
  </si>
  <si>
    <t>Benkunskas</t>
  </si>
  <si>
    <t>I. Jakubaitytė</t>
  </si>
  <si>
    <t>Domantas</t>
  </si>
  <si>
    <t>Krimelis</t>
  </si>
  <si>
    <t>Atėnė</t>
  </si>
  <si>
    <t>Šliževičiūtė</t>
  </si>
  <si>
    <t>Beatričė</t>
  </si>
  <si>
    <t>Černiūtė</t>
  </si>
  <si>
    <t>Vaiva</t>
  </si>
  <si>
    <t>Ramanauskaitė</t>
  </si>
  <si>
    <t>2000-04-13</t>
  </si>
  <si>
    <t>R. Sadzevičienė</t>
  </si>
  <si>
    <t>Kamilė</t>
  </si>
  <si>
    <t>Grigaitė</t>
  </si>
  <si>
    <t>2001-06-05</t>
  </si>
  <si>
    <t>Mockutė</t>
  </si>
  <si>
    <t>A. Skujytė</t>
  </si>
  <si>
    <t>Simona</t>
  </si>
  <si>
    <t>Grybaitė</t>
  </si>
  <si>
    <t>A. Gricevičius</t>
  </si>
  <si>
    <t>Diana</t>
  </si>
  <si>
    <t>Čekišova</t>
  </si>
  <si>
    <t>O. Pavilionienė,</t>
  </si>
  <si>
    <t>N. Gedgaudienė</t>
  </si>
  <si>
    <t>Karolina</t>
  </si>
  <si>
    <t>Jasaitė</t>
  </si>
  <si>
    <t>R. Vasiliauskas</t>
  </si>
  <si>
    <t>Viktorija</t>
  </si>
  <si>
    <t>Eimontaitė</t>
  </si>
  <si>
    <t>Dāvids</t>
  </si>
  <si>
    <t>Kutra</t>
  </si>
  <si>
    <t>R.Maķevics</t>
  </si>
  <si>
    <t>Muraškaitė</t>
  </si>
  <si>
    <t>Miglė Liepa</t>
  </si>
  <si>
    <t>T. Clark</t>
  </si>
  <si>
    <t xml:space="preserve">Tomas </t>
  </si>
  <si>
    <t>Sabašinskas</t>
  </si>
  <si>
    <t>2000-03-15</t>
  </si>
  <si>
    <t>Jurbarko raj</t>
  </si>
  <si>
    <t>V. Kokarskaja</t>
  </si>
  <si>
    <t>Martynas</t>
  </si>
  <si>
    <t>Gaižauskas</t>
  </si>
  <si>
    <t>2000-04-26</t>
  </si>
  <si>
    <t>Druktenis</t>
  </si>
  <si>
    <t>2000-11-14</t>
  </si>
  <si>
    <t>Opolā</t>
  </si>
  <si>
    <t>Luīze</t>
  </si>
  <si>
    <t>Ogre</t>
  </si>
  <si>
    <t>Bauska</t>
  </si>
  <si>
    <t>A. Prževoits</t>
  </si>
  <si>
    <t>Nikola</t>
  </si>
  <si>
    <t>Ozola</t>
  </si>
  <si>
    <t>Karims</t>
  </si>
  <si>
    <t>Ali</t>
  </si>
  <si>
    <t>Rūtiņš</t>
  </si>
  <si>
    <t>Artūrs</t>
  </si>
  <si>
    <t>Edgars</t>
  </si>
  <si>
    <t>Eriņš</t>
  </si>
  <si>
    <t>Austėja</t>
  </si>
  <si>
    <t>Barbšytė</t>
  </si>
  <si>
    <t>A. Šilauskas</t>
  </si>
  <si>
    <t>Vera</t>
  </si>
  <si>
    <t>Antonova</t>
  </si>
  <si>
    <t>2000-08-23 </t>
  </si>
  <si>
    <t>A. Šilauskas,</t>
  </si>
  <si>
    <t>V. Murašovas</t>
  </si>
  <si>
    <t>Gardinas</t>
  </si>
  <si>
    <t>Nastassia</t>
  </si>
  <si>
    <t>Sharlota</t>
  </si>
  <si>
    <t>Paehlitse</t>
  </si>
  <si>
    <t>L.M.Vadeikiai</t>
  </si>
  <si>
    <t>Patricija</t>
  </si>
  <si>
    <t>Karaliūtė</t>
  </si>
  <si>
    <t>DNS</t>
  </si>
  <si>
    <t>2,20</t>
  </si>
  <si>
    <t>2,40</t>
  </si>
  <si>
    <t>2,60</t>
  </si>
  <si>
    <t>2,80</t>
  </si>
  <si>
    <t>3,00</t>
  </si>
  <si>
    <t>3,10</t>
  </si>
  <si>
    <t>3,20</t>
  </si>
  <si>
    <t>3,30</t>
  </si>
  <si>
    <t>O</t>
  </si>
  <si>
    <t>X</t>
  </si>
  <si>
    <t>-</t>
  </si>
  <si>
    <t>4,00</t>
  </si>
  <si>
    <t>4,20</t>
  </si>
  <si>
    <t>4,30</t>
  </si>
  <si>
    <t>4,40</t>
  </si>
  <si>
    <t>4,50</t>
  </si>
  <si>
    <t>4,60</t>
  </si>
  <si>
    <t>4,70</t>
  </si>
  <si>
    <t>DNF</t>
  </si>
  <si>
    <t>E. F. Stasiukevich</t>
  </si>
  <si>
    <t>NM</t>
  </si>
  <si>
    <t>Vieta Jaun</t>
  </si>
  <si>
    <t>Bahdanchuk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</si>
</sst>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;\-"/>
    <numFmt numFmtId="181" formatCode="#,##0.00;\-#,##0.00;\-"/>
    <numFmt numFmtId="182" formatCode="#,##0%;\-#,##0%;&quot;- &quot;"/>
    <numFmt numFmtId="183" formatCode="#,##0.0%;\-#,##0.0%;&quot;- &quot;"/>
    <numFmt numFmtId="184" formatCode="#,##0.00%;\-#,##0.00%;&quot;- &quot;"/>
    <numFmt numFmtId="185" formatCode="#,##0.0;\-#,##0.0;\-"/>
    <numFmt numFmtId="186" formatCode="_-* #,##0_-;\-* #,##0_-;_-* \-_-;_-@_-"/>
    <numFmt numFmtId="187" formatCode="_-* #,##0.00_-;\-* #,##0.00_-;_-* \-??_-;_-@_-"/>
    <numFmt numFmtId="188" formatCode="[Red]0%;[Red]\(0%\)"/>
    <numFmt numFmtId="189" formatCode="0%;\(0%\)"/>
    <numFmt numFmtId="190" formatCode="0.00\ %"/>
    <numFmt numFmtId="191" formatCode="_-&quot;IRL&quot;* #,##0_-;&quot;-IRL&quot;* #,##0_-;_-&quot;IRL&quot;* \-_-;_-@_-"/>
    <numFmt numFmtId="192" formatCode="_-&quot;IRL&quot;* #,##0.00_-;&quot;-IRL&quot;* #,##0.00_-;_-&quot;IRL&quot;* \-??_-;_-@_-"/>
    <numFmt numFmtId="193" formatCode="ss.00"/>
    <numFmt numFmtId="194" formatCode="yyyy\-mm\-dd;@"/>
    <numFmt numFmtId="195" formatCode="0.0"/>
    <numFmt numFmtId="196" formatCode="m:ss.00"/>
    <numFmt numFmtId="197" formatCode="[$-427]yyyy\ &quot;m.&quot;\ mmmm\ d\ &quot;d.&quot;"/>
    <numFmt numFmtId="198" formatCode="mmm/yyyy"/>
    <numFmt numFmtId="199" formatCode="mmm\-yyyy"/>
    <numFmt numFmtId="200" formatCode="yyyy\.mm\.dd;@"/>
    <numFmt numFmtId="201" formatCode="0.000"/>
    <numFmt numFmtId="202" formatCode="[$€-2]\ ###,000_);[Red]\([$€-2]\ ###,000\)"/>
    <numFmt numFmtId="203" formatCode="[$-409]h:mm:ss\ AM/PM"/>
    <numFmt numFmtId="204" formatCode="_-* #,##0_-;\-* #,##0_-;_-* &quot;-&quot;_-;_-@_-"/>
    <numFmt numFmtId="205" formatCode="_-* #,##0.00_-;\-* #,##0.00_-;_-* &quot;-&quot;??_-;_-@_-"/>
    <numFmt numFmtId="206" formatCode="#,##0;\-#,##0;&quot;-&quot;"/>
    <numFmt numFmtId="207" formatCode="#,##0.00;\-#,##0.00;&quot;-&quot;"/>
    <numFmt numFmtId="208" formatCode="#,##0.0;\-#,##0.0;&quot;-&quot;"/>
    <numFmt numFmtId="209" formatCode="[$-FC27]yyyy\ &quot;m.&quot;\ mmmm\ d\ &quot;d.&quot;;@"/>
    <numFmt numFmtId="210" formatCode="[m]:ss.00"/>
    <numFmt numFmtId="211" formatCode="hh:mm;@"/>
    <numFmt numFmtId="212" formatCode="\ \ @"/>
    <numFmt numFmtId="213" formatCode="\ \ \ \ @"/>
    <numFmt numFmtId="214" formatCode="_-&quot;IRL&quot;* #,##0_-;\-&quot;IRL&quot;* #,##0_-;_-&quot;IRL&quot;* &quot;-&quot;_-;_-@_-"/>
    <numFmt numFmtId="215" formatCode="_-&quot;IRL&quot;* #,##0.00_-;\-&quot;IRL&quot;* #,##0.00_-;_-&quot;IRL&quot;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LT"/>
      <family val="0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2"/>
      <name val="TimesLT"/>
      <family val="0"/>
    </font>
    <font>
      <sz val="11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2"/>
    </font>
    <font>
      <sz val="10"/>
      <color theme="1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80" fontId="4" fillId="0" borderId="0" applyFill="0" applyBorder="0" applyAlignment="0">
      <protection/>
    </xf>
    <xf numFmtId="206" fontId="4" fillId="0" borderId="0" applyFill="0" applyBorder="0" applyAlignment="0">
      <protection/>
    </xf>
    <xf numFmtId="181" fontId="4" fillId="0" borderId="0" applyFill="0" applyBorder="0" applyAlignment="0">
      <protection/>
    </xf>
    <xf numFmtId="207" fontId="4" fillId="0" borderId="0" applyFill="0" applyBorder="0" applyAlignment="0">
      <protection/>
    </xf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0" fontId="4" fillId="0" borderId="0" applyFill="0" applyBorder="0" applyAlignment="0">
      <protection/>
    </xf>
    <xf numFmtId="206" fontId="4" fillId="0" borderId="0" applyFill="0" applyBorder="0" applyAlignment="0">
      <protection/>
    </xf>
    <xf numFmtId="185" fontId="4" fillId="0" borderId="0" applyFill="0" applyBorder="0" applyAlignment="0">
      <protection/>
    </xf>
    <xf numFmtId="208" fontId="4" fillId="0" borderId="0" applyFill="0" applyBorder="0" applyAlignment="0">
      <protection/>
    </xf>
    <xf numFmtId="181" fontId="4" fillId="0" borderId="0" applyFill="0" applyBorder="0" applyAlignment="0">
      <protection/>
    </xf>
    <xf numFmtId="207" fontId="4" fillId="0" borderId="0" applyFill="0" applyBorder="0" applyAlignment="0"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ill="0" applyBorder="0" applyAlignment="0" applyProtection="0"/>
    <xf numFmtId="206" fontId="0" fillId="0" borderId="0" applyFont="0" applyFill="0" applyBorder="0" applyAlignment="0" applyProtection="0"/>
    <xf numFmtId="180" fontId="0" fillId="0" borderId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ill="0" applyBorder="0" applyAlignment="0" applyProtection="0"/>
    <xf numFmtId="207" fontId="0" fillId="0" borderId="0" applyFont="0" applyFill="0" applyBorder="0" applyAlignment="0" applyProtection="0"/>
    <xf numFmtId="181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4" fillId="0" borderId="0" applyFill="0" applyBorder="0" applyAlignment="0">
      <protection/>
    </xf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0" fontId="7" fillId="0" borderId="0" applyFill="0" applyBorder="0" applyAlignment="0">
      <protection/>
    </xf>
    <xf numFmtId="206" fontId="7" fillId="0" borderId="0" applyFill="0" applyBorder="0" applyAlignment="0">
      <protection/>
    </xf>
    <xf numFmtId="181" fontId="7" fillId="0" borderId="0" applyFill="0" applyBorder="0" applyAlignment="0">
      <protection/>
    </xf>
    <xf numFmtId="207" fontId="7" fillId="0" borderId="0" applyFill="0" applyBorder="0" applyAlignment="0">
      <protection/>
    </xf>
    <xf numFmtId="180" fontId="7" fillId="0" borderId="0" applyFill="0" applyBorder="0" applyAlignment="0">
      <protection/>
    </xf>
    <xf numFmtId="206" fontId="7" fillId="0" borderId="0" applyFill="0" applyBorder="0" applyAlignment="0">
      <protection/>
    </xf>
    <xf numFmtId="185" fontId="7" fillId="0" borderId="0" applyFill="0" applyBorder="0" applyAlignment="0">
      <protection/>
    </xf>
    <xf numFmtId="208" fontId="7" fillId="0" borderId="0" applyFill="0" applyBorder="0" applyAlignment="0">
      <protection/>
    </xf>
    <xf numFmtId="181" fontId="7" fillId="0" borderId="0" applyFill="0" applyBorder="0" applyAlignment="0">
      <protection/>
    </xf>
    <xf numFmtId="207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3" applyNumberFormat="0" applyAlignment="0" applyProtection="0"/>
    <xf numFmtId="0" fontId="12" fillId="0" borderId="4" applyNumberFormat="0" applyAlignment="0" applyProtection="0"/>
    <xf numFmtId="0" fontId="12" fillId="0" borderId="5">
      <alignment horizontal="left" vertical="center"/>
      <protection/>
    </xf>
    <xf numFmtId="0" fontId="12" fillId="0" borderId="6">
      <alignment horizontal="left" vertical="center"/>
      <protection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1" fillId="23" borderId="0" applyNumberFormat="0" applyBorder="0" applyAlignment="0" applyProtection="0"/>
    <xf numFmtId="10" fontId="11" fillId="24" borderId="1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1" applyNumberFormat="0" applyAlignment="0" applyProtection="0"/>
    <xf numFmtId="180" fontId="19" fillId="0" borderId="0" applyFill="0" applyBorder="0" applyAlignment="0">
      <protection/>
    </xf>
    <xf numFmtId="206" fontId="19" fillId="0" borderId="0" applyFill="0" applyBorder="0" applyAlignment="0">
      <protection/>
    </xf>
    <xf numFmtId="181" fontId="19" fillId="0" borderId="0" applyFill="0" applyBorder="0" applyAlignment="0">
      <protection/>
    </xf>
    <xf numFmtId="207" fontId="19" fillId="0" borderId="0" applyFill="0" applyBorder="0" applyAlignment="0">
      <protection/>
    </xf>
    <xf numFmtId="180" fontId="19" fillId="0" borderId="0" applyFill="0" applyBorder="0" applyAlignment="0">
      <protection/>
    </xf>
    <xf numFmtId="206" fontId="19" fillId="0" borderId="0" applyFill="0" applyBorder="0" applyAlignment="0">
      <protection/>
    </xf>
    <xf numFmtId="185" fontId="19" fillId="0" borderId="0" applyFill="0" applyBorder="0" applyAlignment="0">
      <protection/>
    </xf>
    <xf numFmtId="208" fontId="19" fillId="0" borderId="0" applyFill="0" applyBorder="0" applyAlignment="0">
      <protection/>
    </xf>
    <xf numFmtId="181" fontId="19" fillId="0" borderId="0" applyFill="0" applyBorder="0" applyAlignment="0">
      <protection/>
    </xf>
    <xf numFmtId="207" fontId="19" fillId="0" borderId="0" applyFill="0" applyBorder="0" applyAlignment="0">
      <protection/>
    </xf>
    <xf numFmtId="0" fontId="20" fillId="0" borderId="11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88" fontId="22" fillId="0" borderId="0">
      <alignment/>
      <protection/>
    </xf>
    <xf numFmtId="188" fontId="22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4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194" fontId="1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65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65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88" fontId="1" fillId="0" borderId="0">
      <alignment/>
      <protection/>
    </xf>
    <xf numFmtId="210" fontId="1" fillId="0" borderId="0">
      <alignment/>
      <protection/>
    </xf>
    <xf numFmtId="188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2" applyNumberFormat="0" applyFont="0" applyAlignment="0" applyProtection="0"/>
    <xf numFmtId="0" fontId="23" fillId="20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12" applyNumberFormat="0" applyFont="0" applyAlignment="0" applyProtection="0"/>
    <xf numFmtId="9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0" fontId="0" fillId="0" borderId="0" applyFill="0" applyBorder="0" applyAlignment="0" applyProtection="0"/>
    <xf numFmtId="180" fontId="24" fillId="0" borderId="0" applyFill="0" applyBorder="0" applyAlignment="0">
      <protection/>
    </xf>
    <xf numFmtId="206" fontId="24" fillId="0" borderId="0" applyFill="0" applyBorder="0" applyAlignment="0">
      <protection/>
    </xf>
    <xf numFmtId="181" fontId="24" fillId="0" borderId="0" applyFill="0" applyBorder="0" applyAlignment="0">
      <protection/>
    </xf>
    <xf numFmtId="207" fontId="24" fillId="0" borderId="0" applyFill="0" applyBorder="0" applyAlignment="0">
      <protection/>
    </xf>
    <xf numFmtId="180" fontId="24" fillId="0" borderId="0" applyFill="0" applyBorder="0" applyAlignment="0">
      <protection/>
    </xf>
    <xf numFmtId="206" fontId="24" fillId="0" borderId="0" applyFill="0" applyBorder="0" applyAlignment="0">
      <protection/>
    </xf>
    <xf numFmtId="185" fontId="24" fillId="0" borderId="0" applyFill="0" applyBorder="0" applyAlignment="0">
      <protection/>
    </xf>
    <xf numFmtId="208" fontId="24" fillId="0" borderId="0" applyFill="0" applyBorder="0" applyAlignment="0">
      <protection/>
    </xf>
    <xf numFmtId="181" fontId="24" fillId="0" borderId="0" applyFill="0" applyBorder="0" applyAlignment="0">
      <protection/>
    </xf>
    <xf numFmtId="207" fontId="24" fillId="0" borderId="0" applyFill="0" applyBorder="0" applyAlignment="0">
      <protection/>
    </xf>
    <xf numFmtId="0" fontId="5" fillId="20" borderId="1" applyNumberFormat="0" applyAlignment="0" applyProtection="0"/>
    <xf numFmtId="0" fontId="20" fillId="0" borderId="11" applyNumberFormat="0" applyFill="0" applyAlignment="0" applyProtection="0"/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212" fontId="4" fillId="0" borderId="0" applyFill="0" applyBorder="0" applyAlignment="0">
      <protection/>
    </xf>
    <xf numFmtId="49" fontId="4" fillId="0" borderId="0" applyFill="0" applyBorder="0" applyAlignment="0">
      <protection/>
    </xf>
    <xf numFmtId="213" fontId="4" fillId="0" borderId="0" applyFill="0" applyBorder="0" applyAlignment="0">
      <protection/>
    </xf>
    <xf numFmtId="0" fontId="6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>
      <alignment/>
      <protection/>
    </xf>
  </cellStyleXfs>
  <cellXfs count="112">
    <xf numFmtId="0" fontId="0" fillId="0" borderId="0" xfId="0" applyAlignment="1">
      <alignment/>
    </xf>
    <xf numFmtId="0" fontId="28" fillId="0" borderId="0" xfId="397" applyFont="1" applyAlignment="1">
      <alignment vertical="center"/>
      <protection/>
    </xf>
    <xf numFmtId="193" fontId="29" fillId="0" borderId="0" xfId="397" applyNumberFormat="1" applyFont="1" applyFill="1" applyBorder="1" applyAlignment="1">
      <alignment horizontal="center" vertical="center"/>
      <protection/>
    </xf>
    <xf numFmtId="0" fontId="28" fillId="0" borderId="0" xfId="397" applyFont="1" applyAlignment="1">
      <alignment horizontal="center" vertical="center"/>
      <protection/>
    </xf>
    <xf numFmtId="0" fontId="30" fillId="0" borderId="0" xfId="397" applyFont="1" applyAlignment="1">
      <alignment vertical="center"/>
      <protection/>
    </xf>
    <xf numFmtId="0" fontId="32" fillId="0" borderId="0" xfId="397" applyFont="1" applyAlignment="1">
      <alignment vertical="center"/>
      <protection/>
    </xf>
    <xf numFmtId="0" fontId="32" fillId="0" borderId="0" xfId="397" applyFont="1" applyAlignment="1">
      <alignment horizontal="center" vertical="center"/>
      <protection/>
    </xf>
    <xf numFmtId="0" fontId="33" fillId="0" borderId="0" xfId="397" applyFont="1" applyAlignment="1">
      <alignment vertical="center"/>
      <protection/>
    </xf>
    <xf numFmtId="0" fontId="32" fillId="0" borderId="0" xfId="397" applyFont="1" applyBorder="1" applyAlignment="1">
      <alignment vertical="center"/>
      <protection/>
    </xf>
    <xf numFmtId="0" fontId="28" fillId="0" borderId="0" xfId="397" applyFont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0" xfId="715" applyFont="1">
      <alignment/>
      <protection/>
    </xf>
    <xf numFmtId="0" fontId="32" fillId="0" borderId="15" xfId="715" applyFont="1" applyBorder="1">
      <alignment/>
      <protection/>
    </xf>
    <xf numFmtId="0" fontId="34" fillId="0" borderId="0" xfId="715" applyFont="1">
      <alignment/>
      <protection/>
    </xf>
    <xf numFmtId="0" fontId="32" fillId="0" borderId="6" xfId="715" applyFont="1" applyBorder="1">
      <alignment/>
      <protection/>
    </xf>
    <xf numFmtId="0" fontId="32" fillId="0" borderId="0" xfId="715" applyFont="1" applyBorder="1">
      <alignment/>
      <protection/>
    </xf>
    <xf numFmtId="49" fontId="33" fillId="0" borderId="0" xfId="715" applyNumberFormat="1" applyFont="1">
      <alignment/>
      <protection/>
    </xf>
    <xf numFmtId="0" fontId="32" fillId="0" borderId="16" xfId="715" applyFont="1" applyBorder="1">
      <alignment/>
      <protection/>
    </xf>
    <xf numFmtId="0" fontId="32" fillId="0" borderId="17" xfId="715" applyFont="1" applyBorder="1">
      <alignment/>
      <protection/>
    </xf>
    <xf numFmtId="0" fontId="33" fillId="0" borderId="0" xfId="715" applyFont="1">
      <alignment/>
      <protection/>
    </xf>
    <xf numFmtId="0" fontId="35" fillId="0" borderId="0" xfId="715" applyFont="1">
      <alignment/>
      <protection/>
    </xf>
    <xf numFmtId="0" fontId="28" fillId="0" borderId="0" xfId="397" applyFont="1" applyAlignment="1">
      <alignment vertical="center"/>
      <protection/>
    </xf>
    <xf numFmtId="0" fontId="28" fillId="0" borderId="0" xfId="397" applyFont="1" applyAlignment="1">
      <alignment horizontal="center" vertical="center"/>
      <protection/>
    </xf>
    <xf numFmtId="0" fontId="28" fillId="0" borderId="0" xfId="715" applyFont="1">
      <alignment/>
      <protection/>
    </xf>
    <xf numFmtId="193" fontId="37" fillId="0" borderId="0" xfId="397" applyNumberFormat="1" applyFont="1" applyFill="1" applyBorder="1" applyAlignment="1">
      <alignment horizontal="center" vertical="center"/>
      <protection/>
    </xf>
    <xf numFmtId="21" fontId="29" fillId="0" borderId="0" xfId="397" applyNumberFormat="1" applyFont="1" applyAlignment="1">
      <alignment vertical="center"/>
      <protection/>
    </xf>
    <xf numFmtId="0" fontId="36" fillId="0" borderId="0" xfId="397" applyFont="1" applyAlignment="1">
      <alignment horizontal="center" vertical="center"/>
      <protection/>
    </xf>
    <xf numFmtId="21" fontId="38" fillId="0" borderId="0" xfId="397" applyNumberFormat="1" applyFont="1" applyAlignment="1">
      <alignment vertical="center"/>
      <protection/>
    </xf>
    <xf numFmtId="49" fontId="36" fillId="0" borderId="18" xfId="964" applyNumberFormat="1" applyFont="1" applyBorder="1" applyAlignment="1">
      <alignment horizontal="center" vertical="center"/>
      <protection/>
    </xf>
    <xf numFmtId="2" fontId="39" fillId="0" borderId="19" xfId="0" applyNumberFormat="1" applyFont="1" applyBorder="1" applyAlignment="1">
      <alignment horizontal="center"/>
    </xf>
    <xf numFmtId="2" fontId="39" fillId="0" borderId="20" xfId="0" applyNumberFormat="1" applyFont="1" applyBorder="1" applyAlignment="1">
      <alignment horizontal="center"/>
    </xf>
    <xf numFmtId="196" fontId="36" fillId="26" borderId="21" xfId="0" applyNumberFormat="1" applyFont="1" applyFill="1" applyBorder="1" applyAlignment="1">
      <alignment horizontal="center" vertical="center"/>
    </xf>
    <xf numFmtId="1" fontId="33" fillId="0" borderId="22" xfId="405" applyNumberFormat="1" applyFont="1" applyBorder="1" applyAlignment="1">
      <alignment horizontal="center" vertical="center"/>
      <protection/>
    </xf>
    <xf numFmtId="0" fontId="36" fillId="0" borderId="22" xfId="397" applyFont="1" applyBorder="1" applyAlignment="1">
      <alignment vertical="center"/>
      <protection/>
    </xf>
    <xf numFmtId="49" fontId="36" fillId="0" borderId="23" xfId="964" applyNumberFormat="1" applyFont="1" applyBorder="1" applyAlignment="1">
      <alignment horizontal="center" vertical="center"/>
      <protection/>
    </xf>
    <xf numFmtId="1" fontId="40" fillId="0" borderId="24" xfId="405" applyNumberFormat="1" applyFont="1" applyBorder="1" applyAlignment="1">
      <alignment horizontal="center" vertical="center"/>
      <protection/>
    </xf>
    <xf numFmtId="0" fontId="36" fillId="0" borderId="24" xfId="397" applyFont="1" applyBorder="1" applyAlignment="1">
      <alignment vertical="center"/>
      <protection/>
    </xf>
    <xf numFmtId="0" fontId="33" fillId="0" borderId="25" xfId="405" applyFont="1" applyBorder="1" applyAlignment="1">
      <alignment vertical="center"/>
      <protection/>
    </xf>
    <xf numFmtId="0" fontId="41" fillId="0" borderId="26" xfId="405" applyFont="1" applyBorder="1" applyAlignment="1">
      <alignment vertical="center"/>
      <protection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6" fillId="0" borderId="30" xfId="405" applyFont="1" applyBorder="1" applyAlignment="1">
      <alignment horizontal="right" vertical="center"/>
      <protection/>
    </xf>
    <xf numFmtId="194" fontId="41" fillId="0" borderId="31" xfId="405" applyNumberFormat="1" applyFont="1" applyBorder="1" applyAlignment="1">
      <alignment horizontal="right" vertical="center"/>
      <protection/>
    </xf>
    <xf numFmtId="0" fontId="33" fillId="0" borderId="3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2" fontId="39" fillId="0" borderId="33" xfId="0" applyNumberFormat="1" applyFont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1" fillId="0" borderId="0" xfId="199" applyFont="1" applyAlignment="1">
      <alignment horizontal="left" vertical="center"/>
      <protection/>
    </xf>
    <xf numFmtId="49" fontId="36" fillId="0" borderId="0" xfId="397" applyNumberFormat="1" applyFont="1" applyAlignment="1">
      <alignment horizontal="center" vertical="center"/>
      <protection/>
    </xf>
    <xf numFmtId="0" fontId="45" fillId="0" borderId="30" xfId="397" applyFont="1" applyBorder="1" applyAlignment="1">
      <alignment horizontal="right" vertical="center"/>
      <protection/>
    </xf>
    <xf numFmtId="0" fontId="45" fillId="0" borderId="25" xfId="397" applyFont="1" applyBorder="1" applyAlignment="1">
      <alignment horizontal="left" vertical="center"/>
      <protection/>
    </xf>
    <xf numFmtId="0" fontId="35" fillId="0" borderId="0" xfId="397" applyFont="1" applyAlignment="1">
      <alignment vertical="center"/>
      <protection/>
    </xf>
    <xf numFmtId="0" fontId="45" fillId="0" borderId="30" xfId="397" applyFont="1" applyBorder="1" applyAlignment="1">
      <alignment horizontal="center" vertical="center"/>
      <protection/>
    </xf>
    <xf numFmtId="0" fontId="35" fillId="0" borderId="31" xfId="397" applyFont="1" applyBorder="1" applyAlignment="1">
      <alignment horizontal="right" vertical="center"/>
      <protection/>
    </xf>
    <xf numFmtId="0" fontId="35" fillId="0" borderId="26" xfId="397" applyFont="1" applyBorder="1" applyAlignment="1">
      <alignment horizontal="left" vertical="center"/>
      <protection/>
    </xf>
    <xf numFmtId="0" fontId="45" fillId="0" borderId="22" xfId="397" applyFont="1" applyBorder="1" applyAlignment="1">
      <alignment horizontal="center" vertical="center"/>
      <protection/>
    </xf>
    <xf numFmtId="49" fontId="35" fillId="0" borderId="19" xfId="397" applyNumberFormat="1" applyFont="1" applyBorder="1" applyAlignment="1">
      <alignment horizontal="center" vertical="center"/>
      <protection/>
    </xf>
    <xf numFmtId="49" fontId="35" fillId="0" borderId="20" xfId="397" applyNumberFormat="1" applyFont="1" applyBorder="1" applyAlignment="1">
      <alignment horizontal="center" vertical="center"/>
      <protection/>
    </xf>
    <xf numFmtId="49" fontId="35" fillId="0" borderId="21" xfId="397" applyNumberFormat="1" applyFont="1" applyBorder="1" applyAlignment="1">
      <alignment horizontal="center" vertical="center"/>
      <protection/>
    </xf>
    <xf numFmtId="49" fontId="35" fillId="0" borderId="35" xfId="397" applyNumberFormat="1" applyFont="1" applyBorder="1" applyAlignment="1">
      <alignment horizontal="center" vertical="center"/>
      <protection/>
    </xf>
    <xf numFmtId="49" fontId="35" fillId="0" borderId="10" xfId="397" applyNumberFormat="1" applyFont="1" applyBorder="1" applyAlignment="1">
      <alignment horizontal="center" vertical="center"/>
      <protection/>
    </xf>
    <xf numFmtId="49" fontId="35" fillId="0" borderId="36" xfId="397" applyNumberFormat="1" applyFont="1" applyBorder="1" applyAlignment="1">
      <alignment horizontal="center" vertical="center"/>
      <protection/>
    </xf>
    <xf numFmtId="49" fontId="35" fillId="0" borderId="37" xfId="397" applyNumberFormat="1" applyFont="1" applyBorder="1" applyAlignment="1">
      <alignment horizontal="center" vertical="center"/>
      <protection/>
    </xf>
    <xf numFmtId="49" fontId="35" fillId="0" borderId="38" xfId="397" applyNumberFormat="1" applyFont="1" applyBorder="1" applyAlignment="1">
      <alignment horizontal="center" vertical="center"/>
      <protection/>
    </xf>
    <xf numFmtId="49" fontId="35" fillId="0" borderId="39" xfId="397" applyNumberFormat="1" applyFont="1" applyBorder="1" applyAlignment="1">
      <alignment horizontal="center" vertical="center"/>
      <protection/>
    </xf>
    <xf numFmtId="49" fontId="32" fillId="0" borderId="25" xfId="405" applyNumberFormat="1" applyFont="1" applyBorder="1" applyAlignment="1">
      <alignment vertical="center"/>
      <protection/>
    </xf>
    <xf numFmtId="49" fontId="32" fillId="0" borderId="26" xfId="405" applyNumberFormat="1" applyFont="1" applyBorder="1" applyAlignment="1">
      <alignment vertical="center"/>
      <protection/>
    </xf>
    <xf numFmtId="49" fontId="32" fillId="0" borderId="22" xfId="405" applyNumberFormat="1" applyFont="1" applyBorder="1" applyAlignment="1">
      <alignment vertical="center"/>
      <protection/>
    </xf>
    <xf numFmtId="49" fontId="32" fillId="0" borderId="24" xfId="405" applyNumberFormat="1" applyFont="1" applyBorder="1" applyAlignment="1">
      <alignment vertical="center"/>
      <protection/>
    </xf>
    <xf numFmtId="0" fontId="33" fillId="0" borderId="3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33" fillId="0" borderId="32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21" fontId="38" fillId="0" borderId="40" xfId="397" applyNumberFormat="1" applyFont="1" applyBorder="1" applyAlignment="1">
      <alignment vertical="center"/>
      <protection/>
    </xf>
    <xf numFmtId="0" fontId="36" fillId="0" borderId="2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22" xfId="397" applyFont="1" applyBorder="1" applyAlignment="1">
      <alignment horizontal="center" vertical="center"/>
      <protection/>
    </xf>
    <xf numFmtId="0" fontId="33" fillId="0" borderId="24" xfId="397" applyFont="1" applyBorder="1" applyAlignment="1">
      <alignment horizontal="center" vertical="center"/>
      <protection/>
    </xf>
    <xf numFmtId="0" fontId="33" fillId="0" borderId="22" xfId="397" applyFont="1" applyBorder="1" applyAlignment="1">
      <alignment horizontal="center" vertical="center"/>
      <protection/>
    </xf>
    <xf numFmtId="0" fontId="33" fillId="0" borderId="24" xfId="397" applyFont="1" applyBorder="1" applyAlignment="1">
      <alignment horizontal="center" vertical="center"/>
      <protection/>
    </xf>
    <xf numFmtId="0" fontId="33" fillId="0" borderId="22" xfId="405" applyFont="1" applyBorder="1" applyAlignment="1">
      <alignment horizontal="center" vertical="center"/>
      <protection/>
    </xf>
    <xf numFmtId="0" fontId="33" fillId="0" borderId="24" xfId="405" applyFont="1" applyBorder="1" applyAlignment="1">
      <alignment horizontal="center" vertical="center"/>
      <protection/>
    </xf>
    <xf numFmtId="0" fontId="33" fillId="0" borderId="41" xfId="963" applyFont="1" applyBorder="1" applyAlignment="1">
      <alignment horizontal="center" vertical="center"/>
      <protection/>
    </xf>
    <xf numFmtId="0" fontId="33" fillId="0" borderId="4" xfId="963" applyFont="1" applyBorder="1" applyAlignment="1">
      <alignment horizontal="center" vertical="center"/>
      <protection/>
    </xf>
    <xf numFmtId="0" fontId="33" fillId="0" borderId="42" xfId="963" applyFont="1" applyBorder="1" applyAlignment="1">
      <alignment horizontal="center" vertical="center"/>
      <protection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43" xfId="397" applyFont="1" applyBorder="1" applyAlignment="1">
      <alignment vertical="center"/>
      <protection/>
    </xf>
    <xf numFmtId="0" fontId="12" fillId="0" borderId="44" xfId="0" applyFont="1" applyBorder="1" applyAlignment="1">
      <alignment vertical="center"/>
    </xf>
    <xf numFmtId="0" fontId="33" fillId="0" borderId="45" xfId="397" applyFont="1" applyBorder="1" applyAlignment="1">
      <alignment horizontal="center" vertical="center" wrapText="1"/>
      <protection/>
    </xf>
    <xf numFmtId="0" fontId="33" fillId="0" borderId="27" xfId="397" applyFont="1" applyBorder="1" applyAlignment="1">
      <alignment horizontal="center" vertical="center"/>
      <protection/>
    </xf>
    <xf numFmtId="0" fontId="33" fillId="0" borderId="46" xfId="397" applyFont="1" applyBorder="1" applyAlignment="1">
      <alignment horizontal="center" vertical="center"/>
      <protection/>
    </xf>
    <xf numFmtId="0" fontId="33" fillId="0" borderId="28" xfId="397" applyFont="1" applyBorder="1" applyAlignment="1">
      <alignment horizontal="center" vertical="center"/>
      <protection/>
    </xf>
    <xf numFmtId="0" fontId="33" fillId="0" borderId="46" xfId="397" applyFont="1" applyBorder="1" applyAlignment="1">
      <alignment horizontal="center" vertical="center" wrapText="1"/>
      <protection/>
    </xf>
    <xf numFmtId="0" fontId="33" fillId="0" borderId="28" xfId="397" applyFont="1" applyBorder="1" applyAlignment="1">
      <alignment horizontal="center" vertical="center" wrapText="1"/>
      <protection/>
    </xf>
    <xf numFmtId="0" fontId="33" fillId="0" borderId="47" xfId="397" applyFont="1" applyBorder="1" applyAlignment="1">
      <alignment horizontal="center" vertical="center" wrapText="1"/>
      <protection/>
    </xf>
    <xf numFmtId="0" fontId="33" fillId="0" borderId="29" xfId="397" applyFont="1" applyBorder="1" applyAlignment="1">
      <alignment horizontal="center" vertical="center" wrapText="1"/>
      <protection/>
    </xf>
    <xf numFmtId="0" fontId="33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0" fillId="0" borderId="22" xfId="405" applyFont="1" applyBorder="1" applyAlignment="1">
      <alignment horizontal="center" vertical="center"/>
      <protection/>
    </xf>
    <xf numFmtId="0" fontId="30" fillId="0" borderId="24" xfId="405" applyFont="1" applyBorder="1" applyAlignment="1">
      <alignment horizontal="center" vertical="center"/>
      <protection/>
    </xf>
    <xf numFmtId="49" fontId="45" fillId="0" borderId="41" xfId="397" applyNumberFormat="1" applyFont="1" applyBorder="1" applyAlignment="1">
      <alignment horizontal="center" vertical="center"/>
      <protection/>
    </xf>
    <xf numFmtId="49" fontId="45" fillId="0" borderId="4" xfId="397" applyNumberFormat="1" applyFont="1" applyBorder="1" applyAlignment="1">
      <alignment horizontal="center" vertical="center"/>
      <protection/>
    </xf>
    <xf numFmtId="49" fontId="45" fillId="0" borderId="42" xfId="397" applyNumberFormat="1" applyFont="1" applyBorder="1" applyAlignment="1">
      <alignment horizontal="center" vertical="center"/>
      <protection/>
    </xf>
    <xf numFmtId="2" fontId="33" fillId="27" borderId="22" xfId="0" applyNumberFormat="1" applyFont="1" applyFill="1" applyBorder="1" applyAlignment="1">
      <alignment horizontal="center" vertical="center"/>
    </xf>
    <xf numFmtId="2" fontId="33" fillId="27" borderId="24" xfId="0" applyNumberFormat="1" applyFont="1" applyFill="1" applyBorder="1" applyAlignment="1">
      <alignment horizontal="center" vertical="center"/>
    </xf>
  </cellXfs>
  <cellStyles count="9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 Currency (0)" xfId="59"/>
    <cellStyle name="Calc Currency (0) 2" xfId="60"/>
    <cellStyle name="Calc Currency (2)" xfId="61"/>
    <cellStyle name="Calc Currency (2) 2" xfId="62"/>
    <cellStyle name="Calc Percent (0)" xfId="63"/>
    <cellStyle name="Calc Percent (1)" xfId="64"/>
    <cellStyle name="Calc Percent (2)" xfId="65"/>
    <cellStyle name="Calc Units (0)" xfId="66"/>
    <cellStyle name="Calc Units (0) 2" xfId="67"/>
    <cellStyle name="Calc Units (1)" xfId="68"/>
    <cellStyle name="Calc Units (1) 2" xfId="69"/>
    <cellStyle name="Calc Units (2)" xfId="70"/>
    <cellStyle name="Calc Units (2) 2" xfId="71"/>
    <cellStyle name="Calculation" xfId="72"/>
    <cellStyle name="Check Cell" xfId="73"/>
    <cellStyle name="Comma" xfId="74"/>
    <cellStyle name="Comma [0]" xfId="75"/>
    <cellStyle name="Comma [00]" xfId="76"/>
    <cellStyle name="Comma [00] 2" xfId="77"/>
    <cellStyle name="Comma [00] 3" xfId="78"/>
    <cellStyle name="Comma 10" xfId="79"/>
    <cellStyle name="Comma 10 2" xfId="80"/>
    <cellStyle name="Comma 11" xfId="81"/>
    <cellStyle name="Comma 11 2" xfId="82"/>
    <cellStyle name="Comma 12" xfId="83"/>
    <cellStyle name="Comma 12 2" xfId="84"/>
    <cellStyle name="Comma 13" xfId="85"/>
    <cellStyle name="Comma 13 2" xfId="86"/>
    <cellStyle name="Comma 14" xfId="87"/>
    <cellStyle name="Comma 14 2" xfId="88"/>
    <cellStyle name="Comma 15" xfId="89"/>
    <cellStyle name="Comma 15 2" xfId="90"/>
    <cellStyle name="Comma 16" xfId="91"/>
    <cellStyle name="Comma 16 2" xfId="92"/>
    <cellStyle name="Comma 17" xfId="93"/>
    <cellStyle name="Comma 17 2" xfId="94"/>
    <cellStyle name="Comma 18" xfId="95"/>
    <cellStyle name="Comma 18 2" xfId="96"/>
    <cellStyle name="Comma 19" xfId="97"/>
    <cellStyle name="Comma 19 2" xfId="98"/>
    <cellStyle name="Comma 2" xfId="99"/>
    <cellStyle name="Comma 2 2" xfId="100"/>
    <cellStyle name="Comma 2 2 2" xfId="101"/>
    <cellStyle name="Comma 2 3" xfId="102"/>
    <cellStyle name="Comma 2 3 2" xfId="103"/>
    <cellStyle name="Comma 2 4" xfId="104"/>
    <cellStyle name="Comma 2_DALYVIAI" xfId="105"/>
    <cellStyle name="Comma 20" xfId="106"/>
    <cellStyle name="Comma 20 2" xfId="107"/>
    <cellStyle name="Comma 21" xfId="108"/>
    <cellStyle name="Comma 21 2" xfId="109"/>
    <cellStyle name="Comma 22" xfId="110"/>
    <cellStyle name="Comma 22 2" xfId="111"/>
    <cellStyle name="Comma 23" xfId="112"/>
    <cellStyle name="Comma 23 2" xfId="113"/>
    <cellStyle name="Comma 24" xfId="114"/>
    <cellStyle name="Comma 24 2" xfId="115"/>
    <cellStyle name="Comma 25" xfId="116"/>
    <cellStyle name="Comma 25 2" xfId="117"/>
    <cellStyle name="Comma 26" xfId="118"/>
    <cellStyle name="Comma 26 2" xfId="119"/>
    <cellStyle name="Comma 27" xfId="120"/>
    <cellStyle name="Comma 27 2" xfId="121"/>
    <cellStyle name="Comma 28" xfId="122"/>
    <cellStyle name="Comma 28 2" xfId="123"/>
    <cellStyle name="Comma 29" xfId="124"/>
    <cellStyle name="Comma 29 2" xfId="125"/>
    <cellStyle name="Comma 3" xfId="126"/>
    <cellStyle name="Comma 3 2" xfId="127"/>
    <cellStyle name="Comma 30" xfId="128"/>
    <cellStyle name="Comma 30 2" xfId="129"/>
    <cellStyle name="Comma 30 2 2" xfId="130"/>
    <cellStyle name="Comma 30 3" xfId="131"/>
    <cellStyle name="Comma 30 3 2" xfId="132"/>
    <cellStyle name="Comma 30 4" xfId="133"/>
    <cellStyle name="Comma 31" xfId="134"/>
    <cellStyle name="Comma 31 2" xfId="135"/>
    <cellStyle name="Comma 32" xfId="136"/>
    <cellStyle name="Comma 32 2" xfId="137"/>
    <cellStyle name="Comma 33" xfId="138"/>
    <cellStyle name="Comma 33 2" xfId="139"/>
    <cellStyle name="Comma 34" xfId="140"/>
    <cellStyle name="Comma 34 2" xfId="141"/>
    <cellStyle name="Comma 35" xfId="142"/>
    <cellStyle name="Comma 35 2" xfId="143"/>
    <cellStyle name="Comma 4" xfId="144"/>
    <cellStyle name="Comma 4 2" xfId="145"/>
    <cellStyle name="Comma 5" xfId="146"/>
    <cellStyle name="Comma 5 2" xfId="147"/>
    <cellStyle name="Comma 6" xfId="148"/>
    <cellStyle name="Comma 6 2" xfId="149"/>
    <cellStyle name="Comma 7" xfId="150"/>
    <cellStyle name="Comma 7 2" xfId="151"/>
    <cellStyle name="Comma 8" xfId="152"/>
    <cellStyle name="Comma 8 2" xfId="153"/>
    <cellStyle name="Comma 9" xfId="154"/>
    <cellStyle name="Comma 9 2" xfId="155"/>
    <cellStyle name="Currency" xfId="156"/>
    <cellStyle name="Currency [0]" xfId="157"/>
    <cellStyle name="Currency [00]" xfId="158"/>
    <cellStyle name="Currency [00] 2" xfId="159"/>
    <cellStyle name="Currency [00] 3" xfId="160"/>
    <cellStyle name="Currency 2" xfId="161"/>
    <cellStyle name="Currency 2 2" xfId="162"/>
    <cellStyle name="Date Short" xfId="163"/>
    <cellStyle name="Dziesiętny [0]_PLDT" xfId="164"/>
    <cellStyle name="Dziesiętny_PLDT" xfId="165"/>
    <cellStyle name="Enter Currency (0)" xfId="166"/>
    <cellStyle name="Enter Currency (0) 2" xfId="167"/>
    <cellStyle name="Enter Currency (2)" xfId="168"/>
    <cellStyle name="Enter Currency (2) 2" xfId="169"/>
    <cellStyle name="Enter Units (0)" xfId="170"/>
    <cellStyle name="Enter Units (0) 2" xfId="171"/>
    <cellStyle name="Enter Units (1)" xfId="172"/>
    <cellStyle name="Enter Units (1) 2" xfId="173"/>
    <cellStyle name="Enter Units (2)" xfId="174"/>
    <cellStyle name="Enter Units (2) 2" xfId="175"/>
    <cellStyle name="Explanatory Text" xfId="176"/>
    <cellStyle name="Followed Hyperlink" xfId="177"/>
    <cellStyle name="Good" xfId="178"/>
    <cellStyle name="Grey" xfId="179"/>
    <cellStyle name="Grey 2" xfId="180"/>
    <cellStyle name="Header1" xfId="181"/>
    <cellStyle name="Header1 2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Hiperłącze" xfId="189"/>
    <cellStyle name="Hiperłącze 2" xfId="190"/>
    <cellStyle name="Hyperlink" xfId="191"/>
    <cellStyle name="Input" xfId="192"/>
    <cellStyle name="Input [yellow]" xfId="193"/>
    <cellStyle name="Input [yellow] 2" xfId="194"/>
    <cellStyle name="Įprastas 2" xfId="195"/>
    <cellStyle name="Įprastas 2 2" xfId="196"/>
    <cellStyle name="Įprastas 3" xfId="197"/>
    <cellStyle name="Įprastas 3 2" xfId="198"/>
    <cellStyle name="Įprastas 4" xfId="199"/>
    <cellStyle name="Įvestis" xfId="200"/>
    <cellStyle name="Link Currency (0)" xfId="201"/>
    <cellStyle name="Link Currency (0) 2" xfId="202"/>
    <cellStyle name="Link Currency (2)" xfId="203"/>
    <cellStyle name="Link Currency (2) 2" xfId="204"/>
    <cellStyle name="Link Units (0)" xfId="205"/>
    <cellStyle name="Link Units (0) 2" xfId="206"/>
    <cellStyle name="Link Units (1)" xfId="207"/>
    <cellStyle name="Link Units (1) 2" xfId="208"/>
    <cellStyle name="Link Units (2)" xfId="209"/>
    <cellStyle name="Link Units (2) 2" xfId="210"/>
    <cellStyle name="Linked Cell" xfId="211"/>
    <cellStyle name="Neutral" xfId="212"/>
    <cellStyle name="Neutralus" xfId="213"/>
    <cellStyle name="Normal - Style1" xfId="214"/>
    <cellStyle name="Normal - Style1 2" xfId="215"/>
    <cellStyle name="Normal 10" xfId="216"/>
    <cellStyle name="Normal 10 2" xfId="217"/>
    <cellStyle name="Normal 10 2 2" xfId="218"/>
    <cellStyle name="Normal 10 2 2 2" xfId="219"/>
    <cellStyle name="Normal 10 2 2 3" xfId="220"/>
    <cellStyle name="Normal 10 2 2 4" xfId="221"/>
    <cellStyle name="Normal 10 2 2 5" xfId="222"/>
    <cellStyle name="Normal 10 2 2_DALYVIAI" xfId="223"/>
    <cellStyle name="Normal 10 2 3" xfId="224"/>
    <cellStyle name="Normal 10 2 4" xfId="225"/>
    <cellStyle name="Normal 10 2 4 2" xfId="226"/>
    <cellStyle name="Normal 10 2 5" xfId="227"/>
    <cellStyle name="Normal 10 2 5 2" xfId="228"/>
    <cellStyle name="Normal 10 2_DALYVIAI" xfId="229"/>
    <cellStyle name="Normal 10 3" xfId="230"/>
    <cellStyle name="Normal 10 3 2" xfId="231"/>
    <cellStyle name="Normal 10 3 3" xfId="232"/>
    <cellStyle name="Normal 10 3 4" xfId="233"/>
    <cellStyle name="Normal 10 3_DALYVIAI" xfId="234"/>
    <cellStyle name="Normal 10 4" xfId="235"/>
    <cellStyle name="Normal 10 5" xfId="236"/>
    <cellStyle name="Normal 10 5 2" xfId="237"/>
    <cellStyle name="Normal 10 5 2 2" xfId="238"/>
    <cellStyle name="Normal 10 5 3" xfId="239"/>
    <cellStyle name="Normal 10 5 3 2" xfId="240"/>
    <cellStyle name="Normal 10 5 4" xfId="241"/>
    <cellStyle name="Normal 10 5 4 2" xfId="242"/>
    <cellStyle name="Normal 10 5_DALYVIAI" xfId="243"/>
    <cellStyle name="Normal 10 6" xfId="244"/>
    <cellStyle name="Normal 10 7" xfId="245"/>
    <cellStyle name="Normal 10 8" xfId="246"/>
    <cellStyle name="Normal 10_DALYVIAI" xfId="247"/>
    <cellStyle name="Normal 11" xfId="248"/>
    <cellStyle name="Normal 11 2" xfId="249"/>
    <cellStyle name="Normal 11 2 2" xfId="250"/>
    <cellStyle name="Normal 11 2 3" xfId="251"/>
    <cellStyle name="Normal 11 2 4" xfId="252"/>
    <cellStyle name="Normal 11 2_DALYVIAI" xfId="253"/>
    <cellStyle name="Normal 11 3" xfId="254"/>
    <cellStyle name="Normal 11 3 2" xfId="255"/>
    <cellStyle name="Normal 11 3 3" xfId="256"/>
    <cellStyle name="Normal 11 3 4" xfId="257"/>
    <cellStyle name="Normal 11 3_DALYVIAI" xfId="258"/>
    <cellStyle name="Normal 11 4" xfId="259"/>
    <cellStyle name="Normal 11 5" xfId="260"/>
    <cellStyle name="Normal 11 5 2" xfId="261"/>
    <cellStyle name="Normal 11 5 3" xfId="262"/>
    <cellStyle name="Normal 11 5 4" xfId="263"/>
    <cellStyle name="Normal 11 5_DALYVIAI" xfId="264"/>
    <cellStyle name="Normal 11 6" xfId="265"/>
    <cellStyle name="Normal 11 7" xfId="266"/>
    <cellStyle name="Normal 11_DALYVIAI" xfId="267"/>
    <cellStyle name="Normal 12" xfId="268"/>
    <cellStyle name="Normal 12 2" xfId="269"/>
    <cellStyle name="Normal 12 2 2" xfId="270"/>
    <cellStyle name="Normal 12 2 3" xfId="271"/>
    <cellStyle name="Normal 12 2 4" xfId="272"/>
    <cellStyle name="Normal 12 2_DALYVIAI" xfId="273"/>
    <cellStyle name="Normal 12 3" xfId="274"/>
    <cellStyle name="Normal 12 4" xfId="275"/>
    <cellStyle name="Normal 12 4 2" xfId="276"/>
    <cellStyle name="Normal 12 4 3" xfId="277"/>
    <cellStyle name="Normal 12 4 4" xfId="278"/>
    <cellStyle name="Normal 12 4_DALYVIAI" xfId="279"/>
    <cellStyle name="Normal 12 5" xfId="280"/>
    <cellStyle name="Normal 12 6" xfId="281"/>
    <cellStyle name="Normal 12_DALYVIAI" xfId="282"/>
    <cellStyle name="Normal 13" xfId="283"/>
    <cellStyle name="Normal 13 2" xfId="284"/>
    <cellStyle name="Normal 13 2 2" xfId="285"/>
    <cellStyle name="Normal 13 2 2 2" xfId="286"/>
    <cellStyle name="Normal 13 2 2 3" xfId="287"/>
    <cellStyle name="Normal 13 2 2 4" xfId="288"/>
    <cellStyle name="Normal 13 2 2_DALYVIAI" xfId="289"/>
    <cellStyle name="Normal 13 2 3" xfId="290"/>
    <cellStyle name="Normal 13 2 4" xfId="291"/>
    <cellStyle name="Normal 13 2 5" xfId="292"/>
    <cellStyle name="Normal 13 2_DALYVIAI" xfId="293"/>
    <cellStyle name="Normal 13 3" xfId="294"/>
    <cellStyle name="Normal 13 3 2" xfId="295"/>
    <cellStyle name="Normal 13 3 3" xfId="296"/>
    <cellStyle name="Normal 13 3 4" xfId="297"/>
    <cellStyle name="Normal 13 3_DALYVIAI" xfId="298"/>
    <cellStyle name="Normal 13 4" xfId="299"/>
    <cellStyle name="Normal 13 5" xfId="300"/>
    <cellStyle name="Normal 13_1500 V" xfId="301"/>
    <cellStyle name="Normal 14" xfId="302"/>
    <cellStyle name="Normal 14 2" xfId="303"/>
    <cellStyle name="Normal 14 2 2" xfId="304"/>
    <cellStyle name="Normal 14 2 2 2" xfId="305"/>
    <cellStyle name="Normal 14 2 2 3" xfId="306"/>
    <cellStyle name="Normal 14 2 2 4" xfId="307"/>
    <cellStyle name="Normal 14 2 2_DALYVIAI" xfId="308"/>
    <cellStyle name="Normal 14 2 3" xfId="309"/>
    <cellStyle name="Normal 14 2 4" xfId="310"/>
    <cellStyle name="Normal 14 2 5" xfId="311"/>
    <cellStyle name="Normal 14 2_DALYVIAI" xfId="312"/>
    <cellStyle name="Normal 14 3" xfId="313"/>
    <cellStyle name="Normal 14 3 2" xfId="314"/>
    <cellStyle name="Normal 14 3 3" xfId="315"/>
    <cellStyle name="Normal 14 3 4" xfId="316"/>
    <cellStyle name="Normal 14 3_DALYVIAI" xfId="317"/>
    <cellStyle name="Normal 14 4" xfId="318"/>
    <cellStyle name="Normal 14 5" xfId="319"/>
    <cellStyle name="Normal 14_DALYVIAI" xfId="320"/>
    <cellStyle name="Normal 15" xfId="321"/>
    <cellStyle name="Normal 15 2" xfId="322"/>
    <cellStyle name="Normal 15 2 2" xfId="323"/>
    <cellStyle name="Normal 15 2 3" xfId="324"/>
    <cellStyle name="Normal 15 2 4" xfId="325"/>
    <cellStyle name="Normal 15 2_DALYVIAI" xfId="326"/>
    <cellStyle name="Normal 15 3" xfId="327"/>
    <cellStyle name="Normal 15 4" xfId="328"/>
    <cellStyle name="Normal 15 4 2" xfId="329"/>
    <cellStyle name="Normal 15 4 3" xfId="330"/>
    <cellStyle name="Normal 15 4 4" xfId="331"/>
    <cellStyle name="Normal 15 4_DALYVIAI" xfId="332"/>
    <cellStyle name="Normal 15 5" xfId="333"/>
    <cellStyle name="Normal 15 6" xfId="334"/>
    <cellStyle name="Normal 15_DALYVIAI" xfId="335"/>
    <cellStyle name="Normal 16" xfId="336"/>
    <cellStyle name="Normal 16 2" xfId="337"/>
    <cellStyle name="Normal 16 2 2" xfId="338"/>
    <cellStyle name="Normal 16 2 3" xfId="339"/>
    <cellStyle name="Normal 16 2 4" xfId="340"/>
    <cellStyle name="Normal 16 2_DALYVIAI" xfId="341"/>
    <cellStyle name="Normal 16 3" xfId="342"/>
    <cellStyle name="Normal 16_DALYVIAI" xfId="343"/>
    <cellStyle name="Normal 17" xfId="344"/>
    <cellStyle name="Normal 17 2" xfId="345"/>
    <cellStyle name="Normal 17 2 2" xfId="346"/>
    <cellStyle name="Normal 17 2 3" xfId="347"/>
    <cellStyle name="Normal 17 2 4" xfId="348"/>
    <cellStyle name="Normal 17 2_DALYVIAI" xfId="349"/>
    <cellStyle name="Normal 17 3" xfId="350"/>
    <cellStyle name="Normal 17 4" xfId="351"/>
    <cellStyle name="Normal 17 4 2" xfId="352"/>
    <cellStyle name="Normal 17 4 3" xfId="353"/>
    <cellStyle name="Normal 17 4 4" xfId="354"/>
    <cellStyle name="Normal 17 4_DALYVIAI" xfId="355"/>
    <cellStyle name="Normal 17 5" xfId="356"/>
    <cellStyle name="Normal 17 6" xfId="357"/>
    <cellStyle name="Normal 17_DALYVIAI" xfId="358"/>
    <cellStyle name="Normal 18" xfId="359"/>
    <cellStyle name="Normal 18 2" xfId="360"/>
    <cellStyle name="Normal 18 2 2" xfId="361"/>
    <cellStyle name="Normal 18 2 2 2" xfId="362"/>
    <cellStyle name="Normal 18 2 2 3" xfId="363"/>
    <cellStyle name="Normal 18 2 2 4" xfId="364"/>
    <cellStyle name="Normal 18 2 2_DALYVIAI" xfId="365"/>
    <cellStyle name="Normal 18 2 3" xfId="366"/>
    <cellStyle name="Normal 18 2 4" xfId="367"/>
    <cellStyle name="Normal 18 2 5" xfId="368"/>
    <cellStyle name="Normal 18 2_DALYVIAI" xfId="369"/>
    <cellStyle name="Normal 18 3" xfId="370"/>
    <cellStyle name="Normal 18 3 2" xfId="371"/>
    <cellStyle name="Normal 18 3 3" xfId="372"/>
    <cellStyle name="Normal 18 3 4" xfId="373"/>
    <cellStyle name="Normal 18 3_DALYVIAI" xfId="374"/>
    <cellStyle name="Normal 18 4" xfId="375"/>
    <cellStyle name="Normal 18 5" xfId="376"/>
    <cellStyle name="Normal 18_DALYVIAI" xfId="377"/>
    <cellStyle name="Normal 19" xfId="378"/>
    <cellStyle name="Normal 19 2" xfId="379"/>
    <cellStyle name="Normal 19 2 2" xfId="380"/>
    <cellStyle name="Normal 19 2 2 2" xfId="381"/>
    <cellStyle name="Normal 19 2 2 3" xfId="382"/>
    <cellStyle name="Normal 19 2 2 4" xfId="383"/>
    <cellStyle name="Normal 19 2 2_DALYVIAI" xfId="384"/>
    <cellStyle name="Normal 19 2 3" xfId="385"/>
    <cellStyle name="Normal 19 2 4" xfId="386"/>
    <cellStyle name="Normal 19 2 5" xfId="387"/>
    <cellStyle name="Normal 19 2_DALYVIAI" xfId="388"/>
    <cellStyle name="Normal 19 3" xfId="389"/>
    <cellStyle name="Normal 19 3 2" xfId="390"/>
    <cellStyle name="Normal 19 3 3" xfId="391"/>
    <cellStyle name="Normal 19 3 4" xfId="392"/>
    <cellStyle name="Normal 19 3_DALYVIAI" xfId="393"/>
    <cellStyle name="Normal 19 4" xfId="394"/>
    <cellStyle name="Normal 19 5" xfId="395"/>
    <cellStyle name="Normal 19_DALYVIAI" xfId="396"/>
    <cellStyle name="Normal 2" xfId="397"/>
    <cellStyle name="Normal 2 10" xfId="398"/>
    <cellStyle name="Normal 2 2" xfId="399"/>
    <cellStyle name="Normal 2 2 10" xfId="400"/>
    <cellStyle name="Normal 2 2 10 2" xfId="401"/>
    <cellStyle name="Normal 2 2 10 3" xfId="402"/>
    <cellStyle name="Normal 2 2 10 4" xfId="403"/>
    <cellStyle name="Normal 2 2 10 5" xfId="404"/>
    <cellStyle name="Normal 2 2 10_aukstis" xfId="405"/>
    <cellStyle name="Normal 2 2 11" xfId="406"/>
    <cellStyle name="Normal 2 2 11 2" xfId="407"/>
    <cellStyle name="Normal 2 2 12" xfId="408"/>
    <cellStyle name="Normal 2 2 12 2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2 5 2" xfId="419"/>
    <cellStyle name="Normal 2 2 2 2 5 2 2" xfId="420"/>
    <cellStyle name="Normal 2 2 2 2 5 3" xfId="421"/>
    <cellStyle name="Normal 2 2 2 2 5 3 2" xfId="422"/>
    <cellStyle name="Normal 2 2 2 2 5 4" xfId="423"/>
    <cellStyle name="Normal 2 2 2 2 6" xfId="424"/>
    <cellStyle name="Normal 2 2 2 3" xfId="425"/>
    <cellStyle name="Normal 2 2 2 3 2" xfId="426"/>
    <cellStyle name="Normal 2 2 2 4" xfId="427"/>
    <cellStyle name="Normal 2 2 2 4 2" xfId="428"/>
    <cellStyle name="Normal 2 2 2 4 2 2" xfId="429"/>
    <cellStyle name="Normal 2 2 2 4 3" xfId="430"/>
    <cellStyle name="Normal 2 2 2 4 3 2" xfId="431"/>
    <cellStyle name="Normal 2 2 2 4 4" xfId="432"/>
    <cellStyle name="Normal 2 2 2 4 4 2" xfId="433"/>
    <cellStyle name="Normal 2 2 2 4_DALYVIAI" xfId="434"/>
    <cellStyle name="Normal 2 2 2 5" xfId="435"/>
    <cellStyle name="Normal 2 2 2 6" xfId="436"/>
    <cellStyle name="Normal 2 2 2 7" xfId="437"/>
    <cellStyle name="Normal 2 2 2_DALYVIAI" xfId="438"/>
    <cellStyle name="Normal 2 2 3" xfId="439"/>
    <cellStyle name="Normal 2 2 3 10" xfId="440"/>
    <cellStyle name="Normal 2 2 3 2" xfId="441"/>
    <cellStyle name="Normal 2 2 3 2 2" xfId="442"/>
    <cellStyle name="Normal 2 2 3 2 2 2" xfId="443"/>
    <cellStyle name="Normal 2 2 3 2 2 2 2" xfId="444"/>
    <cellStyle name="Normal 2 2 3 2 2 2 3" xfId="445"/>
    <cellStyle name="Normal 2 2 3 2 2 2 4" xfId="446"/>
    <cellStyle name="Normal 2 2 3 2 2 2_DALYVIAI" xfId="447"/>
    <cellStyle name="Normal 2 2 3 2 2 3" xfId="448"/>
    <cellStyle name="Normal 2 2 3 2 2 3 2" xfId="449"/>
    <cellStyle name="Normal 2 2 3 2 2 3 3" xfId="450"/>
    <cellStyle name="Normal 2 2 3 2 2 3 4" xfId="451"/>
    <cellStyle name="Normal 2 2 3 2 2 3_DALYVIAI" xfId="452"/>
    <cellStyle name="Normal 2 2 3 2 2 4" xfId="453"/>
    <cellStyle name="Normal 2 2 3 2 2 4 2" xfId="454"/>
    <cellStyle name="Normal 2 2 3 2 2 4 3" xfId="455"/>
    <cellStyle name="Normal 2 2 3 2 2 4 4" xfId="456"/>
    <cellStyle name="Normal 2 2 3 2 2 4_DALYVIAI" xfId="457"/>
    <cellStyle name="Normal 2 2 3 2 2 5" xfId="458"/>
    <cellStyle name="Normal 2 2 3 2 2 5 2" xfId="459"/>
    <cellStyle name="Normal 2 2 3 2 2 5 3" xfId="460"/>
    <cellStyle name="Normal 2 2 3 2 2 5 4" xfId="461"/>
    <cellStyle name="Normal 2 2 3 2 2 5_DALYVIAI" xfId="462"/>
    <cellStyle name="Normal 2 2 3 2 2 6" xfId="463"/>
    <cellStyle name="Normal 2 2 3 2 2 7" xfId="464"/>
    <cellStyle name="Normal 2 2 3 2 2 8" xfId="465"/>
    <cellStyle name="Normal 2 2 3 2 2_DALYVIAI" xfId="466"/>
    <cellStyle name="Normal 2 2 3 2 3" xfId="467"/>
    <cellStyle name="Normal 2 2 3 2 4" xfId="468"/>
    <cellStyle name="Normal 2 2 3 2 5" xfId="469"/>
    <cellStyle name="Normal 2 2 3 2_DALYVIAI" xfId="470"/>
    <cellStyle name="Normal 2 2 3 3" xfId="471"/>
    <cellStyle name="Normal 2 2 3 3 2" xfId="472"/>
    <cellStyle name="Normal 2 2 3 3 2 2" xfId="473"/>
    <cellStyle name="Normal 2 2 3 3 2 3" xfId="474"/>
    <cellStyle name="Normal 2 2 3 3 2 4" xfId="475"/>
    <cellStyle name="Normal 2 2 3 3 2_DALYVIAI" xfId="476"/>
    <cellStyle name="Normal 2 2 3 3 3" xfId="477"/>
    <cellStyle name="Normal 2 2 3 3 3 2" xfId="478"/>
    <cellStyle name="Normal 2 2 3 3 3 3" xfId="479"/>
    <cellStyle name="Normal 2 2 3 3 3 4" xfId="480"/>
    <cellStyle name="Normal 2 2 3 3 3_DALYVIAI" xfId="481"/>
    <cellStyle name="Normal 2 2 3 3 4" xfId="482"/>
    <cellStyle name="Normal 2 2 3 3 5" xfId="483"/>
    <cellStyle name="Normal 2 2 3 3 6" xfId="484"/>
    <cellStyle name="Normal 2 2 3 3 7" xfId="485"/>
    <cellStyle name="Normal 2 2 3 3_DALYVIAI" xfId="486"/>
    <cellStyle name="Normal 2 2 3 4" xfId="487"/>
    <cellStyle name="Normal 2 2 3 4 2" xfId="488"/>
    <cellStyle name="Normal 2 2 3 4 2 2" xfId="489"/>
    <cellStyle name="Normal 2 2 3 4 2 2 2" xfId="490"/>
    <cellStyle name="Normal 2 2 3 4 2 2 3" xfId="491"/>
    <cellStyle name="Normal 2 2 3 4 2 2 4" xfId="492"/>
    <cellStyle name="Normal 2 2 3 4 2 2_DALYVIAI" xfId="493"/>
    <cellStyle name="Normal 2 2 3 4 2 3" xfId="494"/>
    <cellStyle name="Normal 2 2 3 4 2 3 2" xfId="495"/>
    <cellStyle name="Normal 2 2 3 4 2 3 3" xfId="496"/>
    <cellStyle name="Normal 2 2 3 4 2 3 4" xfId="497"/>
    <cellStyle name="Normal 2 2 3 4 2 3_DALYVIAI" xfId="498"/>
    <cellStyle name="Normal 2 2 3 4 2 4" xfId="499"/>
    <cellStyle name="Normal 2 2 3 4 2 5" xfId="500"/>
    <cellStyle name="Normal 2 2 3 4 2 6" xfId="501"/>
    <cellStyle name="Normal 2 2 3 4 2_DALYVIAI" xfId="502"/>
    <cellStyle name="Normal 2 2 3 4 3" xfId="503"/>
    <cellStyle name="Normal 2 2 3 4 4" xfId="504"/>
    <cellStyle name="Normal 2 2 3 4 5" xfId="505"/>
    <cellStyle name="Normal 2 2 3 4_DALYVIAI" xfId="506"/>
    <cellStyle name="Normal 2 2 3 5" xfId="507"/>
    <cellStyle name="Normal 2 2 3 5 2" xfId="508"/>
    <cellStyle name="Normal 2 2 3 5 2 2" xfId="509"/>
    <cellStyle name="Normal 2 2 3 5 2 3" xfId="510"/>
    <cellStyle name="Normal 2 2 3 5 2 4" xfId="511"/>
    <cellStyle name="Normal 2 2 3 5 2_DALYVIAI" xfId="512"/>
    <cellStyle name="Normal 2 2 3 5 3" xfId="513"/>
    <cellStyle name="Normal 2 2 3 5 3 2" xfId="514"/>
    <cellStyle name="Normal 2 2 3 5 3 3" xfId="515"/>
    <cellStyle name="Normal 2 2 3 5 3 4" xfId="516"/>
    <cellStyle name="Normal 2 2 3 5 3_DALYVIAI" xfId="517"/>
    <cellStyle name="Normal 2 2 3 5 4" xfId="518"/>
    <cellStyle name="Normal 2 2 3 5 4 2" xfId="519"/>
    <cellStyle name="Normal 2 2 3 5 4 3" xfId="520"/>
    <cellStyle name="Normal 2 2 3 5 4 4" xfId="521"/>
    <cellStyle name="Normal 2 2 3 5 4_DALYVIAI" xfId="522"/>
    <cellStyle name="Normal 2 2 3 5 5" xfId="523"/>
    <cellStyle name="Normal 2 2 3 5 5 2" xfId="524"/>
    <cellStyle name="Normal 2 2 3 5 5 3" xfId="525"/>
    <cellStyle name="Normal 2 2 3 5 5 4" xfId="526"/>
    <cellStyle name="Normal 2 2 3 5 5_DALYVIAI" xfId="527"/>
    <cellStyle name="Normal 2 2 3 5 6" xfId="528"/>
    <cellStyle name="Normal 2 2 3 5 7" xfId="529"/>
    <cellStyle name="Normal 2 2 3 5 8" xfId="530"/>
    <cellStyle name="Normal 2 2 3 5_DALYVIAI" xfId="531"/>
    <cellStyle name="Normal 2 2 3 6" xfId="532"/>
    <cellStyle name="Normal 2 2 3 6 10" xfId="533"/>
    <cellStyle name="Normal 2 2 3 6 11" xfId="534"/>
    <cellStyle name="Normal 2 2 3 6 12" xfId="535"/>
    <cellStyle name="Normal 2 2 3 6 13" xfId="536"/>
    <cellStyle name="Normal 2 2 3 6 2" xfId="537"/>
    <cellStyle name="Normal 2 2 3 6 2 2" xfId="538"/>
    <cellStyle name="Normal 2 2 3 6 2 2 2" xfId="539"/>
    <cellStyle name="Normal 2 2 3 6 2_DALYVIAI" xfId="540"/>
    <cellStyle name="Normal 2 2 3 6 3" xfId="541"/>
    <cellStyle name="Normal 2 2 3 6 3 2" xfId="542"/>
    <cellStyle name="Normal 2 2 3 6 3_LJnP0207" xfId="543"/>
    <cellStyle name="Normal 2 2 3 6 4" xfId="544"/>
    <cellStyle name="Normal 2 2 3 6 5" xfId="545"/>
    <cellStyle name="Normal 2 2 3 6 6" xfId="546"/>
    <cellStyle name="Normal 2 2 3 6 7" xfId="547"/>
    <cellStyle name="Normal 2 2 3 6 8" xfId="548"/>
    <cellStyle name="Normal 2 2 3 6 9" xfId="549"/>
    <cellStyle name="Normal 2 2 3 6_DALYVIAI" xfId="550"/>
    <cellStyle name="Normal 2 2 3 7" xfId="551"/>
    <cellStyle name="Normal 2 2 3 8" xfId="552"/>
    <cellStyle name="Normal 2 2 3 9" xfId="553"/>
    <cellStyle name="Normal 2 2 3_DALYVIAI" xfId="554"/>
    <cellStyle name="Normal 2 2 4" xfId="555"/>
    <cellStyle name="Normal 2 2 4 2" xfId="556"/>
    <cellStyle name="Normal 2 2 4 2 2" xfId="557"/>
    <cellStyle name="Normal 2 2 4 2 3" xfId="558"/>
    <cellStyle name="Normal 2 2 4 2 4" xfId="559"/>
    <cellStyle name="Normal 2 2 4 2_DALYVIAI" xfId="560"/>
    <cellStyle name="Normal 2 2 4 3" xfId="561"/>
    <cellStyle name="Normal 2 2 4 4" xfId="562"/>
    <cellStyle name="Normal 2 2 4 5" xfId="563"/>
    <cellStyle name="Normal 2 2 4_DALYVIAI" xfId="564"/>
    <cellStyle name="Normal 2 2 5" xfId="565"/>
    <cellStyle name="Normal 2 2 5 2" xfId="566"/>
    <cellStyle name="Normal 2 2 5 2 2" xfId="567"/>
    <cellStyle name="Normal 2 2 5 2 2 2" xfId="568"/>
    <cellStyle name="Normal 2 2 5 2 2 3" xfId="569"/>
    <cellStyle name="Normal 2 2 5 2 2 4" xfId="570"/>
    <cellStyle name="Normal 2 2 5 2 2_DALYVIAI" xfId="571"/>
    <cellStyle name="Normal 2 2 5 2 3" xfId="572"/>
    <cellStyle name="Normal 2 2 5 2 3 2" xfId="573"/>
    <cellStyle name="Normal 2 2 5 2 3 3" xfId="574"/>
    <cellStyle name="Normal 2 2 5 2 3 4" xfId="575"/>
    <cellStyle name="Normal 2 2 5 2 3_DALYVIAI" xfId="576"/>
    <cellStyle name="Normal 2 2 5 2 4" xfId="577"/>
    <cellStyle name="Normal 2 2 5 2 5" xfId="578"/>
    <cellStyle name="Normal 2 2 5 2 6" xfId="579"/>
    <cellStyle name="Normal 2 2 5 2_DALYVIAI" xfId="580"/>
    <cellStyle name="Normal 2 2 5 3" xfId="581"/>
    <cellStyle name="Normal 2 2 5 4" xfId="582"/>
    <cellStyle name="Normal 2 2 5 5" xfId="583"/>
    <cellStyle name="Normal 2 2 5_DALYVIAI" xfId="584"/>
    <cellStyle name="Normal 2 2 6" xfId="585"/>
    <cellStyle name="Normal 2 2 6 2" xfId="586"/>
    <cellStyle name="Normal 2 2 6 3" xfId="587"/>
    <cellStyle name="Normal 2 2 6 4" xfId="588"/>
    <cellStyle name="Normal 2 2 6_DALYVIAI" xfId="589"/>
    <cellStyle name="Normal 2 2 7" xfId="590"/>
    <cellStyle name="Normal 2 2 7 2" xfId="591"/>
    <cellStyle name="Normal 2 2 7 3" xfId="592"/>
    <cellStyle name="Normal 2 2 7 4" xfId="593"/>
    <cellStyle name="Normal 2 2 7_DALYVIAI" xfId="594"/>
    <cellStyle name="Normal 2 2 8" xfId="595"/>
    <cellStyle name="Normal 2 2 8 2" xfId="596"/>
    <cellStyle name="Normal 2 2 8 3" xfId="597"/>
    <cellStyle name="Normal 2 2 8 4" xfId="598"/>
    <cellStyle name="Normal 2 2 8_DALYVIAI" xfId="599"/>
    <cellStyle name="Normal 2 2 9" xfId="600"/>
    <cellStyle name="Normal 2 2_DALYVIAI" xfId="601"/>
    <cellStyle name="Normal 2 3" xfId="602"/>
    <cellStyle name="Normal 2 3 2" xfId="603"/>
    <cellStyle name="Normal 2 4" xfId="604"/>
    <cellStyle name="Normal 2 4 2" xfId="605"/>
    <cellStyle name="Normal 2 4 2 2" xfId="606"/>
    <cellStyle name="Normal 2 4 3" xfId="607"/>
    <cellStyle name="Normal 2 4 3 2" xfId="608"/>
    <cellStyle name="Normal 2 4 3 2 2" xfId="609"/>
    <cellStyle name="Normal 2 4 3 3" xfId="610"/>
    <cellStyle name="Normal 2 4 3 3 2" xfId="611"/>
    <cellStyle name="Normal 2 4 3 4" xfId="612"/>
    <cellStyle name="Normal 2 4 3 4 2" xfId="613"/>
    <cellStyle name="Normal 2 4 3 5" xfId="614"/>
    <cellStyle name="Normal 2 4 4" xfId="615"/>
    <cellStyle name="Normal 2 5" xfId="616"/>
    <cellStyle name="Normal 2 5 2" xfId="617"/>
    <cellStyle name="Normal 2 6" xfId="618"/>
    <cellStyle name="Normal 2 7" xfId="619"/>
    <cellStyle name="Normal 2 7 2" xfId="620"/>
    <cellStyle name="Normal 2 7 2 2" xfId="621"/>
    <cellStyle name="Normal 2 7 3" xfId="622"/>
    <cellStyle name="Normal 2 7 3 2" xfId="623"/>
    <cellStyle name="Normal 2 7 4" xfId="624"/>
    <cellStyle name="Normal 2 7 4 2" xfId="625"/>
    <cellStyle name="Normal 2 7_DALYVIAI" xfId="626"/>
    <cellStyle name="Normal 2 8" xfId="627"/>
    <cellStyle name="Normal 2 9" xfId="628"/>
    <cellStyle name="Normal 2_DALYVIAI" xfId="629"/>
    <cellStyle name="Normal 20" xfId="630"/>
    <cellStyle name="Normal 20 2" xfId="631"/>
    <cellStyle name="Normal 20 2 2" xfId="632"/>
    <cellStyle name="Normal 20 2 2 2" xfId="633"/>
    <cellStyle name="Normal 20 2 2 3" xfId="634"/>
    <cellStyle name="Normal 20 2 2 4" xfId="635"/>
    <cellStyle name="Normal 20 2 2_DALYVIAI" xfId="636"/>
    <cellStyle name="Normal 20 2 3" xfId="637"/>
    <cellStyle name="Normal 20 2 4" xfId="638"/>
    <cellStyle name="Normal 20 2 5" xfId="639"/>
    <cellStyle name="Normal 20 2_DALYVIAI" xfId="640"/>
    <cellStyle name="Normal 20 3" xfId="641"/>
    <cellStyle name="Normal 20 3 2" xfId="642"/>
    <cellStyle name="Normal 20 3 3" xfId="643"/>
    <cellStyle name="Normal 20 3 4" xfId="644"/>
    <cellStyle name="Normal 20 3_DALYVIAI" xfId="645"/>
    <cellStyle name="Normal 20 4" xfId="646"/>
    <cellStyle name="Normal 20 5" xfId="647"/>
    <cellStyle name="Normal 20_DALYVIAI" xfId="648"/>
    <cellStyle name="Normal 21" xfId="649"/>
    <cellStyle name="Normal 21 2" xfId="650"/>
    <cellStyle name="Normal 21 2 2" xfId="651"/>
    <cellStyle name="Normal 21 2 2 2" xfId="652"/>
    <cellStyle name="Normal 21 2 2 3" xfId="653"/>
    <cellStyle name="Normal 21 2 2 4" xfId="654"/>
    <cellStyle name="Normal 21 2 2 5" xfId="655"/>
    <cellStyle name="Normal 21 2 2_DALYVIAI" xfId="656"/>
    <cellStyle name="Normal 21 2 3" xfId="657"/>
    <cellStyle name="Normal 21 2 4" xfId="658"/>
    <cellStyle name="Normal 21 2 4 2" xfId="659"/>
    <cellStyle name="Normal 21 2 5" xfId="660"/>
    <cellStyle name="Normal 21 2 5 2" xfId="661"/>
    <cellStyle name="Normal 21 2_DALYVIAI" xfId="662"/>
    <cellStyle name="Normal 21 3" xfId="663"/>
    <cellStyle name="Normal 21 3 2" xfId="664"/>
    <cellStyle name="Normal 21 3 2 2" xfId="665"/>
    <cellStyle name="Normal 21 3 3" xfId="666"/>
    <cellStyle name="Normal 21 3 3 2" xfId="667"/>
    <cellStyle name="Normal 21 3 4" xfId="668"/>
    <cellStyle name="Normal 21 3 4 2" xfId="669"/>
    <cellStyle name="Normal 21 3_DALYVIAI" xfId="670"/>
    <cellStyle name="Normal 21 4" xfId="671"/>
    <cellStyle name="Normal 21 5" xfId="672"/>
    <cellStyle name="Normal 21 6" xfId="673"/>
    <cellStyle name="Normal 21_DALYVIAI" xfId="674"/>
    <cellStyle name="Normal 22" xfId="675"/>
    <cellStyle name="Normal 22 2" xfId="676"/>
    <cellStyle name="Normal 22 2 2" xfId="677"/>
    <cellStyle name="Normal 22 2 2 2" xfId="678"/>
    <cellStyle name="Normal 22 2 2 3" xfId="679"/>
    <cellStyle name="Normal 22 2 2 4" xfId="680"/>
    <cellStyle name="Normal 22 2 2_DALYVIAI" xfId="681"/>
    <cellStyle name="Normal 22 2 3" xfId="682"/>
    <cellStyle name="Normal 22 2 4" xfId="683"/>
    <cellStyle name="Normal 22 2 5" xfId="684"/>
    <cellStyle name="Normal 22 2_DALYVIAI" xfId="685"/>
    <cellStyle name="Normal 22 3" xfId="686"/>
    <cellStyle name="Normal 22 3 2" xfId="687"/>
    <cellStyle name="Normal 22 3 3" xfId="688"/>
    <cellStyle name="Normal 22 3 4" xfId="689"/>
    <cellStyle name="Normal 22 3_DALYVIAI" xfId="690"/>
    <cellStyle name="Normal 22 4" xfId="691"/>
    <cellStyle name="Normal 22 5" xfId="692"/>
    <cellStyle name="Normal 22_DALYVIAI" xfId="693"/>
    <cellStyle name="Normal 23" xfId="694"/>
    <cellStyle name="Normal 23 2" xfId="695"/>
    <cellStyle name="Normal 23 3" xfId="696"/>
    <cellStyle name="Normal 24" xfId="697"/>
    <cellStyle name="Normal 24 2" xfId="698"/>
    <cellStyle name="Normal 24 3" xfId="699"/>
    <cellStyle name="Normal 24 4" xfId="700"/>
    <cellStyle name="Normal 24 5" xfId="701"/>
    <cellStyle name="Normal 24_DALYVIAI" xfId="702"/>
    <cellStyle name="Normal 25" xfId="703"/>
    <cellStyle name="Normal 25 2" xfId="704"/>
    <cellStyle name="Normal 25 3" xfId="705"/>
    <cellStyle name="Normal 25_DALYVIAI" xfId="706"/>
    <cellStyle name="Normal 26" xfId="707"/>
    <cellStyle name="Normal 26 2" xfId="708"/>
    <cellStyle name="Normal 26 3" xfId="709"/>
    <cellStyle name="Normal 26 4" xfId="710"/>
    <cellStyle name="Normal 26_DALYVIAI" xfId="711"/>
    <cellStyle name="Normal 27" xfId="712"/>
    <cellStyle name="Normal 28" xfId="713"/>
    <cellStyle name="Normal 29" xfId="714"/>
    <cellStyle name="Normal 3" xfId="715"/>
    <cellStyle name="Normal 3 10" xfId="716"/>
    <cellStyle name="Normal 3 11" xfId="717"/>
    <cellStyle name="Normal 3 12" xfId="718"/>
    <cellStyle name="Normal 3 12 2" xfId="719"/>
    <cellStyle name="Normal 3 12 2 2" xfId="720"/>
    <cellStyle name="Normal 3 12 3" xfId="721"/>
    <cellStyle name="Normal 3 12 3 2" xfId="722"/>
    <cellStyle name="Normal 3 12 4" xfId="723"/>
    <cellStyle name="Normal 3 12 4 2" xfId="724"/>
    <cellStyle name="Normal 3 12_DALYVIAI" xfId="725"/>
    <cellStyle name="Normal 3 13" xfId="726"/>
    <cellStyle name="Normal 3 14" xfId="727"/>
    <cellStyle name="Normal 3 15" xfId="728"/>
    <cellStyle name="Normal 3 15 2" xfId="729"/>
    <cellStyle name="Normal 3 2" xfId="730"/>
    <cellStyle name="Normal 3 2 2" xfId="731"/>
    <cellStyle name="Normal 3 3" xfId="732"/>
    <cellStyle name="Normal 3 3 2" xfId="733"/>
    <cellStyle name="Normal 3 3 2 2" xfId="734"/>
    <cellStyle name="Normal 3 3 3" xfId="735"/>
    <cellStyle name="Normal 3 3 3 2" xfId="736"/>
    <cellStyle name="Normal 3 3 4" xfId="737"/>
    <cellStyle name="Normal 3 4" xfId="738"/>
    <cellStyle name="Normal 3 4 2" xfId="739"/>
    <cellStyle name="Normal 3 4 2 2" xfId="740"/>
    <cellStyle name="Normal 3 4 3" xfId="741"/>
    <cellStyle name="Normal 3 4 3 2" xfId="742"/>
    <cellStyle name="Normal 3 4 4" xfId="743"/>
    <cellStyle name="Normal 3 5" xfId="744"/>
    <cellStyle name="Normal 3 5 2" xfId="745"/>
    <cellStyle name="Normal 3 5 2 2" xfId="746"/>
    <cellStyle name="Normal 3 5 3" xfId="747"/>
    <cellStyle name="Normal 3 6" xfId="748"/>
    <cellStyle name="Normal 3 6 2" xfId="749"/>
    <cellStyle name="Normal 3 7" xfId="750"/>
    <cellStyle name="Normal 3 7 2" xfId="751"/>
    <cellStyle name="Normal 3 8" xfId="752"/>
    <cellStyle name="Normal 3 8 2" xfId="753"/>
    <cellStyle name="Normal 3 8 2 2" xfId="754"/>
    <cellStyle name="Normal 3 8 3" xfId="755"/>
    <cellStyle name="Normal 3 9" xfId="756"/>
    <cellStyle name="Normal 3 9 2" xfId="757"/>
    <cellStyle name="Normal 3 9 2 2" xfId="758"/>
    <cellStyle name="Normal 3 9 3" xfId="759"/>
    <cellStyle name="Normal 3_1500 V" xfId="760"/>
    <cellStyle name="Normal 30" xfId="761"/>
    <cellStyle name="Normal 31" xfId="762"/>
    <cellStyle name="Normal 4" xfId="763"/>
    <cellStyle name="Normal 4 10" xfId="764"/>
    <cellStyle name="Normal 4 11" xfId="765"/>
    <cellStyle name="Normal 4 11 2" xfId="766"/>
    <cellStyle name="Normal 4 11 3" xfId="767"/>
    <cellStyle name="Normal 4 11 4" xfId="768"/>
    <cellStyle name="Normal 4 11_DALYVIAI" xfId="769"/>
    <cellStyle name="Normal 4 12" xfId="770"/>
    <cellStyle name="Normal 4 13" xfId="771"/>
    <cellStyle name="Normal 4 2" xfId="772"/>
    <cellStyle name="Normal 4 2 2" xfId="773"/>
    <cellStyle name="Normal 4 2 2 2" xfId="774"/>
    <cellStyle name="Normal 4 2 2 3" xfId="775"/>
    <cellStyle name="Normal 4 2 2 4" xfId="776"/>
    <cellStyle name="Normal 4 2 2_DALYVIAI" xfId="777"/>
    <cellStyle name="Normal 4 2 3" xfId="778"/>
    <cellStyle name="Normal 4 2 3 2" xfId="779"/>
    <cellStyle name="Normal 4 2 3 3" xfId="780"/>
    <cellStyle name="Normal 4 2 3 4" xfId="781"/>
    <cellStyle name="Normal 4 2 3_DALYVIAI" xfId="782"/>
    <cellStyle name="Normal 4 2 4" xfId="783"/>
    <cellStyle name="Normal 4 2 5" xfId="784"/>
    <cellStyle name="Normal 4 2 6" xfId="785"/>
    <cellStyle name="Normal 4 2_DALYVIAI" xfId="786"/>
    <cellStyle name="Normal 4 3" xfId="787"/>
    <cellStyle name="Normal 4 3 2" xfId="788"/>
    <cellStyle name="Normal 4 3 3" xfId="789"/>
    <cellStyle name="Normal 4 3 4" xfId="790"/>
    <cellStyle name="Normal 4 3_DALYVIAI" xfId="791"/>
    <cellStyle name="Normal 4 4" xfId="792"/>
    <cellStyle name="Normal 4 4 2" xfId="793"/>
    <cellStyle name="Normal 4 4 3" xfId="794"/>
    <cellStyle name="Normal 4 4 4" xfId="795"/>
    <cellStyle name="Normal 4 4_DALYVIAI" xfId="796"/>
    <cellStyle name="Normal 4 5" xfId="797"/>
    <cellStyle name="Normal 4 5 2" xfId="798"/>
    <cellStyle name="Normal 4 5 3" xfId="799"/>
    <cellStyle name="Normal 4 5 4" xfId="800"/>
    <cellStyle name="Normal 4 5_DALYVIAI" xfId="801"/>
    <cellStyle name="Normal 4 6" xfId="802"/>
    <cellStyle name="Normal 4 6 2" xfId="803"/>
    <cellStyle name="Normal 4 6 3" xfId="804"/>
    <cellStyle name="Normal 4 6 4" xfId="805"/>
    <cellStyle name="Normal 4 6_DALYVIAI" xfId="806"/>
    <cellStyle name="Normal 4 7" xfId="807"/>
    <cellStyle name="Normal 4 7 2" xfId="808"/>
    <cellStyle name="Normal 4 7 3" xfId="809"/>
    <cellStyle name="Normal 4 7 4" xfId="810"/>
    <cellStyle name="Normal 4 7_DALYVIAI" xfId="811"/>
    <cellStyle name="Normal 4 8" xfId="812"/>
    <cellStyle name="Normal 4 8 2" xfId="813"/>
    <cellStyle name="Normal 4 8 3" xfId="814"/>
    <cellStyle name="Normal 4 8 4" xfId="815"/>
    <cellStyle name="Normal 4 8_DALYVIAI" xfId="816"/>
    <cellStyle name="Normal 4 9" xfId="817"/>
    <cellStyle name="Normal 4 9 2" xfId="818"/>
    <cellStyle name="Normal 4 9 2 2" xfId="819"/>
    <cellStyle name="Normal 4 9 2 3" xfId="820"/>
    <cellStyle name="Normal 4 9 2 4" xfId="821"/>
    <cellStyle name="Normal 4 9 2_DALYVIAI" xfId="822"/>
    <cellStyle name="Normal 4 9 3" xfId="823"/>
    <cellStyle name="Normal 4 9 3 2" xfId="824"/>
    <cellStyle name="Normal 4 9 3 3" xfId="825"/>
    <cellStyle name="Normal 4 9 3 4" xfId="826"/>
    <cellStyle name="Normal 4 9 3_DALYVIAI" xfId="827"/>
    <cellStyle name="Normal 4 9 4" xfId="828"/>
    <cellStyle name="Normal 4 9 4 2" xfId="829"/>
    <cellStyle name="Normal 4 9 4 3" xfId="830"/>
    <cellStyle name="Normal 4 9 4 4" xfId="831"/>
    <cellStyle name="Normal 4 9 4_DALYVIAI" xfId="832"/>
    <cellStyle name="Normal 4 9 5" xfId="833"/>
    <cellStyle name="Normal 4 9 5 2" xfId="834"/>
    <cellStyle name="Normal 4 9 5 3" xfId="835"/>
    <cellStyle name="Normal 4 9 5 4" xfId="836"/>
    <cellStyle name="Normal 4 9 5_DALYVIAI" xfId="837"/>
    <cellStyle name="Normal 4 9 6" xfId="838"/>
    <cellStyle name="Normal 4 9 6 2" xfId="839"/>
    <cellStyle name="Normal 4 9 6 3" xfId="840"/>
    <cellStyle name="Normal 4 9 6 4" xfId="841"/>
    <cellStyle name="Normal 4 9 6_DALYVIAI" xfId="842"/>
    <cellStyle name="Normal 4 9 7" xfId="843"/>
    <cellStyle name="Normal 4 9 8" xfId="844"/>
    <cellStyle name="Normal 4 9 9" xfId="845"/>
    <cellStyle name="Normal 4 9_DALYVIAI" xfId="846"/>
    <cellStyle name="Normal 4_DALYVIAI" xfId="847"/>
    <cellStyle name="Normal 5" xfId="848"/>
    <cellStyle name="Normal 5 2" xfId="849"/>
    <cellStyle name="Normal 5 2 2" xfId="850"/>
    <cellStyle name="Normal 5 2 2 2" xfId="851"/>
    <cellStyle name="Normal 5 2 2 3" xfId="852"/>
    <cellStyle name="Normal 5 2 2 4" xfId="853"/>
    <cellStyle name="Normal 5 2 2_DALYVIAI" xfId="854"/>
    <cellStyle name="Normal 5 2 3" xfId="855"/>
    <cellStyle name="Normal 5 2 4" xfId="856"/>
    <cellStyle name="Normal 5 2 5" xfId="857"/>
    <cellStyle name="Normal 5 2_DALYVIAI" xfId="858"/>
    <cellStyle name="Normal 5 3" xfId="859"/>
    <cellStyle name="Normal 5 3 2" xfId="860"/>
    <cellStyle name="Normal 5 3 3" xfId="861"/>
    <cellStyle name="Normal 5 3 4" xfId="862"/>
    <cellStyle name="Normal 5 3_DALYVIAI" xfId="863"/>
    <cellStyle name="Normal 5 4" xfId="864"/>
    <cellStyle name="Normal 5 5" xfId="865"/>
    <cellStyle name="Normal 5_DALYVIAI" xfId="866"/>
    <cellStyle name="Normal 6" xfId="867"/>
    <cellStyle name="Normal 6 2" xfId="868"/>
    <cellStyle name="Normal 6 2 2" xfId="869"/>
    <cellStyle name="Normal 6 2 3" xfId="870"/>
    <cellStyle name="Normal 6 2 4" xfId="871"/>
    <cellStyle name="Normal 6 2_DALYVIAI" xfId="872"/>
    <cellStyle name="Normal 6 3" xfId="873"/>
    <cellStyle name="Normal 6 3 2" xfId="874"/>
    <cellStyle name="Normal 6 3 3" xfId="875"/>
    <cellStyle name="Normal 6 3 4" xfId="876"/>
    <cellStyle name="Normal 6 3_DALYVIAI" xfId="877"/>
    <cellStyle name="Normal 6 4" xfId="878"/>
    <cellStyle name="Normal 6 4 2" xfId="879"/>
    <cellStyle name="Normal 6 4 3" xfId="880"/>
    <cellStyle name="Normal 6 4 4" xfId="881"/>
    <cellStyle name="Normal 6 4_DALYVIAI" xfId="882"/>
    <cellStyle name="Normal 6 5" xfId="883"/>
    <cellStyle name="Normal 6 6" xfId="884"/>
    <cellStyle name="Normal 6 6 2" xfId="885"/>
    <cellStyle name="Normal 6 6 3" xfId="886"/>
    <cellStyle name="Normal 6 6 4" xfId="887"/>
    <cellStyle name="Normal 6 6_DALYVIAI" xfId="888"/>
    <cellStyle name="Normal 6 7" xfId="889"/>
    <cellStyle name="Normal 6 8" xfId="890"/>
    <cellStyle name="Normal 6_DALYVIAI" xfId="891"/>
    <cellStyle name="Normal 7" xfId="892"/>
    <cellStyle name="Normal 7 2" xfId="893"/>
    <cellStyle name="Normal 7 2 2" xfId="894"/>
    <cellStyle name="Normal 7 2 2 2" xfId="895"/>
    <cellStyle name="Normal 7 2 2 3" xfId="896"/>
    <cellStyle name="Normal 7 2 2 4" xfId="897"/>
    <cellStyle name="Normal 7 2 2_DALYVIAI" xfId="898"/>
    <cellStyle name="Normal 7 2 3" xfId="899"/>
    <cellStyle name="Normal 7 2 4" xfId="900"/>
    <cellStyle name="Normal 7 2 5" xfId="901"/>
    <cellStyle name="Normal 7 2_DALYVIAI" xfId="902"/>
    <cellStyle name="Normal 7 3" xfId="903"/>
    <cellStyle name="Normal 7 4" xfId="904"/>
    <cellStyle name="Normal 7 5" xfId="905"/>
    <cellStyle name="Normal 7 6" xfId="906"/>
    <cellStyle name="Normal 7_DALYVIAI" xfId="907"/>
    <cellStyle name="Normal 8" xfId="908"/>
    <cellStyle name="Normal 8 2" xfId="909"/>
    <cellStyle name="Normal 8 2 2" xfId="910"/>
    <cellStyle name="Normal 8 2 2 2" xfId="911"/>
    <cellStyle name="Normal 8 2 2 3" xfId="912"/>
    <cellStyle name="Normal 8 2 2 4" xfId="913"/>
    <cellStyle name="Normal 8 2 2_DALYVIAI" xfId="914"/>
    <cellStyle name="Normal 8 2 3" xfId="915"/>
    <cellStyle name="Normal 8 2 4" xfId="916"/>
    <cellStyle name="Normal 8 2 5" xfId="917"/>
    <cellStyle name="Normal 8 2_DALYVIAI" xfId="918"/>
    <cellStyle name="Normal 8 3" xfId="919"/>
    <cellStyle name="Normal 8 4" xfId="920"/>
    <cellStyle name="Normal 8 4 2" xfId="921"/>
    <cellStyle name="Normal 8 4 3" xfId="922"/>
    <cellStyle name="Normal 8 4 4" xfId="923"/>
    <cellStyle name="Normal 8 4_DALYVIAI" xfId="924"/>
    <cellStyle name="Normal 8 5" xfId="925"/>
    <cellStyle name="Normal 8 6" xfId="926"/>
    <cellStyle name="Normal 8_DALYVIAI" xfId="927"/>
    <cellStyle name="Normal 9" xfId="928"/>
    <cellStyle name="Normal 9 2" xfId="929"/>
    <cellStyle name="Normal 9 2 2" xfId="930"/>
    <cellStyle name="Normal 9 2 3" xfId="931"/>
    <cellStyle name="Normal 9 2 4" xfId="932"/>
    <cellStyle name="Normal 9 2_DALYVIAI" xfId="933"/>
    <cellStyle name="Normal 9 3" xfId="934"/>
    <cellStyle name="Normal 9 3 2" xfId="935"/>
    <cellStyle name="Normal 9 3 2 2" xfId="936"/>
    <cellStyle name="Normal 9 3 2 3" xfId="937"/>
    <cellStyle name="Normal 9 3 2 4" xfId="938"/>
    <cellStyle name="Normal 9 3 2_DALYVIAI" xfId="939"/>
    <cellStyle name="Normal 9 3 3" xfId="940"/>
    <cellStyle name="Normal 9 3 4" xfId="941"/>
    <cellStyle name="Normal 9 3 5" xfId="942"/>
    <cellStyle name="Normal 9 3_DALYVIAI" xfId="943"/>
    <cellStyle name="Normal 9 4" xfId="944"/>
    <cellStyle name="Normal 9 4 2" xfId="945"/>
    <cellStyle name="Normal 9 4 3" xfId="946"/>
    <cellStyle name="Normal 9 4 4" xfId="947"/>
    <cellStyle name="Normal 9 4_DALYVIAI" xfId="948"/>
    <cellStyle name="Normal 9 5" xfId="949"/>
    <cellStyle name="Normal 9 5 2" xfId="950"/>
    <cellStyle name="Normal 9 5 3" xfId="951"/>
    <cellStyle name="Normal 9 5 4" xfId="952"/>
    <cellStyle name="Normal 9 5_DALYVIAI" xfId="953"/>
    <cellStyle name="Normal 9 6" xfId="954"/>
    <cellStyle name="Normal 9 7" xfId="955"/>
    <cellStyle name="Normal 9 7 2" xfId="956"/>
    <cellStyle name="Normal 9 7 3" xfId="957"/>
    <cellStyle name="Normal 9 7 4" xfId="958"/>
    <cellStyle name="Normal 9 7_DALYVIAI" xfId="959"/>
    <cellStyle name="Normal 9 8" xfId="960"/>
    <cellStyle name="Normal 9 9" xfId="961"/>
    <cellStyle name="Normal 9_DALYVIAI" xfId="962"/>
    <cellStyle name="Normal_daugiakove" xfId="963"/>
    <cellStyle name="Normal_Daugiakoves" xfId="964"/>
    <cellStyle name="Note" xfId="965"/>
    <cellStyle name="Output" xfId="966"/>
    <cellStyle name="Paprastas 2" xfId="967"/>
    <cellStyle name="Paprastas 2 2" xfId="968"/>
    <cellStyle name="Paryškinimas 1" xfId="969"/>
    <cellStyle name="Paryškinimas 2" xfId="970"/>
    <cellStyle name="Paryškinimas 3" xfId="971"/>
    <cellStyle name="Paryškinimas 4" xfId="972"/>
    <cellStyle name="Paryškinimas 5" xfId="973"/>
    <cellStyle name="Paryškinimas 6" xfId="974"/>
    <cellStyle name="Pastaba" xfId="975"/>
    <cellStyle name="Percent" xfId="976"/>
    <cellStyle name="Percent [0]" xfId="977"/>
    <cellStyle name="Percent [0] 2" xfId="978"/>
    <cellStyle name="Percent [0] 3" xfId="979"/>
    <cellStyle name="Percent [00]" xfId="980"/>
    <cellStyle name="Percent [00] 2" xfId="981"/>
    <cellStyle name="Percent [00] 3" xfId="982"/>
    <cellStyle name="Percent [2]" xfId="983"/>
    <cellStyle name="Percent [2] 2" xfId="984"/>
    <cellStyle name="Percent [2] 2 2" xfId="985"/>
    <cellStyle name="Percent [2] 3" xfId="986"/>
    <cellStyle name="PrePop Currency (0)" xfId="987"/>
    <cellStyle name="PrePop Currency (0) 2" xfId="988"/>
    <cellStyle name="PrePop Currency (2)" xfId="989"/>
    <cellStyle name="PrePop Currency (2) 2" xfId="990"/>
    <cellStyle name="PrePop Units (0)" xfId="991"/>
    <cellStyle name="PrePop Units (0) 2" xfId="992"/>
    <cellStyle name="PrePop Units (1)" xfId="993"/>
    <cellStyle name="PrePop Units (1) 2" xfId="994"/>
    <cellStyle name="PrePop Units (2)" xfId="995"/>
    <cellStyle name="PrePop Units (2) 2" xfId="996"/>
    <cellStyle name="Skaičiavimas" xfId="997"/>
    <cellStyle name="Susietas langelis" xfId="998"/>
    <cellStyle name="Text Indent A" xfId="999"/>
    <cellStyle name="Text Indent B" xfId="1000"/>
    <cellStyle name="Text Indent B 2" xfId="1001"/>
    <cellStyle name="Text Indent C" xfId="1002"/>
    <cellStyle name="Text Indent C 2" xfId="1003"/>
    <cellStyle name="Tikrinimo langelis" xfId="1004"/>
    <cellStyle name="Title" xfId="1005"/>
    <cellStyle name="Total" xfId="1006"/>
    <cellStyle name="Walutowy [0]_PLDT" xfId="1007"/>
    <cellStyle name="Walutowy_PLDT" xfId="1008"/>
    <cellStyle name="Warning Text" xfId="1009"/>
    <cellStyle name="Обычный_Итоговый спартакиады 1991-92 г" xfId="10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B31" sqref="AB31"/>
    </sheetView>
  </sheetViews>
  <sheetFormatPr defaultColWidth="9.140625" defaultRowHeight="12.75"/>
  <cols>
    <col min="1" max="1" width="4.421875" style="11" customWidth="1"/>
    <col min="2" max="2" width="0.5625" style="11" customWidth="1"/>
    <col min="3" max="34" width="5.7109375" style="11" customWidth="1"/>
    <col min="35" max="35" width="9.00390625" style="11" customWidth="1"/>
    <col min="36" max="50" width="5.7109375" style="11" customWidth="1"/>
    <col min="51" max="16384" width="9.140625" style="11" customWidth="1"/>
  </cols>
  <sheetData>
    <row r="1" ht="12.75">
      <c r="B1" s="12"/>
    </row>
    <row r="2" ht="12.75">
      <c r="B2" s="12"/>
    </row>
    <row r="3" ht="12.75">
      <c r="B3" s="12"/>
    </row>
    <row r="4" ht="12.75">
      <c r="B4" s="12"/>
    </row>
    <row r="5" ht="12.75">
      <c r="B5" s="12"/>
    </row>
    <row r="6" ht="12.75">
      <c r="B6" s="12"/>
    </row>
    <row r="7" ht="12.75">
      <c r="B7" s="12"/>
    </row>
    <row r="8" spans="2:16" ht="18.75">
      <c r="B8" s="12"/>
      <c r="C8" s="9" t="s">
        <v>24</v>
      </c>
      <c r="D8" s="2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8.75">
      <c r="B9" s="12"/>
      <c r="C9" s="1"/>
      <c r="D9" s="1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8.75">
      <c r="B10" s="12"/>
      <c r="C10" s="23" t="s">
        <v>25</v>
      </c>
      <c r="D10" s="24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3"/>
      <c r="P10" s="3"/>
    </row>
    <row r="11" spans="2:3" ht="17.25" customHeight="1">
      <c r="B11" s="12"/>
      <c r="C11" s="13"/>
    </row>
    <row r="12" ht="4.5" customHeight="1">
      <c r="B12" s="12"/>
    </row>
    <row r="13" spans="1:24" ht="3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ht="4.5" customHeight="1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spans="2:3" ht="15.75">
      <c r="B24" s="12"/>
      <c r="C24" s="16" t="s">
        <v>41</v>
      </c>
    </row>
    <row r="25" spans="1:8" ht="6.75" customHeight="1">
      <c r="A25" s="17"/>
      <c r="B25" s="18"/>
      <c r="C25" s="17"/>
      <c r="D25" s="17"/>
      <c r="E25" s="17"/>
      <c r="F25" s="17"/>
      <c r="G25" s="17"/>
      <c r="H25" s="17"/>
    </row>
    <row r="26" ht="6.75" customHeight="1">
      <c r="B26" s="12"/>
    </row>
    <row r="27" spans="2:3" ht="15.75">
      <c r="B27" s="12"/>
      <c r="C27" s="19" t="s">
        <v>14</v>
      </c>
    </row>
    <row r="28" ht="12.75">
      <c r="B28" s="12"/>
    </row>
    <row r="29" ht="12.75">
      <c r="B29" s="12"/>
    </row>
    <row r="30" ht="12.75">
      <c r="B30" s="12"/>
    </row>
    <row r="31" spans="2:11" ht="12.75">
      <c r="B31" s="12"/>
      <c r="D31" s="11" t="s">
        <v>42</v>
      </c>
      <c r="K31" s="11" t="s">
        <v>43</v>
      </c>
    </row>
    <row r="32" spans="2:24" ht="12.75">
      <c r="B32" s="12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ht="12.75">
      <c r="B33" s="12"/>
    </row>
    <row r="34" spans="2:11" ht="12.75">
      <c r="B34" s="12"/>
      <c r="D34" s="11" t="s">
        <v>17</v>
      </c>
      <c r="K34" s="11" t="s">
        <v>44</v>
      </c>
    </row>
    <row r="35" spans="2:24" ht="12.75">
      <c r="B35" s="12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3:24" ht="12.75"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</sheetData>
  <sheetProtection/>
  <printOptions/>
  <pageMargins left="0.75" right="0.75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Zeros="0" workbookViewId="0" topLeftCell="A1">
      <selection activeCell="N16" sqref="N16"/>
    </sheetView>
  </sheetViews>
  <sheetFormatPr defaultColWidth="9.140625" defaultRowHeight="12.75"/>
  <cols>
    <col min="1" max="1" width="4.7109375" style="6" customWidth="1"/>
    <col min="2" max="2" width="16.421875" style="6" customWidth="1"/>
    <col min="3" max="3" width="16.421875" style="5" customWidth="1"/>
    <col min="4" max="4" width="7.8515625" style="5" customWidth="1"/>
    <col min="5" max="5" width="10.140625" style="5" customWidth="1"/>
    <col min="6" max="9" width="10.140625" style="6" customWidth="1"/>
    <col min="10" max="10" width="12.140625" style="6" customWidth="1"/>
    <col min="11" max="11" width="7.7109375" style="6" customWidth="1"/>
    <col min="12" max="12" width="25.00390625" style="6" customWidth="1"/>
    <col min="13" max="16384" width="9.140625" style="5" customWidth="1"/>
  </cols>
  <sheetData>
    <row r="1" spans="1:18" s="4" customFormat="1" ht="18" customHeight="1">
      <c r="A1" s="23" t="s">
        <v>25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3" s="4" customFormat="1" ht="13.5" customHeight="1">
      <c r="A2" s="10" t="s">
        <v>39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10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</row>
    <row r="4" spans="3:11" ht="18" customHeight="1">
      <c r="C4" s="1" t="s">
        <v>18</v>
      </c>
      <c r="E4" s="7" t="s">
        <v>3</v>
      </c>
      <c r="I4" s="5"/>
      <c r="J4" s="5"/>
      <c r="K4" s="5"/>
    </row>
    <row r="5" spans="5:11" ht="13.5" customHeight="1" thickBot="1">
      <c r="E5" s="8"/>
      <c r="I5" s="5"/>
      <c r="J5" s="5"/>
      <c r="K5" s="5"/>
    </row>
    <row r="6" spans="1:12" ht="12.75" customHeight="1" thickBot="1">
      <c r="A6" s="26"/>
      <c r="B6" s="26"/>
      <c r="C6" s="7"/>
      <c r="D6" s="27">
        <v>1.1574074074074073E-05</v>
      </c>
      <c r="E6" s="88" t="s">
        <v>4</v>
      </c>
      <c r="F6" s="89"/>
      <c r="G6" s="89"/>
      <c r="H6" s="89"/>
      <c r="I6" s="90"/>
      <c r="J6" s="26"/>
      <c r="K6" s="26"/>
      <c r="L6" s="26"/>
    </row>
    <row r="7" spans="1:12" ht="22.5" customHeight="1">
      <c r="A7" s="91" t="s">
        <v>0</v>
      </c>
      <c r="B7" s="73" t="s">
        <v>5</v>
      </c>
      <c r="C7" s="75" t="s">
        <v>6</v>
      </c>
      <c r="D7" s="93"/>
      <c r="E7" s="95" t="s">
        <v>26</v>
      </c>
      <c r="F7" s="97" t="s">
        <v>8</v>
      </c>
      <c r="G7" s="99" t="s">
        <v>16</v>
      </c>
      <c r="H7" s="97" t="s">
        <v>9</v>
      </c>
      <c r="I7" s="101" t="s">
        <v>10</v>
      </c>
      <c r="J7" s="82" t="s">
        <v>2</v>
      </c>
      <c r="K7" s="82" t="s">
        <v>38</v>
      </c>
      <c r="L7" s="84" t="s">
        <v>15</v>
      </c>
    </row>
    <row r="8" spans="1:12" ht="13.5" customHeight="1" thickBot="1">
      <c r="A8" s="92"/>
      <c r="B8" s="74" t="s">
        <v>7</v>
      </c>
      <c r="C8" s="76" t="s">
        <v>1</v>
      </c>
      <c r="D8" s="94"/>
      <c r="E8" s="96"/>
      <c r="F8" s="98"/>
      <c r="G8" s="100"/>
      <c r="H8" s="98"/>
      <c r="I8" s="102"/>
      <c r="J8" s="83"/>
      <c r="K8" s="83"/>
      <c r="L8" s="85"/>
    </row>
    <row r="9" spans="1:12" ht="13.5" customHeight="1">
      <c r="A9" s="86">
        <v>1</v>
      </c>
      <c r="B9" s="44" t="s">
        <v>155</v>
      </c>
      <c r="C9" s="37" t="s">
        <v>154</v>
      </c>
      <c r="D9" s="28" t="s">
        <v>11</v>
      </c>
      <c r="E9" s="29">
        <v>9.03</v>
      </c>
      <c r="F9" s="30">
        <v>1.7</v>
      </c>
      <c r="G9" s="30">
        <v>13.09</v>
      </c>
      <c r="H9" s="30">
        <v>5.56</v>
      </c>
      <c r="I9" s="31">
        <v>0.0016997685185185186</v>
      </c>
      <c r="J9" s="32">
        <f>SUM(E10:I10)</f>
        <v>3942</v>
      </c>
      <c r="K9" s="78" t="str">
        <f>IF(ISBLANK(J9),"",IF(J9&gt;=3650,"KSM",IF(J9&gt;=3100,"I A",IF(J9&gt;=2500,"II A",IF(J9&gt;=2000,"III A",IF(J9&gt;=1600,"I JA",IF(J9&gt;=1250,"II JA",IF(J9&gt;=1000,"III JA"))))))))</f>
        <v>KSM</v>
      </c>
      <c r="L9" s="33" t="s">
        <v>158</v>
      </c>
    </row>
    <row r="10" spans="1:12" ht="13.5" customHeight="1" thickBot="1">
      <c r="A10" s="87"/>
      <c r="B10" s="45">
        <v>37004</v>
      </c>
      <c r="C10" s="38" t="s">
        <v>156</v>
      </c>
      <c r="D10" s="34" t="s">
        <v>12</v>
      </c>
      <c r="E10" s="39">
        <f>IF(ISBLANK(E9),"",INT(20.0479*(17-E9)^1.835))</f>
        <v>904</v>
      </c>
      <c r="F10" s="40">
        <f>IF(ISBLANK(F9),"",INT(1.84523*(F9*100-75)^1.348))</f>
        <v>855</v>
      </c>
      <c r="G10" s="40">
        <f>IF(ISBLANK(G9),"",INT(56.0211*(G9-1.5)^1.05))</f>
        <v>733</v>
      </c>
      <c r="H10" s="40">
        <f>IF(ISBLANK(H9),"",INT(0.188807*(H9*100-210)^1.41))</f>
        <v>717</v>
      </c>
      <c r="I10" s="41">
        <f>IF(ISBLANK(I9),"",INT(0.11193*(254-(I9/$D$6))^1.88))</f>
        <v>733</v>
      </c>
      <c r="J10" s="35">
        <f>J9</f>
        <v>3942</v>
      </c>
      <c r="K10" s="79"/>
      <c r="L10" s="36"/>
    </row>
    <row r="11" spans="1:12" ht="15.75">
      <c r="A11" s="86">
        <v>2</v>
      </c>
      <c r="B11" s="44" t="s">
        <v>89</v>
      </c>
      <c r="C11" s="37" t="s">
        <v>90</v>
      </c>
      <c r="D11" s="28" t="s">
        <v>11</v>
      </c>
      <c r="E11" s="29">
        <v>9.33</v>
      </c>
      <c r="F11" s="30">
        <v>1.55</v>
      </c>
      <c r="G11" s="30">
        <v>11.35</v>
      </c>
      <c r="H11" s="30">
        <v>5.22</v>
      </c>
      <c r="I11" s="31">
        <v>0.0017664351851851851</v>
      </c>
      <c r="J11" s="32">
        <f>SUM(E12:I12)</f>
        <v>3418</v>
      </c>
      <c r="K11" s="78" t="str">
        <f>IF(ISBLANK(J11),"",IF(J11&gt;=3650,"KSM",IF(J11&gt;=3100,"I A",IF(J11&gt;=2500,"II A",IF(J11&gt;=2000,"III A",IF(J11&gt;=1600,"I JA",IF(J11&gt;=1250,"II JA",IF(J11&gt;=1000,"III JA"))))))))</f>
        <v>I A</v>
      </c>
      <c r="L11" s="33" t="s">
        <v>92</v>
      </c>
    </row>
    <row r="12" spans="1:12" ht="16.5" thickBot="1">
      <c r="A12" s="87"/>
      <c r="B12" s="45" t="s">
        <v>91</v>
      </c>
      <c r="C12" s="38" t="s">
        <v>81</v>
      </c>
      <c r="D12" s="34" t="s">
        <v>12</v>
      </c>
      <c r="E12" s="39">
        <f>IF(ISBLANK(E11),"",INT(20.0479*(17-E11)^1.835))</f>
        <v>842</v>
      </c>
      <c r="F12" s="40">
        <f>IF(ISBLANK(F11),"",INT(1.84523*(F11*100-75)^1.348))</f>
        <v>678</v>
      </c>
      <c r="G12" s="40">
        <f>IF(ISBLANK(G11),"",INT(56.0211*(G11-1.5)^1.05))</f>
        <v>618</v>
      </c>
      <c r="H12" s="40">
        <f>IF(ISBLANK(H11),"",INT(0.188807*(H11*100-210)^1.41))</f>
        <v>620</v>
      </c>
      <c r="I12" s="41">
        <f>IF(ISBLANK(I11),"",INT(0.11193*(254-(I11/$D$6))^1.88))</f>
        <v>660</v>
      </c>
      <c r="J12" s="35">
        <f>J11</f>
        <v>3418</v>
      </c>
      <c r="K12" s="79"/>
      <c r="L12" s="36"/>
    </row>
    <row r="13" spans="1:12" ht="15.75">
      <c r="A13" s="86">
        <v>3</v>
      </c>
      <c r="B13" s="44" t="s">
        <v>113</v>
      </c>
      <c r="C13" s="37" t="s">
        <v>114</v>
      </c>
      <c r="D13" s="28" t="s">
        <v>11</v>
      </c>
      <c r="E13" s="29">
        <v>9.35</v>
      </c>
      <c r="F13" s="30">
        <v>1.61</v>
      </c>
      <c r="G13" s="30">
        <v>9.42</v>
      </c>
      <c r="H13" s="30">
        <v>4.74</v>
      </c>
      <c r="I13" s="31">
        <v>0.0018511574074074073</v>
      </c>
      <c r="J13" s="32">
        <f>SUM(E14:I14)</f>
        <v>3141</v>
      </c>
      <c r="K13" s="78" t="str">
        <f>IF(ISBLANK(J13),"",IF(J13&gt;=3650,"KSM",IF(J13&gt;=3100,"I A",IF(J13&gt;=2500,"II A",IF(J13&gt;=2000,"III A",IF(J13&gt;=1600,"I JA",IF(J13&gt;=1250,"II JA",IF(J13&gt;=1000,"III JA"))))))))</f>
        <v>I A</v>
      </c>
      <c r="L13" s="33" t="s">
        <v>110</v>
      </c>
    </row>
    <row r="14" spans="1:12" ht="16.5" thickBot="1">
      <c r="A14" s="87"/>
      <c r="B14" s="45">
        <v>37763</v>
      </c>
      <c r="C14" s="38" t="s">
        <v>107</v>
      </c>
      <c r="D14" s="34" t="s">
        <v>12</v>
      </c>
      <c r="E14" s="39">
        <f>IF(ISBLANK(E13),"",INT(20.0479*(17-E13)^1.835))</f>
        <v>838</v>
      </c>
      <c r="F14" s="40">
        <f>IF(ISBLANK(F13),"",INT(1.84523*(F13*100-75)^1.348))</f>
        <v>747</v>
      </c>
      <c r="G14" s="40">
        <f>IF(ISBLANK(G13),"",INT(56.0211*(G13-1.5)^1.05))</f>
        <v>492</v>
      </c>
      <c r="H14" s="40">
        <f>IF(ISBLANK(H13),"",INT(0.188807*(H13*100-210)^1.41))</f>
        <v>490</v>
      </c>
      <c r="I14" s="41">
        <f>IF(ISBLANK(I13),"",INT(0.11193*(254-(I13/$D$6))^1.88))</f>
        <v>574</v>
      </c>
      <c r="J14" s="35">
        <f>J13</f>
        <v>3141</v>
      </c>
      <c r="K14" s="79"/>
      <c r="L14" s="36"/>
    </row>
    <row r="15" spans="1:12" ht="15.75">
      <c r="A15" s="86">
        <v>4</v>
      </c>
      <c r="B15" s="44" t="s">
        <v>167</v>
      </c>
      <c r="C15" s="37" t="s">
        <v>168</v>
      </c>
      <c r="D15" s="28" t="s">
        <v>11</v>
      </c>
      <c r="E15" s="29">
        <v>9.47</v>
      </c>
      <c r="F15" s="30">
        <v>1.61</v>
      </c>
      <c r="G15" s="30">
        <v>10.68</v>
      </c>
      <c r="H15" s="30">
        <v>5.07</v>
      </c>
      <c r="I15" s="31">
        <v>0.0020859953703703704</v>
      </c>
      <c r="J15" s="32">
        <f>SUM(E16:I16)</f>
        <v>3076</v>
      </c>
      <c r="K15" s="78" t="str">
        <f>IF(ISBLANK(J15),"",IF(J15&gt;=3650,"KSM",IF(J15&gt;=3100,"I A",IF(J15&gt;=2500,"II A",IF(J15&gt;=2000,"III A",IF(J15&gt;=1600,"I JA",IF(J15&gt;=1250,"II JA",IF(J15&gt;=1000,"III JA"))))))))</f>
        <v>II A</v>
      </c>
      <c r="L15" s="33" t="s">
        <v>169</v>
      </c>
    </row>
    <row r="16" spans="1:12" ht="16.5" thickBot="1">
      <c r="A16" s="87"/>
      <c r="B16" s="45">
        <v>36970</v>
      </c>
      <c r="C16" s="38" t="s">
        <v>50</v>
      </c>
      <c r="D16" s="34" t="s">
        <v>12</v>
      </c>
      <c r="E16" s="39">
        <f>IF(ISBLANK(E15),"",INT(20.0479*(17-E15)^1.835))</f>
        <v>814</v>
      </c>
      <c r="F16" s="40">
        <f>IF(ISBLANK(F15),"",INT(1.84523*(F15*100-75)^1.348))</f>
        <v>747</v>
      </c>
      <c r="G16" s="40">
        <f>IF(ISBLANK(G15),"",INT(56.0211*(G15-1.5)^1.05))</f>
        <v>574</v>
      </c>
      <c r="H16" s="40">
        <f>IF(ISBLANK(H15),"",INT(0.188807*(H15*100-210)^1.41))</f>
        <v>578</v>
      </c>
      <c r="I16" s="41">
        <f>IF(ISBLANK(I15),"",INT(0.11193*(254-(I15/$D$6))^1.88))</f>
        <v>363</v>
      </c>
      <c r="J16" s="35">
        <f>J15</f>
        <v>3076</v>
      </c>
      <c r="K16" s="79"/>
      <c r="L16" s="36"/>
    </row>
    <row r="17" spans="1:12" ht="15.75">
      <c r="A17" s="86">
        <v>5</v>
      </c>
      <c r="B17" s="44" t="s">
        <v>63</v>
      </c>
      <c r="C17" s="37" t="s">
        <v>124</v>
      </c>
      <c r="D17" s="28" t="s">
        <v>11</v>
      </c>
      <c r="E17" s="29">
        <v>9.8</v>
      </c>
      <c r="F17" s="30">
        <v>1.52</v>
      </c>
      <c r="G17" s="30">
        <v>10.71</v>
      </c>
      <c r="H17" s="30">
        <v>5.01</v>
      </c>
      <c r="I17" s="31">
        <v>0.00207025462962963</v>
      </c>
      <c r="J17" s="32">
        <f>SUM(E18:I18)</f>
        <v>2908</v>
      </c>
      <c r="K17" s="78" t="str">
        <f>IF(ISBLANK(J17),"",IF(J17&gt;=3650,"KSM",IF(J17&gt;=3100,"I A",IF(J17&gt;=2500,"II A",IF(J17&gt;=2000,"III A",IF(J17&gt;=1600,"I JA",IF(J17&gt;=1250,"II JA",IF(J17&gt;=1000,"III JA"))))))))</f>
        <v>II A</v>
      </c>
      <c r="L17" s="33" t="s">
        <v>125</v>
      </c>
    </row>
    <row r="18" spans="1:12" ht="16.5" thickBot="1">
      <c r="A18" s="87"/>
      <c r="B18" s="45">
        <v>37025</v>
      </c>
      <c r="C18" s="38" t="s">
        <v>107</v>
      </c>
      <c r="D18" s="34" t="s">
        <v>12</v>
      </c>
      <c r="E18" s="39">
        <f>IF(ISBLANK(E17),"",INT(20.0479*(17-E17)^1.835))</f>
        <v>750</v>
      </c>
      <c r="F18" s="40">
        <f>IF(ISBLANK(F17),"",INT(1.84523*(F17*100-75)^1.348))</f>
        <v>644</v>
      </c>
      <c r="G18" s="40">
        <f>IF(ISBLANK(G17),"",INT(56.0211*(G17-1.5)^1.05))</f>
        <v>576</v>
      </c>
      <c r="H18" s="40">
        <f>IF(ISBLANK(H17),"",INT(0.188807*(H17*100-210)^1.41))</f>
        <v>562</v>
      </c>
      <c r="I18" s="41">
        <f>IF(ISBLANK(I17),"",INT(0.11193*(254-(I17/$D$6))^1.88))</f>
        <v>376</v>
      </c>
      <c r="J18" s="35">
        <f>J17</f>
        <v>2908</v>
      </c>
      <c r="K18" s="79"/>
      <c r="L18" s="36"/>
    </row>
    <row r="19" spans="1:12" ht="15.75">
      <c r="A19" s="86">
        <v>6</v>
      </c>
      <c r="B19" s="44" t="s">
        <v>63</v>
      </c>
      <c r="C19" s="37" t="s">
        <v>64</v>
      </c>
      <c r="D19" s="28" t="s">
        <v>11</v>
      </c>
      <c r="E19" s="29">
        <v>10.18</v>
      </c>
      <c r="F19" s="30">
        <v>1.46</v>
      </c>
      <c r="G19" s="30">
        <v>6.71</v>
      </c>
      <c r="H19" s="30">
        <v>5.14</v>
      </c>
      <c r="I19" s="31">
        <v>0.0018773148148148145</v>
      </c>
      <c r="J19" s="32">
        <f>SUM(E20:I20)</f>
        <v>2718</v>
      </c>
      <c r="K19" s="78" t="str">
        <f>IF(ISBLANK(J19),"",IF(J19&gt;=3650,"KSM",IF(J19&gt;=3100,"I A",IF(J19&gt;=2500,"II A",IF(J19&gt;=2000,"III A",IF(J19&gt;=1600,"I JA",IF(J19&gt;=1250,"II JA",IF(J19&gt;=1000,"III JA"))))))))</f>
        <v>II A</v>
      </c>
      <c r="L19" s="33" t="s">
        <v>57</v>
      </c>
    </row>
    <row r="20" spans="1:12" ht="16.5" thickBot="1">
      <c r="A20" s="87"/>
      <c r="B20" s="45" t="s">
        <v>65</v>
      </c>
      <c r="C20" s="38" t="s">
        <v>14</v>
      </c>
      <c r="D20" s="34" t="s">
        <v>12</v>
      </c>
      <c r="E20" s="39">
        <f>IF(ISBLANK(E19),"",INT(20.0479*(17-E19)^1.835))</f>
        <v>679</v>
      </c>
      <c r="F20" s="40">
        <f>IF(ISBLANK(F19),"",INT(1.84523*(F19*100-75)^1.348))</f>
        <v>577</v>
      </c>
      <c r="G20" s="40">
        <f>IF(ISBLANK(G19),"",INT(56.0211*(G19-1.5)^1.05))</f>
        <v>316</v>
      </c>
      <c r="H20" s="40">
        <f>IF(ISBLANK(H19),"",INT(0.188807*(H19*100-210)^1.41))</f>
        <v>598</v>
      </c>
      <c r="I20" s="41">
        <f>IF(ISBLANK(I19),"",INT(0.11193*(254-(I19/$D$6))^1.88))</f>
        <v>548</v>
      </c>
      <c r="J20" s="35">
        <f>J19</f>
        <v>2718</v>
      </c>
      <c r="K20" s="79"/>
      <c r="L20" s="36"/>
    </row>
    <row r="21" spans="1:12" ht="15.75">
      <c r="A21" s="86">
        <v>7</v>
      </c>
      <c r="B21" s="44" t="s">
        <v>159</v>
      </c>
      <c r="C21" s="37" t="s">
        <v>160</v>
      </c>
      <c r="D21" s="28" t="s">
        <v>11</v>
      </c>
      <c r="E21" s="29">
        <v>9.65</v>
      </c>
      <c r="F21" s="30">
        <v>1.52</v>
      </c>
      <c r="G21" s="30">
        <v>13.21</v>
      </c>
      <c r="H21" s="30">
        <v>4.93</v>
      </c>
      <c r="I21" s="31" t="s">
        <v>201</v>
      </c>
      <c r="J21" s="32">
        <f>SUM(E22:I22)</f>
        <v>2704</v>
      </c>
      <c r="K21" s="78" t="str">
        <f>IF(ISBLANK(J21),"",IF(J21&gt;=3650,"KSM",IF(J21&gt;=3100,"I A",IF(J21&gt;=2500,"II A",IF(J21&gt;=2000,"III A",IF(J21&gt;=1600,"I JA",IF(J21&gt;=1250,"II JA",IF(J21&gt;=1000,"III JA"))))))))</f>
        <v>II A</v>
      </c>
      <c r="L21" s="33" t="s">
        <v>158</v>
      </c>
    </row>
    <row r="22" spans="1:12" ht="16.5" thickBot="1">
      <c r="A22" s="87"/>
      <c r="B22" s="45">
        <v>36924</v>
      </c>
      <c r="C22" s="38" t="s">
        <v>156</v>
      </c>
      <c r="D22" s="34" t="s">
        <v>12</v>
      </c>
      <c r="E22" s="39">
        <f>IF(ISBLANK(E21),"",INT(20.0479*(17-E21)^1.835))</f>
        <v>779</v>
      </c>
      <c r="F22" s="40">
        <f>IF(ISBLANK(F21),"",INT(1.84523*(F21*100-75)^1.348))</f>
        <v>644</v>
      </c>
      <c r="G22" s="40">
        <f>IF(ISBLANK(G21),"",INT(56.0211*(G21-1.5)^1.05))</f>
        <v>741</v>
      </c>
      <c r="H22" s="40">
        <f>IF(ISBLANK(H21),"",INT(0.188807*(H21*100-210)^1.41))</f>
        <v>540</v>
      </c>
      <c r="I22" s="41"/>
      <c r="J22" s="35">
        <f>J21</f>
        <v>2704</v>
      </c>
      <c r="K22" s="79"/>
      <c r="L22" s="36"/>
    </row>
    <row r="23" spans="1:12" ht="15.75">
      <c r="A23" s="86">
        <v>8</v>
      </c>
      <c r="B23" s="44" t="s">
        <v>180</v>
      </c>
      <c r="C23" s="37" t="s">
        <v>181</v>
      </c>
      <c r="D23" s="28" t="s">
        <v>11</v>
      </c>
      <c r="E23" s="29">
        <v>10.16</v>
      </c>
      <c r="F23" s="30">
        <v>1.52</v>
      </c>
      <c r="G23" s="30">
        <v>8.12</v>
      </c>
      <c r="H23" s="30">
        <v>4.56</v>
      </c>
      <c r="I23" s="31">
        <v>0.0019460648148148147</v>
      </c>
      <c r="J23" s="32">
        <f>SUM(E24:I24)</f>
        <v>2659</v>
      </c>
      <c r="K23" s="78" t="str">
        <f>IF(ISBLANK(J23),"",IF(J23&gt;=3650,"KSM",IF(J23&gt;=3100,"I A",IF(J23&gt;=2500,"II A",IF(J23&gt;=2000,"III A",IF(J23&gt;=1600,"I JA",IF(J23&gt;=1250,"II JA",IF(J23&gt;=1000,"III JA"))))))))</f>
        <v>II A</v>
      </c>
      <c r="L23" s="33" t="s">
        <v>179</v>
      </c>
    </row>
    <row r="24" spans="1:12" ht="16.5" thickBot="1">
      <c r="A24" s="87"/>
      <c r="B24" s="45">
        <v>37577</v>
      </c>
      <c r="C24" s="38" t="s">
        <v>107</v>
      </c>
      <c r="D24" s="34" t="s">
        <v>12</v>
      </c>
      <c r="E24" s="39">
        <f>IF(ISBLANK(E23),"",INT(20.0479*(17-E23)^1.835))</f>
        <v>682</v>
      </c>
      <c r="F24" s="40">
        <f>IF(ISBLANK(F23),"",INT(1.84523*(F23*100-75)^1.348))</f>
        <v>644</v>
      </c>
      <c r="G24" s="40">
        <f>IF(ISBLANK(G23),"",INT(56.0211*(G23-1.5)^1.05))</f>
        <v>407</v>
      </c>
      <c r="H24" s="40">
        <f>IF(ISBLANK(H23),"",INT(0.188807*(H23*100-210)^1.41))</f>
        <v>443</v>
      </c>
      <c r="I24" s="41">
        <f>IF(ISBLANK(I23),"",INT(0.11193*(254-(I23/$D$6))^1.88))</f>
        <v>483</v>
      </c>
      <c r="J24" s="35">
        <f>J23</f>
        <v>2659</v>
      </c>
      <c r="K24" s="79"/>
      <c r="L24" s="36"/>
    </row>
    <row r="25" spans="1:12" ht="15.75">
      <c r="A25" s="86">
        <v>9</v>
      </c>
      <c r="B25" s="44" t="s">
        <v>129</v>
      </c>
      <c r="C25" s="37" t="s">
        <v>130</v>
      </c>
      <c r="D25" s="28" t="s">
        <v>11</v>
      </c>
      <c r="E25" s="29">
        <v>10.5</v>
      </c>
      <c r="F25" s="30">
        <v>1.46</v>
      </c>
      <c r="G25" s="30">
        <v>7.3</v>
      </c>
      <c r="H25" s="30">
        <v>4.19</v>
      </c>
      <c r="I25" s="31">
        <v>0.002062037037037037</v>
      </c>
      <c r="J25" s="32">
        <f>SUM(E26:I26)</f>
        <v>2286</v>
      </c>
      <c r="K25" s="78" t="str">
        <f>IF(ISBLANK(J25),"",IF(J25&gt;=3650,"KSM",IF(J25&gt;=3100,"I A",IF(J25&gt;=2500,"II A",IF(J25&gt;=2000,"III A",IF(J25&gt;=1600,"I JA",IF(J25&gt;=1250,"II JA",IF(J25&gt;=1000,"III JA"))))))))</f>
        <v>III A</v>
      </c>
      <c r="L25" s="33" t="s">
        <v>131</v>
      </c>
    </row>
    <row r="26" spans="1:12" ht="16.5" thickBot="1">
      <c r="A26" s="87"/>
      <c r="B26" s="45">
        <v>37475</v>
      </c>
      <c r="C26" s="38" t="s">
        <v>107</v>
      </c>
      <c r="D26" s="34" t="s">
        <v>12</v>
      </c>
      <c r="E26" s="39">
        <f>IF(ISBLANK(E25),"",INT(20.0479*(17-E25)^1.835))</f>
        <v>621</v>
      </c>
      <c r="F26" s="40">
        <f>IF(ISBLANK(F25),"",INT(1.84523*(F25*100-75)^1.348))</f>
        <v>577</v>
      </c>
      <c r="G26" s="40">
        <f>IF(ISBLANK(G25),"",INT(56.0211*(G25-1.5)^1.05))</f>
        <v>354</v>
      </c>
      <c r="H26" s="40">
        <f>IF(ISBLANK(H25),"",INT(0.188807*(H25*100-210)^1.41))</f>
        <v>352</v>
      </c>
      <c r="I26" s="41">
        <f>IF(ISBLANK(I25),"",INT(0.11193*(254-(I25/$D$6))^1.88))</f>
        <v>382</v>
      </c>
      <c r="J26" s="35">
        <f>J25</f>
        <v>2286</v>
      </c>
      <c r="K26" s="79"/>
      <c r="L26" s="36" t="s">
        <v>132</v>
      </c>
    </row>
    <row r="27" spans="1:12" ht="15.75">
      <c r="A27" s="86"/>
      <c r="B27" s="44" t="s">
        <v>100</v>
      </c>
      <c r="C27" s="37" t="s">
        <v>101</v>
      </c>
      <c r="D27" s="28" t="s">
        <v>11</v>
      </c>
      <c r="E27" s="29">
        <v>13.45</v>
      </c>
      <c r="F27" s="30">
        <v>1.4</v>
      </c>
      <c r="G27" s="30" t="s">
        <v>182</v>
      </c>
      <c r="H27" s="30"/>
      <c r="I27" s="31"/>
      <c r="J27" s="32"/>
      <c r="K27" s="80">
        <f>IF(ISBLANK(J27),"",IF(J27&gt;=3650,"KSM",IF(J27&gt;=3100,"I A",IF(J27&gt;=2500,"II A",IF(J27&gt;=2000,"III A",IF(J27&gt;=1600,"I JA",IF(J27&gt;=1250,"II JA",IF(J27&gt;=1000,"III JA"))))))))</f>
      </c>
      <c r="L27" s="33" t="s">
        <v>104</v>
      </c>
    </row>
    <row r="28" spans="1:12" ht="16.5" thickBot="1">
      <c r="A28" s="87"/>
      <c r="B28" s="45">
        <v>37222</v>
      </c>
      <c r="C28" s="38" t="s">
        <v>102</v>
      </c>
      <c r="D28" s="34" t="s">
        <v>12</v>
      </c>
      <c r="E28" s="39">
        <f>IF(ISBLANK(E27),"",INT(20.0479*(17-E27)^1.835))</f>
        <v>204</v>
      </c>
      <c r="F28" s="40">
        <f>IF(ISBLANK(F27),"",INT(1.84523*(F27*100-75)^1.348))</f>
        <v>512</v>
      </c>
      <c r="G28" s="40"/>
      <c r="H28" s="40">
        <f>IF(ISBLANK(H27),"",INT(0.188807*(H27*100-210)^1.41))</f>
      </c>
      <c r="I28" s="41">
        <f>IF(ISBLANK(I27),"",INT(0.11193*(254-(I27/$D$6))^1.88))</f>
      </c>
      <c r="J28" s="35"/>
      <c r="K28" s="81"/>
      <c r="L28" s="36" t="s">
        <v>103</v>
      </c>
    </row>
  </sheetData>
  <sheetProtection/>
  <mergeCells count="31">
    <mergeCell ref="H7:H8"/>
    <mergeCell ref="I7:I8"/>
    <mergeCell ref="A25:A26"/>
    <mergeCell ref="A27:A28"/>
    <mergeCell ref="A23:A24"/>
    <mergeCell ref="A13:A14"/>
    <mergeCell ref="A15:A16"/>
    <mergeCell ref="A19:A20"/>
    <mergeCell ref="A21:A22"/>
    <mergeCell ref="L7:L8"/>
    <mergeCell ref="A11:A12"/>
    <mergeCell ref="A17:A18"/>
    <mergeCell ref="A9:A10"/>
    <mergeCell ref="E6:I6"/>
    <mergeCell ref="A7:A8"/>
    <mergeCell ref="D7:D8"/>
    <mergeCell ref="E7:E8"/>
    <mergeCell ref="F7:F8"/>
    <mergeCell ref="G7:G8"/>
    <mergeCell ref="K7:K8"/>
    <mergeCell ref="K9:K10"/>
    <mergeCell ref="K11:K12"/>
    <mergeCell ref="K13:K14"/>
    <mergeCell ref="K15:K16"/>
    <mergeCell ref="J7:J8"/>
    <mergeCell ref="K17:K18"/>
    <mergeCell ref="K19:K20"/>
    <mergeCell ref="K21:K22"/>
    <mergeCell ref="K23:K24"/>
    <mergeCell ref="K25:K26"/>
    <mergeCell ref="K27:K28"/>
  </mergeCells>
  <printOptions horizontalCentered="1"/>
  <pageMargins left="0.1968503937007874" right="0.3937007874015748" top="1.1811023622047245" bottom="0.7874015748031497" header="0.1968503937007874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showZeros="0" workbookViewId="0" topLeftCell="A1">
      <selection activeCell="S12" sqref="S12"/>
    </sheetView>
  </sheetViews>
  <sheetFormatPr defaultColWidth="9.140625" defaultRowHeight="12.75"/>
  <cols>
    <col min="1" max="1" width="5.57421875" style="6" customWidth="1"/>
    <col min="2" max="2" width="6.7109375" style="6" customWidth="1"/>
    <col min="3" max="3" width="14.140625" style="5" customWidth="1"/>
    <col min="4" max="4" width="16.140625" style="5" bestFit="1" customWidth="1"/>
    <col min="5" max="5" width="7.7109375" style="5" customWidth="1"/>
    <col min="6" max="10" width="10.8515625" style="6" customWidth="1"/>
    <col min="11" max="11" width="10.57421875" style="6" customWidth="1"/>
    <col min="12" max="12" width="8.28125" style="6" customWidth="1"/>
    <col min="13" max="13" width="20.421875" style="5" customWidth="1"/>
    <col min="14" max="16384" width="9.140625" style="5" customWidth="1"/>
  </cols>
  <sheetData>
    <row r="1" spans="1:18" s="4" customFormat="1" ht="18" customHeight="1">
      <c r="A1" s="9" t="s">
        <v>28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8" customHeight="1">
      <c r="A2" s="23" t="s">
        <v>25</v>
      </c>
      <c r="B2" s="2"/>
      <c r="C2" s="1"/>
      <c r="D2" s="2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3" s="4" customFormat="1" ht="13.5" customHeight="1">
      <c r="A3" s="10" t="s">
        <v>40</v>
      </c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10"/>
      <c r="B4" s="2"/>
      <c r="C4" s="1"/>
      <c r="D4" s="3"/>
      <c r="E4" s="3"/>
      <c r="F4" s="3"/>
      <c r="G4" s="3"/>
      <c r="H4" s="3"/>
      <c r="I4" s="3"/>
      <c r="J4" s="3"/>
      <c r="K4" s="3"/>
      <c r="L4" s="3"/>
      <c r="M4" s="3"/>
    </row>
    <row r="5" spans="3:10" ht="18" customHeight="1">
      <c r="C5" s="1" t="s">
        <v>27</v>
      </c>
      <c r="E5" s="7" t="s">
        <v>3</v>
      </c>
      <c r="I5" s="5"/>
      <c r="J5" s="5"/>
    </row>
    <row r="6" spans="5:10" ht="13.5" customHeight="1" thickBot="1">
      <c r="E6" s="8"/>
      <c r="I6" s="5"/>
      <c r="J6" s="5"/>
    </row>
    <row r="7" spans="1:12" ht="12.75" customHeight="1" thickBot="1">
      <c r="A7" s="26"/>
      <c r="B7" s="26"/>
      <c r="C7" s="7"/>
      <c r="D7" s="77">
        <v>1.1574074074074073E-05</v>
      </c>
      <c r="E7" s="77"/>
      <c r="F7" s="88" t="s">
        <v>4</v>
      </c>
      <c r="G7" s="89"/>
      <c r="H7" s="89"/>
      <c r="I7" s="89"/>
      <c r="J7" s="90"/>
      <c r="K7" s="26"/>
      <c r="L7" s="26"/>
    </row>
    <row r="8" spans="1:13" ht="22.5" customHeight="1">
      <c r="A8" s="91" t="s">
        <v>0</v>
      </c>
      <c r="B8" s="103" t="s">
        <v>204</v>
      </c>
      <c r="C8" s="73" t="s">
        <v>5</v>
      </c>
      <c r="D8" s="75" t="s">
        <v>6</v>
      </c>
      <c r="E8" s="93"/>
      <c r="F8" s="95" t="s">
        <v>29</v>
      </c>
      <c r="G8" s="97" t="s">
        <v>8</v>
      </c>
      <c r="H8" s="99" t="s">
        <v>30</v>
      </c>
      <c r="I8" s="97" t="s">
        <v>9</v>
      </c>
      <c r="J8" s="101" t="s">
        <v>10</v>
      </c>
      <c r="K8" s="82" t="s">
        <v>2</v>
      </c>
      <c r="L8" s="82" t="s">
        <v>38</v>
      </c>
      <c r="M8" s="84" t="s">
        <v>15</v>
      </c>
    </row>
    <row r="9" spans="1:13" ht="13.5" customHeight="1" thickBot="1">
      <c r="A9" s="92"/>
      <c r="B9" s="104"/>
      <c r="C9" s="74" t="s">
        <v>7</v>
      </c>
      <c r="D9" s="76" t="s">
        <v>1</v>
      </c>
      <c r="E9" s="94"/>
      <c r="F9" s="96"/>
      <c r="G9" s="98"/>
      <c r="H9" s="100"/>
      <c r="I9" s="98"/>
      <c r="J9" s="102"/>
      <c r="K9" s="83"/>
      <c r="L9" s="83"/>
      <c r="M9" s="85"/>
    </row>
    <row r="10" spans="1:13" ht="15.75">
      <c r="A10" s="86">
        <v>1</v>
      </c>
      <c r="B10" s="86"/>
      <c r="C10" s="44" t="s">
        <v>177</v>
      </c>
      <c r="D10" s="37" t="s">
        <v>178</v>
      </c>
      <c r="E10" s="28" t="s">
        <v>11</v>
      </c>
      <c r="F10" s="29">
        <v>8.76</v>
      </c>
      <c r="G10" s="30">
        <v>1.69</v>
      </c>
      <c r="H10" s="30">
        <v>10.27</v>
      </c>
      <c r="I10" s="30">
        <v>5.78</v>
      </c>
      <c r="J10" s="31">
        <v>0.001694328703703704</v>
      </c>
      <c r="K10" s="32">
        <f>SUM(F11:J11)</f>
        <v>3872</v>
      </c>
      <c r="L10" s="78" t="str">
        <f>IF(ISBLANK(K10),"",IF(K10&gt;=3650,"KSM",IF(K10&gt;=3100,"I A",IF(K10&gt;=2500,"II A",IF(K10&gt;=2000,"III A",IF(K10&gt;=1600,"I JA",IF(K10&gt;=1250,"II JA",IF(K10&gt;=1000,"III JA"))))))))</f>
        <v>KSM</v>
      </c>
      <c r="M10" s="33" t="s">
        <v>202</v>
      </c>
    </row>
    <row r="11" spans="1:13" ht="16.5" thickBot="1">
      <c r="A11" s="87"/>
      <c r="B11" s="87"/>
      <c r="C11" s="45">
        <v>36119</v>
      </c>
      <c r="D11" s="38" t="s">
        <v>175</v>
      </c>
      <c r="E11" s="34" t="s">
        <v>12</v>
      </c>
      <c r="F11" s="39">
        <f>IF(ISBLANK(F10),"",INT(20.0479*(17-F10)^1.835))</f>
        <v>961</v>
      </c>
      <c r="G11" s="40">
        <f>IF(ISBLANK(G10),"",INT(1.84523*(G10*100-75)^1.348))</f>
        <v>842</v>
      </c>
      <c r="H11" s="40">
        <f>IF(ISBLANK(H10),"",INT(56.0211*(H10-1.5)^1.05))</f>
        <v>547</v>
      </c>
      <c r="I11" s="40">
        <f>IF(ISBLANK(I10),"",INT(0.188807*(I10*100-210)^1.41))</f>
        <v>783</v>
      </c>
      <c r="J11" s="41">
        <f>IF(ISBLANK(J10),"",INT(0.11193*(254-(J10/$D$7))^1.88))</f>
        <v>739</v>
      </c>
      <c r="K11" s="35">
        <f>K10</f>
        <v>3872</v>
      </c>
      <c r="L11" s="79"/>
      <c r="M11" s="36"/>
    </row>
    <row r="12" spans="1:13" ht="15.75">
      <c r="A12" s="86">
        <v>2</v>
      </c>
      <c r="B12" s="86">
        <v>1</v>
      </c>
      <c r="C12" s="44" t="s">
        <v>96</v>
      </c>
      <c r="D12" s="37" t="s">
        <v>97</v>
      </c>
      <c r="E12" s="28" t="s">
        <v>11</v>
      </c>
      <c r="F12" s="29">
        <v>9.5</v>
      </c>
      <c r="G12" s="30">
        <v>1.66</v>
      </c>
      <c r="H12" s="30">
        <v>13.35</v>
      </c>
      <c r="I12" s="30">
        <v>5.45</v>
      </c>
      <c r="J12" s="31">
        <v>0.0018752314814814814</v>
      </c>
      <c r="K12" s="32">
        <f>SUM(F13:J13)</f>
        <v>3601</v>
      </c>
      <c r="L12" s="78" t="str">
        <f>IF(ISBLANK(K12),"",IF(K12&gt;=3650,"KSM",IF(K12&gt;=3100,"I A",IF(K12&gt;=2500,"II A",IF(K12&gt;=2000,"III A",IF(K12&gt;=1600,"I JA",IF(K12&gt;=1250,"II JA",IF(K12&gt;=1000,"III JA"))))))))</f>
        <v>I A</v>
      </c>
      <c r="M12" s="33" t="s">
        <v>99</v>
      </c>
    </row>
    <row r="13" spans="1:13" ht="16.5" thickBot="1">
      <c r="A13" s="87"/>
      <c r="B13" s="87"/>
      <c r="C13" s="45">
        <v>36786</v>
      </c>
      <c r="D13" s="38" t="s">
        <v>98</v>
      </c>
      <c r="E13" s="34" t="s">
        <v>12</v>
      </c>
      <c r="F13" s="39">
        <f>IF(ISBLANK(F12),"",INT(20.0479*(17-F12)^1.835))</f>
        <v>808</v>
      </c>
      <c r="G13" s="40">
        <f>IF(ISBLANK(G12),"",INT(1.84523*(G12*100-75)^1.348))</f>
        <v>806</v>
      </c>
      <c r="H13" s="40">
        <f>IF(ISBLANK(H12),"",INT(56.0211*(H12-1.5)^1.05))</f>
        <v>751</v>
      </c>
      <c r="I13" s="40">
        <f>IF(ISBLANK(I12),"",INT(0.188807*(I12*100-210)^1.41))</f>
        <v>686</v>
      </c>
      <c r="J13" s="41">
        <f>IF(ISBLANK(J12),"",INT(0.11193*(254-(J12/$D$7))^1.88))</f>
        <v>550</v>
      </c>
      <c r="K13" s="35">
        <f>K12</f>
        <v>3601</v>
      </c>
      <c r="L13" s="79"/>
      <c r="M13" s="36"/>
    </row>
    <row r="14" spans="1:13" ht="15.75">
      <c r="A14" s="86">
        <v>3</v>
      </c>
      <c r="B14" s="86"/>
      <c r="C14" s="44" t="s">
        <v>142</v>
      </c>
      <c r="D14" s="37" t="s">
        <v>141</v>
      </c>
      <c r="E14" s="28" t="s">
        <v>11</v>
      </c>
      <c r="F14" s="29">
        <v>9.29</v>
      </c>
      <c r="G14" s="30">
        <v>1.54</v>
      </c>
      <c r="H14" s="30">
        <v>12.42</v>
      </c>
      <c r="I14" s="30">
        <v>5.17</v>
      </c>
      <c r="J14" s="31">
        <v>0.001652199074074074</v>
      </c>
      <c r="K14" s="32">
        <f>SUM(F15:J15)</f>
        <v>3598</v>
      </c>
      <c r="L14" s="78" t="str">
        <f>IF(ISBLANK(K14),"",IF(K14&gt;=3650,"KSM",IF(K14&gt;=3100,"I A",IF(K14&gt;=2500,"II A",IF(K14&gt;=2000,"III A",IF(K14&gt;=1600,"I JA",IF(K14&gt;=1250,"II JA",IF(K14&gt;=1000,"III JA"))))))))</f>
        <v>I A</v>
      </c>
      <c r="M14" s="33" t="s">
        <v>143</v>
      </c>
    </row>
    <row r="15" spans="1:13" ht="16.5" thickBot="1">
      <c r="A15" s="87"/>
      <c r="B15" s="87"/>
      <c r="C15" s="45">
        <v>35962</v>
      </c>
      <c r="D15" s="38" t="s">
        <v>81</v>
      </c>
      <c r="E15" s="34" t="s">
        <v>12</v>
      </c>
      <c r="F15" s="39">
        <f>IF(ISBLANK(F14),"",INT(20.0479*(17-F14)^1.835))</f>
        <v>850</v>
      </c>
      <c r="G15" s="40">
        <f>IF(ISBLANK(G14),"",INT(1.84523*(G14*100-75)^1.348))</f>
        <v>666</v>
      </c>
      <c r="H15" s="40">
        <f>IF(ISBLANK(H14),"",INT(56.0211*(H14-1.5)^1.05))</f>
        <v>689</v>
      </c>
      <c r="I15" s="40">
        <f>IF(ISBLANK(I14),"",INT(0.188807*(I14*100-210)^1.41))</f>
        <v>606</v>
      </c>
      <c r="J15" s="41">
        <f>IF(ISBLANK(J14),"",INT(0.11193*(254-(J14/$D$7))^1.88))</f>
        <v>787</v>
      </c>
      <c r="K15" s="35">
        <f>K14</f>
        <v>3598</v>
      </c>
      <c r="L15" s="79"/>
      <c r="M15" s="36"/>
    </row>
    <row r="16" spans="1:13" ht="15.75">
      <c r="A16" s="86">
        <v>4</v>
      </c>
      <c r="B16" s="86"/>
      <c r="C16" s="44" t="s">
        <v>176</v>
      </c>
      <c r="D16" s="37" t="s">
        <v>205</v>
      </c>
      <c r="E16" s="28" t="s">
        <v>11</v>
      </c>
      <c r="F16" s="29">
        <v>9.56</v>
      </c>
      <c r="G16" s="30">
        <v>1.6</v>
      </c>
      <c r="H16" s="30">
        <v>8.02</v>
      </c>
      <c r="I16" s="30">
        <v>5.27</v>
      </c>
      <c r="J16" s="31">
        <v>0.001798148148148148</v>
      </c>
      <c r="K16" s="32">
        <f>SUM(F17:J17)</f>
        <v>3194</v>
      </c>
      <c r="L16" s="78" t="str">
        <f>IF(ISBLANK(K16),"",IF(K16&gt;=3650,"KSM",IF(K16&gt;=3100,"I A",IF(K16&gt;=2500,"II A",IF(K16&gt;=2000,"III A",IF(K16&gt;=1600,"I JA",IF(K16&gt;=1250,"II JA",IF(K16&gt;=1000,"III JA"))))))))</f>
        <v>I A</v>
      </c>
      <c r="M16" s="33" t="s">
        <v>202</v>
      </c>
    </row>
    <row r="17" spans="1:13" ht="16.5" thickBot="1">
      <c r="A17" s="87"/>
      <c r="B17" s="87"/>
      <c r="C17" s="45">
        <v>35998</v>
      </c>
      <c r="D17" s="38" t="s">
        <v>175</v>
      </c>
      <c r="E17" s="34" t="s">
        <v>12</v>
      </c>
      <c r="F17" s="39">
        <f>IF(ISBLANK(F16),"",INT(20.0479*(17-F16)^1.835))</f>
        <v>796</v>
      </c>
      <c r="G17" s="40">
        <f>IF(ISBLANK(G16),"",INT(1.84523*(G16*100-75)^1.348))</f>
        <v>736</v>
      </c>
      <c r="H17" s="40">
        <f>IF(ISBLANK(H16),"",INT(56.0211*(H16-1.5)^1.05))</f>
        <v>401</v>
      </c>
      <c r="I17" s="40">
        <f>IF(ISBLANK(I16),"",INT(0.188807*(I16*100-210)^1.41))</f>
        <v>634</v>
      </c>
      <c r="J17" s="41">
        <f>IF(ISBLANK(J16),"",INT(0.11193*(254-(J16/$D$7))^1.88))</f>
        <v>627</v>
      </c>
      <c r="K17" s="35">
        <f>K16</f>
        <v>3194</v>
      </c>
      <c r="L17" s="79"/>
      <c r="M17" s="36"/>
    </row>
    <row r="18" spans="1:13" ht="15.75">
      <c r="A18" s="86">
        <v>5</v>
      </c>
      <c r="B18" s="86">
        <v>2</v>
      </c>
      <c r="C18" s="44" t="s">
        <v>170</v>
      </c>
      <c r="D18" s="37" t="s">
        <v>171</v>
      </c>
      <c r="E18" s="28" t="s">
        <v>11</v>
      </c>
      <c r="F18" s="29">
        <v>10.5</v>
      </c>
      <c r="G18" s="30">
        <v>1.54</v>
      </c>
      <c r="H18" s="30">
        <v>11.23</v>
      </c>
      <c r="I18" s="30">
        <v>5.14</v>
      </c>
      <c r="J18" s="31">
        <v>0.0020590277777777777</v>
      </c>
      <c r="K18" s="32">
        <f>SUM(F19:J19)</f>
        <v>2880</v>
      </c>
      <c r="L18" s="78" t="str">
        <f>IF(ISBLANK(K18),"",IF(K18&gt;=3650,"KSM",IF(K18&gt;=3100,"I A",IF(K18&gt;=2500,"II A",IF(K18&gt;=2000,"III A",IF(K18&gt;=1600,"I JA",IF(K18&gt;=1250,"II JA",IF(K18&gt;=1000,"III JA"))))))))</f>
        <v>II A</v>
      </c>
      <c r="M18" s="33" t="s">
        <v>173</v>
      </c>
    </row>
    <row r="19" spans="1:13" ht="16.5" thickBot="1">
      <c r="A19" s="87"/>
      <c r="B19" s="87"/>
      <c r="C19" s="45" t="s">
        <v>172</v>
      </c>
      <c r="D19" s="38" t="s">
        <v>50</v>
      </c>
      <c r="E19" s="34" t="s">
        <v>12</v>
      </c>
      <c r="F19" s="39">
        <f>IF(ISBLANK(F18),"",INT(20.0479*(17-F18)^1.835))</f>
        <v>621</v>
      </c>
      <c r="G19" s="40">
        <f>IF(ISBLANK(G18),"",INT(1.84523*(G18*100-75)^1.348))</f>
        <v>666</v>
      </c>
      <c r="H19" s="40">
        <f>IF(ISBLANK(H18),"",INT(56.0211*(H18-1.5)^1.05))</f>
        <v>610</v>
      </c>
      <c r="I19" s="40">
        <f>IF(ISBLANK(I18),"",INT(0.188807*(I18*100-210)^1.41))</f>
        <v>598</v>
      </c>
      <c r="J19" s="41">
        <f>IF(ISBLANK(J18),"",INT(0.11193*(254-(J18/$D$7))^1.88))</f>
        <v>385</v>
      </c>
      <c r="K19" s="35">
        <f>K18</f>
        <v>2880</v>
      </c>
      <c r="L19" s="79"/>
      <c r="M19" s="36" t="s">
        <v>174</v>
      </c>
    </row>
    <row r="20" spans="1:13" ht="15.75">
      <c r="A20" s="86">
        <v>6</v>
      </c>
      <c r="B20" s="86">
        <v>3</v>
      </c>
      <c r="C20" s="44" t="s">
        <v>115</v>
      </c>
      <c r="D20" s="37" t="s">
        <v>116</v>
      </c>
      <c r="E20" s="28" t="s">
        <v>11</v>
      </c>
      <c r="F20" s="29">
        <v>10.11</v>
      </c>
      <c r="G20" s="30">
        <v>1.48</v>
      </c>
      <c r="H20" s="30">
        <v>9.06</v>
      </c>
      <c r="I20" s="30">
        <v>5.05</v>
      </c>
      <c r="J20" s="31">
        <v>0.002010300925925926</v>
      </c>
      <c r="K20" s="32">
        <f>SUM(F21:J21)</f>
        <v>2758</v>
      </c>
      <c r="L20" s="78" t="str">
        <f>IF(ISBLANK(K20),"",IF(K20&gt;=3650,"KSM",IF(K20&gt;=3100,"I A",IF(K20&gt;=2500,"II A",IF(K20&gt;=2000,"III A",IF(K20&gt;=1600,"I JA",IF(K20&gt;=1250,"II JA",IF(K20&gt;=1000,"III JA"))))))))</f>
        <v>II A</v>
      </c>
      <c r="M20" s="33" t="s">
        <v>110</v>
      </c>
    </row>
    <row r="21" spans="1:13" ht="16.5" thickBot="1">
      <c r="A21" s="87"/>
      <c r="B21" s="87"/>
      <c r="C21" s="45">
        <v>36644</v>
      </c>
      <c r="D21" s="38" t="s">
        <v>107</v>
      </c>
      <c r="E21" s="34" t="s">
        <v>12</v>
      </c>
      <c r="F21" s="39">
        <f>IF(ISBLANK(F20),"",INT(20.0479*(17-F20)^1.835))</f>
        <v>692</v>
      </c>
      <c r="G21" s="40">
        <f>IF(ISBLANK(G20),"",INT(1.84523*(G20*100-75)^1.348))</f>
        <v>599</v>
      </c>
      <c r="H21" s="40">
        <f>IF(ISBLANK(H20),"",INT(56.0211*(H20-1.5)^1.05))</f>
        <v>468</v>
      </c>
      <c r="I21" s="40">
        <f>IF(ISBLANK(I20),"",INT(0.188807*(I20*100-210)^1.41))</f>
        <v>573</v>
      </c>
      <c r="J21" s="41">
        <f>IF(ISBLANK(J20),"",INT(0.11193*(254-(J20/$D$7))^1.88))</f>
        <v>426</v>
      </c>
      <c r="K21" s="35">
        <f>K20</f>
        <v>2758</v>
      </c>
      <c r="L21" s="79"/>
      <c r="M21" s="36"/>
    </row>
    <row r="22" spans="1:13" ht="15.75">
      <c r="A22" s="86">
        <v>7</v>
      </c>
      <c r="B22" s="86"/>
      <c r="C22" s="44" t="s">
        <v>93</v>
      </c>
      <c r="D22" s="37" t="s">
        <v>94</v>
      </c>
      <c r="E22" s="28" t="s">
        <v>11</v>
      </c>
      <c r="F22" s="29">
        <v>11.01</v>
      </c>
      <c r="G22" s="30">
        <v>1.57</v>
      </c>
      <c r="H22" s="30">
        <v>7.67</v>
      </c>
      <c r="I22" s="30">
        <v>4.88</v>
      </c>
      <c r="J22" s="31">
        <v>0.0018252314814814815</v>
      </c>
      <c r="K22" s="32">
        <f>SUM(F23:J23)</f>
        <v>2741</v>
      </c>
      <c r="L22" s="78" t="str">
        <f>IF(ISBLANK(K22),"",IF(K22&gt;=3650,"KSM",IF(K22&gt;=3100,"I A",IF(K22&gt;=2500,"II A",IF(K22&gt;=2000,"III A",IF(K22&gt;=1600,"I JA",IF(K22&gt;=1250,"II JA",IF(K22&gt;=1000,"III JA"))))))))</f>
        <v>II A</v>
      </c>
      <c r="M22" s="33" t="s">
        <v>82</v>
      </c>
    </row>
    <row r="23" spans="1:13" ht="16.5" thickBot="1">
      <c r="A23" s="87"/>
      <c r="B23" s="87"/>
      <c r="C23" s="45" t="s">
        <v>95</v>
      </c>
      <c r="D23" s="38" t="s">
        <v>81</v>
      </c>
      <c r="E23" s="34" t="s">
        <v>12</v>
      </c>
      <c r="F23" s="39">
        <f>IF(ISBLANK(F22),"",INT(20.0479*(17-F22)^1.835))</f>
        <v>535</v>
      </c>
      <c r="G23" s="40">
        <f>IF(ISBLANK(G22),"",INT(1.84523*(G22*100-75)^1.348))</f>
        <v>701</v>
      </c>
      <c r="H23" s="40">
        <f>IF(ISBLANK(H22),"",INT(56.0211*(H22-1.5)^1.05))</f>
        <v>378</v>
      </c>
      <c r="I23" s="40">
        <f>IF(ISBLANK(I22),"",INT(0.188807*(I22*100-210)^1.41))</f>
        <v>527</v>
      </c>
      <c r="J23" s="41">
        <f>IF(ISBLANK(J22),"",INT(0.11193*(254-(J22/$D$7))^1.88))</f>
        <v>600</v>
      </c>
      <c r="K23" s="35">
        <f>K22</f>
        <v>2741</v>
      </c>
      <c r="L23" s="79"/>
      <c r="M23" s="36"/>
    </row>
    <row r="24" spans="1:13" ht="15.75">
      <c r="A24" s="86">
        <v>8</v>
      </c>
      <c r="B24" s="86">
        <v>4</v>
      </c>
      <c r="C24" s="44" t="s">
        <v>117</v>
      </c>
      <c r="D24" s="37" t="s">
        <v>118</v>
      </c>
      <c r="E24" s="28" t="s">
        <v>11</v>
      </c>
      <c r="F24" s="29">
        <v>10.86</v>
      </c>
      <c r="G24" s="30">
        <v>1.36</v>
      </c>
      <c r="H24" s="30">
        <v>9.06</v>
      </c>
      <c r="I24" s="30">
        <v>4.93</v>
      </c>
      <c r="J24" s="31">
        <v>0.002025115740740741</v>
      </c>
      <c r="K24" s="32">
        <f>SUM(F25:J25)</f>
        <v>2451</v>
      </c>
      <c r="L24" s="78" t="str">
        <f>IF(ISBLANK(K24),"",IF(K24&gt;=3650,"KSM",IF(K24&gt;=3100,"I A",IF(K24&gt;=2500,"II A",IF(K24&gt;=2000,"III A",IF(K24&gt;=1600,"I JA",IF(K24&gt;=1250,"II JA",IF(K24&gt;=1000,"III JA"))))))))</f>
        <v>III A</v>
      </c>
      <c r="M24" s="33" t="s">
        <v>110</v>
      </c>
    </row>
    <row r="25" spans="1:13" ht="16.5" thickBot="1">
      <c r="A25" s="87"/>
      <c r="B25" s="87"/>
      <c r="C25" s="45" t="s">
        <v>119</v>
      </c>
      <c r="D25" s="38" t="s">
        <v>107</v>
      </c>
      <c r="E25" s="34" t="s">
        <v>12</v>
      </c>
      <c r="F25" s="39">
        <f>IF(ISBLANK(F24),"",INT(20.0479*(17-F24)^1.835))</f>
        <v>560</v>
      </c>
      <c r="G25" s="40">
        <f>IF(ISBLANK(G24),"",INT(1.84523*(G24*100-75)^1.348))</f>
        <v>470</v>
      </c>
      <c r="H25" s="40">
        <f>IF(ISBLANK(H24),"",INT(56.0211*(H24-1.5)^1.05))</f>
        <v>468</v>
      </c>
      <c r="I25" s="40">
        <f>IF(ISBLANK(I24),"",INT(0.188807*(I24*100-210)^1.41))</f>
        <v>540</v>
      </c>
      <c r="J25" s="41">
        <f>IF(ISBLANK(J24),"",INT(0.11193*(254-(J24/$D$7))^1.88))</f>
        <v>413</v>
      </c>
      <c r="K25" s="35">
        <f>K24</f>
        <v>2451</v>
      </c>
      <c r="L25" s="79"/>
      <c r="M25" s="36"/>
    </row>
    <row r="26" spans="1:13" ht="15.75">
      <c r="A26" s="86"/>
      <c r="B26" s="86"/>
      <c r="C26" s="44" t="s">
        <v>126</v>
      </c>
      <c r="D26" s="37" t="s">
        <v>127</v>
      </c>
      <c r="E26" s="28" t="s">
        <v>11</v>
      </c>
      <c r="F26" s="29">
        <v>9.83</v>
      </c>
      <c r="G26" s="30">
        <v>1.57</v>
      </c>
      <c r="H26" s="30">
        <v>8.77</v>
      </c>
      <c r="I26" s="30" t="s">
        <v>203</v>
      </c>
      <c r="J26" s="31" t="s">
        <v>182</v>
      </c>
      <c r="K26" s="32"/>
      <c r="L26" s="78">
        <f>IF(ISBLANK(K26),"",IF(K26&gt;=3650,"KSM",IF(K26&gt;=3100,"I A",IF(K26&gt;=2500,"II A",IF(K26&gt;=2000,"III A",IF(K26&gt;=1600,"I JA",IF(K26&gt;=1250,"II JA",IF(K26&gt;=1000,"III JA"))))))))</f>
      </c>
      <c r="M26" s="33" t="s">
        <v>128</v>
      </c>
    </row>
    <row r="27" spans="1:13" ht="16.5" thickBot="1">
      <c r="A27" s="87"/>
      <c r="B27" s="87"/>
      <c r="C27" s="45">
        <v>35836</v>
      </c>
      <c r="D27" s="38" t="s">
        <v>107</v>
      </c>
      <c r="E27" s="34" t="s">
        <v>12</v>
      </c>
      <c r="F27" s="39">
        <f>IF(ISBLANK(F26),"",INT(20.0479*(17-F26)^1.835))</f>
        <v>744</v>
      </c>
      <c r="G27" s="40">
        <f>IF(ISBLANK(G26),"",INT(1.84523*(G26*100-75)^1.348))</f>
        <v>701</v>
      </c>
      <c r="H27" s="40">
        <f>IF(ISBLANK(H26),"",INT(56.0211*(H26-1.5)^1.05))</f>
        <v>449</v>
      </c>
      <c r="I27" s="40"/>
      <c r="J27" s="41"/>
      <c r="K27" s="35">
        <f>K26</f>
        <v>0</v>
      </c>
      <c r="L27" s="79"/>
      <c r="M27" s="36"/>
    </row>
  </sheetData>
  <sheetProtection/>
  <mergeCells count="39">
    <mergeCell ref="L18:L19"/>
    <mergeCell ref="L20:L21"/>
    <mergeCell ref="L22:L23"/>
    <mergeCell ref="L24:L25"/>
    <mergeCell ref="L26:L27"/>
    <mergeCell ref="L8:L9"/>
    <mergeCell ref="L10:L11"/>
    <mergeCell ref="L12:L13"/>
    <mergeCell ref="L14:L15"/>
    <mergeCell ref="L16:L17"/>
    <mergeCell ref="A26:A27"/>
    <mergeCell ref="B26:B27"/>
    <mergeCell ref="B18:B19"/>
    <mergeCell ref="A20:A21"/>
    <mergeCell ref="B20:B21"/>
    <mergeCell ref="A22:A23"/>
    <mergeCell ref="B22:B23"/>
    <mergeCell ref="A24:A25"/>
    <mergeCell ref="B24:B25"/>
    <mergeCell ref="A18:A19"/>
    <mergeCell ref="M8:M9"/>
    <mergeCell ref="A12:A13"/>
    <mergeCell ref="A14:A15"/>
    <mergeCell ref="B12:B13"/>
    <mergeCell ref="B14:B15"/>
    <mergeCell ref="B16:B17"/>
    <mergeCell ref="J8:J9"/>
    <mergeCell ref="A8:A9"/>
    <mergeCell ref="E8:E9"/>
    <mergeCell ref="F8:F9"/>
    <mergeCell ref="A16:A17"/>
    <mergeCell ref="A10:A11"/>
    <mergeCell ref="B8:B9"/>
    <mergeCell ref="F7:J7"/>
    <mergeCell ref="B10:B11"/>
    <mergeCell ref="K8:K9"/>
    <mergeCell ref="G8:G9"/>
    <mergeCell ref="H8:H9"/>
    <mergeCell ref="I8:I9"/>
  </mergeCells>
  <printOptions horizontalCentered="1"/>
  <pageMargins left="0.1968503937007874" right="0.3937007874015748" top="1.1811023622047245" bottom="0.7874015748031497" header="0.1968503937007874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showZeros="0" zoomScaleSheetLayoutView="75" workbookViewId="0" topLeftCell="A1">
      <selection activeCell="L24" sqref="L24"/>
    </sheetView>
  </sheetViews>
  <sheetFormatPr defaultColWidth="9.140625" defaultRowHeight="12.75"/>
  <cols>
    <col min="1" max="1" width="5.421875" style="6" customWidth="1"/>
    <col min="2" max="2" width="12.140625" style="6" customWidth="1"/>
    <col min="3" max="3" width="13.8515625" style="5" customWidth="1"/>
    <col min="4" max="4" width="7.00390625" style="5" customWidth="1"/>
    <col min="5" max="5" width="9.57421875" style="5" customWidth="1"/>
    <col min="6" max="8" width="9.57421875" style="6" customWidth="1"/>
    <col min="9" max="9" width="10.421875" style="6" customWidth="1"/>
    <col min="10" max="11" width="9.57421875" style="6" customWidth="1"/>
    <col min="12" max="12" width="11.57421875" style="6" bestFit="1" customWidth="1"/>
    <col min="13" max="13" width="6.8515625" style="6" bestFit="1" customWidth="1"/>
    <col min="14" max="14" width="19.140625" style="6" customWidth="1"/>
    <col min="15" max="16384" width="9.140625" style="5" customWidth="1"/>
  </cols>
  <sheetData>
    <row r="1" spans="1:17" s="4" customFormat="1" ht="18" customHeight="1">
      <c r="A1" s="23" t="s">
        <v>25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5" s="4" customFormat="1" ht="13.5" customHeight="1">
      <c r="A2" s="10" t="s">
        <v>45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0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4" ht="18" customHeight="1">
      <c r="A4" s="10"/>
      <c r="B4" s="2"/>
      <c r="C4" s="1" t="s">
        <v>22</v>
      </c>
      <c r="E4" s="7" t="s">
        <v>23</v>
      </c>
      <c r="G4" s="3"/>
      <c r="H4" s="3"/>
      <c r="I4" s="3"/>
      <c r="J4" s="3"/>
      <c r="K4" s="3"/>
      <c r="L4" s="3"/>
      <c r="M4" s="5"/>
      <c r="N4" s="3"/>
    </row>
    <row r="5" spans="5:13" ht="13.5" customHeight="1" thickBot="1">
      <c r="E5" s="8"/>
      <c r="K5" s="5"/>
      <c r="L5" s="5"/>
      <c r="M5" s="5"/>
    </row>
    <row r="6" spans="1:14" ht="12.75" customHeight="1" thickBot="1">
      <c r="A6" s="26"/>
      <c r="B6" s="26"/>
      <c r="C6" s="7"/>
      <c r="D6" s="25">
        <v>1.1574074074074073E-05</v>
      </c>
      <c r="E6" s="88" t="s">
        <v>4</v>
      </c>
      <c r="F6" s="89"/>
      <c r="G6" s="89"/>
      <c r="H6" s="89"/>
      <c r="I6" s="89"/>
      <c r="J6" s="89"/>
      <c r="K6" s="90"/>
      <c r="L6" s="26"/>
      <c r="M6" s="26"/>
      <c r="N6" s="26"/>
    </row>
    <row r="7" spans="1:14" ht="22.5" customHeight="1">
      <c r="A7" s="91" t="s">
        <v>0</v>
      </c>
      <c r="B7" s="73" t="s">
        <v>5</v>
      </c>
      <c r="C7" s="75" t="s">
        <v>6</v>
      </c>
      <c r="D7" s="93"/>
      <c r="E7" s="95" t="s">
        <v>20</v>
      </c>
      <c r="F7" s="97" t="s">
        <v>9</v>
      </c>
      <c r="G7" s="99" t="s">
        <v>19</v>
      </c>
      <c r="H7" s="97" t="s">
        <v>8</v>
      </c>
      <c r="I7" s="99" t="s">
        <v>31</v>
      </c>
      <c r="J7" s="97" t="s">
        <v>21</v>
      </c>
      <c r="K7" s="101" t="s">
        <v>13</v>
      </c>
      <c r="L7" s="82" t="s">
        <v>2</v>
      </c>
      <c r="M7" s="82" t="s">
        <v>38</v>
      </c>
      <c r="N7" s="84" t="s">
        <v>15</v>
      </c>
    </row>
    <row r="8" spans="1:14" ht="13.5" customHeight="1" thickBot="1">
      <c r="A8" s="92"/>
      <c r="B8" s="74" t="s">
        <v>7</v>
      </c>
      <c r="C8" s="76" t="s">
        <v>1</v>
      </c>
      <c r="D8" s="94"/>
      <c r="E8" s="96"/>
      <c r="F8" s="98"/>
      <c r="G8" s="100"/>
      <c r="H8" s="98"/>
      <c r="I8" s="100"/>
      <c r="J8" s="98"/>
      <c r="K8" s="102"/>
      <c r="L8" s="83"/>
      <c r="M8" s="83"/>
      <c r="N8" s="85"/>
    </row>
    <row r="9" spans="1:14" ht="15.75">
      <c r="A9" s="86">
        <v>1</v>
      </c>
      <c r="B9" s="44" t="s">
        <v>161</v>
      </c>
      <c r="C9" s="37" t="s">
        <v>162</v>
      </c>
      <c r="D9" s="28" t="s">
        <v>11</v>
      </c>
      <c r="E9" s="29">
        <v>7.56</v>
      </c>
      <c r="F9" s="30">
        <v>6.26</v>
      </c>
      <c r="G9" s="30">
        <v>13.88</v>
      </c>
      <c r="H9" s="30">
        <v>1.85</v>
      </c>
      <c r="I9" s="49">
        <v>8.65</v>
      </c>
      <c r="J9" s="30">
        <v>3.6</v>
      </c>
      <c r="K9" s="31">
        <v>0.002190972222222222</v>
      </c>
      <c r="L9" s="32">
        <f>SUM(E10:K10)</f>
        <v>4639</v>
      </c>
      <c r="M9" s="78" t="str">
        <f>IF(ISBLANK(L9),"",IF(L9&gt;=4700,"KSM",IF(L9&gt;=4100,"I A",IF(L9&gt;=3400,"II A",IF(L9&gt;=2800,"III A",IF(L9&gt;=2400,"I JA",))))))</f>
        <v>I A</v>
      </c>
      <c r="N9" s="33" t="s">
        <v>158</v>
      </c>
    </row>
    <row r="10" spans="1:14" ht="16.5" thickBot="1">
      <c r="A10" s="87"/>
      <c r="B10" s="45">
        <v>36908</v>
      </c>
      <c r="C10" s="38" t="s">
        <v>156</v>
      </c>
      <c r="D10" s="34" t="s">
        <v>12</v>
      </c>
      <c r="E10" s="42">
        <f>IF(ISBLANK(E9),"",TRUNC(58.015*(11.5-E9)^1.81))</f>
        <v>694</v>
      </c>
      <c r="F10" s="42">
        <f>IF(ISBLANK(F9),"",TRUNC(0.14354*(F9*100-220)^1.4))</f>
        <v>644</v>
      </c>
      <c r="G10" s="42">
        <f>IF(ISBLANK(G9),"",TRUNC(51.39*(G9-1.5)^1.05))</f>
        <v>721</v>
      </c>
      <c r="H10" s="42">
        <f>IF(ISBLANK(H9),"",TRUNC(0.8465*(H9*100-75)^1.42))</f>
        <v>670</v>
      </c>
      <c r="I10" s="50">
        <f>IF(ISBLANK(I9),"",TRUNC(20.5173*(15.5-I9)^1.92))</f>
        <v>825</v>
      </c>
      <c r="J10" s="42">
        <f>IF(ISBLANK(J9),"",TRUNC(0.2797*(J9*100-100)^1.35))</f>
        <v>509</v>
      </c>
      <c r="K10" s="43">
        <f>IF(ISBLANK(K9),"",INT(0.08713*(305.5-(K9/$D$6))^1.85))</f>
        <v>576</v>
      </c>
      <c r="L10" s="35">
        <f>L9</f>
        <v>4639</v>
      </c>
      <c r="M10" s="79"/>
      <c r="N10" s="36"/>
    </row>
    <row r="11" spans="1:14" ht="15.75">
      <c r="A11" s="86">
        <v>2</v>
      </c>
      <c r="B11" s="44" t="s">
        <v>54</v>
      </c>
      <c r="C11" s="37" t="s">
        <v>55</v>
      </c>
      <c r="D11" s="28" t="s">
        <v>11</v>
      </c>
      <c r="E11" s="29">
        <v>7.75</v>
      </c>
      <c r="F11" s="30">
        <v>6.33</v>
      </c>
      <c r="G11" s="30">
        <v>12.5</v>
      </c>
      <c r="H11" s="30">
        <v>1.73</v>
      </c>
      <c r="I11" s="49">
        <v>9.07</v>
      </c>
      <c r="J11" s="30">
        <v>3.3</v>
      </c>
      <c r="K11" s="31">
        <v>0.0021612268518518517</v>
      </c>
      <c r="L11" s="32">
        <f>SUM(E12:K12)</f>
        <v>4260</v>
      </c>
      <c r="M11" s="78" t="str">
        <f>IF(ISBLANK(L11),"",IF(L11&gt;=4700,"KSM",IF(L11&gt;=4100,"I A",IF(L11&gt;=3400,"II A",IF(L11&gt;=2800,"III A",IF(L11&gt;=2400,"I JA",))))))</f>
        <v>I A</v>
      </c>
      <c r="N11" s="33" t="s">
        <v>59</v>
      </c>
    </row>
    <row r="12" spans="1:14" ht="16.5" thickBot="1">
      <c r="A12" s="87"/>
      <c r="B12" s="45" t="s">
        <v>56</v>
      </c>
      <c r="C12" s="38" t="s">
        <v>14</v>
      </c>
      <c r="D12" s="34" t="s">
        <v>12</v>
      </c>
      <c r="E12" s="42">
        <f>IF(ISBLANK(E11),"",TRUNC(58.015*(11.5-E11)^1.81))</f>
        <v>634</v>
      </c>
      <c r="F12" s="42">
        <f>IF(ISBLANK(F11),"",TRUNC(0.14354*(F11*100-220)^1.4))</f>
        <v>659</v>
      </c>
      <c r="G12" s="42">
        <f>IF(ISBLANK(G11),"",TRUNC(51.39*(G11-1.5)^1.05))</f>
        <v>637</v>
      </c>
      <c r="H12" s="42">
        <f>IF(ISBLANK(H11),"",TRUNC(0.8465*(H11*100-75)^1.42))</f>
        <v>569</v>
      </c>
      <c r="I12" s="50">
        <f>IF(ISBLANK(I11),"",TRUNC(20.5173*(15.5-I11)^1.92))</f>
        <v>730</v>
      </c>
      <c r="J12" s="42">
        <f>IF(ISBLANK(J11),"",TRUNC(0.2797*(J11*100-100)^1.35))</f>
        <v>431</v>
      </c>
      <c r="K12" s="43">
        <f>IF(ISBLANK(K11),"",INT(0.08713*(305.5-(K11/$D$6))^1.85))</f>
        <v>600</v>
      </c>
      <c r="L12" s="35">
        <f>L11</f>
        <v>4260</v>
      </c>
      <c r="M12" s="79"/>
      <c r="N12" s="36" t="s">
        <v>58</v>
      </c>
    </row>
    <row r="13" spans="1:14" ht="15.75">
      <c r="A13" s="86">
        <v>3</v>
      </c>
      <c r="B13" s="44" t="s">
        <v>66</v>
      </c>
      <c r="C13" s="37" t="s">
        <v>67</v>
      </c>
      <c r="D13" s="28" t="s">
        <v>11</v>
      </c>
      <c r="E13" s="29">
        <v>7.9</v>
      </c>
      <c r="F13" s="30">
        <v>5.69</v>
      </c>
      <c r="G13" s="30">
        <v>11.9</v>
      </c>
      <c r="H13" s="30">
        <v>1.61</v>
      </c>
      <c r="I13" s="49">
        <v>9.6</v>
      </c>
      <c r="J13" s="30" t="s">
        <v>203</v>
      </c>
      <c r="K13" s="31">
        <v>0.002058912037037037</v>
      </c>
      <c r="L13" s="32">
        <f>SUM(E14:K14)</f>
        <v>3486</v>
      </c>
      <c r="M13" s="78" t="str">
        <f>IF(ISBLANK(L13),"",IF(L13&gt;=4700,"KSM",IF(L13&gt;=4100,"I A",IF(L13&gt;=3400,"II A",IF(L13&gt;=2800,"III A",IF(L13&gt;=2400,"I JA",))))))</f>
        <v>II A</v>
      </c>
      <c r="N13" s="33" t="s">
        <v>59</v>
      </c>
    </row>
    <row r="14" spans="1:14" ht="16.5" thickBot="1">
      <c r="A14" s="87"/>
      <c r="B14" s="45" t="s">
        <v>68</v>
      </c>
      <c r="C14" s="38" t="s">
        <v>14</v>
      </c>
      <c r="D14" s="34" t="s">
        <v>12</v>
      </c>
      <c r="E14" s="42">
        <f>IF(ISBLANK(E13),"",TRUNC(58.015*(11.5-E13)^1.81))</f>
        <v>589</v>
      </c>
      <c r="F14" s="42">
        <f>IF(ISBLANK(F13),"",TRUNC(0.14354*(F13*100-220)^1.4))</f>
        <v>521</v>
      </c>
      <c r="G14" s="42">
        <f>IF(ISBLANK(G13),"",TRUNC(51.39*(G13-1.5)^1.05))</f>
        <v>600</v>
      </c>
      <c r="H14" s="42">
        <f>IF(ISBLANK(H13),"",TRUNC(0.8465*(H13*100-75)^1.42))</f>
        <v>472</v>
      </c>
      <c r="I14" s="50">
        <f>IF(ISBLANK(I13),"",TRUNC(20.5173*(15.5-I13)^1.92))</f>
        <v>619</v>
      </c>
      <c r="J14" s="42"/>
      <c r="K14" s="43">
        <f>IF(ISBLANK(K13),"",INT(0.08713*(305.5-(K13/$D$6))^1.85))</f>
        <v>685</v>
      </c>
      <c r="L14" s="35">
        <f>L13</f>
        <v>3486</v>
      </c>
      <c r="M14" s="79"/>
      <c r="N14" s="36" t="s">
        <v>58</v>
      </c>
    </row>
    <row r="15" spans="1:14" ht="15.75">
      <c r="A15" s="86">
        <v>4</v>
      </c>
      <c r="B15" s="44" t="s">
        <v>111</v>
      </c>
      <c r="C15" s="37" t="s">
        <v>112</v>
      </c>
      <c r="D15" s="28" t="s">
        <v>11</v>
      </c>
      <c r="E15" s="29">
        <v>8.24</v>
      </c>
      <c r="F15" s="30">
        <v>5.52</v>
      </c>
      <c r="G15" s="30">
        <v>9.75</v>
      </c>
      <c r="H15" s="30">
        <v>1.61</v>
      </c>
      <c r="I15" s="49">
        <v>9.47</v>
      </c>
      <c r="J15" s="30" t="s">
        <v>203</v>
      </c>
      <c r="K15" s="31">
        <v>0.0025221064814814815</v>
      </c>
      <c r="L15" s="32">
        <f>SUM(E16:K16)</f>
        <v>2907</v>
      </c>
      <c r="M15" s="78" t="str">
        <f>IF(ISBLANK(L15),"",IF(L15&gt;=4700,"KSM",IF(L15&gt;=4100,"I A",IF(L15&gt;=3400,"II A",IF(L15&gt;=2800,"III A",IF(L15&gt;=2400,"I JA",))))))</f>
        <v>III A</v>
      </c>
      <c r="N15" s="33" t="s">
        <v>110</v>
      </c>
    </row>
    <row r="16" spans="1:14" ht="16.5" thickBot="1">
      <c r="A16" s="87"/>
      <c r="B16" s="45">
        <v>37349</v>
      </c>
      <c r="C16" s="38" t="s">
        <v>107</v>
      </c>
      <c r="D16" s="34" t="s">
        <v>12</v>
      </c>
      <c r="E16" s="42">
        <f>IF(ISBLANK(E15),"",TRUNC(58.015*(11.5-E15)^1.81))</f>
        <v>492</v>
      </c>
      <c r="F16" s="42">
        <f>IF(ISBLANK(F15),"",TRUNC(0.14354*(F15*100-220)^1.4))</f>
        <v>485</v>
      </c>
      <c r="G16" s="42">
        <f>IF(ISBLANK(G15),"",TRUNC(51.39*(G15-1.5)^1.05))</f>
        <v>471</v>
      </c>
      <c r="H16" s="42">
        <f>IF(ISBLANK(H15),"",TRUNC(0.8465*(H15*100-75)^1.42))</f>
        <v>472</v>
      </c>
      <c r="I16" s="50">
        <f>IF(ISBLANK(I15),"",TRUNC(20.5173*(15.5-I15)^1.92))</f>
        <v>646</v>
      </c>
      <c r="J16" s="42"/>
      <c r="K16" s="43">
        <f>IF(ISBLANK(K15),"",INT(0.08713*(305.5-(K15/$D$6))^1.85))</f>
        <v>341</v>
      </c>
      <c r="L16" s="35">
        <f>L15</f>
        <v>2907</v>
      </c>
      <c r="M16" s="79"/>
      <c r="N16" s="36"/>
    </row>
    <row r="17" spans="1:14" ht="15.75">
      <c r="A17" s="86">
        <v>5</v>
      </c>
      <c r="B17" s="44" t="s">
        <v>60</v>
      </c>
      <c r="C17" s="37" t="s">
        <v>61</v>
      </c>
      <c r="D17" s="28" t="s">
        <v>11</v>
      </c>
      <c r="E17" s="29">
        <v>8.11</v>
      </c>
      <c r="F17" s="30">
        <v>5.42</v>
      </c>
      <c r="G17" s="30">
        <v>11.15</v>
      </c>
      <c r="H17" s="30">
        <v>1.58</v>
      </c>
      <c r="I17" s="49">
        <v>10.25</v>
      </c>
      <c r="J17" s="30" t="s">
        <v>203</v>
      </c>
      <c r="K17" s="31">
        <v>0.002581597222222222</v>
      </c>
      <c r="L17" s="32">
        <f>SUM(E18:K18)</f>
        <v>2797</v>
      </c>
      <c r="M17" s="78" t="str">
        <f>IF(ISBLANK(L17),"",IF(L17&gt;=4700,"KSM",IF(L17&gt;=4100,"I A",IF(L17&gt;=3400,"II A",IF(L17&gt;=2800,"III A",IF(L17&gt;=2400,"I JA",))))))</f>
        <v>I JA</v>
      </c>
      <c r="N17" s="33" t="s">
        <v>57</v>
      </c>
    </row>
    <row r="18" spans="1:14" ht="16.5" thickBot="1">
      <c r="A18" s="87"/>
      <c r="B18" s="45" t="s">
        <v>62</v>
      </c>
      <c r="C18" s="38" t="s">
        <v>14</v>
      </c>
      <c r="D18" s="34" t="s">
        <v>12</v>
      </c>
      <c r="E18" s="42">
        <f>IF(ISBLANK(E17),"",TRUNC(58.015*(11.5-E17)^1.81))</f>
        <v>528</v>
      </c>
      <c r="F18" s="42">
        <f>IF(ISBLANK(F17),"",TRUNC(0.14354*(F17*100-220)^1.4))</f>
        <v>465</v>
      </c>
      <c r="G18" s="42">
        <f>IF(ISBLANK(G17),"",TRUNC(51.39*(G17-1.5)^1.05))</f>
        <v>555</v>
      </c>
      <c r="H18" s="42">
        <f>IF(ISBLANK(H17),"",TRUNC(0.8465*(H17*100-75)^1.42))</f>
        <v>449</v>
      </c>
      <c r="I18" s="50">
        <f>IF(ISBLANK(I17),"",TRUNC(20.5173*(15.5-I17)^1.92))</f>
        <v>495</v>
      </c>
      <c r="J18" s="42"/>
      <c r="K18" s="43">
        <f>IF(ISBLANK(K17),"",INT(0.08713*(305.5-(K17/$D$6))^1.85))</f>
        <v>305</v>
      </c>
      <c r="L18" s="35">
        <f>L17</f>
        <v>2797</v>
      </c>
      <c r="M18" s="79"/>
      <c r="N18" s="36"/>
    </row>
  </sheetData>
  <sheetProtection/>
  <mergeCells count="23">
    <mergeCell ref="M7:M8"/>
    <mergeCell ref="M9:M10"/>
    <mergeCell ref="M11:M12"/>
    <mergeCell ref="M13:M14"/>
    <mergeCell ref="M15:M16"/>
    <mergeCell ref="M17:M18"/>
    <mergeCell ref="E6:K6"/>
    <mergeCell ref="A7:A8"/>
    <mergeCell ref="D7:D8"/>
    <mergeCell ref="E7:E8"/>
    <mergeCell ref="F7:F8"/>
    <mergeCell ref="L7:L8"/>
    <mergeCell ref="K7:K8"/>
    <mergeCell ref="N7:N8"/>
    <mergeCell ref="A11:A12"/>
    <mergeCell ref="A17:A18"/>
    <mergeCell ref="A13:A14"/>
    <mergeCell ref="A9:A10"/>
    <mergeCell ref="I7:I8"/>
    <mergeCell ref="J7:J8"/>
    <mergeCell ref="G7:G8"/>
    <mergeCell ref="H7:H8"/>
    <mergeCell ref="A15:A16"/>
  </mergeCells>
  <printOptions horizontalCentered="1"/>
  <pageMargins left="0" right="0" top="1.1811023622047245" bottom="0.7874015748031497" header="0.1968503937007874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showZeros="0" zoomScaleSheetLayoutView="75" workbookViewId="0" topLeftCell="A1">
      <selection activeCell="I29" sqref="I29"/>
    </sheetView>
  </sheetViews>
  <sheetFormatPr defaultColWidth="9.140625" defaultRowHeight="12.75"/>
  <cols>
    <col min="1" max="1" width="5.421875" style="6" customWidth="1"/>
    <col min="2" max="2" width="12.140625" style="6" customWidth="1"/>
    <col min="3" max="3" width="14.00390625" style="5" customWidth="1"/>
    <col min="4" max="4" width="9.8515625" style="5" bestFit="1" customWidth="1"/>
    <col min="5" max="5" width="9.7109375" style="5" customWidth="1"/>
    <col min="6" max="11" width="9.7109375" style="6" customWidth="1"/>
    <col min="12" max="12" width="10.28125" style="6" customWidth="1"/>
    <col min="13" max="13" width="6.8515625" style="6" bestFit="1" customWidth="1"/>
    <col min="14" max="14" width="14.57421875" style="6" customWidth="1"/>
    <col min="15" max="16384" width="9.140625" style="5" customWidth="1"/>
  </cols>
  <sheetData>
    <row r="1" spans="1:18" s="4" customFormat="1" ht="18" customHeight="1">
      <c r="A1" s="23" t="s">
        <v>25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5" s="4" customFormat="1" ht="13.5" customHeight="1">
      <c r="A2" s="10" t="s">
        <v>45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0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4" ht="18" customHeight="1">
      <c r="A4" s="10"/>
      <c r="B4" s="2"/>
      <c r="C4" s="1" t="s">
        <v>32</v>
      </c>
      <c r="E4" s="7" t="s">
        <v>23</v>
      </c>
      <c r="G4" s="3"/>
      <c r="H4" s="3"/>
      <c r="I4" s="3"/>
      <c r="J4" s="3"/>
      <c r="K4" s="3"/>
      <c r="L4" s="3"/>
      <c r="M4" s="5"/>
      <c r="N4" s="3"/>
    </row>
    <row r="5" spans="5:13" ht="13.5" customHeight="1" thickBot="1">
      <c r="E5" s="8"/>
      <c r="K5" s="5"/>
      <c r="L5" s="5"/>
      <c r="M5" s="5"/>
    </row>
    <row r="6" spans="1:14" ht="12.75" customHeight="1" thickBot="1">
      <c r="A6" s="26"/>
      <c r="B6" s="26"/>
      <c r="C6" s="7"/>
      <c r="D6" s="25">
        <v>1.1574074074074073E-05</v>
      </c>
      <c r="E6" s="88" t="s">
        <v>4</v>
      </c>
      <c r="F6" s="89"/>
      <c r="G6" s="89"/>
      <c r="H6" s="89"/>
      <c r="I6" s="89"/>
      <c r="J6" s="89"/>
      <c r="K6" s="90"/>
      <c r="L6" s="26"/>
      <c r="M6" s="26"/>
      <c r="N6" s="26"/>
    </row>
    <row r="7" spans="1:14" ht="22.5" customHeight="1">
      <c r="A7" s="91" t="s">
        <v>0</v>
      </c>
      <c r="B7" s="73" t="s">
        <v>5</v>
      </c>
      <c r="C7" s="75" t="s">
        <v>6</v>
      </c>
      <c r="D7" s="93"/>
      <c r="E7" s="95" t="s">
        <v>20</v>
      </c>
      <c r="F7" s="97" t="s">
        <v>9</v>
      </c>
      <c r="G7" s="99" t="s">
        <v>34</v>
      </c>
      <c r="H7" s="97" t="s">
        <v>8</v>
      </c>
      <c r="I7" s="99" t="s">
        <v>33</v>
      </c>
      <c r="J7" s="97" t="s">
        <v>21</v>
      </c>
      <c r="K7" s="101" t="s">
        <v>13</v>
      </c>
      <c r="L7" s="82" t="s">
        <v>2</v>
      </c>
      <c r="M7" s="82" t="s">
        <v>38</v>
      </c>
      <c r="N7" s="84" t="s">
        <v>15</v>
      </c>
    </row>
    <row r="8" spans="1:14" ht="13.5" customHeight="1" thickBot="1">
      <c r="A8" s="92"/>
      <c r="B8" s="74" t="s">
        <v>7</v>
      </c>
      <c r="C8" s="76" t="s">
        <v>1</v>
      </c>
      <c r="D8" s="94"/>
      <c r="E8" s="96"/>
      <c r="F8" s="98"/>
      <c r="G8" s="100"/>
      <c r="H8" s="98"/>
      <c r="I8" s="100"/>
      <c r="J8" s="98"/>
      <c r="K8" s="102"/>
      <c r="L8" s="83"/>
      <c r="M8" s="83"/>
      <c r="N8" s="85"/>
    </row>
    <row r="9" spans="1:14" ht="15.75">
      <c r="A9" s="86">
        <v>1</v>
      </c>
      <c r="B9" s="44" t="s">
        <v>108</v>
      </c>
      <c r="C9" s="37" t="s">
        <v>109</v>
      </c>
      <c r="D9" s="28" t="s">
        <v>11</v>
      </c>
      <c r="E9" s="29">
        <v>7.35</v>
      </c>
      <c r="F9" s="30">
        <v>7.06</v>
      </c>
      <c r="G9" s="30">
        <v>14.78</v>
      </c>
      <c r="H9" s="30">
        <v>1.95</v>
      </c>
      <c r="I9" s="49">
        <v>8.47</v>
      </c>
      <c r="J9" s="30">
        <v>4.2</v>
      </c>
      <c r="K9" s="31">
        <v>0.0020192129629629627</v>
      </c>
      <c r="L9" s="32">
        <f>SUM(E10:K10)</f>
        <v>5384</v>
      </c>
      <c r="M9" s="78" t="str">
        <f>IF(ISBLANK(L9),"",IF(L9&gt;=5300,"SM",IF(L9&gt;=4700,"KSM",IF(L9&gt;=4100,"I A",IF(L9&gt;=3400,"II A",IF(L9&gt;=2800,"III A",IF(L9&gt;=2400,"I JA",)))))))</f>
        <v>SM</v>
      </c>
      <c r="N9" s="33" t="s">
        <v>110</v>
      </c>
    </row>
    <row r="10" spans="1:14" ht="16.5" thickBot="1">
      <c r="A10" s="87"/>
      <c r="B10" s="45">
        <v>36308</v>
      </c>
      <c r="C10" s="38" t="s">
        <v>107</v>
      </c>
      <c r="D10" s="34" t="s">
        <v>12</v>
      </c>
      <c r="E10" s="42">
        <f>IF(ISBLANK(E9),"",TRUNC(58.015*(11.5-E9)^1.81))</f>
        <v>762</v>
      </c>
      <c r="F10" s="42">
        <f>IF(ISBLANK(F9),"",TRUNC(0.14354*(F9*100-220)^1.4))</f>
        <v>828</v>
      </c>
      <c r="G10" s="42">
        <f>IF(ISBLANK(G9),"",TRUNC(51.39*(G9-1.5)^1.05))</f>
        <v>776</v>
      </c>
      <c r="H10" s="42">
        <f>IF(ISBLANK(H9),"",TRUNC(0.8465*(H9*100-75)^1.42))</f>
        <v>758</v>
      </c>
      <c r="I10" s="50">
        <f>IF(ISBLANK(I9),"",TRUNC(20.5173*(15.5-I9)^1.92))</f>
        <v>867</v>
      </c>
      <c r="J10" s="42">
        <f>IF(ISBLANK(J9),"",TRUNC(0.2797*(J9*100-100)^1.35))</f>
        <v>673</v>
      </c>
      <c r="K10" s="43">
        <f>IF(ISBLANK(K9),"",INT(0.08713*(305.5-(K9/$D$6))^1.85))</f>
        <v>720</v>
      </c>
      <c r="L10" s="35">
        <f>L9</f>
        <v>5384</v>
      </c>
      <c r="M10" s="79"/>
      <c r="N10" s="36"/>
    </row>
    <row r="11" spans="1:14" ht="15.75">
      <c r="A11" s="86">
        <v>2</v>
      </c>
      <c r="B11" s="44" t="s">
        <v>138</v>
      </c>
      <c r="C11" s="37" t="s">
        <v>139</v>
      </c>
      <c r="D11" s="28" t="s">
        <v>11</v>
      </c>
      <c r="E11" s="29">
        <v>7.55</v>
      </c>
      <c r="F11" s="30">
        <v>6.48</v>
      </c>
      <c r="G11" s="30">
        <v>11.47</v>
      </c>
      <c r="H11" s="30">
        <v>1.89</v>
      </c>
      <c r="I11" s="49">
        <v>8.68</v>
      </c>
      <c r="J11" s="30">
        <v>3.7</v>
      </c>
      <c r="K11" s="31">
        <v>0.002112037037037037</v>
      </c>
      <c r="L11" s="32">
        <f>SUM(E12:K12)</f>
        <v>4662</v>
      </c>
      <c r="M11" s="78" t="str">
        <f>IF(ISBLANK(L11),"",IF(L11&gt;=5300,"SM",IF(L11&gt;=4700,"KSM",IF(L11&gt;=4100,"I A",IF(L11&gt;=3400,"II A",IF(L11&gt;=2800,"III A",IF(L11&gt;=2400,"I JA",)))))))</f>
        <v>I A</v>
      </c>
      <c r="N11" s="33" t="s">
        <v>140</v>
      </c>
    </row>
    <row r="12" spans="1:14" ht="16.5" thickBot="1">
      <c r="A12" s="87"/>
      <c r="B12" s="45">
        <v>36241</v>
      </c>
      <c r="C12" s="38" t="s">
        <v>157</v>
      </c>
      <c r="D12" s="34" t="s">
        <v>12</v>
      </c>
      <c r="E12" s="42">
        <f>IF(ISBLANK(E11),"",TRUNC(58.015*(11.5-E11)^1.81))</f>
        <v>697</v>
      </c>
      <c r="F12" s="42">
        <f>IF(ISBLANK(F11),"",TRUNC(0.14354*(F11*100-220)^1.4))</f>
        <v>693</v>
      </c>
      <c r="G12" s="42">
        <f>IF(ISBLANK(G11),"",TRUNC(51.39*(G11-1.5)^1.05))</f>
        <v>574</v>
      </c>
      <c r="H12" s="42">
        <f>IF(ISBLANK(H11),"",TRUNC(0.8465*(H11*100-75)^1.42))</f>
        <v>705</v>
      </c>
      <c r="I12" s="50">
        <f>IF(ISBLANK(I11),"",TRUNC(20.5173*(15.5-I11)^1.92))</f>
        <v>818</v>
      </c>
      <c r="J12" s="42">
        <f>IF(ISBLANK(J11),"",TRUNC(0.2797*(J11*100-100)^1.35))</f>
        <v>535</v>
      </c>
      <c r="K12" s="43">
        <f>IF(ISBLANK(K11),"",INT(0.08713*(305.5-(K11/$D$6))^1.85))</f>
        <v>640</v>
      </c>
      <c r="L12" s="35">
        <f>L11</f>
        <v>4662</v>
      </c>
      <c r="M12" s="79"/>
      <c r="N12" s="36"/>
    </row>
    <row r="13" spans="1:14" ht="15.75">
      <c r="A13" s="86">
        <v>3</v>
      </c>
      <c r="B13" s="44" t="s">
        <v>164</v>
      </c>
      <c r="C13" s="37" t="s">
        <v>163</v>
      </c>
      <c r="D13" s="28" t="s">
        <v>11</v>
      </c>
      <c r="E13" s="29">
        <v>7.35</v>
      </c>
      <c r="F13" s="30">
        <v>6.49</v>
      </c>
      <c r="G13" s="30">
        <v>11</v>
      </c>
      <c r="H13" s="30">
        <v>1.62</v>
      </c>
      <c r="I13" s="49">
        <v>8.96</v>
      </c>
      <c r="J13" s="30">
        <v>3.6</v>
      </c>
      <c r="K13" s="31">
        <v>0.0020185185185185184</v>
      </c>
      <c r="L13" s="32">
        <f>SUM(E14:K14)</f>
        <v>4467</v>
      </c>
      <c r="M13" s="78" t="str">
        <f>IF(ISBLANK(L13),"",IF(L13&gt;=5300,"SM",IF(L13&gt;=4700,"KSM",IF(L13&gt;=4100,"I A",IF(L13&gt;=3400,"II A",IF(L13&gt;=2800,"III A",IF(L13&gt;=2400,"I JA",)))))))</f>
        <v>I A</v>
      </c>
      <c r="N13" s="33" t="s">
        <v>158</v>
      </c>
    </row>
    <row r="14" spans="1:14" ht="16.5" thickBot="1">
      <c r="A14" s="87"/>
      <c r="B14" s="45">
        <v>36644</v>
      </c>
      <c r="C14" s="38" t="s">
        <v>156</v>
      </c>
      <c r="D14" s="34" t="s">
        <v>12</v>
      </c>
      <c r="E14" s="42">
        <f>IF(ISBLANK(E13),"",TRUNC(58.015*(11.5-E13)^1.81))</f>
        <v>762</v>
      </c>
      <c r="F14" s="42">
        <f>IF(ISBLANK(F13),"",TRUNC(0.14354*(F13*100-220)^1.4))</f>
        <v>695</v>
      </c>
      <c r="G14" s="42">
        <f>IF(ISBLANK(G13),"",TRUNC(51.39*(G13-1.5)^1.05))</f>
        <v>546</v>
      </c>
      <c r="H14" s="42">
        <f>IF(ISBLANK(H13),"",TRUNC(0.8465*(H13*100-75)^1.42))</f>
        <v>480</v>
      </c>
      <c r="I14" s="50">
        <f>IF(ISBLANK(I13),"",TRUNC(20.5173*(15.5-I13)^1.92))</f>
        <v>755</v>
      </c>
      <c r="J14" s="42">
        <f>IF(ISBLANK(J13),"",TRUNC(0.2797*(J13*100-100)^1.35))</f>
        <v>509</v>
      </c>
      <c r="K14" s="43">
        <f>IF(ISBLANK(K13),"",INT(0.08713*(305.5-(K13/$D$6))^1.85))</f>
        <v>720</v>
      </c>
      <c r="L14" s="35">
        <f>L13</f>
        <v>4467</v>
      </c>
      <c r="M14" s="79"/>
      <c r="N14" s="36"/>
    </row>
    <row r="15" spans="1:14" ht="15.75">
      <c r="A15" s="86">
        <v>4</v>
      </c>
      <c r="B15" s="44" t="s">
        <v>149</v>
      </c>
      <c r="C15" s="37" t="s">
        <v>150</v>
      </c>
      <c r="D15" s="28" t="s">
        <v>11</v>
      </c>
      <c r="E15" s="29">
        <v>7.62</v>
      </c>
      <c r="F15" s="30">
        <v>6.35</v>
      </c>
      <c r="G15" s="30">
        <v>12.56</v>
      </c>
      <c r="H15" s="30">
        <v>1.65</v>
      </c>
      <c r="I15" s="49">
        <v>9.55</v>
      </c>
      <c r="J15" s="30">
        <v>3</v>
      </c>
      <c r="K15" s="31">
        <v>0.0023578703703703704</v>
      </c>
      <c r="L15" s="32">
        <f>SUM(E16:K16)</f>
        <v>3920</v>
      </c>
      <c r="M15" s="78" t="str">
        <f>IF(ISBLANK(L15),"",IF(L15&gt;=5300,"SM",IF(L15&gt;=4700,"KSM",IF(L15&gt;=4100,"I A",IF(L15&gt;=3400,"II A",IF(L15&gt;=2800,"III A",IF(L15&gt;=2400,"I JA",)))))))</f>
        <v>II A</v>
      </c>
      <c r="N15" s="33" t="s">
        <v>148</v>
      </c>
    </row>
    <row r="16" spans="1:14" ht="16.5" thickBot="1">
      <c r="A16" s="87"/>
      <c r="B16" s="45" t="s">
        <v>151</v>
      </c>
      <c r="C16" s="38" t="s">
        <v>147</v>
      </c>
      <c r="D16" s="34" t="s">
        <v>12</v>
      </c>
      <c r="E16" s="42">
        <f>IF(ISBLANK(E15),"",TRUNC(58.015*(11.5-E15)^1.81))</f>
        <v>675</v>
      </c>
      <c r="F16" s="42">
        <f>IF(ISBLANK(F15),"",TRUNC(0.14354*(F15*100-220)^1.4))</f>
        <v>664</v>
      </c>
      <c r="G16" s="42">
        <f>IF(ISBLANK(G15),"",TRUNC(51.39*(G15-1.5)^1.05))</f>
        <v>640</v>
      </c>
      <c r="H16" s="42">
        <f>IF(ISBLANK(H15),"",TRUNC(0.8465*(H15*100-75)^1.42))</f>
        <v>504</v>
      </c>
      <c r="I16" s="50">
        <f>IF(ISBLANK(I15),"",TRUNC(20.5173*(15.5-I15)^1.92))</f>
        <v>629</v>
      </c>
      <c r="J16" s="42">
        <f>IF(ISBLANK(J15),"",TRUNC(0.2797*(J15*100-100)^1.35))</f>
        <v>357</v>
      </c>
      <c r="K16" s="43">
        <f>IF(ISBLANK(K15),"",INT(0.08713*(305.5-(K15/$D$6))^1.85))</f>
        <v>451</v>
      </c>
      <c r="L16" s="35">
        <f>L15</f>
        <v>3920</v>
      </c>
      <c r="M16" s="79"/>
      <c r="N16" s="36"/>
    </row>
    <row r="17" spans="1:14" ht="15.75">
      <c r="A17" s="86">
        <v>5</v>
      </c>
      <c r="B17" s="44" t="s">
        <v>80</v>
      </c>
      <c r="C17" s="37" t="s">
        <v>152</v>
      </c>
      <c r="D17" s="28" t="s">
        <v>11</v>
      </c>
      <c r="E17" s="29">
        <v>7.71</v>
      </c>
      <c r="F17" s="30">
        <v>5.76</v>
      </c>
      <c r="G17" s="30">
        <v>11.33</v>
      </c>
      <c r="H17" s="30">
        <v>1.74</v>
      </c>
      <c r="I17" s="49">
        <v>9.53</v>
      </c>
      <c r="J17" s="30">
        <v>2.8</v>
      </c>
      <c r="K17" s="31">
        <v>0.002229861111111111</v>
      </c>
      <c r="L17" s="32">
        <f>SUM(E18:K18)</f>
        <v>3812</v>
      </c>
      <c r="M17" s="78" t="str">
        <f>IF(ISBLANK(L17),"",IF(L17&gt;=5300,"SM",IF(L17&gt;=4700,"KSM",IF(L17&gt;=4100,"I A",IF(L17&gt;=3400,"II A",IF(L17&gt;=2800,"III A",IF(L17&gt;=2400,"I JA",)))))))</f>
        <v>II A</v>
      </c>
      <c r="N17" s="33" t="s">
        <v>148</v>
      </c>
    </row>
    <row r="18" spans="1:14" ht="16.5" thickBot="1">
      <c r="A18" s="87"/>
      <c r="B18" s="45" t="s">
        <v>153</v>
      </c>
      <c r="C18" s="38" t="s">
        <v>147</v>
      </c>
      <c r="D18" s="34" t="s">
        <v>12</v>
      </c>
      <c r="E18" s="42">
        <f>IF(ISBLANK(E17),"",TRUNC(58.015*(11.5-E17)^1.81))</f>
        <v>646</v>
      </c>
      <c r="F18" s="42">
        <f>IF(ISBLANK(F17),"",TRUNC(0.14354*(F17*100-220)^1.4))</f>
        <v>535</v>
      </c>
      <c r="G18" s="42">
        <f>IF(ISBLANK(G17),"",TRUNC(51.39*(G17-1.5)^1.05))</f>
        <v>566</v>
      </c>
      <c r="H18" s="42">
        <f>IF(ISBLANK(H17),"",TRUNC(0.8465*(H17*100-75)^1.42))</f>
        <v>577</v>
      </c>
      <c r="I18" s="50">
        <f>IF(ISBLANK(I17),"",TRUNC(20.5173*(15.5-I17)^1.92))</f>
        <v>633</v>
      </c>
      <c r="J18" s="42">
        <f>IF(ISBLANK(J17),"",TRUNC(0.2797*(J17*100-100)^1.35))</f>
        <v>309</v>
      </c>
      <c r="K18" s="43">
        <f>IF(ISBLANK(K17),"",INT(0.08713*(305.5-(K17/$D$6))^1.85))</f>
        <v>546</v>
      </c>
      <c r="L18" s="35">
        <f>L17</f>
        <v>3812</v>
      </c>
      <c r="M18" s="79"/>
      <c r="N18" s="36"/>
    </row>
    <row r="19" spans="1:14" ht="15.75">
      <c r="A19" s="86"/>
      <c r="B19" s="44" t="s">
        <v>144</v>
      </c>
      <c r="C19" s="37" t="s">
        <v>145</v>
      </c>
      <c r="D19" s="28" t="s">
        <v>11</v>
      </c>
      <c r="E19" s="29">
        <v>7.31</v>
      </c>
      <c r="F19" s="30">
        <v>6.99</v>
      </c>
      <c r="G19" s="30">
        <v>14.56</v>
      </c>
      <c r="H19" s="30">
        <v>1.83</v>
      </c>
      <c r="I19" s="49">
        <v>8.97</v>
      </c>
      <c r="J19" s="30">
        <v>3.4</v>
      </c>
      <c r="K19" s="31" t="s">
        <v>182</v>
      </c>
      <c r="L19" s="32"/>
      <c r="M19" s="78">
        <f>IF(ISBLANK(L19),"",IF(L19&gt;=5300,"SM",IF(L19&gt;=4700,"KSM",IF(L19&gt;=4100,"I A",IF(L19&gt;=3400,"II A",IF(L19&gt;=2800,"III A",IF(L19&gt;=2400,"I JA",)))))))</f>
      </c>
      <c r="N19" s="33" t="s">
        <v>148</v>
      </c>
    </row>
    <row r="20" spans="1:14" ht="16.5" thickBot="1">
      <c r="A20" s="87"/>
      <c r="B20" s="45" t="s">
        <v>146</v>
      </c>
      <c r="C20" s="38" t="s">
        <v>147</v>
      </c>
      <c r="D20" s="34" t="s">
        <v>12</v>
      </c>
      <c r="E20" s="42">
        <f>IF(ISBLANK(E19),"",TRUNC(58.015*(11.5-E19)^1.81))</f>
        <v>775</v>
      </c>
      <c r="F20" s="42">
        <f>IF(ISBLANK(F19),"",TRUNC(0.14354*(F19*100-220)^1.4))</f>
        <v>811</v>
      </c>
      <c r="G20" s="42">
        <f>IF(ISBLANK(G19),"",TRUNC(51.39*(G19-1.5)^1.05))</f>
        <v>763</v>
      </c>
      <c r="H20" s="42">
        <f>IF(ISBLANK(H19),"",TRUNC(0.8465*(H19*100-75)^1.42))</f>
        <v>653</v>
      </c>
      <c r="I20" s="50">
        <f>IF(ISBLANK(I19),"",TRUNC(20.5173*(15.5-I19)^1.92))</f>
        <v>752</v>
      </c>
      <c r="J20" s="42">
        <f>IF(ISBLANK(J19),"",TRUNC(0.2797*(J19*100-100)^1.35))</f>
        <v>457</v>
      </c>
      <c r="K20" s="43"/>
      <c r="L20" s="35">
        <f>L19</f>
        <v>0</v>
      </c>
      <c r="M20" s="79"/>
      <c r="N20" s="36"/>
    </row>
    <row r="21" spans="1:14" ht="15.75">
      <c r="A21" s="86"/>
      <c r="B21" s="44" t="s">
        <v>77</v>
      </c>
      <c r="C21" s="37" t="s">
        <v>78</v>
      </c>
      <c r="D21" s="28" t="s">
        <v>11</v>
      </c>
      <c r="E21" s="29">
        <v>8.63</v>
      </c>
      <c r="F21" s="30" t="s">
        <v>182</v>
      </c>
      <c r="G21" s="30"/>
      <c r="H21" s="30"/>
      <c r="I21" s="49"/>
      <c r="J21" s="30"/>
      <c r="K21" s="31"/>
      <c r="L21" s="32"/>
      <c r="M21" s="78">
        <f>IF(ISBLANK(L21),"",IF(L21&gt;=5300,"SM",IF(L21&gt;=4700,"KSM",IF(L21&gt;=4100,"I A",IF(L21&gt;=3400,"II A",IF(L21&gt;=2800,"III A",IF(L21&gt;=2400,"I JA",)))))))</f>
      </c>
      <c r="N21" s="33" t="s">
        <v>72</v>
      </c>
    </row>
    <row r="22" spans="1:14" ht="16.5" thickBot="1">
      <c r="A22" s="87"/>
      <c r="B22" s="45" t="s">
        <v>79</v>
      </c>
      <c r="C22" s="38" t="s">
        <v>14</v>
      </c>
      <c r="D22" s="34" t="s">
        <v>12</v>
      </c>
      <c r="E22" s="42">
        <f>IF(ISBLANK(E21),"",TRUNC(58.015*(11.5-E21)^1.81))</f>
        <v>391</v>
      </c>
      <c r="F22" s="42"/>
      <c r="G22" s="42">
        <f>IF(ISBLANK(G21),"",TRUNC(51.39*(G21-1.5)^1.05))</f>
      </c>
      <c r="H22" s="42">
        <f>IF(ISBLANK(H21),"",TRUNC(0.8465*(H21*100-75)^1.42))</f>
      </c>
      <c r="I22" s="50">
        <f>IF(ISBLANK(I21),"",TRUNC(20.5173*(15.5-I21)^1.92))</f>
      </c>
      <c r="J22" s="42">
        <f>IF(ISBLANK(J21),"",TRUNC(0.2797*(J21*100-100)^1.35))</f>
      </c>
      <c r="K22" s="43">
        <f>IF(ISBLANK(K21),"",INT(0.08713*(305.5-(K21/$D$6))^1.85))</f>
      </c>
      <c r="L22" s="35">
        <f>L21</f>
        <v>0</v>
      </c>
      <c r="M22" s="79"/>
      <c r="N22" s="36" t="s">
        <v>73</v>
      </c>
    </row>
  </sheetData>
  <sheetProtection/>
  <mergeCells count="27">
    <mergeCell ref="M19:M20"/>
    <mergeCell ref="M21:M22"/>
    <mergeCell ref="M7:M8"/>
    <mergeCell ref="M9:M10"/>
    <mergeCell ref="M11:M12"/>
    <mergeCell ref="M13:M14"/>
    <mergeCell ref="M15:M16"/>
    <mergeCell ref="M17:M18"/>
    <mergeCell ref="A21:A22"/>
    <mergeCell ref="E6:K6"/>
    <mergeCell ref="A7:A8"/>
    <mergeCell ref="D7:D8"/>
    <mergeCell ref="E7:E8"/>
    <mergeCell ref="F7:F8"/>
    <mergeCell ref="G7:G8"/>
    <mergeCell ref="J7:J8"/>
    <mergeCell ref="K7:K8"/>
    <mergeCell ref="L7:L8"/>
    <mergeCell ref="N7:N8"/>
    <mergeCell ref="A13:A14"/>
    <mergeCell ref="A17:A18"/>
    <mergeCell ref="A9:A10"/>
    <mergeCell ref="A19:A20"/>
    <mergeCell ref="A11:A12"/>
    <mergeCell ref="A15:A16"/>
    <mergeCell ref="H7:H8"/>
    <mergeCell ref="I7:I8"/>
  </mergeCells>
  <printOptions horizontalCentered="1"/>
  <pageMargins left="0" right="0" top="1.1811023622047245" bottom="0.7874015748031497" header="0.1968503937007874" footer="0.393700787401574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showZeros="0" zoomScaleSheetLayoutView="75" workbookViewId="0" topLeftCell="A1">
      <selection activeCell="M24" sqref="M23:M24"/>
    </sheetView>
  </sheetViews>
  <sheetFormatPr defaultColWidth="9.140625" defaultRowHeight="12.75"/>
  <cols>
    <col min="1" max="1" width="5.421875" style="6" customWidth="1"/>
    <col min="2" max="2" width="11.421875" style="6" customWidth="1"/>
    <col min="3" max="3" width="13.421875" style="5" customWidth="1"/>
    <col min="4" max="4" width="9.8515625" style="5" bestFit="1" customWidth="1"/>
    <col min="5" max="5" width="9.421875" style="5" customWidth="1"/>
    <col min="6" max="8" width="9.421875" style="6" customWidth="1"/>
    <col min="9" max="9" width="10.00390625" style="6" customWidth="1"/>
    <col min="10" max="11" width="9.421875" style="6" customWidth="1"/>
    <col min="12" max="12" width="11.57421875" style="6" bestFit="1" customWidth="1"/>
    <col min="13" max="13" width="6.8515625" style="6" customWidth="1"/>
    <col min="14" max="14" width="16.00390625" style="6" customWidth="1"/>
    <col min="15" max="16384" width="9.140625" style="5" customWidth="1"/>
  </cols>
  <sheetData>
    <row r="1" spans="1:18" s="4" customFormat="1" ht="18" customHeight="1">
      <c r="A1" s="9" t="s">
        <v>28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5" s="4" customFormat="1" ht="13.5" customHeight="1">
      <c r="A2" s="10" t="s">
        <v>45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0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4" ht="18" customHeight="1">
      <c r="A4" s="10"/>
      <c r="B4" s="2"/>
      <c r="C4" s="1" t="s">
        <v>35</v>
      </c>
      <c r="E4" s="7" t="s">
        <v>23</v>
      </c>
      <c r="G4" s="3"/>
      <c r="H4" s="3"/>
      <c r="I4" s="3"/>
      <c r="J4" s="3"/>
      <c r="K4" s="3"/>
      <c r="L4" s="3"/>
      <c r="M4" s="5"/>
      <c r="N4" s="3"/>
    </row>
    <row r="5" spans="5:13" ht="13.5" customHeight="1" thickBot="1">
      <c r="E5" s="8"/>
      <c r="K5" s="5"/>
      <c r="L5" s="5"/>
      <c r="M5" s="5"/>
    </row>
    <row r="6" spans="1:14" ht="12.75" customHeight="1" thickBot="1">
      <c r="A6" s="26"/>
      <c r="B6" s="26"/>
      <c r="C6" s="7"/>
      <c r="D6" s="25">
        <v>1.1574074074074073E-05</v>
      </c>
      <c r="E6" s="88" t="s">
        <v>4</v>
      </c>
      <c r="F6" s="89"/>
      <c r="G6" s="89"/>
      <c r="H6" s="89"/>
      <c r="I6" s="89"/>
      <c r="J6" s="89"/>
      <c r="K6" s="90"/>
      <c r="L6" s="26"/>
      <c r="M6" s="26"/>
      <c r="N6" s="26"/>
    </row>
    <row r="7" spans="1:14" ht="22.5" customHeight="1">
      <c r="A7" s="91" t="s">
        <v>0</v>
      </c>
      <c r="B7" s="46" t="s">
        <v>5</v>
      </c>
      <c r="C7" s="47" t="s">
        <v>6</v>
      </c>
      <c r="D7" s="93"/>
      <c r="E7" s="95" t="s">
        <v>20</v>
      </c>
      <c r="F7" s="97" t="s">
        <v>9</v>
      </c>
      <c r="G7" s="99" t="s">
        <v>30</v>
      </c>
      <c r="H7" s="97" t="s">
        <v>8</v>
      </c>
      <c r="I7" s="99" t="s">
        <v>29</v>
      </c>
      <c r="J7" s="97" t="s">
        <v>21</v>
      </c>
      <c r="K7" s="101" t="s">
        <v>13</v>
      </c>
      <c r="L7" s="82" t="s">
        <v>2</v>
      </c>
      <c r="M7" s="82" t="s">
        <v>38</v>
      </c>
      <c r="N7" s="84" t="s">
        <v>15</v>
      </c>
    </row>
    <row r="8" spans="1:14" ht="13.5" customHeight="1" thickBot="1">
      <c r="A8" s="92"/>
      <c r="B8" s="48" t="s">
        <v>7</v>
      </c>
      <c r="C8" s="76" t="s">
        <v>1</v>
      </c>
      <c r="D8" s="94"/>
      <c r="E8" s="96"/>
      <c r="F8" s="98"/>
      <c r="G8" s="100"/>
      <c r="H8" s="98"/>
      <c r="I8" s="100"/>
      <c r="J8" s="98"/>
      <c r="K8" s="102"/>
      <c r="L8" s="83"/>
      <c r="M8" s="83"/>
      <c r="N8" s="85"/>
    </row>
    <row r="9" spans="1:14" ht="15.75">
      <c r="A9" s="86">
        <v>1</v>
      </c>
      <c r="B9" s="44" t="s">
        <v>105</v>
      </c>
      <c r="C9" s="37" t="s">
        <v>106</v>
      </c>
      <c r="D9" s="28" t="s">
        <v>11</v>
      </c>
      <c r="E9" s="29">
        <v>7.41</v>
      </c>
      <c r="F9" s="30">
        <v>6.83</v>
      </c>
      <c r="G9" s="30">
        <v>15.06</v>
      </c>
      <c r="H9" s="30">
        <v>1.98</v>
      </c>
      <c r="I9" s="49">
        <v>8.67</v>
      </c>
      <c r="J9" s="30">
        <v>4.4</v>
      </c>
      <c r="K9" s="31">
        <v>0.0020665509259259257</v>
      </c>
      <c r="L9" s="32">
        <f>SUM(E10:K10)</f>
        <v>5324</v>
      </c>
      <c r="M9" s="78" t="str">
        <f>IF(ISBLANK(L9),"",IF(L9&gt;=5300,"SM",IF(L9&gt;=4700,"KSM",IF(L9&gt;=4100,"I A",IF(L9&gt;=3400,"II A",IF(L9&gt;=2800,"III A",IF(L9&gt;=2400,"I JA",)))))))</f>
        <v>SM</v>
      </c>
      <c r="N9" s="33" t="s">
        <v>110</v>
      </c>
    </row>
    <row r="10" spans="1:14" ht="16.5" thickBot="1">
      <c r="A10" s="87"/>
      <c r="B10" s="45">
        <v>35972</v>
      </c>
      <c r="C10" s="38" t="s">
        <v>107</v>
      </c>
      <c r="D10" s="34" t="s">
        <v>12</v>
      </c>
      <c r="E10" s="42">
        <f>IF(ISBLANK(E9),"",TRUNC(58.015*(11.5-E9)^1.81))</f>
        <v>742</v>
      </c>
      <c r="F10" s="42">
        <f>IF(ISBLANK(F9),"",TRUNC(0.14354*(F9*100-220)^1.4))</f>
        <v>774</v>
      </c>
      <c r="G10" s="42">
        <f>IF(ISBLANK(G9),"",TRUNC(51.39*(G9-1.5)^1.05))</f>
        <v>793</v>
      </c>
      <c r="H10" s="42">
        <f>IF(ISBLANK(H9),"",TRUNC(0.8465*(H9*100-75)^1.42))</f>
        <v>785</v>
      </c>
      <c r="I10" s="50">
        <f>IF(ISBLANK(I9),"",TRUNC(20.5173*(15.5-I9)^1.92))</f>
        <v>820</v>
      </c>
      <c r="J10" s="42">
        <f>IF(ISBLANK(J9),"",TRUNC(0.2797*(J9*100-100)^1.35))</f>
        <v>731</v>
      </c>
      <c r="K10" s="43">
        <f>IF(ISBLANK(K9),"",INT(0.08713*(305.5-(K9/$D$6))^1.85))</f>
        <v>679</v>
      </c>
      <c r="L10" s="35">
        <f>L9</f>
        <v>5324</v>
      </c>
      <c r="M10" s="79"/>
      <c r="N10" s="36"/>
    </row>
    <row r="11" spans="1:14" ht="15.75">
      <c r="A11" s="86">
        <v>2</v>
      </c>
      <c r="B11" s="44" t="s">
        <v>86</v>
      </c>
      <c r="C11" s="37" t="s">
        <v>87</v>
      </c>
      <c r="D11" s="28" t="s">
        <v>11</v>
      </c>
      <c r="E11" s="29">
        <v>7.44</v>
      </c>
      <c r="F11" s="30">
        <v>6.65</v>
      </c>
      <c r="G11" s="30">
        <v>12.72</v>
      </c>
      <c r="H11" s="30">
        <v>1.89</v>
      </c>
      <c r="I11" s="49">
        <v>8.85</v>
      </c>
      <c r="J11" s="30">
        <v>4.3</v>
      </c>
      <c r="K11" s="31">
        <v>0.0020905092592592594</v>
      </c>
      <c r="L11" s="32">
        <f>SUM(E12:K12)</f>
        <v>4958</v>
      </c>
      <c r="M11" s="78" t="str">
        <f>IF(ISBLANK(L11),"",IF(L11&gt;=5300,"SM",IF(L11&gt;=4700,"KSM",IF(L11&gt;=4100,"I A",IF(L11&gt;=3400,"II A",IF(L11&gt;=2800,"III A",IF(L11&gt;=2400,"I JA",)))))))</f>
        <v>KSM</v>
      </c>
      <c r="N11" s="33" t="s">
        <v>82</v>
      </c>
    </row>
    <row r="12" spans="1:14" ht="16.5" thickBot="1">
      <c r="A12" s="87"/>
      <c r="B12" s="45" t="s">
        <v>88</v>
      </c>
      <c r="C12" s="38" t="s">
        <v>81</v>
      </c>
      <c r="D12" s="34" t="s">
        <v>12</v>
      </c>
      <c r="E12" s="42">
        <f>IF(ISBLANK(E11),"",TRUNC(58.015*(11.5-E11)^1.81))</f>
        <v>732</v>
      </c>
      <c r="F12" s="42">
        <f>IF(ISBLANK(F11),"",TRUNC(0.14354*(F11*100-220)^1.4))</f>
        <v>732</v>
      </c>
      <c r="G12" s="42">
        <f>IF(ISBLANK(G11),"",TRUNC(51.39*(G11-1.5)^1.05))</f>
        <v>650</v>
      </c>
      <c r="H12" s="42">
        <f>IF(ISBLANK(H11),"",TRUNC(0.8465*(H11*100-75)^1.42))</f>
        <v>705</v>
      </c>
      <c r="I12" s="50">
        <f>IF(ISBLANK(I11),"",TRUNC(20.5173*(15.5-I11)^1.92))</f>
        <v>779</v>
      </c>
      <c r="J12" s="42">
        <f>IF(ISBLANK(J11),"",TRUNC(0.2797*(J11*100-100)^1.35))</f>
        <v>702</v>
      </c>
      <c r="K12" s="43">
        <f>IF(ISBLANK(K11),"",INT(0.08713*(305.5-(K11/$D$6))^1.85))</f>
        <v>658</v>
      </c>
      <c r="L12" s="35">
        <f>L11</f>
        <v>4958</v>
      </c>
      <c r="M12" s="79"/>
      <c r="N12" s="36"/>
    </row>
    <row r="13" spans="1:14" ht="15.75">
      <c r="A13" s="86"/>
      <c r="B13" s="44" t="s">
        <v>51</v>
      </c>
      <c r="C13" s="37" t="s">
        <v>52</v>
      </c>
      <c r="D13" s="28" t="s">
        <v>11</v>
      </c>
      <c r="E13" s="29">
        <v>7.29</v>
      </c>
      <c r="F13" s="30">
        <v>6.41</v>
      </c>
      <c r="G13" s="30">
        <v>14.96</v>
      </c>
      <c r="H13" s="30">
        <v>1.62</v>
      </c>
      <c r="I13" s="49" t="s">
        <v>182</v>
      </c>
      <c r="J13" s="30"/>
      <c r="K13" s="31"/>
      <c r="L13" s="32"/>
      <c r="M13" s="78">
        <f>IF(ISBLANK(L13),"",IF(L13&gt;=5300,"SM",IF(L13&gt;=4700,"KSM",IF(L13&gt;=4100,"I A",IF(L13&gt;=3400,"II A",IF(L13&gt;=2800,"III A",IF(L13&gt;=2400,"I JA",)))))))</f>
      </c>
      <c r="N13" s="33" t="s">
        <v>48</v>
      </c>
    </row>
    <row r="14" spans="1:14" ht="16.5" thickBot="1">
      <c r="A14" s="87"/>
      <c r="B14" s="45" t="s">
        <v>53</v>
      </c>
      <c r="C14" s="38" t="s">
        <v>50</v>
      </c>
      <c r="D14" s="34" t="s">
        <v>12</v>
      </c>
      <c r="E14" s="42">
        <f>IF(ISBLANK(E13),"",TRUNC(58.015*(11.5-E13)^1.81))</f>
        <v>782</v>
      </c>
      <c r="F14" s="42">
        <f>IF(ISBLANK(F13),"",TRUNC(0.14354*(F13*100-220)^1.4))</f>
        <v>677</v>
      </c>
      <c r="G14" s="42">
        <f>IF(ISBLANK(G13),"",TRUNC(51.39*(G13-1.5)^1.05))</f>
        <v>787</v>
      </c>
      <c r="H14" s="42">
        <f>IF(ISBLANK(H13),"",TRUNC(0.8465*(H13*100-75)^1.42))</f>
        <v>480</v>
      </c>
      <c r="I14" s="50"/>
      <c r="J14" s="42">
        <f>IF(ISBLANK(J13),"",TRUNC(0.2797*(J13*100-100)^1.35))</f>
      </c>
      <c r="K14" s="43">
        <f>IF(ISBLANK(K13),"",INT(0.08713*(305.5-(K13/$D$6))^1.85))</f>
      </c>
      <c r="L14" s="35">
        <f>L13</f>
        <v>0</v>
      </c>
      <c r="M14" s="79"/>
      <c r="N14" s="36"/>
    </row>
    <row r="15" spans="1:14" ht="15.75">
      <c r="A15" s="86"/>
      <c r="B15" s="44" t="s">
        <v>165</v>
      </c>
      <c r="C15" s="37" t="s">
        <v>166</v>
      </c>
      <c r="D15" s="28" t="s">
        <v>11</v>
      </c>
      <c r="E15" s="29">
        <v>7.18</v>
      </c>
      <c r="F15" s="30">
        <v>7</v>
      </c>
      <c r="G15" s="30">
        <v>14.6</v>
      </c>
      <c r="H15" s="30">
        <v>1.86</v>
      </c>
      <c r="I15" s="49" t="s">
        <v>182</v>
      </c>
      <c r="J15" s="30"/>
      <c r="K15" s="31"/>
      <c r="L15" s="32"/>
      <c r="M15" s="78">
        <f>IF(ISBLANK(L15),"",IF(L15&gt;=5300,"SM",IF(L15&gt;=4700,"KSM",IF(L15&gt;=4100,"I A",IF(L15&gt;=3400,"II A",IF(L15&gt;=2800,"III A",IF(L15&gt;=2400,"I JA",)))))))</f>
      </c>
      <c r="N15" s="33" t="s">
        <v>158</v>
      </c>
    </row>
    <row r="16" spans="1:14" ht="16.5" thickBot="1">
      <c r="A16" s="87"/>
      <c r="B16" s="45">
        <v>31581</v>
      </c>
      <c r="C16" s="38" t="s">
        <v>156</v>
      </c>
      <c r="D16" s="34" t="s">
        <v>12</v>
      </c>
      <c r="E16" s="42">
        <f>IF(ISBLANK(E15),"",TRUNC(58.015*(11.5-E15)^1.81))</f>
        <v>819</v>
      </c>
      <c r="F16" s="42">
        <f>IF(ISBLANK(F15),"",TRUNC(0.14354*(F15*100-220)^1.4))</f>
        <v>814</v>
      </c>
      <c r="G16" s="42">
        <f>IF(ISBLANK(G15),"",TRUNC(51.39*(G15-1.5)^1.05))</f>
        <v>765</v>
      </c>
      <c r="H16" s="42">
        <f>IF(ISBLANK(H15),"",TRUNC(0.8465*(H15*100-75)^1.42))</f>
        <v>679</v>
      </c>
      <c r="I16" s="50"/>
      <c r="J16" s="42">
        <f>IF(ISBLANK(J15),"",TRUNC(0.2797*(J15*100-100)^1.35))</f>
      </c>
      <c r="K16" s="43">
        <f>IF(ISBLANK(K15),"",INT(0.08713*(305.5-(K15/$D$6))^1.85))</f>
      </c>
      <c r="L16" s="35">
        <f>L15</f>
        <v>0</v>
      </c>
      <c r="M16" s="79"/>
      <c r="N16" s="36"/>
    </row>
    <row r="17" spans="13:14" ht="12.75" customHeight="1">
      <c r="M17" s="5"/>
      <c r="N17" s="5"/>
    </row>
    <row r="18" spans="13:14" ht="13.5" customHeight="1">
      <c r="M18" s="5"/>
      <c r="N18" s="5"/>
    </row>
    <row r="19" spans="13:14" ht="12.75" customHeight="1">
      <c r="M19" s="5"/>
      <c r="N19" s="5"/>
    </row>
    <row r="20" spans="13:14" ht="13.5" customHeight="1">
      <c r="M20" s="5"/>
      <c r="N20" s="5"/>
    </row>
    <row r="21" spans="13:14" ht="12.75" customHeight="1">
      <c r="M21" s="5"/>
      <c r="N21" s="5"/>
    </row>
    <row r="22" spans="13:14" ht="13.5" customHeight="1">
      <c r="M22" s="5"/>
      <c r="N22" s="5"/>
    </row>
  </sheetData>
  <sheetProtection/>
  <mergeCells count="21">
    <mergeCell ref="M13:M14"/>
    <mergeCell ref="M15:M16"/>
    <mergeCell ref="A13:A14"/>
    <mergeCell ref="A11:A12"/>
    <mergeCell ref="L7:L8"/>
    <mergeCell ref="I7:I8"/>
    <mergeCell ref="J7:J8"/>
    <mergeCell ref="K7:K8"/>
    <mergeCell ref="M7:M8"/>
    <mergeCell ref="M9:M10"/>
    <mergeCell ref="M11:M12"/>
    <mergeCell ref="N7:N8"/>
    <mergeCell ref="A9:A10"/>
    <mergeCell ref="A15:A16"/>
    <mergeCell ref="E6:K6"/>
    <mergeCell ref="A7:A8"/>
    <mergeCell ref="D7:D8"/>
    <mergeCell ref="E7:E8"/>
    <mergeCell ref="F7:F8"/>
    <mergeCell ref="G7:G8"/>
    <mergeCell ref="H7:H8"/>
  </mergeCells>
  <printOptions horizontalCentered="1"/>
  <pageMargins left="0" right="0" top="1.1811023622047245" bottom="0.7874015748031497" header="0.1968503937007874" footer="0.393700787401574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showZeros="0" workbookViewId="0" topLeftCell="A1">
      <selection activeCell="Z24" sqref="Z24"/>
    </sheetView>
  </sheetViews>
  <sheetFormatPr defaultColWidth="9.140625" defaultRowHeight="12.75"/>
  <cols>
    <col min="1" max="1" width="6.7109375" style="6" customWidth="1"/>
    <col min="2" max="2" width="11.140625" style="6" customWidth="1"/>
    <col min="3" max="3" width="16.140625" style="5" customWidth="1"/>
    <col min="4" max="9" width="2.7109375" style="6" customWidth="1"/>
    <col min="10" max="27" width="2.7109375" style="5" customWidth="1"/>
    <col min="28" max="28" width="9.140625" style="5" customWidth="1"/>
    <col min="29" max="29" width="5.57421875" style="5" customWidth="1"/>
    <col min="30" max="30" width="15.8515625" style="5" customWidth="1"/>
    <col min="31" max="16384" width="9.140625" style="5" customWidth="1"/>
  </cols>
  <sheetData>
    <row r="1" spans="1:17" s="4" customFormat="1" ht="18" customHeight="1">
      <c r="A1" s="9" t="s">
        <v>36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3.5" customHeight="1">
      <c r="A2" s="51" t="s">
        <v>39</v>
      </c>
      <c r="B2" s="2"/>
      <c r="C2" s="1"/>
      <c r="D2" s="2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9" ht="10.5" customHeight="1">
      <c r="A3" s="51"/>
      <c r="B3" s="2"/>
      <c r="C3" s="1"/>
      <c r="D3" s="3"/>
      <c r="E3" s="3"/>
      <c r="F3" s="3"/>
      <c r="G3" s="3"/>
      <c r="H3" s="3"/>
      <c r="I3" s="5"/>
    </row>
    <row r="4" spans="3:8" ht="18" customHeight="1">
      <c r="C4" s="1" t="s">
        <v>37</v>
      </c>
      <c r="G4" s="5"/>
      <c r="H4" s="5"/>
    </row>
    <row r="5" spans="1:30" ht="13.5" customHeight="1" thickBot="1">
      <c r="A5" s="5"/>
      <c r="B5" s="5"/>
      <c r="C5" s="7"/>
      <c r="D5" s="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1" s="55" customFormat="1" ht="13.5" customHeight="1" thickBot="1">
      <c r="A6" s="5"/>
      <c r="B6" s="53" t="s">
        <v>5</v>
      </c>
      <c r="C6" s="54" t="s">
        <v>6</v>
      </c>
      <c r="D6" s="107" t="s">
        <v>183</v>
      </c>
      <c r="E6" s="108"/>
      <c r="F6" s="109"/>
      <c r="G6" s="107" t="s">
        <v>184</v>
      </c>
      <c r="H6" s="108"/>
      <c r="I6" s="109"/>
      <c r="J6" s="107" t="s">
        <v>185</v>
      </c>
      <c r="K6" s="108"/>
      <c r="L6" s="109"/>
      <c r="M6" s="107" t="s">
        <v>186</v>
      </c>
      <c r="N6" s="108"/>
      <c r="O6" s="109"/>
      <c r="P6" s="107" t="s">
        <v>187</v>
      </c>
      <c r="Q6" s="108"/>
      <c r="R6" s="109"/>
      <c r="S6" s="107" t="s">
        <v>188</v>
      </c>
      <c r="T6" s="108"/>
      <c r="U6" s="109"/>
      <c r="V6" s="107" t="s">
        <v>189</v>
      </c>
      <c r="W6" s="108"/>
      <c r="X6" s="109"/>
      <c r="Y6" s="107" t="s">
        <v>190</v>
      </c>
      <c r="Z6" s="108"/>
      <c r="AA6" s="109"/>
      <c r="AE6" s="5"/>
    </row>
    <row r="7" spans="1:30" ht="13.5" customHeight="1" thickBot="1">
      <c r="A7" s="56" t="s">
        <v>0</v>
      </c>
      <c r="B7" s="57" t="s">
        <v>7</v>
      </c>
      <c r="C7" s="58" t="s">
        <v>1</v>
      </c>
      <c r="D7" s="107"/>
      <c r="E7" s="108"/>
      <c r="F7" s="109"/>
      <c r="G7" s="107"/>
      <c r="H7" s="108"/>
      <c r="I7" s="109"/>
      <c r="J7" s="107"/>
      <c r="K7" s="108"/>
      <c r="L7" s="109"/>
      <c r="M7" s="107"/>
      <c r="N7" s="108"/>
      <c r="O7" s="109"/>
      <c r="P7" s="107"/>
      <c r="Q7" s="108"/>
      <c r="R7" s="109"/>
      <c r="S7" s="107"/>
      <c r="T7" s="108"/>
      <c r="U7" s="109"/>
      <c r="V7" s="107"/>
      <c r="W7" s="108"/>
      <c r="X7" s="109"/>
      <c r="Y7" s="107"/>
      <c r="Z7" s="108"/>
      <c r="AA7" s="109"/>
      <c r="AB7" s="59" t="s">
        <v>2</v>
      </c>
      <c r="AC7" s="59" t="s">
        <v>38</v>
      </c>
      <c r="AD7" s="59" t="s">
        <v>15</v>
      </c>
    </row>
    <row r="8" spans="1:30" ht="13.5" customHeight="1">
      <c r="A8" s="105">
        <v>1</v>
      </c>
      <c r="B8" s="44" t="s">
        <v>74</v>
      </c>
      <c r="C8" s="37" t="s">
        <v>75</v>
      </c>
      <c r="D8" s="60"/>
      <c r="E8" s="61"/>
      <c r="F8" s="62"/>
      <c r="G8" s="60"/>
      <c r="H8" s="61"/>
      <c r="I8" s="62"/>
      <c r="J8" s="60"/>
      <c r="K8" s="61"/>
      <c r="L8" s="62"/>
      <c r="M8" s="60"/>
      <c r="N8" s="61"/>
      <c r="O8" s="62"/>
      <c r="P8" s="60" t="s">
        <v>192</v>
      </c>
      <c r="Q8" s="61" t="s">
        <v>192</v>
      </c>
      <c r="R8" s="62" t="s">
        <v>191</v>
      </c>
      <c r="S8" s="60" t="s">
        <v>191</v>
      </c>
      <c r="T8" s="61"/>
      <c r="U8" s="62"/>
      <c r="V8" s="60" t="s">
        <v>191</v>
      </c>
      <c r="W8" s="61"/>
      <c r="X8" s="62"/>
      <c r="Y8" s="60" t="s">
        <v>192</v>
      </c>
      <c r="Z8" s="61" t="s">
        <v>192</v>
      </c>
      <c r="AA8" s="62" t="s">
        <v>192</v>
      </c>
      <c r="AB8" s="110">
        <v>3.2</v>
      </c>
      <c r="AC8" s="80" t="str">
        <f>IF(ISBLANK(AB8),"",IF(AB8&gt;=3.48,"KSM",IF(AB8&gt;=3.1,"I A",IF(AB8&gt;=2.7,"II A",IF(AB8&gt;=2.4,"III A",IF(AB8&gt;=2.15,"I JA",IF(AB8&gt;=1.95,"II JA",IF(AB8&gt;=1.8,"III JA"))))))))</f>
        <v>I A</v>
      </c>
      <c r="AD8" s="71" t="s">
        <v>72</v>
      </c>
    </row>
    <row r="9" spans="1:30" ht="13.5" customHeight="1" thickBot="1">
      <c r="A9" s="106"/>
      <c r="B9" s="45" t="s">
        <v>76</v>
      </c>
      <c r="C9" s="38" t="s">
        <v>14</v>
      </c>
      <c r="D9" s="63"/>
      <c r="E9" s="64"/>
      <c r="F9" s="65"/>
      <c r="G9" s="63"/>
      <c r="H9" s="64"/>
      <c r="I9" s="65"/>
      <c r="J9" s="63"/>
      <c r="K9" s="64"/>
      <c r="L9" s="65"/>
      <c r="M9" s="63"/>
      <c r="N9" s="64"/>
      <c r="O9" s="65"/>
      <c r="P9" s="63"/>
      <c r="Q9" s="64"/>
      <c r="R9" s="65"/>
      <c r="S9" s="63"/>
      <c r="T9" s="64"/>
      <c r="U9" s="65"/>
      <c r="V9" s="63"/>
      <c r="W9" s="64"/>
      <c r="X9" s="65"/>
      <c r="Y9" s="63"/>
      <c r="Z9" s="64"/>
      <c r="AA9" s="65"/>
      <c r="AB9" s="111"/>
      <c r="AC9" s="81"/>
      <c r="AD9" s="72" t="s">
        <v>73</v>
      </c>
    </row>
    <row r="10" spans="1:30" ht="15.75">
      <c r="A10" s="105">
        <v>2</v>
      </c>
      <c r="B10" s="44" t="s">
        <v>136</v>
      </c>
      <c r="C10" s="37" t="s">
        <v>137</v>
      </c>
      <c r="D10" s="60"/>
      <c r="E10" s="61"/>
      <c r="F10" s="62"/>
      <c r="G10" s="60"/>
      <c r="H10" s="61"/>
      <c r="I10" s="62"/>
      <c r="J10" s="60"/>
      <c r="K10" s="61"/>
      <c r="L10" s="62"/>
      <c r="M10" s="60"/>
      <c r="N10" s="61"/>
      <c r="O10" s="62"/>
      <c r="P10" s="60" t="s">
        <v>191</v>
      </c>
      <c r="Q10" s="61"/>
      <c r="R10" s="62"/>
      <c r="S10" s="60" t="s">
        <v>192</v>
      </c>
      <c r="T10" s="61" t="s">
        <v>191</v>
      </c>
      <c r="U10" s="62"/>
      <c r="V10" s="60" t="s">
        <v>192</v>
      </c>
      <c r="W10" s="61" t="s">
        <v>191</v>
      </c>
      <c r="X10" s="62"/>
      <c r="Y10" s="60" t="s">
        <v>192</v>
      </c>
      <c r="Z10" s="61" t="s">
        <v>192</v>
      </c>
      <c r="AA10" s="62" t="s">
        <v>192</v>
      </c>
      <c r="AB10" s="110">
        <v>3.2</v>
      </c>
      <c r="AC10" s="80" t="str">
        <f>IF(ISBLANK(AB10),"",IF(AB10&gt;=3.48,"KSM",IF(AB10&gt;=3.1,"I A",IF(AB10&gt;=2.7,"II A",IF(AB10&gt;=2.4,"III A",IF(AB10&gt;=2.15,"I JA",IF(AB10&gt;=1.95,"II JA",IF(AB10&gt;=1.8,"III JA"))))))))</f>
        <v>I A</v>
      </c>
      <c r="AD10" s="71" t="s">
        <v>135</v>
      </c>
    </row>
    <row r="11" spans="1:30" ht="13.5" thickBot="1">
      <c r="A11" s="106"/>
      <c r="B11" s="45">
        <v>36151</v>
      </c>
      <c r="C11" s="38" t="s">
        <v>107</v>
      </c>
      <c r="D11" s="63"/>
      <c r="E11" s="64"/>
      <c r="F11" s="65"/>
      <c r="G11" s="63"/>
      <c r="H11" s="64"/>
      <c r="I11" s="65"/>
      <c r="J11" s="63"/>
      <c r="K11" s="64"/>
      <c r="L11" s="65"/>
      <c r="M11" s="63"/>
      <c r="N11" s="64"/>
      <c r="O11" s="65"/>
      <c r="P11" s="63"/>
      <c r="Q11" s="64"/>
      <c r="R11" s="65"/>
      <c r="S11" s="63"/>
      <c r="T11" s="64"/>
      <c r="U11" s="65"/>
      <c r="V11" s="63"/>
      <c r="W11" s="64"/>
      <c r="X11" s="65"/>
      <c r="Y11" s="63"/>
      <c r="Z11" s="64"/>
      <c r="AA11" s="65"/>
      <c r="AB11" s="111"/>
      <c r="AC11" s="81"/>
      <c r="AD11" s="72"/>
    </row>
    <row r="12" spans="1:30" ht="15.75">
      <c r="A12" s="105">
        <v>3</v>
      </c>
      <c r="B12" s="44" t="s">
        <v>133</v>
      </c>
      <c r="C12" s="37" t="s">
        <v>134</v>
      </c>
      <c r="D12" s="60"/>
      <c r="E12" s="61"/>
      <c r="F12" s="62"/>
      <c r="G12" s="60"/>
      <c r="H12" s="61"/>
      <c r="I12" s="62"/>
      <c r="J12" s="60"/>
      <c r="K12" s="61"/>
      <c r="L12" s="62"/>
      <c r="M12" s="60" t="s">
        <v>191</v>
      </c>
      <c r="N12" s="61"/>
      <c r="O12" s="62"/>
      <c r="P12" s="60" t="s">
        <v>192</v>
      </c>
      <c r="Q12" s="61" t="s">
        <v>192</v>
      </c>
      <c r="R12" s="62" t="s">
        <v>192</v>
      </c>
      <c r="S12" s="60"/>
      <c r="T12" s="61"/>
      <c r="U12" s="62"/>
      <c r="V12" s="60"/>
      <c r="W12" s="61"/>
      <c r="X12" s="62"/>
      <c r="Y12" s="60"/>
      <c r="Z12" s="61"/>
      <c r="AA12" s="62"/>
      <c r="AB12" s="110">
        <v>2.8</v>
      </c>
      <c r="AC12" s="80" t="str">
        <f>IF(ISBLANK(AB12),"",IF(AB12&gt;=3.48,"KSM",IF(AB12&gt;=3.1,"I A",IF(AB12&gt;=2.7,"II A",IF(AB12&gt;=2.4,"III A",IF(AB12&gt;=2.15,"I JA",IF(AB12&gt;=1.95,"II JA",IF(AB12&gt;=1.8,"III JA"))))))))</f>
        <v>II A</v>
      </c>
      <c r="AD12" s="71" t="s">
        <v>135</v>
      </c>
    </row>
    <row r="13" spans="1:30" ht="13.5" thickBot="1">
      <c r="A13" s="106"/>
      <c r="B13" s="45">
        <v>36256</v>
      </c>
      <c r="C13" s="38" t="s">
        <v>107</v>
      </c>
      <c r="D13" s="63"/>
      <c r="E13" s="64"/>
      <c r="F13" s="65"/>
      <c r="G13" s="63"/>
      <c r="H13" s="64"/>
      <c r="I13" s="65"/>
      <c r="J13" s="63"/>
      <c r="K13" s="64"/>
      <c r="L13" s="65"/>
      <c r="M13" s="63"/>
      <c r="N13" s="64"/>
      <c r="O13" s="65"/>
      <c r="P13" s="63"/>
      <c r="Q13" s="64"/>
      <c r="R13" s="65"/>
      <c r="S13" s="63"/>
      <c r="T13" s="64"/>
      <c r="U13" s="65"/>
      <c r="V13" s="63"/>
      <c r="W13" s="64"/>
      <c r="X13" s="65"/>
      <c r="Y13" s="63"/>
      <c r="Z13" s="64"/>
      <c r="AA13" s="65"/>
      <c r="AB13" s="111"/>
      <c r="AC13" s="81"/>
      <c r="AD13" s="72"/>
    </row>
    <row r="14" spans="1:30" ht="13.5" customHeight="1">
      <c r="A14" s="105">
        <v>4</v>
      </c>
      <c r="B14" s="44" t="s">
        <v>117</v>
      </c>
      <c r="C14" s="37" t="s">
        <v>118</v>
      </c>
      <c r="D14" s="60"/>
      <c r="E14" s="61"/>
      <c r="F14" s="62"/>
      <c r="G14" s="60"/>
      <c r="H14" s="61"/>
      <c r="I14" s="62"/>
      <c r="J14" s="60" t="s">
        <v>191</v>
      </c>
      <c r="K14" s="61"/>
      <c r="L14" s="62"/>
      <c r="M14" s="60" t="s">
        <v>192</v>
      </c>
      <c r="N14" s="61" t="s">
        <v>191</v>
      </c>
      <c r="O14" s="62"/>
      <c r="P14" s="60" t="s">
        <v>192</v>
      </c>
      <c r="Q14" s="61" t="s">
        <v>192</v>
      </c>
      <c r="R14" s="62" t="s">
        <v>192</v>
      </c>
      <c r="S14" s="60"/>
      <c r="T14" s="61"/>
      <c r="U14" s="62"/>
      <c r="V14" s="60"/>
      <c r="W14" s="61"/>
      <c r="X14" s="62"/>
      <c r="Y14" s="60"/>
      <c r="Z14" s="61"/>
      <c r="AA14" s="62"/>
      <c r="AB14" s="110">
        <v>2.8</v>
      </c>
      <c r="AC14" s="80" t="str">
        <f>IF(ISBLANK(AB14),"",IF(AB14&gt;=3.48,"KSM",IF(AB14&gt;=3.1,"I A",IF(AB14&gt;=2.7,"II A",IF(AB14&gt;=2.4,"III A",IF(AB14&gt;=2.15,"I JA",IF(AB14&gt;=1.95,"II JA",IF(AB14&gt;=1.8,"III JA"))))))))</f>
        <v>II A</v>
      </c>
      <c r="AD14" s="71" t="s">
        <v>110</v>
      </c>
    </row>
    <row r="15" spans="1:30" ht="13.5" customHeight="1" thickBot="1">
      <c r="A15" s="106"/>
      <c r="B15" s="45" t="s">
        <v>119</v>
      </c>
      <c r="C15" s="38" t="s">
        <v>107</v>
      </c>
      <c r="D15" s="63"/>
      <c r="E15" s="64"/>
      <c r="F15" s="65"/>
      <c r="G15" s="63"/>
      <c r="H15" s="64"/>
      <c r="I15" s="65"/>
      <c r="J15" s="63"/>
      <c r="K15" s="64"/>
      <c r="L15" s="65"/>
      <c r="M15" s="63"/>
      <c r="N15" s="64"/>
      <c r="O15" s="65"/>
      <c r="P15" s="63"/>
      <c r="Q15" s="64"/>
      <c r="R15" s="65"/>
      <c r="S15" s="63"/>
      <c r="T15" s="64"/>
      <c r="U15" s="65"/>
      <c r="V15" s="63"/>
      <c r="W15" s="64"/>
      <c r="X15" s="65"/>
      <c r="Y15" s="63"/>
      <c r="Z15" s="64"/>
      <c r="AA15" s="65"/>
      <c r="AB15" s="111"/>
      <c r="AC15" s="81"/>
      <c r="AD15" s="72"/>
    </row>
    <row r="16" spans="1:30" ht="13.5" customHeight="1">
      <c r="A16" s="105">
        <v>5</v>
      </c>
      <c r="B16" s="44" t="s">
        <v>121</v>
      </c>
      <c r="C16" s="37" t="s">
        <v>122</v>
      </c>
      <c r="D16" s="60" t="s">
        <v>191</v>
      </c>
      <c r="E16" s="61"/>
      <c r="F16" s="62"/>
      <c r="G16" s="60" t="s">
        <v>192</v>
      </c>
      <c r="H16" s="61" t="s">
        <v>192</v>
      </c>
      <c r="I16" s="62" t="s">
        <v>193</v>
      </c>
      <c r="J16" s="60"/>
      <c r="K16" s="61"/>
      <c r="L16" s="62"/>
      <c r="M16" s="60"/>
      <c r="N16" s="61"/>
      <c r="O16" s="62"/>
      <c r="P16" s="60"/>
      <c r="Q16" s="61"/>
      <c r="R16" s="62"/>
      <c r="S16" s="60"/>
      <c r="T16" s="61"/>
      <c r="U16" s="62"/>
      <c r="V16" s="60"/>
      <c r="W16" s="61"/>
      <c r="X16" s="62"/>
      <c r="Y16" s="60"/>
      <c r="Z16" s="61"/>
      <c r="AA16" s="62"/>
      <c r="AB16" s="110">
        <v>2.2</v>
      </c>
      <c r="AC16" s="80" t="str">
        <f>IF(ISBLANK(AB16),"",IF(AB16&gt;=3.48,"KSM",IF(AB16&gt;=3.1,"I A",IF(AB16&gt;=2.7,"II A",IF(AB16&gt;=2.4,"III A",IF(AB16&gt;=2.15,"I JA",IF(AB16&gt;=1.95,"II JA",IF(AB16&gt;=1.8,"III JA"))))))))</f>
        <v>I JA</v>
      </c>
      <c r="AD16" s="71" t="s">
        <v>120</v>
      </c>
    </row>
    <row r="17" spans="1:30" ht="13.5" customHeight="1" thickBot="1">
      <c r="A17" s="106"/>
      <c r="B17" s="45" t="s">
        <v>123</v>
      </c>
      <c r="C17" s="38" t="s">
        <v>107</v>
      </c>
      <c r="D17" s="66"/>
      <c r="E17" s="67"/>
      <c r="F17" s="68"/>
      <c r="G17" s="66"/>
      <c r="H17" s="67"/>
      <c r="I17" s="68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66"/>
      <c r="W17" s="67"/>
      <c r="X17" s="68"/>
      <c r="Y17" s="66"/>
      <c r="Z17" s="67"/>
      <c r="AA17" s="68"/>
      <c r="AB17" s="111"/>
      <c r="AC17" s="81"/>
      <c r="AD17" s="72"/>
    </row>
  </sheetData>
  <sheetProtection/>
  <mergeCells count="31">
    <mergeCell ref="AB10:AB11"/>
    <mergeCell ref="AC10:AC11"/>
    <mergeCell ref="AB14:AB15"/>
    <mergeCell ref="AC14:AC15"/>
    <mergeCell ref="AB16:AB17"/>
    <mergeCell ref="AC16:AC17"/>
    <mergeCell ref="AB12:AB13"/>
    <mergeCell ref="AC12:AC13"/>
    <mergeCell ref="AB8:AB9"/>
    <mergeCell ref="AC8:AC9"/>
    <mergeCell ref="Y7:AA7"/>
    <mergeCell ref="P6:R6"/>
    <mergeCell ref="V6:X6"/>
    <mergeCell ref="Y6:AA6"/>
    <mergeCell ref="V7:X7"/>
    <mergeCell ref="S6:U6"/>
    <mergeCell ref="D6:F6"/>
    <mergeCell ref="P7:R7"/>
    <mergeCell ref="S7:U7"/>
    <mergeCell ref="G6:I6"/>
    <mergeCell ref="J6:L6"/>
    <mergeCell ref="M6:O6"/>
    <mergeCell ref="A14:A15"/>
    <mergeCell ref="M7:O7"/>
    <mergeCell ref="A10:A11"/>
    <mergeCell ref="A16:A17"/>
    <mergeCell ref="A12:A13"/>
    <mergeCell ref="A8:A9"/>
    <mergeCell ref="D7:F7"/>
    <mergeCell ref="G7:I7"/>
    <mergeCell ref="J7:L7"/>
  </mergeCells>
  <printOptions horizontalCentered="1"/>
  <pageMargins left="0.7874015748031497" right="0.7874015748031497" top="1.1811023622047245" bottom="0.7874015748031497" header="0.1968503937007874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3"/>
  <sheetViews>
    <sheetView showZeros="0" workbookViewId="0" topLeftCell="A1">
      <selection activeCell="Y19" sqref="Y19"/>
    </sheetView>
  </sheetViews>
  <sheetFormatPr defaultColWidth="9.140625" defaultRowHeight="12.75"/>
  <cols>
    <col min="1" max="1" width="6.7109375" style="6" customWidth="1"/>
    <col min="2" max="2" width="15.00390625" style="6" customWidth="1"/>
    <col min="3" max="3" width="15.00390625" style="5" customWidth="1"/>
    <col min="4" max="9" width="2.7109375" style="6" customWidth="1"/>
    <col min="10" max="27" width="2.7109375" style="5" customWidth="1"/>
    <col min="28" max="28" width="9.140625" style="5" customWidth="1"/>
    <col min="29" max="29" width="6.28125" style="5" customWidth="1"/>
    <col min="30" max="30" width="18.00390625" style="5" customWidth="1"/>
    <col min="31" max="16384" width="9.140625" style="5" customWidth="1"/>
  </cols>
  <sheetData>
    <row r="1" spans="1:17" s="4" customFormat="1" ht="18" customHeight="1">
      <c r="A1" s="9" t="s">
        <v>36</v>
      </c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3.5" customHeight="1">
      <c r="A2" s="51" t="s">
        <v>39</v>
      </c>
      <c r="B2" s="2"/>
      <c r="C2" s="1"/>
      <c r="D2" s="2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9" ht="10.5" customHeight="1">
      <c r="A3" s="51"/>
      <c r="B3" s="2"/>
      <c r="C3" s="1"/>
      <c r="D3" s="3"/>
      <c r="E3" s="3"/>
      <c r="F3" s="3"/>
      <c r="G3" s="3"/>
      <c r="H3" s="3"/>
      <c r="I3" s="5"/>
    </row>
    <row r="4" spans="3:8" ht="18" customHeight="1">
      <c r="C4" s="1" t="s">
        <v>35</v>
      </c>
      <c r="G4" s="5"/>
      <c r="H4" s="5"/>
    </row>
    <row r="5" spans="1:30" ht="13.5" customHeight="1" thickBot="1">
      <c r="A5" s="5"/>
      <c r="B5" s="5"/>
      <c r="C5" s="7"/>
      <c r="D5" s="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1" s="55" customFormat="1" ht="13.5" customHeight="1" thickBot="1">
      <c r="A6" s="5"/>
      <c r="B6" s="53" t="s">
        <v>5</v>
      </c>
      <c r="C6" s="54" t="s">
        <v>6</v>
      </c>
      <c r="D6" s="107" t="s">
        <v>194</v>
      </c>
      <c r="E6" s="108"/>
      <c r="F6" s="109"/>
      <c r="G6" s="107" t="s">
        <v>195</v>
      </c>
      <c r="H6" s="108"/>
      <c r="I6" s="109"/>
      <c r="J6" s="107" t="s">
        <v>196</v>
      </c>
      <c r="K6" s="108"/>
      <c r="L6" s="109"/>
      <c r="M6" s="107" t="s">
        <v>197</v>
      </c>
      <c r="N6" s="108"/>
      <c r="O6" s="109"/>
      <c r="P6" s="107" t="s">
        <v>198</v>
      </c>
      <c r="Q6" s="108"/>
      <c r="R6" s="109"/>
      <c r="S6" s="107" t="s">
        <v>199</v>
      </c>
      <c r="T6" s="108"/>
      <c r="U6" s="109"/>
      <c r="V6" s="107" t="s">
        <v>200</v>
      </c>
      <c r="W6" s="108"/>
      <c r="X6" s="109"/>
      <c r="Y6" s="107"/>
      <c r="Z6" s="108"/>
      <c r="AA6" s="109"/>
      <c r="AE6" s="5"/>
    </row>
    <row r="7" spans="1:30" ht="13.5" customHeight="1" thickBot="1">
      <c r="A7" s="56" t="s">
        <v>0</v>
      </c>
      <c r="B7" s="57" t="s">
        <v>7</v>
      </c>
      <c r="C7" s="58" t="s">
        <v>1</v>
      </c>
      <c r="D7" s="107"/>
      <c r="E7" s="108"/>
      <c r="F7" s="109"/>
      <c r="G7" s="107"/>
      <c r="H7" s="108"/>
      <c r="I7" s="109"/>
      <c r="J7" s="107"/>
      <c r="K7" s="108"/>
      <c r="L7" s="109"/>
      <c r="M7" s="107"/>
      <c r="N7" s="108"/>
      <c r="O7" s="109"/>
      <c r="P7" s="107"/>
      <c r="Q7" s="108"/>
      <c r="R7" s="109"/>
      <c r="S7" s="107"/>
      <c r="T7" s="108"/>
      <c r="U7" s="109"/>
      <c r="V7" s="107"/>
      <c r="W7" s="108"/>
      <c r="X7" s="109"/>
      <c r="Y7" s="107"/>
      <c r="Z7" s="108"/>
      <c r="AA7" s="109"/>
      <c r="AB7" s="59" t="s">
        <v>2</v>
      </c>
      <c r="AC7" s="59" t="s">
        <v>38</v>
      </c>
      <c r="AD7" s="59" t="s">
        <v>15</v>
      </c>
    </row>
    <row r="8" spans="1:30" ht="13.5" customHeight="1">
      <c r="A8" s="105">
        <v>1</v>
      </c>
      <c r="B8" s="44" t="s">
        <v>46</v>
      </c>
      <c r="C8" s="37" t="s">
        <v>47</v>
      </c>
      <c r="D8" s="60"/>
      <c r="E8" s="61"/>
      <c r="F8" s="62"/>
      <c r="G8" s="60"/>
      <c r="H8" s="61"/>
      <c r="I8" s="62"/>
      <c r="J8" s="60" t="s">
        <v>192</v>
      </c>
      <c r="K8" s="61" t="s">
        <v>192</v>
      </c>
      <c r="L8" s="62" t="s">
        <v>191</v>
      </c>
      <c r="M8" s="60" t="s">
        <v>191</v>
      </c>
      <c r="N8" s="61"/>
      <c r="O8" s="62"/>
      <c r="P8" s="60" t="s">
        <v>191</v>
      </c>
      <c r="Q8" s="61"/>
      <c r="R8" s="62"/>
      <c r="S8" s="60" t="s">
        <v>192</v>
      </c>
      <c r="T8" s="61" t="s">
        <v>191</v>
      </c>
      <c r="U8" s="62"/>
      <c r="V8" s="60" t="s">
        <v>192</v>
      </c>
      <c r="W8" s="61" t="s">
        <v>192</v>
      </c>
      <c r="X8" s="62" t="s">
        <v>192</v>
      </c>
      <c r="Y8" s="60"/>
      <c r="Z8" s="61"/>
      <c r="AA8" s="62"/>
      <c r="AB8" s="110">
        <v>4.6</v>
      </c>
      <c r="AC8" s="80" t="str">
        <f>IF(ISBLANK(AB8),"",IF(AB8&gt;=4.6,"KSM",IF(AB8&gt;=4.1,"I A",IF(AB8&gt;=3.5,"II A",IF(AB8&gt;=3.05,"III A",IF(AB8&gt;=2.6,"I JA",IF(AB8&gt;=2.2,"II JA",IF(AB8&gt;=1.9,"III JA"))))))))</f>
        <v>KSM</v>
      </c>
      <c r="AD8" s="69" t="s">
        <v>48</v>
      </c>
    </row>
    <row r="9" spans="1:30" ht="13.5" customHeight="1" thickBot="1">
      <c r="A9" s="106"/>
      <c r="B9" s="45" t="s">
        <v>49</v>
      </c>
      <c r="C9" s="38" t="s">
        <v>50</v>
      </c>
      <c r="D9" s="63"/>
      <c r="E9" s="64"/>
      <c r="F9" s="65"/>
      <c r="G9" s="63"/>
      <c r="H9" s="64"/>
      <c r="I9" s="65"/>
      <c r="J9" s="63"/>
      <c r="K9" s="64"/>
      <c r="L9" s="65"/>
      <c r="M9" s="63"/>
      <c r="N9" s="64"/>
      <c r="O9" s="65"/>
      <c r="P9" s="63"/>
      <c r="Q9" s="64"/>
      <c r="R9" s="65"/>
      <c r="S9" s="63"/>
      <c r="T9" s="64"/>
      <c r="U9" s="65"/>
      <c r="V9" s="63"/>
      <c r="W9" s="64"/>
      <c r="X9" s="65"/>
      <c r="Y9" s="63"/>
      <c r="Z9" s="64"/>
      <c r="AA9" s="65"/>
      <c r="AB9" s="111"/>
      <c r="AC9" s="81"/>
      <c r="AD9" s="70"/>
    </row>
    <row r="10" spans="1:30" ht="13.5" customHeight="1">
      <c r="A10" s="105">
        <v>2</v>
      </c>
      <c r="B10" s="44" t="s">
        <v>69</v>
      </c>
      <c r="C10" s="37" t="s">
        <v>70</v>
      </c>
      <c r="D10" s="60" t="s">
        <v>191</v>
      </c>
      <c r="E10" s="61"/>
      <c r="F10" s="62"/>
      <c r="G10" s="60" t="s">
        <v>191</v>
      </c>
      <c r="H10" s="61"/>
      <c r="I10" s="62"/>
      <c r="J10" s="60" t="s">
        <v>192</v>
      </c>
      <c r="K10" s="61" t="s">
        <v>192</v>
      </c>
      <c r="L10" s="62" t="s">
        <v>191</v>
      </c>
      <c r="M10" s="60" t="s">
        <v>192</v>
      </c>
      <c r="N10" s="61" t="s">
        <v>192</v>
      </c>
      <c r="O10" s="62" t="s">
        <v>192</v>
      </c>
      <c r="P10" s="60"/>
      <c r="Q10" s="61"/>
      <c r="R10" s="62"/>
      <c r="S10" s="60"/>
      <c r="T10" s="61"/>
      <c r="U10" s="62"/>
      <c r="V10" s="60"/>
      <c r="W10" s="61"/>
      <c r="X10" s="62"/>
      <c r="Y10" s="60"/>
      <c r="Z10" s="61"/>
      <c r="AA10" s="62"/>
      <c r="AB10" s="110">
        <v>4.3</v>
      </c>
      <c r="AC10" s="80" t="str">
        <f>IF(ISBLANK(AB10),"",IF(AB10&gt;=4.6,"KSM",IF(AB10&gt;=4.1,"I A",IF(AB10&gt;=3.5,"II A",IF(AB10&gt;=3.05,"III A",IF(AB10&gt;=2.6,"I JA",IF(AB10&gt;=2.2,"II JA",IF(AB10&gt;=1.9,"III JA"))))))))</f>
        <v>I A</v>
      </c>
      <c r="AD10" s="71" t="s">
        <v>72</v>
      </c>
    </row>
    <row r="11" spans="1:30" ht="13.5" customHeight="1" thickBot="1">
      <c r="A11" s="106"/>
      <c r="B11" s="45" t="s">
        <v>71</v>
      </c>
      <c r="C11" s="38" t="s">
        <v>14</v>
      </c>
      <c r="D11" s="63"/>
      <c r="E11" s="64"/>
      <c r="F11" s="65"/>
      <c r="G11" s="63"/>
      <c r="H11" s="64"/>
      <c r="I11" s="65"/>
      <c r="J11" s="63"/>
      <c r="K11" s="64"/>
      <c r="L11" s="65"/>
      <c r="M11" s="63"/>
      <c r="N11" s="64"/>
      <c r="O11" s="65"/>
      <c r="P11" s="63"/>
      <c r="Q11" s="64"/>
      <c r="R11" s="65"/>
      <c r="S11" s="63"/>
      <c r="T11" s="64"/>
      <c r="U11" s="65"/>
      <c r="V11" s="63"/>
      <c r="W11" s="64"/>
      <c r="X11" s="65"/>
      <c r="Y11" s="63"/>
      <c r="Z11" s="64"/>
      <c r="AA11" s="65"/>
      <c r="AB11" s="111"/>
      <c r="AC11" s="81"/>
      <c r="AD11" s="72" t="s">
        <v>73</v>
      </c>
    </row>
    <row r="12" spans="1:30" ht="13.5" customHeight="1">
      <c r="A12" s="105">
        <v>3</v>
      </c>
      <c r="B12" s="44" t="s">
        <v>83</v>
      </c>
      <c r="C12" s="37" t="s">
        <v>84</v>
      </c>
      <c r="D12" s="60" t="s">
        <v>192</v>
      </c>
      <c r="E12" s="61" t="s">
        <v>191</v>
      </c>
      <c r="F12" s="62"/>
      <c r="G12" s="60" t="s">
        <v>192</v>
      </c>
      <c r="H12" s="61" t="s">
        <v>192</v>
      </c>
      <c r="I12" s="62" t="s">
        <v>192</v>
      </c>
      <c r="J12" s="60"/>
      <c r="K12" s="61"/>
      <c r="L12" s="62"/>
      <c r="M12" s="60"/>
      <c r="N12" s="61"/>
      <c r="O12" s="62"/>
      <c r="P12" s="60"/>
      <c r="Q12" s="61"/>
      <c r="R12" s="62"/>
      <c r="S12" s="60"/>
      <c r="T12" s="61"/>
      <c r="U12" s="62"/>
      <c r="V12" s="60"/>
      <c r="W12" s="61"/>
      <c r="X12" s="62"/>
      <c r="Y12" s="60"/>
      <c r="Z12" s="61"/>
      <c r="AA12" s="62"/>
      <c r="AB12" s="110">
        <v>4</v>
      </c>
      <c r="AC12" s="80" t="str">
        <f>IF(ISBLANK(AB12),"",IF(AB12&gt;=4.6,"KSM",IF(AB12&gt;=4.1,"I A",IF(AB12&gt;=3.5,"II A",IF(AB12&gt;=3.05,"III A",IF(AB12&gt;=2.6,"I JA",IF(AB12&gt;=2.2,"II JA",IF(AB12&gt;=1.9,"III JA"))))))))</f>
        <v>II A</v>
      </c>
      <c r="AD12" s="71" t="s">
        <v>82</v>
      </c>
    </row>
    <row r="13" spans="1:30" ht="13.5" customHeight="1" thickBot="1">
      <c r="A13" s="106"/>
      <c r="B13" s="45" t="s">
        <v>85</v>
      </c>
      <c r="C13" s="38" t="s">
        <v>81</v>
      </c>
      <c r="D13" s="66"/>
      <c r="E13" s="67"/>
      <c r="F13" s="68"/>
      <c r="G13" s="66"/>
      <c r="H13" s="67"/>
      <c r="I13" s="68"/>
      <c r="J13" s="66"/>
      <c r="K13" s="67"/>
      <c r="L13" s="68"/>
      <c r="M13" s="66"/>
      <c r="N13" s="67"/>
      <c r="O13" s="68"/>
      <c r="P13" s="66"/>
      <c r="Q13" s="67"/>
      <c r="R13" s="68"/>
      <c r="S13" s="66"/>
      <c r="T13" s="67"/>
      <c r="U13" s="68"/>
      <c r="V13" s="66"/>
      <c r="W13" s="67"/>
      <c r="X13" s="68"/>
      <c r="Y13" s="66"/>
      <c r="Z13" s="67"/>
      <c r="AA13" s="68"/>
      <c r="AB13" s="111"/>
      <c r="AC13" s="81"/>
      <c r="AD13" s="72"/>
    </row>
  </sheetData>
  <sheetProtection/>
  <mergeCells count="25">
    <mergeCell ref="AB8:AB9"/>
    <mergeCell ref="AC8:AC9"/>
    <mergeCell ref="AB10:AB11"/>
    <mergeCell ref="AC10:AC11"/>
    <mergeCell ref="A10:A11"/>
    <mergeCell ref="AC12:AC13"/>
    <mergeCell ref="A12:A13"/>
    <mergeCell ref="AB12:AB13"/>
    <mergeCell ref="S7:U7"/>
    <mergeCell ref="V7:X7"/>
    <mergeCell ref="Y7:AA7"/>
    <mergeCell ref="A8:A9"/>
    <mergeCell ref="S6:U6"/>
    <mergeCell ref="V6:X6"/>
    <mergeCell ref="Y6:AA6"/>
    <mergeCell ref="D7:F7"/>
    <mergeCell ref="G7:I7"/>
    <mergeCell ref="J7:L7"/>
    <mergeCell ref="M7:O7"/>
    <mergeCell ref="P7:R7"/>
    <mergeCell ref="D6:F6"/>
    <mergeCell ref="G6:I6"/>
    <mergeCell ref="J6:L6"/>
    <mergeCell ref="M6:O6"/>
    <mergeCell ref="P6:R6"/>
  </mergeCells>
  <printOptions horizontalCentered="1"/>
  <pageMargins left="0.7874015748031497" right="0.7874015748031497" top="1.1811023622047245" bottom="0.7874015748031497" header="0.1968503937007874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Steponas</cp:lastModifiedBy>
  <cp:lastPrinted>2017-12-15T14:03:55Z</cp:lastPrinted>
  <dcterms:created xsi:type="dcterms:W3CDTF">1996-10-14T23:33:28Z</dcterms:created>
  <dcterms:modified xsi:type="dcterms:W3CDTF">2017-12-15T15:15:40Z</dcterms:modified>
  <cp:category/>
  <cp:version/>
  <cp:contentType/>
  <cp:contentStatus/>
</cp:coreProperties>
</file>