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908" firstSheet="10" activeTab="30"/>
  </bookViews>
  <sheets>
    <sheet name="Viršelis" sheetId="9" r:id="rId1"/>
    <sheet name="Kartis vyrai" sheetId="85" r:id="rId2"/>
    <sheet name="Kartis moterys" sheetId="86" r:id="rId3"/>
    <sheet name="1J" sheetId="52" r:id="rId4"/>
    <sheet name="2J" sheetId="54" r:id="rId5"/>
    <sheet name="3J" sheetId="55" r:id="rId6"/>
    <sheet name="4J" sheetId="56" r:id="rId7"/>
    <sheet name="5J" sheetId="64" r:id="rId8"/>
    <sheet name="5-kovė jaunės" sheetId="44" r:id="rId9"/>
    <sheet name="1M" sheetId="71" r:id="rId10"/>
    <sheet name="2M" sheetId="72" r:id="rId11"/>
    <sheet name="3M" sheetId="76" r:id="rId12"/>
    <sheet name="4M" sheetId="75" r:id="rId13"/>
    <sheet name="5M" sheetId="77" r:id="rId14"/>
    <sheet name="5-kovė moterys, jaunuolės" sheetId="46" r:id="rId15"/>
    <sheet name="1Vj " sheetId="57" r:id="rId16"/>
    <sheet name="2Vj" sheetId="58" r:id="rId17"/>
    <sheet name="3Vj" sheetId="59" r:id="rId18"/>
    <sheet name="4Vj" sheetId="65" r:id="rId19"/>
    <sheet name="5Vj" sheetId="69" r:id="rId20"/>
    <sheet name="6Vj" sheetId="78" r:id="rId21"/>
    <sheet name="7Vj" sheetId="73" r:id="rId22"/>
    <sheet name="7-kovė jauniai" sheetId="45" r:id="rId23"/>
    <sheet name="1Jn" sheetId="60" r:id="rId24"/>
    <sheet name="2Jn" sheetId="61" r:id="rId25"/>
    <sheet name="3Jn" sheetId="62" r:id="rId26"/>
    <sheet name="4Jn" sheetId="68" r:id="rId27"/>
    <sheet name="5Jn" sheetId="70" r:id="rId28"/>
    <sheet name="6Jn" sheetId="79" r:id="rId29"/>
    <sheet name="7Jn" sheetId="74" r:id="rId30"/>
    <sheet name="7-kovė U-20" sheetId="47" r:id="rId31"/>
    <sheet name="1V" sheetId="63" r:id="rId32"/>
    <sheet name="2V" sheetId="80" r:id="rId33"/>
    <sheet name="3V" sheetId="81" r:id="rId34"/>
    <sheet name="4V" sheetId="67" r:id="rId35"/>
    <sheet name="5V" sheetId="82" r:id="rId36"/>
    <sheet name="6V" sheetId="83" r:id="rId37"/>
    <sheet name="7v" sheetId="84" r:id="rId38"/>
    <sheet name="7-kovė vyrai" sheetId="48" r:id="rId39"/>
  </sheets>
  <definedNames>
    <definedName name="Sektoriu_Tolis_V_List" localSheetId="3">#REF!</definedName>
    <definedName name="Sektoriu_Tolis_V_List" localSheetId="23">#REF!</definedName>
    <definedName name="Sektoriu_Tolis_V_List" localSheetId="9">#REF!</definedName>
    <definedName name="Sektoriu_Tolis_V_List" localSheetId="31">#REF!</definedName>
    <definedName name="Sektoriu_Tolis_V_List" localSheetId="15">#REF!</definedName>
    <definedName name="Sektoriu_Tolis_V_List" localSheetId="4">#REF!</definedName>
    <definedName name="Sektoriu_Tolis_V_List" localSheetId="24">#REF!</definedName>
    <definedName name="Sektoriu_Tolis_V_List" localSheetId="10">#REF!</definedName>
    <definedName name="Sektoriu_Tolis_V_List" localSheetId="32">#REF!</definedName>
    <definedName name="Sektoriu_Tolis_V_List" localSheetId="16">#REF!</definedName>
    <definedName name="Sektoriu_Tolis_V_List" localSheetId="5">#REF!</definedName>
    <definedName name="Sektoriu_Tolis_V_List" localSheetId="25">#REF!</definedName>
    <definedName name="Sektoriu_Tolis_V_List" localSheetId="11">#REF!</definedName>
    <definedName name="Sektoriu_Tolis_V_List" localSheetId="33">#REF!</definedName>
    <definedName name="Sektoriu_Tolis_V_List" localSheetId="17">#REF!</definedName>
    <definedName name="Sektoriu_Tolis_V_List" localSheetId="6">#REF!</definedName>
    <definedName name="Sektoriu_Tolis_V_List" localSheetId="26">#REF!</definedName>
    <definedName name="Sektoriu_Tolis_V_List" localSheetId="12">#REF!</definedName>
    <definedName name="Sektoriu_Tolis_V_List" localSheetId="34">#REF!</definedName>
    <definedName name="Sektoriu_Tolis_V_List" localSheetId="18">#REF!</definedName>
    <definedName name="Sektoriu_Tolis_V_List" localSheetId="7">#REF!</definedName>
    <definedName name="Sektoriu_Tolis_V_List" localSheetId="27">#REF!</definedName>
    <definedName name="Sektoriu_Tolis_V_List" localSheetId="8">#REF!</definedName>
    <definedName name="Sektoriu_Tolis_V_List" localSheetId="14">#REF!</definedName>
    <definedName name="Sektoriu_Tolis_V_List" localSheetId="13">#REF!</definedName>
    <definedName name="Sektoriu_Tolis_V_List" localSheetId="35">#REF!</definedName>
    <definedName name="Sektoriu_Tolis_V_List" localSheetId="19">#REF!</definedName>
    <definedName name="Sektoriu_Tolis_V_List" localSheetId="28">#REF!</definedName>
    <definedName name="Sektoriu_Tolis_V_List" localSheetId="36">#REF!</definedName>
    <definedName name="Sektoriu_Tolis_V_List" localSheetId="20">#REF!</definedName>
    <definedName name="Sektoriu_Tolis_V_List" localSheetId="29">#REF!</definedName>
    <definedName name="Sektoriu_Tolis_V_List" localSheetId="22">#REF!</definedName>
    <definedName name="Sektoriu_Tolis_V_List" localSheetId="30">#REF!</definedName>
    <definedName name="Sektoriu_Tolis_V_List" localSheetId="38">#REF!</definedName>
    <definedName name="Sektoriu_Tolis_V_List" localSheetId="37">#REF!</definedName>
    <definedName name="Sektoriu_Tolis_V_List" localSheetId="21">#REF!</definedName>
    <definedName name="Sektoriu_Tolis_V_List" localSheetId="2">#REF!</definedName>
    <definedName name="Sektoriu_Tolis_V_List" localSheetId="1">#REF!</definedName>
    <definedName name="Sektoriu_Tolis_V_List">#REF!</definedName>
    <definedName name="Sektoriu_Tolis_V_List_21" localSheetId="3">#REF!</definedName>
    <definedName name="Sektoriu_Tolis_V_List_21" localSheetId="23">#REF!</definedName>
    <definedName name="Sektoriu_Tolis_V_List_21" localSheetId="9">#REF!</definedName>
    <definedName name="Sektoriu_Tolis_V_List_21" localSheetId="31">#REF!</definedName>
    <definedName name="Sektoriu_Tolis_V_List_21" localSheetId="15">#REF!</definedName>
    <definedName name="Sektoriu_Tolis_V_List_21" localSheetId="32">#REF!</definedName>
    <definedName name="Sektoriu_Tolis_V_List_21" localSheetId="33">#REF!</definedName>
    <definedName name="Sektoriu_Tolis_V_List_21" localSheetId="26">#REF!</definedName>
    <definedName name="Sektoriu_Tolis_V_List_21" localSheetId="7">#REF!</definedName>
    <definedName name="Sektoriu_Tolis_V_List_21" localSheetId="27">#REF!</definedName>
    <definedName name="Sektoriu_Tolis_V_List_21" localSheetId="13">#REF!</definedName>
    <definedName name="Sektoriu_Tolis_V_List_21" localSheetId="35">#REF!</definedName>
    <definedName name="Sektoriu_Tolis_V_List_21" localSheetId="19">#REF!</definedName>
    <definedName name="Sektoriu_Tolis_V_List_21" localSheetId="36">#REF!</definedName>
    <definedName name="Sektoriu_Tolis_V_List_21" localSheetId="29">#REF!</definedName>
    <definedName name="Sektoriu_Tolis_V_List_21" localSheetId="37">#REF!</definedName>
    <definedName name="Sektoriu_Tolis_V_List_21" localSheetId="21">#REF!</definedName>
    <definedName name="Sektoriu_Tolis_V_List_21">#REF!</definedName>
    <definedName name="Sektoriu_Tolis_V_List_22" localSheetId="3">#REF!</definedName>
    <definedName name="Sektoriu_Tolis_V_List_22" localSheetId="23">#REF!</definedName>
    <definedName name="Sektoriu_Tolis_V_List_22" localSheetId="9">#REF!</definedName>
    <definedName name="Sektoriu_Tolis_V_List_22" localSheetId="31">#REF!</definedName>
    <definedName name="Sektoriu_Tolis_V_List_22" localSheetId="15">#REF!</definedName>
    <definedName name="Sektoriu_Tolis_V_List_22" localSheetId="32">#REF!</definedName>
    <definedName name="Sektoriu_Tolis_V_List_22" localSheetId="33">#REF!</definedName>
    <definedName name="Sektoriu_Tolis_V_List_22" localSheetId="26">#REF!</definedName>
    <definedName name="Sektoriu_Tolis_V_List_22" localSheetId="7">#REF!</definedName>
    <definedName name="Sektoriu_Tolis_V_List_22" localSheetId="27">#REF!</definedName>
    <definedName name="Sektoriu_Tolis_V_List_22" localSheetId="13">#REF!</definedName>
    <definedName name="Sektoriu_Tolis_V_List_22" localSheetId="35">#REF!</definedName>
    <definedName name="Sektoriu_Tolis_V_List_22" localSheetId="19">#REF!</definedName>
    <definedName name="Sektoriu_Tolis_V_List_22" localSheetId="36">#REF!</definedName>
    <definedName name="Sektoriu_Tolis_V_List_22" localSheetId="29">#REF!</definedName>
    <definedName name="Sektoriu_Tolis_V_List_22" localSheetId="37">#REF!</definedName>
    <definedName name="Sektoriu_Tolis_V_List_22" localSheetId="21">#REF!</definedName>
    <definedName name="Sektoriu_Tolis_V_List_22">#REF!</definedName>
  </definedNames>
  <calcPr calcId="162913"/>
</workbook>
</file>

<file path=xl/calcChain.xml><?xml version="1.0" encoding="utf-8"?>
<calcChain xmlns="http://schemas.openxmlformats.org/spreadsheetml/2006/main">
  <c r="B13" i="67" l="1"/>
  <c r="B9" i="67" s="1"/>
  <c r="A11" i="67"/>
  <c r="A13" i="67" s="1"/>
  <c r="AJ13" i="67"/>
  <c r="AJ14" i="67" s="1"/>
  <c r="AJ11" i="67"/>
  <c r="AJ12" i="67" s="1"/>
  <c r="AJ9" i="67"/>
  <c r="AJ10" i="67" s="1"/>
  <c r="AD18" i="86"/>
  <c r="AD16" i="86"/>
  <c r="AD14" i="86"/>
  <c r="AD12" i="86"/>
  <c r="AD10" i="86"/>
  <c r="AD8" i="86"/>
  <c r="AA14" i="85"/>
  <c r="AA12" i="85"/>
  <c r="AA10" i="85"/>
  <c r="AA8" i="85"/>
  <c r="F11" i="84" l="1"/>
  <c r="F12" i="84" s="1"/>
  <c r="F13" i="84"/>
  <c r="F14" i="84" s="1"/>
  <c r="F9" i="84"/>
  <c r="F10" i="84" s="1"/>
  <c r="A9" i="84"/>
  <c r="A11" i="84" s="1"/>
  <c r="A13" i="84" s="1"/>
  <c r="AJ11" i="83"/>
  <c r="AJ12" i="83" s="1"/>
  <c r="AJ13" i="83"/>
  <c r="AJ14" i="83" s="1"/>
  <c r="A11" i="83"/>
  <c r="A13" i="83" s="1"/>
  <c r="AJ9" i="83"/>
  <c r="AJ10" i="83" s="1"/>
  <c r="G13" i="82"/>
  <c r="G14" i="82" s="1"/>
  <c r="G9" i="82"/>
  <c r="G10" i="82" s="1"/>
  <c r="G11" i="82"/>
  <c r="G12" i="82" s="1"/>
  <c r="I14" i="81"/>
  <c r="I15" i="81" s="1"/>
  <c r="I10" i="81"/>
  <c r="I11" i="81" s="1"/>
  <c r="I12" i="81"/>
  <c r="I13" i="81" s="1"/>
  <c r="B12" i="81"/>
  <c r="B10" i="81" s="1"/>
  <c r="A10" i="81"/>
  <c r="A12" i="81" s="1"/>
  <c r="I10" i="80"/>
  <c r="I11" i="80" s="1"/>
  <c r="I14" i="80"/>
  <c r="I15" i="80" s="1"/>
  <c r="I12" i="80"/>
  <c r="I13" i="80" s="1"/>
  <c r="A14" i="80"/>
  <c r="A10" i="80"/>
  <c r="G11" i="63"/>
  <c r="G12" i="63" s="1"/>
  <c r="G13" i="63"/>
  <c r="G14" i="63" s="1"/>
  <c r="G9" i="63"/>
  <c r="G10" i="63" s="1"/>
  <c r="AJ11" i="79"/>
  <c r="AJ12" i="79" s="1"/>
  <c r="AJ9" i="79"/>
  <c r="AJ10" i="79" s="1"/>
  <c r="B13" i="79"/>
  <c r="B11" i="79" s="1"/>
  <c r="A11" i="79"/>
  <c r="A13" i="79" s="1"/>
  <c r="AJ13" i="68"/>
  <c r="AJ14" i="68" s="1"/>
  <c r="AJ11" i="68"/>
  <c r="AJ12" i="68" s="1"/>
  <c r="AJ9" i="68"/>
  <c r="AJ10" i="68" s="1"/>
  <c r="B13" i="68"/>
  <c r="B11" i="68" s="1"/>
  <c r="AJ13" i="78"/>
  <c r="AJ14" i="78" s="1"/>
  <c r="AJ19" i="78"/>
  <c r="AJ20" i="78" s="1"/>
  <c r="AJ11" i="78"/>
  <c r="AJ12" i="78" s="1"/>
  <c r="AJ15" i="78"/>
  <c r="AJ16" i="78" s="1"/>
  <c r="AJ9" i="78"/>
  <c r="AJ10" i="78" s="1"/>
  <c r="AJ17" i="78"/>
  <c r="AJ18" i="78" s="1"/>
  <c r="B13" i="78"/>
  <c r="B19" i="78" s="1"/>
  <c r="B11" i="78" s="1"/>
  <c r="B15" i="78" s="1"/>
  <c r="B9" i="78" s="1"/>
  <c r="A11" i="78"/>
  <c r="A13" i="78" s="1"/>
  <c r="A15" i="78" s="1"/>
  <c r="A17" i="78" s="1"/>
  <c r="A19" i="78" s="1"/>
  <c r="F17" i="77"/>
  <c r="F18" i="77" s="1"/>
  <c r="F15" i="77"/>
  <c r="F16" i="77" s="1"/>
  <c r="F9" i="77"/>
  <c r="F10" i="77" s="1"/>
  <c r="F11" i="77"/>
  <c r="F12" i="77" s="1"/>
  <c r="F13" i="77"/>
  <c r="F14" i="77" s="1"/>
  <c r="F24" i="64"/>
  <c r="F25" i="64" s="1"/>
  <c r="F28" i="64"/>
  <c r="F29" i="64" s="1"/>
  <c r="F26" i="64"/>
  <c r="F27" i="64" s="1"/>
  <c r="F32" i="64"/>
  <c r="F33" i="64" s="1"/>
  <c r="F30" i="64"/>
  <c r="F31" i="64" s="1"/>
  <c r="F22" i="64"/>
  <c r="F23" i="64" s="1"/>
  <c r="F9" i="64"/>
  <c r="F10" i="64" s="1"/>
  <c r="F15" i="64"/>
  <c r="F16" i="64" s="1"/>
  <c r="F13" i="64"/>
  <c r="F14" i="64" s="1"/>
  <c r="F11" i="64"/>
  <c r="F12" i="64" s="1"/>
  <c r="B13" i="77"/>
  <c r="B17" i="77" s="1"/>
  <c r="B15" i="77" s="1"/>
  <c r="B9" i="77" s="1"/>
  <c r="B11" i="77" s="1"/>
  <c r="A9" i="77"/>
  <c r="A11" i="77" s="1"/>
  <c r="A13" i="77" s="1"/>
  <c r="A15" i="77" s="1"/>
  <c r="A17" i="77" s="1"/>
  <c r="G9" i="71"/>
  <c r="G10" i="71" s="1"/>
  <c r="G11" i="71"/>
  <c r="G12" i="71" s="1"/>
  <c r="G13" i="71"/>
  <c r="G14" i="71" s="1"/>
  <c r="G20" i="71"/>
  <c r="G21" i="71" s="1"/>
  <c r="G22" i="71"/>
  <c r="G23" i="71" s="1"/>
  <c r="G24" i="71"/>
  <c r="G25" i="71" s="1"/>
  <c r="I22" i="76"/>
  <c r="I23" i="76" s="1"/>
  <c r="I16" i="76"/>
  <c r="I17" i="76" s="1"/>
  <c r="I20" i="76"/>
  <c r="I21" i="76" s="1"/>
  <c r="I12" i="76"/>
  <c r="I13" i="76" s="1"/>
  <c r="I18" i="76"/>
  <c r="I19" i="76" s="1"/>
  <c r="I14" i="76"/>
  <c r="I15" i="76" s="1"/>
  <c r="B14" i="76"/>
  <c r="B22" i="76" s="1"/>
  <c r="B16" i="76" s="1"/>
  <c r="B20" i="76" s="1"/>
  <c r="B12" i="76" s="1"/>
  <c r="B18" i="76" s="1"/>
  <c r="A12" i="76"/>
  <c r="A14" i="76" s="1"/>
  <c r="A16" i="76" s="1"/>
  <c r="A18" i="76" s="1"/>
  <c r="A20" i="76" s="1"/>
  <c r="A22" i="76" s="1"/>
  <c r="AJ10" i="72"/>
  <c r="AJ11" i="72" s="1"/>
  <c r="AJ14" i="72"/>
  <c r="AJ15" i="72" s="1"/>
  <c r="AJ12" i="72"/>
  <c r="AJ13" i="72" s="1"/>
  <c r="AJ20" i="72"/>
  <c r="AJ21" i="72" s="1"/>
  <c r="AJ16" i="72"/>
  <c r="AJ17" i="72" s="1"/>
  <c r="AJ18" i="72"/>
  <c r="AJ19" i="72" s="1"/>
  <c r="J11" i="46"/>
  <c r="I15" i="75"/>
  <c r="I16" i="75" s="1"/>
  <c r="I13" i="75"/>
  <c r="I14" i="75" s="1"/>
  <c r="I11" i="75"/>
  <c r="I12" i="75" s="1"/>
  <c r="I17" i="75"/>
  <c r="I18" i="75" s="1"/>
  <c r="B17" i="75"/>
  <c r="B15" i="75" s="1"/>
  <c r="B13" i="75" s="1"/>
  <c r="B19" i="75" s="1"/>
  <c r="B21" i="75" s="1"/>
  <c r="B11" i="75" s="1"/>
  <c r="A11" i="75"/>
  <c r="A13" i="75" s="1"/>
  <c r="A15" i="75" s="1"/>
  <c r="A17" i="75" s="1"/>
  <c r="A19" i="75" s="1"/>
  <c r="A21" i="75" s="1"/>
  <c r="F9" i="74"/>
  <c r="F10" i="74" s="1"/>
  <c r="F11" i="74"/>
  <c r="F12" i="74" s="1"/>
  <c r="L10" i="47"/>
  <c r="F13" i="74"/>
  <c r="F14" i="74" s="1"/>
  <c r="F15" i="73"/>
  <c r="F16" i="73" s="1"/>
  <c r="F13" i="73"/>
  <c r="F14" i="73" s="1"/>
  <c r="F17" i="73"/>
  <c r="F18" i="73" s="1"/>
  <c r="F11" i="73"/>
  <c r="F12" i="73" s="1"/>
  <c r="F19" i="73"/>
  <c r="F20" i="73" s="1"/>
  <c r="L10" i="45"/>
  <c r="F9" i="73"/>
  <c r="F10" i="73" s="1"/>
  <c r="B13" i="74"/>
  <c r="B9" i="74" s="1"/>
  <c r="B11" i="74" s="1"/>
  <c r="A9" i="74"/>
  <c r="A11" i="74" s="1"/>
  <c r="A13" i="74" s="1"/>
  <c r="B9" i="73"/>
  <c r="B15" i="73" s="1"/>
  <c r="B13" i="73" s="1"/>
  <c r="B17" i="73" s="1"/>
  <c r="B11" i="73" s="1"/>
  <c r="B19" i="73" s="1"/>
  <c r="A9" i="73"/>
  <c r="A11" i="73" s="1"/>
  <c r="A13" i="73" s="1"/>
  <c r="A15" i="73" s="1"/>
  <c r="A17" i="73" s="1"/>
  <c r="A19" i="73" s="1"/>
  <c r="B10" i="72"/>
  <c r="B14" i="72" s="1"/>
  <c r="B12" i="72" s="1"/>
  <c r="B20" i="72" s="1"/>
  <c r="B16" i="72" s="1"/>
  <c r="A12" i="72"/>
  <c r="A14" i="72" s="1"/>
  <c r="A16" i="72" s="1"/>
  <c r="A18" i="72" s="1"/>
  <c r="A20" i="72" s="1"/>
  <c r="AJ17" i="54"/>
  <c r="AJ18" i="54" s="1"/>
  <c r="AJ23" i="54"/>
  <c r="AJ24" i="54" s="1"/>
  <c r="AJ9" i="54"/>
  <c r="AJ10" i="54" s="1"/>
  <c r="AJ11" i="54"/>
  <c r="AJ12" i="54" s="1"/>
  <c r="AJ19" i="54"/>
  <c r="AJ20" i="54" s="1"/>
  <c r="AJ15" i="54"/>
  <c r="AJ16" i="54" s="1"/>
  <c r="AJ13" i="54"/>
  <c r="AJ14" i="54" s="1"/>
  <c r="AJ29" i="54"/>
  <c r="AJ30" i="54" s="1"/>
  <c r="AJ21" i="54"/>
  <c r="AJ22" i="54" s="1"/>
  <c r="AJ27" i="54"/>
  <c r="AJ28" i="54" s="1"/>
  <c r="AJ25" i="54"/>
  <c r="AJ26" i="54" s="1"/>
  <c r="B15" i="54"/>
  <c r="B13" i="54" s="1"/>
  <c r="B29" i="54" s="1"/>
  <c r="B21" i="54" s="1"/>
  <c r="B27" i="54" s="1"/>
  <c r="B17" i="54"/>
  <c r="B23" i="54" s="1"/>
  <c r="B9" i="54" s="1"/>
  <c r="B11" i="54" s="1"/>
  <c r="I27" i="56"/>
  <c r="I28" i="56" s="1"/>
  <c r="I21" i="56"/>
  <c r="I22" i="56" s="1"/>
  <c r="I15" i="56"/>
  <c r="I16" i="56" s="1"/>
  <c r="I23" i="56"/>
  <c r="I24" i="56" s="1"/>
  <c r="I17" i="56"/>
  <c r="I18" i="56" s="1"/>
  <c r="I25" i="56"/>
  <c r="I26" i="56" s="1"/>
  <c r="I13" i="56"/>
  <c r="I14" i="56" s="1"/>
  <c r="I19" i="56"/>
  <c r="I20" i="56" s="1"/>
  <c r="I11" i="56"/>
  <c r="I12" i="56" s="1"/>
  <c r="I9" i="56"/>
  <c r="I10" i="56" s="1"/>
  <c r="B29" i="56"/>
  <c r="B27" i="56" s="1"/>
  <c r="B21" i="56" s="1"/>
  <c r="B15" i="56" s="1"/>
  <c r="B23" i="56" s="1"/>
  <c r="B17" i="56" s="1"/>
  <c r="B25" i="56" s="1"/>
  <c r="B13" i="56" s="1"/>
  <c r="B19" i="56" s="1"/>
  <c r="B11" i="56" s="1"/>
  <c r="B9" i="56" s="1"/>
  <c r="I22" i="55"/>
  <c r="I23" i="55" s="1"/>
  <c r="I28" i="55"/>
  <c r="I29" i="55" s="1"/>
  <c r="I12" i="55"/>
  <c r="I13" i="55" s="1"/>
  <c r="I30" i="55"/>
  <c r="I31" i="55" s="1"/>
  <c r="I24" i="55"/>
  <c r="I25" i="55" s="1"/>
  <c r="I14" i="55"/>
  <c r="I15" i="55" s="1"/>
  <c r="I18" i="55"/>
  <c r="I19" i="55" s="1"/>
  <c r="I10" i="55"/>
  <c r="I11" i="55" s="1"/>
  <c r="I26" i="55"/>
  <c r="I27" i="55" s="1"/>
  <c r="I20" i="55"/>
  <c r="I21" i="55" s="1"/>
  <c r="I16" i="55"/>
  <c r="I17" i="55" s="1"/>
  <c r="B16" i="55"/>
  <c r="B22" i="55" s="1"/>
  <c r="B28" i="55" s="1"/>
  <c r="B12" i="55" s="1"/>
  <c r="B30" i="55" s="1"/>
  <c r="B24" i="55" s="1"/>
  <c r="B14" i="55" s="1"/>
  <c r="B18" i="55" s="1"/>
  <c r="B10" i="55" s="1"/>
  <c r="B26" i="55" s="1"/>
  <c r="B20" i="55" s="1"/>
  <c r="G25" i="52"/>
  <c r="G26" i="52" s="1"/>
  <c r="G33" i="52"/>
  <c r="G34" i="52" s="1"/>
  <c r="G23" i="52"/>
  <c r="G24" i="52" s="1"/>
  <c r="G29" i="52"/>
  <c r="G30" i="52" s="1"/>
  <c r="G27" i="52"/>
  <c r="G28" i="52" s="1"/>
  <c r="G31" i="52"/>
  <c r="G32" i="52" s="1"/>
  <c r="G12" i="52"/>
  <c r="G13" i="52" s="1"/>
  <c r="G14" i="52"/>
  <c r="G15" i="52" s="1"/>
  <c r="G8" i="52"/>
  <c r="G9" i="52" s="1"/>
  <c r="G10" i="52"/>
  <c r="G11" i="52" s="1"/>
  <c r="G18" i="52"/>
  <c r="G19" i="52" s="1"/>
  <c r="G16" i="52"/>
  <c r="G17" i="52" s="1"/>
  <c r="I12" i="62"/>
  <c r="I13" i="62" s="1"/>
  <c r="I14" i="62"/>
  <c r="I15" i="62" s="1"/>
  <c r="I10" i="62"/>
  <c r="I11" i="62" s="1"/>
  <c r="B10" i="62"/>
  <c r="B12" i="62" s="1"/>
  <c r="I14" i="61"/>
  <c r="I15" i="61" s="1"/>
  <c r="I12" i="61"/>
  <c r="I13" i="61" s="1"/>
  <c r="I10" i="61"/>
  <c r="I11" i="61" s="1"/>
  <c r="B10" i="61"/>
  <c r="B12" i="61"/>
  <c r="B14" i="58"/>
  <c r="B20" i="58" s="1"/>
  <c r="B18" i="58" s="1"/>
  <c r="B10" i="58" s="1"/>
  <c r="B12" i="58" s="1"/>
  <c r="B16" i="58" s="1"/>
  <c r="B12" i="59"/>
  <c r="B10" i="59" s="1"/>
  <c r="B14" i="59" s="1"/>
  <c r="B18" i="59" s="1"/>
  <c r="B16" i="59" s="1"/>
  <c r="B20" i="59" s="1"/>
  <c r="B9" i="65"/>
  <c r="B13" i="65" s="1"/>
  <c r="B15" i="65" s="1"/>
  <c r="B17" i="65" s="1"/>
  <c r="B11" i="65" s="1"/>
  <c r="AJ9" i="65"/>
  <c r="AJ10" i="65" s="1"/>
  <c r="AJ13" i="65"/>
  <c r="AJ14" i="65" s="1"/>
  <c r="AJ15" i="65"/>
  <c r="AJ16" i="65" s="1"/>
  <c r="AJ17" i="65"/>
  <c r="AJ18" i="65" s="1"/>
  <c r="AJ11" i="65"/>
  <c r="AJ12" i="65" s="1"/>
  <c r="AJ19" i="65"/>
  <c r="AJ20" i="65" s="1"/>
  <c r="H14" i="60"/>
  <c r="H15" i="60" s="1"/>
  <c r="H12" i="60"/>
  <c r="H13" i="60" s="1"/>
  <c r="H10" i="60"/>
  <c r="H11" i="60" s="1"/>
  <c r="I10" i="59"/>
  <c r="I11" i="59" s="1"/>
  <c r="I14" i="59"/>
  <c r="I15" i="59" s="1"/>
  <c r="I18" i="59"/>
  <c r="I19" i="59" s="1"/>
  <c r="I16" i="59"/>
  <c r="I17" i="59" s="1"/>
  <c r="I20" i="59"/>
  <c r="I21" i="59" s="1"/>
  <c r="I12" i="59"/>
  <c r="I13" i="59" s="1"/>
  <c r="I20" i="58"/>
  <c r="I21" i="58" s="1"/>
  <c r="I18" i="58"/>
  <c r="I19" i="58" s="1"/>
  <c r="I10" i="58"/>
  <c r="I11" i="58" s="1"/>
  <c r="I12" i="58"/>
  <c r="I13" i="58" s="1"/>
  <c r="I16" i="58"/>
  <c r="I17" i="58" s="1"/>
  <c r="I14" i="58"/>
  <c r="I15" i="58" s="1"/>
  <c r="G19" i="57"/>
  <c r="G20" i="57" s="1"/>
  <c r="G17" i="57"/>
  <c r="G18" i="57" s="1"/>
  <c r="G11" i="57"/>
  <c r="G12" i="57" s="1"/>
  <c r="G9" i="57"/>
  <c r="G10" i="57" s="1"/>
  <c r="G13" i="57"/>
  <c r="G14" i="57" s="1"/>
  <c r="G15" i="57"/>
  <c r="G16" i="57" s="1"/>
  <c r="G11" i="70"/>
  <c r="G12" i="70" s="1"/>
  <c r="G9" i="70"/>
  <c r="G10" i="70" s="1"/>
  <c r="G13" i="70"/>
  <c r="G14" i="70" s="1"/>
  <c r="L12" i="47"/>
  <c r="G13" i="69"/>
  <c r="G14" i="69" s="1"/>
  <c r="G11" i="69"/>
  <c r="G12" i="69" s="1"/>
  <c r="G9" i="69"/>
  <c r="G10" i="69" s="1"/>
  <c r="G17" i="69"/>
  <c r="G18" i="69" s="1"/>
  <c r="G19" i="69"/>
  <c r="G20" i="69" s="1"/>
  <c r="G15" i="69"/>
  <c r="G16" i="69" s="1"/>
  <c r="A11" i="68" l="1"/>
  <c r="A13" i="68" s="1"/>
  <c r="I30" i="44"/>
  <c r="H30" i="44"/>
  <c r="G30" i="44"/>
  <c r="F30" i="44"/>
  <c r="A11" i="65"/>
  <c r="A13" i="65" s="1"/>
  <c r="A15" i="65" s="1"/>
  <c r="A17" i="65" s="1"/>
  <c r="A19" i="65" s="1"/>
  <c r="A10" i="62"/>
  <c r="A12" i="62" s="1"/>
  <c r="A10" i="61"/>
  <c r="A14" i="61" s="1"/>
  <c r="A10" i="59"/>
  <c r="A12" i="59" s="1"/>
  <c r="A14" i="59" s="1"/>
  <c r="A16" i="59" s="1"/>
  <c r="A18" i="59" s="1"/>
  <c r="A20" i="59" s="1"/>
  <c r="A10" i="58"/>
  <c r="A12" i="58" s="1"/>
  <c r="A14" i="58" s="1"/>
  <c r="A16" i="58" s="1"/>
  <c r="A18" i="58" s="1"/>
  <c r="A20" i="58" s="1"/>
  <c r="A9" i="56"/>
  <c r="A11" i="56" s="1"/>
  <c r="A13" i="56" s="1"/>
  <c r="A15" i="56" s="1"/>
  <c r="A17" i="56" s="1"/>
  <c r="A19" i="56" s="1"/>
  <c r="A21" i="56" s="1"/>
  <c r="A23" i="56" s="1"/>
  <c r="A25" i="56" s="1"/>
  <c r="A27" i="56" s="1"/>
  <c r="A29" i="56" s="1"/>
  <c r="A10" i="55"/>
  <c r="A12" i="55" s="1"/>
  <c r="A14" i="55" s="1"/>
  <c r="A16" i="55" s="1"/>
  <c r="A18" i="55" s="1"/>
  <c r="A20" i="55" s="1"/>
  <c r="A22" i="55" s="1"/>
  <c r="A24" i="55" s="1"/>
  <c r="A26" i="55" s="1"/>
  <c r="A28" i="55" s="1"/>
  <c r="A30" i="55" s="1"/>
  <c r="A21" i="54"/>
  <c r="A23" i="54" s="1"/>
  <c r="A25" i="54" s="1"/>
  <c r="A27" i="54" s="1"/>
  <c r="A29" i="54" s="1"/>
  <c r="A11" i="54"/>
  <c r="A13" i="54" s="1"/>
  <c r="A15" i="54" s="1"/>
  <c r="A17" i="54" s="1"/>
  <c r="F14" i="45"/>
  <c r="G14" i="45"/>
  <c r="H14" i="45"/>
  <c r="I14" i="45"/>
  <c r="J14" i="45"/>
  <c r="K14" i="45"/>
  <c r="L14" i="45"/>
  <c r="G11" i="46"/>
  <c r="H11" i="46"/>
  <c r="I11" i="46"/>
  <c r="K11" i="46"/>
  <c r="F24" i="44"/>
  <c r="G24" i="44"/>
  <c r="H24" i="44"/>
  <c r="I24" i="44"/>
  <c r="J24" i="44"/>
  <c r="F26" i="44"/>
  <c r="G26" i="44"/>
  <c r="H26" i="44"/>
  <c r="I26" i="44"/>
  <c r="J26" i="44"/>
  <c r="F12" i="48"/>
  <c r="G12" i="48"/>
  <c r="H12" i="48"/>
  <c r="I12" i="48"/>
  <c r="J12" i="48"/>
  <c r="K12" i="48"/>
  <c r="L12" i="48"/>
  <c r="L10" i="46" l="1"/>
  <c r="L11" i="46" s="1"/>
  <c r="M13" i="45"/>
  <c r="N13" i="45" s="1"/>
  <c r="K23" i="44"/>
  <c r="K24" i="44" s="1"/>
  <c r="K25" i="44"/>
  <c r="L25" i="44" s="1"/>
  <c r="M10" i="46"/>
  <c r="M11" i="48"/>
  <c r="N11" i="48" s="1"/>
  <c r="F16" i="45"/>
  <c r="G16" i="45"/>
  <c r="H16" i="45"/>
  <c r="I16" i="45"/>
  <c r="J16" i="45"/>
  <c r="K16" i="45"/>
  <c r="L16" i="45"/>
  <c r="F18" i="45"/>
  <c r="G18" i="45"/>
  <c r="H18" i="45"/>
  <c r="I18" i="45"/>
  <c r="J18" i="45"/>
  <c r="K18" i="45"/>
  <c r="L18" i="45"/>
  <c r="F10" i="45"/>
  <c r="G10" i="45"/>
  <c r="H10" i="45"/>
  <c r="I10" i="45"/>
  <c r="J10" i="45"/>
  <c r="K10" i="45"/>
  <c r="F12" i="45"/>
  <c r="G12" i="45"/>
  <c r="H12" i="45"/>
  <c r="I12" i="45"/>
  <c r="J12" i="45"/>
  <c r="K12" i="45"/>
  <c r="L12" i="45"/>
  <c r="F22" i="44"/>
  <c r="G22" i="44"/>
  <c r="H22" i="44"/>
  <c r="I22" i="44"/>
  <c r="J22" i="44"/>
  <c r="F28" i="44"/>
  <c r="G28" i="44"/>
  <c r="H28" i="44"/>
  <c r="J28" i="44"/>
  <c r="F14" i="44"/>
  <c r="G14" i="44"/>
  <c r="H14" i="44"/>
  <c r="I14" i="44"/>
  <c r="J14" i="44"/>
  <c r="F10" i="44"/>
  <c r="G10" i="44"/>
  <c r="H10" i="44"/>
  <c r="I10" i="44"/>
  <c r="J10" i="44"/>
  <c r="F20" i="44"/>
  <c r="G20" i="44"/>
  <c r="H20" i="44"/>
  <c r="I20" i="44"/>
  <c r="J20" i="44"/>
  <c r="F16" i="44"/>
  <c r="G16" i="44"/>
  <c r="H16" i="44"/>
  <c r="I16" i="44"/>
  <c r="J16" i="44"/>
  <c r="F12" i="44"/>
  <c r="G12" i="44"/>
  <c r="H12" i="44"/>
  <c r="I12" i="44"/>
  <c r="J12" i="44"/>
  <c r="F18" i="44"/>
  <c r="G18" i="44"/>
  <c r="H18" i="44"/>
  <c r="I18" i="44"/>
  <c r="J18" i="44"/>
  <c r="G13" i="46"/>
  <c r="H13" i="46"/>
  <c r="I13" i="46"/>
  <c r="J13" i="46"/>
  <c r="K13" i="46"/>
  <c r="G17" i="46"/>
  <c r="H17" i="46"/>
  <c r="I17" i="46"/>
  <c r="J17" i="46"/>
  <c r="K17" i="46"/>
  <c r="G15" i="46"/>
  <c r="H15" i="46"/>
  <c r="I15" i="46"/>
  <c r="K15" i="46"/>
  <c r="F14" i="48"/>
  <c r="G14" i="48"/>
  <c r="H14" i="48"/>
  <c r="I14" i="48"/>
  <c r="J14" i="48"/>
  <c r="K14" i="48"/>
  <c r="L14" i="48"/>
  <c r="F10" i="48"/>
  <c r="G10" i="48"/>
  <c r="H10" i="48"/>
  <c r="I10" i="48"/>
  <c r="J10" i="48"/>
  <c r="K10" i="48"/>
  <c r="L10" i="48"/>
  <c r="F12" i="47"/>
  <c r="G12" i="47"/>
  <c r="H12" i="47"/>
  <c r="I12" i="47"/>
  <c r="J12" i="47"/>
  <c r="F10" i="47"/>
  <c r="F14" i="47"/>
  <c r="G10" i="47"/>
  <c r="G14" i="47"/>
  <c r="H10" i="47"/>
  <c r="H14" i="47"/>
  <c r="I10" i="47"/>
  <c r="I14" i="47"/>
  <c r="J10" i="47"/>
  <c r="J14" i="47"/>
  <c r="K10" i="47"/>
  <c r="K14" i="47"/>
  <c r="L14" i="47"/>
  <c r="F20" i="45"/>
  <c r="G20" i="45"/>
  <c r="H20" i="45"/>
  <c r="I20" i="45"/>
  <c r="J20" i="45"/>
  <c r="K20" i="45"/>
  <c r="L20" i="45"/>
  <c r="K19" i="46"/>
  <c r="J19" i="46"/>
  <c r="I19" i="46"/>
  <c r="H19" i="46"/>
  <c r="G19" i="46"/>
  <c r="K23" i="46"/>
  <c r="J23" i="46"/>
  <c r="I23" i="46"/>
  <c r="H23" i="46"/>
  <c r="K21" i="46"/>
  <c r="I21" i="46"/>
  <c r="H21" i="46"/>
  <c r="G21" i="46"/>
  <c r="L23" i="44" l="1"/>
  <c r="L21" i="46"/>
  <c r="L16" i="46"/>
  <c r="L17" i="46" s="1"/>
  <c r="M13" i="48"/>
  <c r="N13" i="48" s="1"/>
  <c r="M14" i="45"/>
  <c r="M9" i="47"/>
  <c r="M10" i="47" s="1"/>
  <c r="K26" i="44"/>
  <c r="M12" i="48"/>
  <c r="L22" i="46"/>
  <c r="L18" i="46"/>
  <c r="L19" i="46" s="1"/>
  <c r="M9" i="48"/>
  <c r="N9" i="48" s="1"/>
  <c r="L12" i="46"/>
  <c r="L13" i="46" s="1"/>
  <c r="M11" i="45"/>
  <c r="M12" i="45" s="1"/>
  <c r="M17" i="45"/>
  <c r="N17" i="45" s="1"/>
  <c r="M9" i="45"/>
  <c r="N9" i="45" s="1"/>
  <c r="M15" i="45"/>
  <c r="N15" i="45" s="1"/>
  <c r="K19" i="44"/>
  <c r="L19" i="44" s="1"/>
  <c r="K9" i="44"/>
  <c r="L9" i="44" s="1"/>
  <c r="K27" i="44"/>
  <c r="K28" i="44" s="1"/>
  <c r="K15" i="44"/>
  <c r="L15" i="44" s="1"/>
  <c r="K13" i="44"/>
  <c r="L13" i="44" s="1"/>
  <c r="K21" i="44"/>
  <c r="K22" i="44" s="1"/>
  <c r="M13" i="47"/>
  <c r="M14" i="47" s="1"/>
  <c r="M11" i="47"/>
  <c r="N11" i="47" s="1"/>
  <c r="L14" i="46"/>
  <c r="M14" i="46" s="1"/>
  <c r="M19" i="45"/>
  <c r="M20" i="45" s="1"/>
  <c r="K17" i="44"/>
  <c r="K18" i="44" s="1"/>
  <c r="K11" i="44"/>
  <c r="K12" i="44" s="1"/>
  <c r="M18" i="46" l="1"/>
  <c r="M12" i="46"/>
  <c r="L23" i="46"/>
  <c r="M16" i="46"/>
  <c r="M14" i="48"/>
  <c r="N9" i="47"/>
  <c r="L27" i="44"/>
  <c r="L21" i="44"/>
  <c r="K20" i="44"/>
  <c r="K10" i="44"/>
  <c r="N13" i="47"/>
  <c r="N11" i="45"/>
  <c r="M10" i="45"/>
  <c r="M16" i="45"/>
  <c r="K16" i="44"/>
  <c r="K14" i="44"/>
  <c r="M10" i="48"/>
  <c r="M18" i="45"/>
  <c r="L15" i="46"/>
  <c r="L17" i="44"/>
  <c r="M12" i="47"/>
  <c r="N19" i="45"/>
  <c r="L11" i="44"/>
  <c r="L30" i="44"/>
</calcChain>
</file>

<file path=xl/sharedStrings.xml><?xml version="1.0" encoding="utf-8"?>
<sst xmlns="http://schemas.openxmlformats.org/spreadsheetml/2006/main" count="2296" uniqueCount="413">
  <si>
    <t>Vieta</t>
  </si>
  <si>
    <t>Komanda</t>
  </si>
  <si>
    <t>Rezultatas</t>
  </si>
  <si>
    <t>5-kovė</t>
  </si>
  <si>
    <t>Rungtys</t>
  </si>
  <si>
    <t>Vardas</t>
  </si>
  <si>
    <t>Pavardė</t>
  </si>
  <si>
    <t>Gimimo data</t>
  </si>
  <si>
    <t>Aukštis</t>
  </si>
  <si>
    <t>Tolis</t>
  </si>
  <si>
    <t>800 m</t>
  </si>
  <si>
    <t>Rez.</t>
  </si>
  <si>
    <t>Taškai</t>
  </si>
  <si>
    <t>1000 m</t>
  </si>
  <si>
    <t>Šiauliai</t>
  </si>
  <si>
    <t>Treneris</t>
  </si>
  <si>
    <t xml:space="preserve">Rutulys 
(3 kg)      </t>
  </si>
  <si>
    <t>Varžybų sekretorius</t>
  </si>
  <si>
    <t>Jaunės</t>
  </si>
  <si>
    <t xml:space="preserve">Rutulys 
(5 kg)      </t>
  </si>
  <si>
    <t>60 m</t>
  </si>
  <si>
    <t>Kartis</t>
  </si>
  <si>
    <t>Jauniai</t>
  </si>
  <si>
    <t>7-kovė</t>
  </si>
  <si>
    <t>LIETUVOS LAF TAURĖS DAUGIAKOVIŲ IR ŠUOLIŲ SU KARTIMI VARŽYBOS</t>
  </si>
  <si>
    <t>KALĖDINĖS DAUGIAKOVIŲ JAUNIMO IR JAUNIŲ VARŽYBOS</t>
  </si>
  <si>
    <t>Jaunuolės ir moterys</t>
  </si>
  <si>
    <t>LIETUVOS LAF TAURĖS DAUGIAKOVIŲ VARŽYBOS</t>
  </si>
  <si>
    <t>60 m b/b</t>
  </si>
  <si>
    <t xml:space="preserve">Rutulys      </t>
  </si>
  <si>
    <t>Jaunuoliai</t>
  </si>
  <si>
    <t xml:space="preserve">Rutulys 
(6 kg)      </t>
  </si>
  <si>
    <t>Vyrai</t>
  </si>
  <si>
    <t>LIETUVOS LAF TAURĖS ŠUOLIŲ SU KARTIMI VARŽYBOS</t>
  </si>
  <si>
    <t>Moterys</t>
  </si>
  <si>
    <t>Kv. l.</t>
  </si>
  <si>
    <t>Varžybų vyr. teisėjas</t>
  </si>
  <si>
    <t>Evaldas Reinotas</t>
  </si>
  <si>
    <t>Osvaldas</t>
  </si>
  <si>
    <t>Gedrimas</t>
  </si>
  <si>
    <t>J. Martinkus</t>
  </si>
  <si>
    <t>1996-09-20</t>
  </si>
  <si>
    <t>Klaipėda</t>
  </si>
  <si>
    <t>Edvinas</t>
  </si>
  <si>
    <t>Gylys</t>
  </si>
  <si>
    <t>2001-02-07</t>
  </si>
  <si>
    <t>Dominykas</t>
  </si>
  <si>
    <t>Murnikovas</t>
  </si>
  <si>
    <t>2002-03-18</t>
  </si>
  <si>
    <t>Emilija</t>
  </si>
  <si>
    <t>Dovydas</t>
  </si>
  <si>
    <t xml:space="preserve">V. Žiedienė, </t>
  </si>
  <si>
    <t>J. Spudis</t>
  </si>
  <si>
    <t>Judita</t>
  </si>
  <si>
    <t>Kazlauskaitė</t>
  </si>
  <si>
    <t>2001-05-23</t>
  </si>
  <si>
    <t>Linas</t>
  </si>
  <si>
    <t>Stasiūnas</t>
  </si>
  <si>
    <t>2000-06-12</t>
  </si>
  <si>
    <t>Urtė</t>
  </si>
  <si>
    <t>Kaunas</t>
  </si>
  <si>
    <t>Edgaras</t>
  </si>
  <si>
    <t>Benkunskas</t>
  </si>
  <si>
    <t>I. Jakubaitytė</t>
  </si>
  <si>
    <t>Domantas</t>
  </si>
  <si>
    <t>Atėnė</t>
  </si>
  <si>
    <t>Šliževičiūtė</t>
  </si>
  <si>
    <t>Vaiva</t>
  </si>
  <si>
    <t>Ramanauskaitė</t>
  </si>
  <si>
    <t>2000-04-13</t>
  </si>
  <si>
    <t>R. Sadzevičienė</t>
  </si>
  <si>
    <t>Kamilė</t>
  </si>
  <si>
    <t>Grigaitė</t>
  </si>
  <si>
    <t>2001-06-05</t>
  </si>
  <si>
    <t>Mockutė</t>
  </si>
  <si>
    <t>Diana</t>
  </si>
  <si>
    <t>Karolina</t>
  </si>
  <si>
    <t>Jasaitė</t>
  </si>
  <si>
    <t>R. Vasiliauskas</t>
  </si>
  <si>
    <t>Vera</t>
  </si>
  <si>
    <t>Antonova</t>
  </si>
  <si>
    <t>2000-08-23 </t>
  </si>
  <si>
    <t>A. Šilauskas,</t>
  </si>
  <si>
    <t>V. Murašovas</t>
  </si>
  <si>
    <t>Gardinas</t>
  </si>
  <si>
    <t>Sharlota</t>
  </si>
  <si>
    <t>Paehlitse</t>
  </si>
  <si>
    <t>Patricija</t>
  </si>
  <si>
    <t>Karaliūtė</t>
  </si>
  <si>
    <t>3,30</t>
  </si>
  <si>
    <t>Vieta Jaun</t>
  </si>
  <si>
    <t>2018 m. gruodžio 13-14 d.</t>
  </si>
  <si>
    <t>Justinas Beržanskis</t>
  </si>
  <si>
    <t>Sporto mokykla</t>
  </si>
  <si>
    <t>Klubas</t>
  </si>
  <si>
    <t>ŠLASC-ŠSG</t>
  </si>
  <si>
    <t>J. Baikštienė, T. Skalikas</t>
  </si>
  <si>
    <t>Airidas</t>
  </si>
  <si>
    <t>Zabaras</t>
  </si>
  <si>
    <t>2003-01-12</t>
  </si>
  <si>
    <t>Butkutė</t>
  </si>
  <si>
    <t>2003-04-01</t>
  </si>
  <si>
    <t>ŠLASC</t>
  </si>
  <si>
    <t>V. Žiedienė, J. Spudis</t>
  </si>
  <si>
    <t>Gustas</t>
  </si>
  <si>
    <t>Nacickas</t>
  </si>
  <si>
    <t>2000-07-24</t>
  </si>
  <si>
    <t>Armandas</t>
  </si>
  <si>
    <t>Pribelskis</t>
  </si>
  <si>
    <t>2002-05-25</t>
  </si>
  <si>
    <t>Eimantas</t>
  </si>
  <si>
    <t>Dromantas</t>
  </si>
  <si>
    <t>2003-07-10</t>
  </si>
  <si>
    <t>Šilalė</t>
  </si>
  <si>
    <t>Šilalės  SM</t>
  </si>
  <si>
    <t>K. Grikšas</t>
  </si>
  <si>
    <t>Zybartas</t>
  </si>
  <si>
    <t>2003-10-20</t>
  </si>
  <si>
    <t>1999-05-28</t>
  </si>
  <si>
    <t>„STARTAS”</t>
  </si>
  <si>
    <t>B1</t>
  </si>
  <si>
    <t>I.Jakubaitytė</t>
  </si>
  <si>
    <t>Dobrega</t>
  </si>
  <si>
    <t>1999-05-03</t>
  </si>
  <si>
    <t>Žvaiždė</t>
  </si>
  <si>
    <t>Austė</t>
  </si>
  <si>
    <t>Macijauskaitė</t>
  </si>
  <si>
    <t>2000-08-18</t>
  </si>
  <si>
    <t>M.Vadeikis</t>
  </si>
  <si>
    <t>2001-04-15</t>
  </si>
  <si>
    <t>A.Skujytė</t>
  </si>
  <si>
    <t>Katalina</t>
  </si>
  <si>
    <t>Kalvaitytė</t>
  </si>
  <si>
    <t>2001-10-31</t>
  </si>
  <si>
    <t>Domas</t>
  </si>
  <si>
    <t>Gailevičius</t>
  </si>
  <si>
    <t>2001-12-18</t>
  </si>
  <si>
    <t>A.Gavėnas</t>
  </si>
  <si>
    <t>2003-05-22</t>
  </si>
  <si>
    <t>2002-11-17</t>
  </si>
  <si>
    <t>Otilija</t>
  </si>
  <si>
    <t>Končiūtė</t>
  </si>
  <si>
    <t>2003-03-29</t>
  </si>
  <si>
    <t>Gabija</t>
  </si>
  <si>
    <t>Volodzkaitė</t>
  </si>
  <si>
    <t>2002-03-03</t>
  </si>
  <si>
    <t>N.Gedgaudienė,M.Vadeikis</t>
  </si>
  <si>
    <t>Kardokaitė</t>
  </si>
  <si>
    <t>2002-08-07</t>
  </si>
  <si>
    <t>N.Gedgaudienė</t>
  </si>
  <si>
    <t>Tadas</t>
  </si>
  <si>
    <t>Daugėla</t>
  </si>
  <si>
    <t>2002-12-16</t>
  </si>
  <si>
    <t>Ugnė</t>
  </si>
  <si>
    <t>Liubinaitė</t>
  </si>
  <si>
    <t>1996-11-17</t>
  </si>
  <si>
    <t>Neringa</t>
  </si>
  <si>
    <t>Skipskytė</t>
  </si>
  <si>
    <t>2002-11-22</t>
  </si>
  <si>
    <t>Enija</t>
  </si>
  <si>
    <t>Plavina</t>
  </si>
  <si>
    <t>2003-12-16</t>
  </si>
  <si>
    <t>Latvija</t>
  </si>
  <si>
    <t>K.Sinicins</t>
  </si>
  <si>
    <t>Evelina</t>
  </si>
  <si>
    <t>Berzina</t>
  </si>
  <si>
    <t>2005-05-04</t>
  </si>
  <si>
    <t>Gerda Kerija</t>
  </si>
  <si>
    <t>Dreimane</t>
  </si>
  <si>
    <t>2004-01-27</t>
  </si>
  <si>
    <t>R.Makevics</t>
  </si>
  <si>
    <t>Yaremich</t>
  </si>
  <si>
    <t>Yury</t>
  </si>
  <si>
    <t>Belarus</t>
  </si>
  <si>
    <t>Vitalija</t>
  </si>
  <si>
    <t>Dejeva</t>
  </si>
  <si>
    <t>1991-10-13</t>
  </si>
  <si>
    <t>LAM</t>
  </si>
  <si>
    <t>Piramidė</t>
  </si>
  <si>
    <t>Satera</t>
  </si>
  <si>
    <t>Balčaitytė</t>
  </si>
  <si>
    <t>2003-12-05</t>
  </si>
  <si>
    <t>Start-U</t>
  </si>
  <si>
    <t>A.Šilauskas</t>
  </si>
  <si>
    <t>E.Reinotas</t>
  </si>
  <si>
    <t>60 m b/b (0.914)</t>
  </si>
  <si>
    <r>
      <t xml:space="preserve">60 m b/b
</t>
    </r>
    <r>
      <rPr>
        <b/>
        <sz val="8"/>
        <rFont val="Times New Roman"/>
        <family val="1"/>
        <charset val="186"/>
      </rPr>
      <t xml:space="preserve"> (0.762)</t>
    </r>
  </si>
  <si>
    <t>E.F Stasiukevich,</t>
  </si>
  <si>
    <t>Y.G Kavalchuk</t>
  </si>
  <si>
    <t>N.Gedgaudienė,</t>
  </si>
  <si>
    <t>L.Vadeikis</t>
  </si>
  <si>
    <r>
      <t>60 m b/b</t>
    </r>
    <r>
      <rPr>
        <b/>
        <sz val="8"/>
        <rFont val="Times New Roman"/>
        <family val="1"/>
        <charset val="186"/>
      </rPr>
      <t xml:space="preserve"> </t>
    </r>
    <r>
      <rPr>
        <b/>
        <sz val="8"/>
        <rFont val="Times New Roman"/>
        <family val="1"/>
      </rPr>
      <t>(0.991)</t>
    </r>
  </si>
  <si>
    <t>M.Vadeikis,</t>
  </si>
  <si>
    <t>A.Dobregienė</t>
  </si>
  <si>
    <t>Gertrūda</t>
  </si>
  <si>
    <t>Petrulytė</t>
  </si>
  <si>
    <t>PKKSC</t>
  </si>
  <si>
    <t xml:space="preserve">SK „Žvaigždė“ </t>
  </si>
  <si>
    <t>Greta</t>
  </si>
  <si>
    <t xml:space="preserve"> Taraškevičiūtė</t>
  </si>
  <si>
    <t>Bačianskaitė</t>
  </si>
  <si>
    <t>Kasparas</t>
  </si>
  <si>
    <t>Bačianskas</t>
  </si>
  <si>
    <t>Gytis</t>
  </si>
  <si>
    <t xml:space="preserve"> Brazdžiūnas</t>
  </si>
  <si>
    <t>Panevėžys</t>
  </si>
  <si>
    <t>DNS</t>
  </si>
  <si>
    <t>2,20</t>
  </si>
  <si>
    <t>2,40</t>
  </si>
  <si>
    <t>2,60</t>
  </si>
  <si>
    <t>2,80</t>
  </si>
  <si>
    <t>3,00</t>
  </si>
  <si>
    <t>3,10</t>
  </si>
  <si>
    <t>3,20</t>
  </si>
  <si>
    <t>3,40</t>
  </si>
  <si>
    <t>X</t>
  </si>
  <si>
    <t>O</t>
  </si>
  <si>
    <t>0,277</t>
  </si>
  <si>
    <t>60m b/b</t>
  </si>
  <si>
    <t>1 Bėgimas</t>
  </si>
  <si>
    <t>Takas</t>
  </si>
  <si>
    <t>Rek. Laikas</t>
  </si>
  <si>
    <t>12,01</t>
  </si>
  <si>
    <t>0,273</t>
  </si>
  <si>
    <t>10,57</t>
  </si>
  <si>
    <t>0,211</t>
  </si>
  <si>
    <t>11,66</t>
  </si>
  <si>
    <t>0,278</t>
  </si>
  <si>
    <t>10,17</t>
  </si>
  <si>
    <t>0,253</t>
  </si>
  <si>
    <t>10,51</t>
  </si>
  <si>
    <t>2 Bėgimas</t>
  </si>
  <si>
    <t>0,186</t>
  </si>
  <si>
    <t>9,97</t>
  </si>
  <si>
    <t>9,53</t>
  </si>
  <si>
    <t>0,180</t>
  </si>
  <si>
    <t>10,22</t>
  </si>
  <si>
    <t>0,197</t>
  </si>
  <si>
    <t>8,91</t>
  </si>
  <si>
    <t>0,134</t>
  </si>
  <si>
    <t>9,89</t>
  </si>
  <si>
    <t>0,136</t>
  </si>
  <si>
    <t>9,72</t>
  </si>
  <si>
    <t>Šuolis į aukštį</t>
  </si>
  <si>
    <t>Eilė</t>
  </si>
  <si>
    <t>1,20</t>
  </si>
  <si>
    <t>1,23</t>
  </si>
  <si>
    <t>1,26</t>
  </si>
  <si>
    <t>1,29</t>
  </si>
  <si>
    <t>1,32</t>
  </si>
  <si>
    <t>1,35</t>
  </si>
  <si>
    <t>1,38</t>
  </si>
  <si>
    <t>1,41</t>
  </si>
  <si>
    <t>1,44</t>
  </si>
  <si>
    <t>1,47</t>
  </si>
  <si>
    <t>1,50</t>
  </si>
  <si>
    <t>1,53</t>
  </si>
  <si>
    <t>1,56</t>
  </si>
  <si>
    <t>1,59</t>
  </si>
  <si>
    <t>1,62</t>
  </si>
  <si>
    <t>1,65</t>
  </si>
  <si>
    <t>1,68</t>
  </si>
  <si>
    <t>Rutulio stūmimas (3 kg)</t>
  </si>
  <si>
    <t>Bandymai</t>
  </si>
  <si>
    <t>-</t>
  </si>
  <si>
    <t>Šuolis į tolį</t>
  </si>
  <si>
    <t>4,50</t>
  </si>
  <si>
    <t>4,70</t>
  </si>
  <si>
    <t>4,85</t>
  </si>
  <si>
    <t>Reakcijos Laikas</t>
  </si>
  <si>
    <t xml:space="preserve">60m </t>
  </si>
  <si>
    <t>0,175</t>
  </si>
  <si>
    <t>7,74</t>
  </si>
  <si>
    <t>0,213</t>
  </si>
  <si>
    <t>8,62</t>
  </si>
  <si>
    <t>0,188</t>
  </si>
  <si>
    <t>7,91</t>
  </si>
  <si>
    <t>0,144</t>
  </si>
  <si>
    <t>7,67</t>
  </si>
  <si>
    <t>0,174</t>
  </si>
  <si>
    <t>7,39</t>
  </si>
  <si>
    <t>0,165</t>
  </si>
  <si>
    <t>7,71</t>
  </si>
  <si>
    <t>NM</t>
  </si>
  <si>
    <t>0,205</t>
  </si>
  <si>
    <t>7,55</t>
  </si>
  <si>
    <t>0,208</t>
  </si>
  <si>
    <t>8,12</t>
  </si>
  <si>
    <t>0,157</t>
  </si>
  <si>
    <t>7,78</t>
  </si>
  <si>
    <t>Rutulio stūmimas (6 kg)</t>
  </si>
  <si>
    <t>0,145</t>
  </si>
  <si>
    <t>7,02</t>
  </si>
  <si>
    <t>0,151</t>
  </si>
  <si>
    <t>7,29</t>
  </si>
  <si>
    <t>0,121</t>
  </si>
  <si>
    <t>7,34</t>
  </si>
  <si>
    <t>60m. Bėgimas</t>
  </si>
  <si>
    <t xml:space="preserve">800m </t>
  </si>
  <si>
    <t>2:52,28</t>
  </si>
  <si>
    <t>2:35,99</t>
  </si>
  <si>
    <t>3:31,81</t>
  </si>
  <si>
    <t>3:13,02</t>
  </si>
  <si>
    <t>2:25,52</t>
  </si>
  <si>
    <t>2:39,57</t>
  </si>
  <si>
    <t>2:46,91</t>
  </si>
  <si>
    <t>2:45,76</t>
  </si>
  <si>
    <t>2:53,84</t>
  </si>
  <si>
    <t>2:50,32</t>
  </si>
  <si>
    <t>1,40</t>
  </si>
  <si>
    <t>1,43</t>
  </si>
  <si>
    <t>1,46</t>
  </si>
  <si>
    <t>1,49</t>
  </si>
  <si>
    <t>1,52</t>
  </si>
  <si>
    <t>1,55</t>
  </si>
  <si>
    <t>1,58</t>
  </si>
  <si>
    <t>1,61</t>
  </si>
  <si>
    <t>1,64</t>
  </si>
  <si>
    <t>1,67</t>
  </si>
  <si>
    <t>1,70</t>
  </si>
  <si>
    <t>1,73</t>
  </si>
  <si>
    <t>1,76</t>
  </si>
  <si>
    <t>Rutulio stūmimas</t>
  </si>
  <si>
    <t>60m  bėgimas</t>
  </si>
  <si>
    <t>1,71</t>
  </si>
  <si>
    <t>1,74</t>
  </si>
  <si>
    <t>1,77</t>
  </si>
  <si>
    <t>1,80</t>
  </si>
  <si>
    <t>1,83</t>
  </si>
  <si>
    <t>1,86</t>
  </si>
  <si>
    <t>1,89</t>
  </si>
  <si>
    <t>1,92</t>
  </si>
  <si>
    <t>1,95</t>
  </si>
  <si>
    <t>1,98</t>
  </si>
  <si>
    <t>2,01</t>
  </si>
  <si>
    <t>2,04</t>
  </si>
  <si>
    <t>60m barjerinis bėgimas</t>
  </si>
  <si>
    <t>0,238</t>
  </si>
  <si>
    <t>0,191</t>
  </si>
  <si>
    <t>0,158</t>
  </si>
  <si>
    <t>0,194</t>
  </si>
  <si>
    <t>0,143</t>
  </si>
  <si>
    <t>0,355</t>
  </si>
  <si>
    <t>9,73</t>
  </si>
  <si>
    <t>9,43</t>
  </si>
  <si>
    <t>9,15</t>
  </si>
  <si>
    <t>9,08</t>
  </si>
  <si>
    <t>9,99</t>
  </si>
  <si>
    <t>11,04</t>
  </si>
  <si>
    <t>0,292</t>
  </si>
  <si>
    <t>10,36</t>
  </si>
  <si>
    <t>9,62</t>
  </si>
  <si>
    <t>0,227</t>
  </si>
  <si>
    <t>0,189</t>
  </si>
  <si>
    <t>8,87</t>
  </si>
  <si>
    <t>0,156</t>
  </si>
  <si>
    <t>9,52</t>
  </si>
  <si>
    <t>9,25</t>
  </si>
  <si>
    <t>0,179</t>
  </si>
  <si>
    <t>10,04</t>
  </si>
  <si>
    <t>0,268</t>
  </si>
  <si>
    <t>10,95</t>
  </si>
  <si>
    <t>10,01</t>
  </si>
  <si>
    <t>1000m. Bėgimas</t>
  </si>
  <si>
    <t>1,30</t>
  </si>
  <si>
    <t>1,33</t>
  </si>
  <si>
    <t>1,36</t>
  </si>
  <si>
    <t>1,39</t>
  </si>
  <si>
    <t>1,42</t>
  </si>
  <si>
    <t>1,45</t>
  </si>
  <si>
    <t>1,48</t>
  </si>
  <si>
    <t>1,51</t>
  </si>
  <si>
    <t>1,54</t>
  </si>
  <si>
    <t>1,57</t>
  </si>
  <si>
    <t>1,60</t>
  </si>
  <si>
    <t>1,63</t>
  </si>
  <si>
    <t>1,66</t>
  </si>
  <si>
    <t>1,69</t>
  </si>
  <si>
    <t>1,72</t>
  </si>
  <si>
    <t>1,75</t>
  </si>
  <si>
    <t>Moterys, jaunuolės</t>
  </si>
  <si>
    <t>800m Bėgimas</t>
  </si>
  <si>
    <t>Šuolis su kartimi</t>
  </si>
  <si>
    <t>2,00</t>
  </si>
  <si>
    <t>2,10</t>
  </si>
  <si>
    <t>2,30</t>
  </si>
  <si>
    <t>2,50</t>
  </si>
  <si>
    <t>2,70</t>
  </si>
  <si>
    <t>2,90</t>
  </si>
  <si>
    <t>Vyrai, Jaunuoliai</t>
  </si>
  <si>
    <t>3,50</t>
  </si>
  <si>
    <t>60 m b/b (0.991)</t>
  </si>
  <si>
    <t>60m b/b  (0.762)</t>
  </si>
  <si>
    <t>Rutulio stūmimas (7 kg)</t>
  </si>
  <si>
    <t xml:space="preserve">60 m b/b </t>
  </si>
  <si>
    <t>0,164</t>
  </si>
  <si>
    <t>8,57</t>
  </si>
  <si>
    <t>0,127</t>
  </si>
  <si>
    <t>8,14</t>
  </si>
  <si>
    <t>0,155</t>
  </si>
  <si>
    <t>9,57</t>
  </si>
  <si>
    <t>3,70</t>
  </si>
  <si>
    <t>3,80</t>
  </si>
  <si>
    <t>3,90</t>
  </si>
  <si>
    <t>4,00</t>
  </si>
  <si>
    <t>4,10</t>
  </si>
  <si>
    <t>4,20</t>
  </si>
  <si>
    <t>4,30</t>
  </si>
  <si>
    <t>4,80</t>
  </si>
  <si>
    <t>4,90</t>
  </si>
  <si>
    <t>5,00</t>
  </si>
  <si>
    <t>5,10</t>
  </si>
  <si>
    <t>1000m Bėgimas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</si>
</sst>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-* #,##0.00\ _€_-;\-* #,##0.00\ _€_-;_-* &quot;-&quot;??\ _€_-;_-@_-"/>
    <numFmt numFmtId="164" formatCode="#,##0\ &quot;Lt&quot;;[Red]\-#,##0\ &quot;Lt&quot;"/>
    <numFmt numFmtId="165" formatCode="_-* #,##0.00\ &quot;Lt&quot;_-;\-* #,##0.00\ &quot;Lt&quot;_-;_-* &quot;-&quot;??\ &quot;Lt&quot;_-;_-@_-"/>
    <numFmt numFmtId="166" formatCode="_(* #,##0.00_);_(* \(#,##0.00\);_(* &quot;-&quot;??_);_(@_)"/>
    <numFmt numFmtId="167" formatCode="#,##0;\-#,##0;\-"/>
    <numFmt numFmtId="168" formatCode="#,##0.00;\-#,##0.00;\-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\-"/>
    <numFmt numFmtId="173" formatCode="_-* #,##0_-;\-* #,##0_-;_-* \-_-;_-@_-"/>
    <numFmt numFmtId="174" formatCode="_-* #,##0.00_-;\-* #,##0.00_-;_-* \-??_-;_-@_-"/>
    <numFmt numFmtId="175" formatCode="[Red]0%;[Red]\(0%\)"/>
    <numFmt numFmtId="176" formatCode="0%;\(0%\)"/>
    <numFmt numFmtId="177" formatCode="0.00\ %"/>
    <numFmt numFmtId="178" formatCode="_-&quot;IRL&quot;* #,##0_-;&quot;-IRL&quot;* #,##0_-;_-&quot;IRL&quot;* \-_-;_-@_-"/>
    <numFmt numFmtId="179" formatCode="_-&quot;IRL&quot;* #,##0.00_-;&quot;-IRL&quot;* #,##0.00_-;_-&quot;IRL&quot;* \-??_-;_-@_-"/>
    <numFmt numFmtId="180" formatCode="ss.00"/>
    <numFmt numFmtId="181" formatCode="yyyy\-mm\-dd;@"/>
    <numFmt numFmtId="182" formatCode="0.0"/>
    <numFmt numFmtId="183" formatCode="m:ss.00"/>
    <numFmt numFmtId="184" formatCode="#,##0;\-#,##0;&quot;-&quot;"/>
    <numFmt numFmtId="185" formatCode="#,##0.00;\-#,##0.00;&quot;-&quot;"/>
    <numFmt numFmtId="186" formatCode="#,##0.0;\-#,##0.0;&quot;-&quot;"/>
    <numFmt numFmtId="187" formatCode="[$-FC27]yyyy\ &quot;m.&quot;\ mmmm\ d\ &quot;d.&quot;;@"/>
    <numFmt numFmtId="188" formatCode="[m]:ss.00"/>
    <numFmt numFmtId="189" formatCode="hh:mm;@"/>
    <numFmt numFmtId="190" formatCode="\ \ @"/>
    <numFmt numFmtId="191" formatCode="\ \ \ \ @"/>
  </numFmts>
  <fonts count="68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b/>
      <sz val="12"/>
      <name val="Times New Roman Baltic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indexed="9"/>
      <name val="Times New Roman"/>
      <family val="1"/>
      <charset val="186"/>
    </font>
    <font>
      <sz val="12"/>
      <color indexed="9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u/>
      <sz val="8"/>
      <color indexed="12"/>
      <name val="Times New Roman"/>
      <family val="1"/>
      <charset val="186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 Cyr"/>
      <charset val="204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</font>
    <font>
      <sz val="10"/>
      <color theme="1"/>
      <name val="Times New Roman"/>
      <family val="2"/>
      <charset val="186"/>
    </font>
    <font>
      <b/>
      <sz val="8"/>
      <name val="Arial"/>
      <family val="2"/>
      <charset val="186"/>
    </font>
    <font>
      <sz val="8"/>
      <name val="TimesLT"/>
      <charset val="186"/>
    </font>
    <font>
      <b/>
      <sz val="8"/>
      <color indexed="9"/>
      <name val="Times New Roman"/>
      <family val="1"/>
    </font>
    <font>
      <b/>
      <sz val="8"/>
      <name val="TimesLT"/>
      <charset val="186"/>
    </font>
    <font>
      <sz val="10"/>
      <name val="Arial"/>
      <charset val="186"/>
    </font>
    <font>
      <b/>
      <sz val="10"/>
      <color indexed="9"/>
      <name val="Times New Roman"/>
      <family val="1"/>
    </font>
    <font>
      <sz val="10"/>
      <name val="TimesLT"/>
      <charset val="186"/>
    </font>
    <font>
      <b/>
      <sz val="10"/>
      <name val="TimesLT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167" fontId="6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185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67" fontId="6" fillId="0" borderId="0" applyFill="0" applyBorder="0" applyAlignment="0"/>
    <xf numFmtId="184" fontId="6" fillId="0" borderId="0" applyFill="0" applyBorder="0" applyAlignment="0"/>
    <xf numFmtId="172" fontId="6" fillId="0" borderId="0" applyFill="0" applyBorder="0" applyAlignment="0"/>
    <xf numFmtId="186" fontId="6" fillId="0" borderId="0" applyFill="0" applyBorder="0" applyAlignment="0"/>
    <xf numFmtId="168" fontId="6" fillId="0" borderId="0" applyFill="0" applyBorder="0" applyAlignment="0"/>
    <xf numFmtId="185" fontId="6" fillId="0" borderId="0" applyFill="0" applyBorder="0" applyAlignment="0"/>
    <xf numFmtId="0" fontId="7" fillId="20" borderId="1" applyNumberFormat="0" applyAlignment="0" applyProtection="0"/>
    <xf numFmtId="0" fontId="8" fillId="21" borderId="2" applyNumberFormat="0" applyAlignment="0" applyProtection="0"/>
    <xf numFmtId="167" fontId="2" fillId="0" borderId="0" applyFill="0" applyBorder="0" applyAlignment="0" applyProtection="0"/>
    <xf numFmtId="184" fontId="18" fillId="0" borderId="0" applyFont="0" applyFill="0" applyBorder="0" applyAlignment="0" applyProtection="0"/>
    <xf numFmtId="167" fontId="44" fillId="0" borderId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" fillId="0" borderId="0" applyFill="0" applyBorder="0" applyAlignment="0" applyProtection="0"/>
    <xf numFmtId="185" fontId="18" fillId="0" borderId="0" applyFont="0" applyFill="0" applyBorder="0" applyAlignment="0" applyProtection="0"/>
    <xf numFmtId="168" fontId="44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4" fontId="6" fillId="0" borderId="0" applyFill="0" applyBorder="0" applyAlignment="0"/>
    <xf numFmtId="173" fontId="2" fillId="0" borderId="0" applyFill="0" applyBorder="0" applyAlignment="0" applyProtection="0"/>
    <xf numFmtId="174" fontId="2" fillId="0" borderId="0" applyFill="0" applyBorder="0" applyAlignment="0" applyProtection="0"/>
    <xf numFmtId="167" fontId="9" fillId="0" borderId="0" applyFill="0" applyBorder="0" applyAlignment="0"/>
    <xf numFmtId="184" fontId="9" fillId="0" borderId="0" applyFill="0" applyBorder="0" applyAlignment="0"/>
    <xf numFmtId="168" fontId="9" fillId="0" borderId="0" applyFill="0" applyBorder="0" applyAlignment="0"/>
    <xf numFmtId="185" fontId="9" fillId="0" borderId="0" applyFill="0" applyBorder="0" applyAlignment="0"/>
    <xf numFmtId="167" fontId="9" fillId="0" borderId="0" applyFill="0" applyBorder="0" applyAlignment="0"/>
    <xf numFmtId="184" fontId="9" fillId="0" borderId="0" applyFill="0" applyBorder="0" applyAlignment="0"/>
    <xf numFmtId="172" fontId="9" fillId="0" borderId="0" applyFill="0" applyBorder="0" applyAlignment="0"/>
    <xf numFmtId="186" fontId="9" fillId="0" borderId="0" applyFill="0" applyBorder="0" applyAlignment="0"/>
    <xf numFmtId="168" fontId="9" fillId="0" borderId="0" applyFill="0" applyBorder="0" applyAlignment="0"/>
    <xf numFmtId="185" fontId="9" fillId="0" borderId="0" applyFill="0" applyBorder="0" applyAlignment="0"/>
    <xf numFmtId="0" fontId="10" fillId="22" borderId="0" applyNumberFormat="0" applyBorder="0" applyAlignment="0" applyProtection="0"/>
    <xf numFmtId="38" fontId="10" fillId="23" borderId="0" applyNumberFormat="0" applyBorder="0" applyAlignment="0" applyProtection="0"/>
    <xf numFmtId="0" fontId="11" fillId="0" borderId="3" applyNumberFormat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0" fontId="11" fillId="0" borderId="6">
      <alignment horizontal="left" vertical="center"/>
    </xf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0" fillId="24" borderId="0" applyNumberFormat="0" applyBorder="0" applyAlignment="0" applyProtection="0"/>
    <xf numFmtId="10" fontId="10" fillId="25" borderId="7" applyNumberFormat="0" applyBorder="0" applyAlignment="0" applyProtection="0"/>
    <xf numFmtId="0" fontId="34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167" fontId="14" fillId="0" borderId="0" applyFill="0" applyBorder="0" applyAlignment="0"/>
    <xf numFmtId="184" fontId="14" fillId="0" borderId="0" applyFill="0" applyBorder="0" applyAlignment="0"/>
    <xf numFmtId="168" fontId="14" fillId="0" borderId="0" applyFill="0" applyBorder="0" applyAlignment="0"/>
    <xf numFmtId="185" fontId="14" fillId="0" borderId="0" applyFill="0" applyBorder="0" applyAlignment="0"/>
    <xf numFmtId="167" fontId="14" fillId="0" borderId="0" applyFill="0" applyBorder="0" applyAlignment="0"/>
    <xf numFmtId="184" fontId="14" fillId="0" borderId="0" applyFill="0" applyBorder="0" applyAlignment="0"/>
    <xf numFmtId="172" fontId="14" fillId="0" borderId="0" applyFill="0" applyBorder="0" applyAlignment="0"/>
    <xf numFmtId="186" fontId="14" fillId="0" borderId="0" applyFill="0" applyBorder="0" applyAlignment="0"/>
    <xf numFmtId="168" fontId="14" fillId="0" borderId="0" applyFill="0" applyBorder="0" applyAlignment="0"/>
    <xf numFmtId="185" fontId="14" fillId="0" borderId="0" applyFill="0" applyBorder="0" applyAlignment="0"/>
    <xf numFmtId="0" fontId="15" fillId="0" borderId="8" applyNumberFormat="0" applyFill="0" applyAlignment="0" applyProtection="0"/>
    <xf numFmtId="0" fontId="16" fillId="26" borderId="0" applyNumberFormat="0" applyBorder="0" applyAlignment="0" applyProtection="0"/>
    <xf numFmtId="175" fontId="17" fillId="0" borderId="0"/>
    <xf numFmtId="175" fontId="37" fillId="0" borderId="0"/>
    <xf numFmtId="0" fontId="35" fillId="0" borderId="0"/>
    <xf numFmtId="181" fontId="3" fillId="0" borderId="0"/>
    <xf numFmtId="0" fontId="35" fillId="0" borderId="0"/>
    <xf numFmtId="181" fontId="3" fillId="0" borderId="0"/>
    <xf numFmtId="181" fontId="3" fillId="0" borderId="0"/>
    <xf numFmtId="181" fontId="3" fillId="0" borderId="0"/>
    <xf numFmtId="0" fontId="29" fillId="0" borderId="0"/>
    <xf numFmtId="181" fontId="3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0" fontId="18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18" fillId="0" borderId="0"/>
    <xf numFmtId="0" fontId="18" fillId="0" borderId="0"/>
    <xf numFmtId="0" fontId="29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0" fontId="18" fillId="0" borderId="0"/>
    <xf numFmtId="181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0" fontId="35" fillId="0" borderId="0"/>
    <xf numFmtId="181" fontId="3" fillId="0" borderId="0"/>
    <xf numFmtId="0" fontId="18" fillId="0" borderId="0"/>
    <xf numFmtId="181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181" fontId="3" fillId="0" borderId="0"/>
    <xf numFmtId="0" fontId="35" fillId="0" borderId="0"/>
    <xf numFmtId="181" fontId="3" fillId="0" borderId="0"/>
    <xf numFmtId="181" fontId="3" fillId="0" borderId="0"/>
    <xf numFmtId="181" fontId="3" fillId="0" borderId="0"/>
    <xf numFmtId="0" fontId="29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181" fontId="35" fillId="0" borderId="0"/>
    <xf numFmtId="181" fontId="35" fillId="0" borderId="0"/>
    <xf numFmtId="181" fontId="35" fillId="0" borderId="0"/>
    <xf numFmtId="181" fontId="29" fillId="0" borderId="0"/>
    <xf numFmtId="181" fontId="35" fillId="0" borderId="0"/>
    <xf numFmtId="181" fontId="29" fillId="0" borderId="0"/>
    <xf numFmtId="181" fontId="35" fillId="0" borderId="0"/>
    <xf numFmtId="181" fontId="29" fillId="0" borderId="0"/>
    <xf numFmtId="183" fontId="35" fillId="0" borderId="0"/>
    <xf numFmtId="183" fontId="35" fillId="0" borderId="0"/>
    <xf numFmtId="183" fontId="29" fillId="0" borderId="0"/>
    <xf numFmtId="183" fontId="35" fillId="0" borderId="0"/>
    <xf numFmtId="183" fontId="29" fillId="0" borderId="0"/>
    <xf numFmtId="183" fontId="29" fillId="0" borderId="0"/>
    <xf numFmtId="181" fontId="29" fillId="0" borderId="0"/>
    <xf numFmtId="187" fontId="35" fillId="0" borderId="0"/>
    <xf numFmtId="187" fontId="29" fillId="0" borderId="0"/>
    <xf numFmtId="181" fontId="3" fillId="0" borderId="0"/>
    <xf numFmtId="181" fontId="35" fillId="0" borderId="0"/>
    <xf numFmtId="181" fontId="29" fillId="0" borderId="0"/>
    <xf numFmtId="181" fontId="35" fillId="0" borderId="0"/>
    <xf numFmtId="181" fontId="29" fillId="0" borderId="0"/>
    <xf numFmtId="181" fontId="35" fillId="0" borderId="0"/>
    <xf numFmtId="181" fontId="29" fillId="0" borderId="0"/>
    <xf numFmtId="181" fontId="3" fillId="0" borderId="0"/>
    <xf numFmtId="181" fontId="3" fillId="0" borderId="0"/>
    <xf numFmtId="181" fontId="29" fillId="0" borderId="0"/>
    <xf numFmtId="181" fontId="3" fillId="0" borderId="0"/>
    <xf numFmtId="181" fontId="3" fillId="0" borderId="0"/>
    <xf numFmtId="181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7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7" fontId="3" fillId="0" borderId="0"/>
    <xf numFmtId="187" fontId="3" fillId="0" borderId="0"/>
    <xf numFmtId="187" fontId="3" fillId="0" borderId="0"/>
    <xf numFmtId="164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64" fontId="3" fillId="0" borderId="0"/>
    <xf numFmtId="187" fontId="3" fillId="0" borderId="0"/>
    <xf numFmtId="175" fontId="3" fillId="0" borderId="0"/>
    <xf numFmtId="188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7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35" fillId="0" borderId="0"/>
    <xf numFmtId="0" fontId="29" fillId="0" borderId="0"/>
    <xf numFmtId="0" fontId="35" fillId="0" borderId="0"/>
    <xf numFmtId="183" fontId="35" fillId="0" borderId="0"/>
    <xf numFmtId="183" fontId="29" fillId="0" borderId="0"/>
    <xf numFmtId="184" fontId="35" fillId="0" borderId="0"/>
    <xf numFmtId="184" fontId="35" fillId="0" borderId="0"/>
    <xf numFmtId="184" fontId="29" fillId="0" borderId="0"/>
    <xf numFmtId="184" fontId="35" fillId="0" borderId="0"/>
    <xf numFmtId="184" fontId="29" fillId="0" borderId="0"/>
    <xf numFmtId="184" fontId="35" fillId="0" borderId="0"/>
    <xf numFmtId="184" fontId="29" fillId="0" borderId="0"/>
    <xf numFmtId="184" fontId="29" fillId="0" borderId="0"/>
    <xf numFmtId="0" fontId="29" fillId="0" borderId="0"/>
    <xf numFmtId="0" fontId="35" fillId="0" borderId="0"/>
    <xf numFmtId="0" fontId="29" fillId="0" borderId="0"/>
    <xf numFmtId="0" fontId="18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18" fillId="0" borderId="0"/>
    <xf numFmtId="0" fontId="18" fillId="0" borderId="0"/>
    <xf numFmtId="0" fontId="29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181" fontId="35" fillId="0" borderId="0"/>
    <xf numFmtId="181" fontId="35" fillId="0" borderId="0"/>
    <xf numFmtId="181" fontId="29" fillId="0" borderId="0"/>
    <xf numFmtId="21" fontId="35" fillId="0" borderId="0"/>
    <xf numFmtId="21" fontId="29" fillId="0" borderId="0"/>
    <xf numFmtId="181" fontId="29" fillId="0" borderId="0"/>
    <xf numFmtId="181" fontId="35" fillId="0" borderId="0"/>
    <xf numFmtId="181" fontId="35" fillId="0" borderId="0"/>
    <xf numFmtId="181" fontId="29" fillId="0" borderId="0"/>
    <xf numFmtId="21" fontId="35" fillId="0" borderId="0"/>
    <xf numFmtId="21" fontId="29" fillId="0" borderId="0"/>
    <xf numFmtId="181" fontId="29" fillId="0" borderId="0"/>
    <xf numFmtId="181" fontId="35" fillId="0" borderId="0"/>
    <xf numFmtId="181" fontId="35" fillId="0" borderId="0"/>
    <xf numFmtId="181" fontId="29" fillId="0" borderId="0"/>
    <xf numFmtId="181" fontId="29" fillId="0" borderId="0"/>
    <xf numFmtId="181" fontId="35" fillId="0" borderId="0"/>
    <xf numFmtId="181" fontId="29" fillId="0" borderId="0"/>
    <xf numFmtId="181" fontId="35" fillId="0" borderId="0"/>
    <xf numFmtId="181" fontId="29" fillId="0" borderId="0"/>
    <xf numFmtId="181" fontId="35" fillId="0" borderId="0"/>
    <xf numFmtId="181" fontId="35" fillId="0" borderId="0"/>
    <xf numFmtId="181" fontId="29" fillId="0" borderId="0"/>
    <xf numFmtId="181" fontId="29" fillId="0" borderId="0"/>
    <xf numFmtId="181" fontId="35" fillId="0" borderId="0"/>
    <xf numFmtId="181" fontId="35" fillId="0" borderId="0"/>
    <xf numFmtId="181" fontId="29" fillId="0" borderId="0"/>
    <xf numFmtId="181" fontId="29" fillId="0" borderId="0"/>
    <xf numFmtId="0" fontId="6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0" fontId="18" fillId="0" borderId="0"/>
    <xf numFmtId="181" fontId="3" fillId="0" borderId="0"/>
    <xf numFmtId="0" fontId="18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9" applyNumberFormat="0" applyFont="0" applyAlignment="0" applyProtection="0"/>
    <xf numFmtId="0" fontId="35" fillId="0" borderId="0"/>
    <xf numFmtId="0" fontId="29" fillId="0" borderId="0"/>
    <xf numFmtId="171" fontId="2" fillId="0" borderId="0" applyFill="0" applyBorder="0" applyAlignment="0" applyProtection="0"/>
    <xf numFmtId="171" fontId="18" fillId="0" borderId="0" applyFont="0" applyFill="0" applyBorder="0" applyAlignment="0" applyProtection="0"/>
    <xf numFmtId="171" fontId="44" fillId="0" borderId="0" applyFill="0" applyBorder="0" applyAlignment="0" applyProtection="0"/>
    <xf numFmtId="176" fontId="2" fillId="0" borderId="0" applyFill="0" applyBorder="0" applyAlignment="0" applyProtection="0"/>
    <xf numFmtId="176" fontId="18" fillId="0" borderId="0" applyFont="0" applyFill="0" applyBorder="0" applyAlignment="0" applyProtection="0"/>
    <xf numFmtId="176" fontId="44" fillId="0" borderId="0" applyFill="0" applyBorder="0" applyAlignment="0" applyProtection="0"/>
    <xf numFmtId="177" fontId="2" fillId="0" borderId="0" applyFill="0" applyBorder="0" applyAlignment="0" applyProtection="0"/>
    <xf numFmtId="10" fontId="35" fillId="0" borderId="0" applyFont="0" applyFill="0" applyBorder="0" applyAlignment="0" applyProtection="0"/>
    <xf numFmtId="10" fontId="29" fillId="0" borderId="0" applyFont="0" applyFill="0" applyBorder="0" applyAlignment="0" applyProtection="0"/>
    <xf numFmtId="177" fontId="44" fillId="0" borderId="0" applyFill="0" applyBorder="0" applyAlignment="0" applyProtection="0"/>
    <xf numFmtId="167" fontId="19" fillId="0" borderId="0" applyFill="0" applyBorder="0" applyAlignment="0"/>
    <xf numFmtId="184" fontId="19" fillId="0" borderId="0" applyFill="0" applyBorder="0" applyAlignment="0"/>
    <xf numFmtId="168" fontId="19" fillId="0" borderId="0" applyFill="0" applyBorder="0" applyAlignment="0"/>
    <xf numFmtId="185" fontId="19" fillId="0" borderId="0" applyFill="0" applyBorder="0" applyAlignment="0"/>
    <xf numFmtId="167" fontId="19" fillId="0" borderId="0" applyFill="0" applyBorder="0" applyAlignment="0"/>
    <xf numFmtId="184" fontId="19" fillId="0" borderId="0" applyFill="0" applyBorder="0" applyAlignment="0"/>
    <xf numFmtId="172" fontId="19" fillId="0" borderId="0" applyFill="0" applyBorder="0" applyAlignment="0"/>
    <xf numFmtId="186" fontId="19" fillId="0" borderId="0" applyFill="0" applyBorder="0" applyAlignment="0"/>
    <xf numFmtId="168" fontId="19" fillId="0" borderId="0" applyFill="0" applyBorder="0" applyAlignment="0"/>
    <xf numFmtId="185" fontId="19" fillId="0" borderId="0" applyFill="0" applyBorder="0" applyAlignment="0"/>
    <xf numFmtId="49" fontId="6" fillId="0" borderId="0" applyFill="0" applyBorder="0" applyAlignment="0"/>
    <xf numFmtId="49" fontId="6" fillId="0" borderId="0" applyFill="0" applyBorder="0" applyAlignment="0"/>
    <xf numFmtId="190" fontId="6" fillId="0" borderId="0" applyFill="0" applyBorder="0" applyAlignment="0"/>
    <xf numFmtId="49" fontId="6" fillId="0" borderId="0" applyFill="0" applyBorder="0" applyAlignment="0"/>
    <xf numFmtId="191" fontId="6" fillId="0" borderId="0" applyFill="0" applyBorder="0" applyAlignment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40" fillId="0" borderId="0"/>
    <xf numFmtId="0" fontId="50" fillId="0" borderId="0"/>
    <xf numFmtId="0" fontId="29" fillId="0" borderId="0"/>
    <xf numFmtId="0" fontId="57" fillId="0" borderId="50" applyNumberFormat="0" applyFill="0" applyAlignment="0" applyProtection="0"/>
    <xf numFmtId="0" fontId="58" fillId="0" borderId="51" applyNumberFormat="0" applyFill="0" applyAlignment="0" applyProtection="0"/>
    <xf numFmtId="0" fontId="59" fillId="0" borderId="52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61" fillId="4" borderId="0" applyNumberFormat="0" applyBorder="0" applyAlignment="0" applyProtection="0"/>
    <xf numFmtId="0" fontId="29" fillId="0" borderId="0"/>
    <xf numFmtId="0" fontId="2" fillId="0" borderId="0"/>
    <xf numFmtId="0" fontId="62" fillId="0" borderId="0" applyNumberFormat="0" applyFill="0" applyBorder="0" applyAlignment="0" applyProtection="0"/>
    <xf numFmtId="0" fontId="63" fillId="20" borderId="53" applyNumberFormat="0" applyAlignment="0" applyProtection="0"/>
    <xf numFmtId="0" fontId="29" fillId="0" borderId="0"/>
    <xf numFmtId="181" fontId="3" fillId="0" borderId="0"/>
    <xf numFmtId="21" fontId="3" fillId="0" borderId="0"/>
    <xf numFmtId="0" fontId="29" fillId="0" borderId="0"/>
    <xf numFmtId="181" fontId="3" fillId="0" borderId="0"/>
    <xf numFmtId="2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29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183" fontId="29" fillId="0" borderId="0"/>
    <xf numFmtId="181" fontId="29" fillId="0" borderId="0"/>
    <xf numFmtId="181" fontId="3" fillId="0" borderId="0"/>
    <xf numFmtId="181" fontId="29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81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1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7" fontId="3" fillId="0" borderId="0"/>
    <xf numFmtId="187" fontId="3" fillId="0" borderId="0"/>
    <xf numFmtId="175" fontId="3" fillId="0" borderId="0"/>
    <xf numFmtId="187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3" fillId="0" borderId="0"/>
    <xf numFmtId="181" fontId="3" fillId="0" borderId="0"/>
    <xf numFmtId="187" fontId="3" fillId="0" borderId="0"/>
    <xf numFmtId="187" fontId="3" fillId="0" borderId="0"/>
    <xf numFmtId="0" fontId="66" fillId="0" borderId="0"/>
    <xf numFmtId="187" fontId="3" fillId="0" borderId="0"/>
    <xf numFmtId="181" fontId="3" fillId="0" borderId="0"/>
    <xf numFmtId="184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6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181" fontId="29" fillId="0" borderId="0"/>
    <xf numFmtId="0" fontId="29" fillId="0" borderId="0"/>
    <xf numFmtId="0" fontId="29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2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81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 applyNumberFormat="0" applyFill="0" applyBorder="0" applyAlignment="0" applyProtection="0"/>
    <xf numFmtId="0" fontId="65" fillId="0" borderId="54" applyNumberFormat="0" applyFill="0" applyAlignment="0" applyProtection="0"/>
    <xf numFmtId="0" fontId="29" fillId="0" borderId="0"/>
    <xf numFmtId="0" fontId="18" fillId="0" borderId="0"/>
  </cellStyleXfs>
  <cellXfs count="341">
    <xf numFmtId="0" fontId="0" fillId="0" borderId="0" xfId="0"/>
    <xf numFmtId="0" fontId="20" fillId="0" borderId="0" xfId="328" applyFont="1" applyAlignment="1">
      <alignment vertical="center"/>
    </xf>
    <xf numFmtId="180" fontId="21" fillId="0" borderId="0" xfId="328" applyNumberFormat="1" applyFont="1" applyFill="1" applyBorder="1" applyAlignment="1">
      <alignment horizontal="center" vertical="center"/>
    </xf>
    <xf numFmtId="0" fontId="20" fillId="0" borderId="0" xfId="328" applyFont="1" applyAlignment="1">
      <alignment horizontal="center" vertical="center"/>
    </xf>
    <xf numFmtId="0" fontId="22" fillId="0" borderId="0" xfId="328" applyFont="1" applyAlignment="1">
      <alignment vertical="center"/>
    </xf>
    <xf numFmtId="0" fontId="24" fillId="0" borderId="0" xfId="328" applyFont="1" applyAlignment="1">
      <alignment vertical="center"/>
    </xf>
    <xf numFmtId="0" fontId="24" fillId="0" borderId="0" xfId="328" applyFont="1" applyAlignment="1">
      <alignment horizontal="center" vertical="center"/>
    </xf>
    <xf numFmtId="0" fontId="25" fillId="0" borderId="0" xfId="328" applyFont="1" applyAlignment="1">
      <alignment vertical="center"/>
    </xf>
    <xf numFmtId="0" fontId="24" fillId="0" borderId="0" xfId="328" applyFont="1" applyBorder="1" applyAlignment="1">
      <alignment vertical="center"/>
    </xf>
    <xf numFmtId="0" fontId="20" fillId="0" borderId="0" xfId="328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604" applyFont="1"/>
    <xf numFmtId="0" fontId="24" fillId="0" borderId="10" xfId="604" applyFont="1" applyBorder="1"/>
    <xf numFmtId="0" fontId="26" fillId="0" borderId="0" xfId="604" applyFont="1"/>
    <xf numFmtId="0" fontId="24" fillId="0" borderId="6" xfId="604" applyFont="1" applyBorder="1"/>
    <xf numFmtId="0" fontId="24" fillId="0" borderId="0" xfId="604" applyFont="1" applyBorder="1"/>
    <xf numFmtId="49" fontId="25" fillId="0" borderId="0" xfId="604" applyNumberFormat="1" applyFont="1"/>
    <xf numFmtId="0" fontId="24" fillId="0" borderId="11" xfId="604" applyFont="1" applyBorder="1"/>
    <xf numFmtId="0" fontId="24" fillId="0" borderId="12" xfId="604" applyFont="1" applyBorder="1"/>
    <xf numFmtId="0" fontId="25" fillId="0" borderId="0" xfId="604" applyFont="1"/>
    <xf numFmtId="0" fontId="27" fillId="0" borderId="0" xfId="604" applyFont="1"/>
    <xf numFmtId="0" fontId="31" fillId="0" borderId="0" xfId="328" applyFont="1" applyAlignment="1">
      <alignment vertical="center"/>
    </xf>
    <xf numFmtId="0" fontId="31" fillId="0" borderId="0" xfId="328" applyFont="1" applyAlignment="1">
      <alignment horizontal="center" vertical="center"/>
    </xf>
    <xf numFmtId="0" fontId="31" fillId="0" borderId="0" xfId="604" applyFont="1"/>
    <xf numFmtId="180" fontId="32" fillId="0" borderId="0" xfId="328" applyNumberFormat="1" applyFont="1" applyFill="1" applyBorder="1" applyAlignment="1">
      <alignment horizontal="center" vertical="center"/>
    </xf>
    <xf numFmtId="21" fontId="21" fillId="0" borderId="0" xfId="328" applyNumberFormat="1" applyFont="1" applyAlignment="1">
      <alignment vertical="center"/>
    </xf>
    <xf numFmtId="0" fontId="28" fillId="0" borderId="0" xfId="328" applyFont="1" applyAlignment="1">
      <alignment horizontal="center" vertical="center"/>
    </xf>
    <xf numFmtId="21" fontId="33" fillId="0" borderId="0" xfId="328" applyNumberFormat="1" applyFont="1" applyAlignment="1">
      <alignment vertical="center"/>
    </xf>
    <xf numFmtId="0" fontId="23" fillId="0" borderId="0" xfId="154" applyFont="1" applyAlignment="1">
      <alignment horizontal="left" vertical="center"/>
    </xf>
    <xf numFmtId="49" fontId="28" fillId="0" borderId="0" xfId="328" applyNumberFormat="1" applyFont="1" applyAlignment="1">
      <alignment horizontal="center" vertical="center"/>
    </xf>
    <xf numFmtId="0" fontId="41" fillId="0" borderId="25" xfId="328" applyFont="1" applyBorder="1" applyAlignment="1">
      <alignment horizontal="right" vertical="center"/>
    </xf>
    <xf numFmtId="0" fontId="41" fillId="0" borderId="20" xfId="328" applyFont="1" applyBorder="1" applyAlignment="1">
      <alignment horizontal="left" vertical="center"/>
    </xf>
    <xf numFmtId="0" fontId="27" fillId="0" borderId="0" xfId="328" applyFont="1" applyAlignment="1">
      <alignment vertical="center"/>
    </xf>
    <xf numFmtId="21" fontId="33" fillId="0" borderId="34" xfId="328" applyNumberFormat="1" applyFont="1" applyBorder="1" applyAlignment="1">
      <alignment vertical="center"/>
    </xf>
    <xf numFmtId="0" fontId="41" fillId="0" borderId="45" xfId="328" applyFont="1" applyBorder="1" applyAlignment="1">
      <alignment horizontal="left" vertical="center"/>
    </xf>
    <xf numFmtId="0" fontId="27" fillId="0" borderId="25" xfId="336" applyFont="1" applyBorder="1" applyAlignment="1">
      <alignment horizontal="right" vertical="center"/>
    </xf>
    <xf numFmtId="0" fontId="41" fillId="0" borderId="45" xfId="0" applyFont="1" applyBorder="1" applyAlignment="1">
      <alignment horizontal="left" vertical="center"/>
    </xf>
    <xf numFmtId="0" fontId="41" fillId="0" borderId="17" xfId="328" applyFont="1" applyBorder="1" applyAlignment="1">
      <alignment horizontal="center" vertical="center"/>
    </xf>
    <xf numFmtId="0" fontId="43" fillId="0" borderId="34" xfId="0" applyFont="1" applyBorder="1" applyAlignment="1">
      <alignment horizontal="left" vertical="center"/>
    </xf>
    <xf numFmtId="49" fontId="27" fillId="0" borderId="13" xfId="821" applyNumberFormat="1" applyFont="1" applyBorder="1" applyAlignment="1">
      <alignment horizontal="center" vertical="center"/>
    </xf>
    <xf numFmtId="2" fontId="47" fillId="0" borderId="14" xfId="0" applyNumberFormat="1" applyFont="1" applyBorder="1" applyAlignment="1">
      <alignment horizontal="center"/>
    </xf>
    <xf numFmtId="2" fontId="47" fillId="0" borderId="15" xfId="0" applyNumberFormat="1" applyFont="1" applyBorder="1" applyAlignment="1">
      <alignment horizontal="center"/>
    </xf>
    <xf numFmtId="183" fontId="43" fillId="28" borderId="16" xfId="0" applyNumberFormat="1" applyFont="1" applyFill="1" applyBorder="1" applyAlignment="1">
      <alignment horizontal="center" vertical="center"/>
    </xf>
    <xf numFmtId="1" fontId="41" fillId="0" borderId="17" xfId="336" applyNumberFormat="1" applyFont="1" applyBorder="1" applyAlignment="1">
      <alignment horizontal="center" vertical="center"/>
    </xf>
    <xf numFmtId="0" fontId="43" fillId="0" borderId="21" xfId="336" applyFont="1" applyBorder="1" applyAlignment="1">
      <alignment vertical="center"/>
    </xf>
    <xf numFmtId="49" fontId="27" fillId="0" borderId="18" xfId="821" applyNumberFormat="1" applyFont="1" applyBorder="1" applyAlignment="1">
      <alignment horizontal="center" vertical="center"/>
    </xf>
    <xf numFmtId="1" fontId="48" fillId="0" borderId="19" xfId="336" applyNumberFormat="1" applyFont="1" applyBorder="1" applyAlignment="1">
      <alignment horizontal="center" vertical="center"/>
    </xf>
    <xf numFmtId="0" fontId="41" fillId="0" borderId="20" xfId="336" applyFont="1" applyBorder="1" applyAlignment="1">
      <alignment vertical="center"/>
    </xf>
    <xf numFmtId="0" fontId="41" fillId="0" borderId="25" xfId="0" applyFont="1" applyBorder="1" applyAlignment="1">
      <alignment horizontal="right" vertical="center"/>
    </xf>
    <xf numFmtId="0" fontId="43" fillId="0" borderId="26" xfId="0" applyFont="1" applyBorder="1" applyAlignment="1">
      <alignment horizontal="right" vertical="center"/>
    </xf>
    <xf numFmtId="0" fontId="27" fillId="0" borderId="17" xfId="328" applyFont="1" applyBorder="1" applyAlignment="1">
      <alignment vertical="center"/>
    </xf>
    <xf numFmtId="181" fontId="43" fillId="0" borderId="26" xfId="336" applyNumberFormat="1" applyFont="1" applyBorder="1" applyAlignment="1">
      <alignment horizontal="right" vertical="center"/>
    </xf>
    <xf numFmtId="0" fontId="27" fillId="0" borderId="19" xfId="328" applyFont="1" applyBorder="1" applyAlignment="1">
      <alignment vertical="center"/>
    </xf>
    <xf numFmtId="0" fontId="27" fillId="0" borderId="47" xfId="336" applyFont="1" applyBorder="1" applyAlignment="1">
      <alignment horizontal="left" vertic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181" fontId="27" fillId="0" borderId="22" xfId="336" applyNumberFormat="1" applyFont="1" applyBorder="1" applyAlignment="1">
      <alignment horizontal="left" vertical="center"/>
    </xf>
    <xf numFmtId="0" fontId="27" fillId="0" borderId="39" xfId="336" applyFont="1" applyBorder="1" applyAlignment="1">
      <alignment horizontal="left" vertical="center"/>
    </xf>
    <xf numFmtId="0" fontId="27" fillId="0" borderId="20" xfId="336" applyFont="1" applyBorder="1" applyAlignment="1">
      <alignment vertical="center"/>
    </xf>
    <xf numFmtId="0" fontId="27" fillId="0" borderId="17" xfId="328" applyFont="1" applyBorder="1" applyAlignment="1">
      <alignment horizontal="left" vertical="center"/>
    </xf>
    <xf numFmtId="0" fontId="27" fillId="0" borderId="21" xfId="336" applyFont="1" applyBorder="1" applyAlignment="1">
      <alignment vertical="center"/>
    </xf>
    <xf numFmtId="0" fontId="27" fillId="0" borderId="19" xfId="328" applyFont="1" applyBorder="1" applyAlignment="1">
      <alignment horizontal="left" vertical="center"/>
    </xf>
    <xf numFmtId="21" fontId="33" fillId="0" borderId="0" xfId="328" applyNumberFormat="1" applyFont="1" applyBorder="1" applyAlignment="1">
      <alignment vertical="center"/>
    </xf>
    <xf numFmtId="0" fontId="27" fillId="0" borderId="48" xfId="336" applyFont="1" applyBorder="1" applyAlignment="1">
      <alignment vertical="center"/>
    </xf>
    <xf numFmtId="0" fontId="27" fillId="0" borderId="34" xfId="336" applyFont="1" applyBorder="1" applyAlignment="1">
      <alignment vertical="center"/>
    </xf>
    <xf numFmtId="0" fontId="27" fillId="0" borderId="19" xfId="336" applyFont="1" applyBorder="1" applyAlignment="1">
      <alignment vertical="center"/>
    </xf>
    <xf numFmtId="0" fontId="41" fillId="0" borderId="17" xfId="336" applyFont="1" applyBorder="1" applyAlignment="1">
      <alignment vertical="center"/>
    </xf>
    <xf numFmtId="0" fontId="43" fillId="0" borderId="19" xfId="336" applyFont="1" applyBorder="1" applyAlignment="1">
      <alignment vertical="center"/>
    </xf>
    <xf numFmtId="0" fontId="41" fillId="0" borderId="17" xfId="0" applyFont="1" applyBorder="1" applyAlignment="1">
      <alignment horizontal="left" vertical="center"/>
    </xf>
    <xf numFmtId="0" fontId="43" fillId="0" borderId="19" xfId="0" applyFont="1" applyBorder="1" applyAlignment="1">
      <alignment horizontal="left" vertical="center"/>
    </xf>
    <xf numFmtId="0" fontId="41" fillId="0" borderId="0" xfId="336" applyFont="1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1" fillId="0" borderId="25" xfId="328" applyFont="1" applyBorder="1" applyAlignment="1">
      <alignment horizontal="center" vertical="center"/>
    </xf>
    <xf numFmtId="0" fontId="27" fillId="0" borderId="26" xfId="328" applyFont="1" applyBorder="1" applyAlignment="1">
      <alignment horizontal="right" vertical="center"/>
    </xf>
    <xf numFmtId="0" fontId="27" fillId="0" borderId="21" xfId="328" applyFont="1" applyBorder="1" applyAlignment="1">
      <alignment horizontal="left" vertical="center"/>
    </xf>
    <xf numFmtId="0" fontId="27" fillId="0" borderId="34" xfId="328" applyFont="1" applyBorder="1" applyAlignment="1">
      <alignment horizontal="left" vertical="center"/>
    </xf>
    <xf numFmtId="49" fontId="27" fillId="0" borderId="14" xfId="328" applyNumberFormat="1" applyFont="1" applyBorder="1" applyAlignment="1">
      <alignment horizontal="center" vertical="center"/>
    </xf>
    <xf numFmtId="49" fontId="27" fillId="0" borderId="15" xfId="328" applyNumberFormat="1" applyFont="1" applyBorder="1" applyAlignment="1">
      <alignment horizontal="center" vertical="center"/>
    </xf>
    <xf numFmtId="49" fontId="27" fillId="0" borderId="16" xfId="328" applyNumberFormat="1" applyFont="1" applyBorder="1" applyAlignment="1">
      <alignment horizontal="center" vertical="center"/>
    </xf>
    <xf numFmtId="49" fontId="27" fillId="0" borderId="29" xfId="328" applyNumberFormat="1" applyFont="1" applyBorder="1" applyAlignment="1">
      <alignment horizontal="center" vertical="center"/>
    </xf>
    <xf numFmtId="49" fontId="27" fillId="0" borderId="7" xfId="328" applyNumberFormat="1" applyFont="1" applyBorder="1" applyAlignment="1">
      <alignment horizontal="center" vertical="center"/>
    </xf>
    <xf numFmtId="49" fontId="27" fillId="0" borderId="30" xfId="328" applyNumberFormat="1" applyFont="1" applyBorder="1" applyAlignment="1">
      <alignment horizontal="center" vertical="center"/>
    </xf>
    <xf numFmtId="49" fontId="27" fillId="0" borderId="31" xfId="328" applyNumberFormat="1" applyFont="1" applyBorder="1" applyAlignment="1">
      <alignment horizontal="center" vertical="center"/>
    </xf>
    <xf numFmtId="49" fontId="27" fillId="0" borderId="32" xfId="328" applyNumberFormat="1" applyFont="1" applyBorder="1" applyAlignment="1">
      <alignment horizontal="center" vertical="center"/>
    </xf>
    <xf numFmtId="49" fontId="27" fillId="0" borderId="33" xfId="328" applyNumberFormat="1" applyFont="1" applyBorder="1" applyAlignment="1">
      <alignment horizontal="center" vertical="center"/>
    </xf>
    <xf numFmtId="0" fontId="41" fillId="0" borderId="17" xfId="328" applyFont="1" applyBorder="1" applyAlignment="1">
      <alignment horizontal="center" vertical="center"/>
    </xf>
    <xf numFmtId="0" fontId="24" fillId="0" borderId="25" xfId="336" applyFont="1" applyBorder="1" applyAlignment="1">
      <alignment horizontal="right" vertical="center"/>
    </xf>
    <xf numFmtId="0" fontId="22" fillId="0" borderId="20" xfId="336" applyFont="1" applyBorder="1" applyAlignment="1">
      <alignment vertical="center"/>
    </xf>
    <xf numFmtId="181" fontId="24" fillId="0" borderId="26" xfId="336" applyNumberFormat="1" applyFont="1" applyBorder="1" applyAlignment="1">
      <alignment horizontal="right" vertical="center"/>
    </xf>
    <xf numFmtId="0" fontId="24" fillId="0" borderId="21" xfId="336" applyFont="1" applyBorder="1" applyAlignment="1">
      <alignment vertical="center"/>
    </xf>
    <xf numFmtId="0" fontId="24" fillId="0" borderId="44" xfId="0" applyFont="1" applyFill="1" applyBorder="1" applyAlignment="1">
      <alignment horizontal="right" vertical="center"/>
    </xf>
    <xf numFmtId="0" fontId="22" fillId="0" borderId="44" xfId="0" applyFont="1" applyFill="1" applyBorder="1" applyAlignment="1">
      <alignment vertical="center"/>
    </xf>
    <xf numFmtId="0" fontId="24" fillId="0" borderId="47" xfId="336" applyFont="1" applyBorder="1" applyAlignment="1">
      <alignment horizontal="left" vertical="center"/>
    </xf>
    <xf numFmtId="181" fontId="24" fillId="0" borderId="22" xfId="336" applyNumberFormat="1" applyFont="1" applyBorder="1" applyAlignment="1">
      <alignment horizontal="left" vertical="center"/>
    </xf>
    <xf numFmtId="0" fontId="24" fillId="0" borderId="45" xfId="336" applyFont="1" applyBorder="1" applyAlignment="1">
      <alignment horizontal="left" vertical="center"/>
    </xf>
    <xf numFmtId="0" fontId="24" fillId="0" borderId="34" xfId="336" applyFont="1" applyBorder="1" applyAlignment="1">
      <alignment horizontal="left" vertical="center"/>
    </xf>
    <xf numFmtId="0" fontId="28" fillId="0" borderId="25" xfId="336" applyFont="1" applyBorder="1" applyAlignment="1">
      <alignment horizontal="right" vertical="center"/>
    </xf>
    <xf numFmtId="0" fontId="25" fillId="0" borderId="20" xfId="336" applyFont="1" applyBorder="1" applyAlignment="1">
      <alignment vertical="center"/>
    </xf>
    <xf numFmtId="181" fontId="28" fillId="0" borderId="26" xfId="336" applyNumberFormat="1" applyFont="1" applyBorder="1" applyAlignment="1">
      <alignment horizontal="right" vertical="center"/>
    </xf>
    <xf numFmtId="0" fontId="28" fillId="0" borderId="21" xfId="336" applyFont="1" applyBorder="1" applyAlignment="1">
      <alignment vertical="center"/>
    </xf>
    <xf numFmtId="0" fontId="24" fillId="0" borderId="45" xfId="336" applyFont="1" applyBorder="1" applyAlignment="1">
      <alignment vertical="center"/>
    </xf>
    <xf numFmtId="0" fontId="24" fillId="0" borderId="0" xfId="336" applyFont="1" applyBorder="1" applyAlignment="1">
      <alignment vertical="center"/>
    </xf>
    <xf numFmtId="0" fontId="24" fillId="0" borderId="34" xfId="336" applyFont="1" applyBorder="1" applyAlignment="1">
      <alignment vertical="center"/>
    </xf>
    <xf numFmtId="0" fontId="24" fillId="0" borderId="20" xfId="336" applyFont="1" applyBorder="1" applyAlignment="1">
      <alignment vertical="center"/>
    </xf>
    <xf numFmtId="0" fontId="24" fillId="0" borderId="48" xfId="336" applyFont="1" applyBorder="1" applyAlignment="1">
      <alignment horizontal="left" vertical="center"/>
    </xf>
    <xf numFmtId="0" fontId="22" fillId="0" borderId="47" xfId="336" applyFont="1" applyBorder="1" applyAlignment="1">
      <alignment vertical="center"/>
    </xf>
    <xf numFmtId="0" fontId="24" fillId="0" borderId="20" xfId="336" applyFont="1" applyBorder="1" applyAlignment="1">
      <alignment horizontal="left" vertical="center"/>
    </xf>
    <xf numFmtId="181" fontId="24" fillId="0" borderId="21" xfId="336" applyNumberFormat="1" applyFont="1" applyBorder="1" applyAlignment="1">
      <alignment horizontal="left" vertical="center"/>
    </xf>
    <xf numFmtId="0" fontId="24" fillId="0" borderId="22" xfId="336" applyFont="1" applyBorder="1" applyAlignment="1">
      <alignment vertical="center"/>
    </xf>
    <xf numFmtId="0" fontId="24" fillId="0" borderId="21" xfId="336" applyFont="1" applyBorder="1" applyAlignment="1">
      <alignment horizontal="left" vertical="center"/>
    </xf>
    <xf numFmtId="181" fontId="24" fillId="0" borderId="34" xfId="336" applyNumberFormat="1" applyFont="1" applyBorder="1" applyAlignment="1">
      <alignment horizontal="left" vertical="center"/>
    </xf>
    <xf numFmtId="0" fontId="24" fillId="0" borderId="22" xfId="336" applyFont="1" applyBorder="1" applyAlignment="1">
      <alignment horizontal="left" vertical="center"/>
    </xf>
    <xf numFmtId="1" fontId="22" fillId="0" borderId="17" xfId="336" applyNumberFormat="1" applyFont="1" applyBorder="1" applyAlignment="1">
      <alignment horizontal="center" vertical="center"/>
    </xf>
    <xf numFmtId="1" fontId="51" fillId="0" borderId="19" xfId="336" applyNumberFormat="1" applyFont="1" applyBorder="1" applyAlignment="1">
      <alignment horizontal="center" vertical="center"/>
    </xf>
    <xf numFmtId="49" fontId="24" fillId="0" borderId="13" xfId="821" applyNumberFormat="1" applyFont="1" applyBorder="1" applyAlignment="1">
      <alignment horizontal="center" vertical="center"/>
    </xf>
    <xf numFmtId="2" fontId="52" fillId="0" borderId="14" xfId="0" applyNumberFormat="1" applyFont="1" applyBorder="1" applyAlignment="1">
      <alignment horizontal="center"/>
    </xf>
    <xf numFmtId="49" fontId="24" fillId="0" borderId="18" xfId="821" applyNumberFormat="1" applyFont="1" applyBorder="1" applyAlignment="1">
      <alignment horizontal="center" vertical="center"/>
    </xf>
    <xf numFmtId="0" fontId="53" fillId="0" borderId="22" xfId="0" applyFont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4" fillId="0" borderId="20" xfId="336" applyFont="1" applyBorder="1" applyAlignment="1">
      <alignment horizontal="center" vertical="center"/>
    </xf>
    <xf numFmtId="2" fontId="52" fillId="0" borderId="15" xfId="0" applyNumberFormat="1" applyFont="1" applyBorder="1" applyAlignment="1">
      <alignment horizontal="center"/>
    </xf>
    <xf numFmtId="2" fontId="52" fillId="0" borderId="27" xfId="0" applyNumberFormat="1" applyFont="1" applyBorder="1" applyAlignment="1">
      <alignment horizontal="center"/>
    </xf>
    <xf numFmtId="183" fontId="55" fillId="28" borderId="16" xfId="0" applyNumberFormat="1" applyFont="1" applyFill="1" applyBorder="1" applyAlignment="1">
      <alignment horizontal="center" vertical="center"/>
    </xf>
    <xf numFmtId="0" fontId="24" fillId="0" borderId="17" xfId="328" applyFont="1" applyBorder="1" applyAlignment="1">
      <alignment vertical="center"/>
    </xf>
    <xf numFmtId="0" fontId="22" fillId="0" borderId="28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4" fillId="0" borderId="19" xfId="328" applyFont="1" applyBorder="1" applyAlignment="1">
      <alignment vertical="center"/>
    </xf>
    <xf numFmtId="181" fontId="54" fillId="0" borderId="26" xfId="336" applyNumberFormat="1" applyFont="1" applyBorder="1" applyAlignment="1">
      <alignment horizontal="right" vertical="center"/>
    </xf>
    <xf numFmtId="0" fontId="54" fillId="0" borderId="21" xfId="336" applyFont="1" applyBorder="1" applyAlignment="1">
      <alignment vertical="center"/>
    </xf>
    <xf numFmtId="181" fontId="55" fillId="0" borderId="26" xfId="336" applyNumberFormat="1" applyFont="1" applyBorder="1" applyAlignment="1">
      <alignment horizontal="right" vertical="center"/>
    </xf>
    <xf numFmtId="0" fontId="55" fillId="0" borderId="21" xfId="336" applyFont="1" applyBorder="1" applyAlignment="1">
      <alignment vertical="center"/>
    </xf>
    <xf numFmtId="49" fontId="24" fillId="0" borderId="14" xfId="328" applyNumberFormat="1" applyFont="1" applyBorder="1" applyAlignment="1">
      <alignment horizontal="center" vertical="center"/>
    </xf>
    <xf numFmtId="49" fontId="24" fillId="0" borderId="15" xfId="328" applyNumberFormat="1" applyFont="1" applyBorder="1" applyAlignment="1">
      <alignment horizontal="center" vertical="center"/>
    </xf>
    <xf numFmtId="49" fontId="24" fillId="0" borderId="16" xfId="328" applyNumberFormat="1" applyFont="1" applyBorder="1" applyAlignment="1">
      <alignment horizontal="center" vertical="center"/>
    </xf>
    <xf numFmtId="49" fontId="24" fillId="0" borderId="17" xfId="336" applyNumberFormat="1" applyFont="1" applyBorder="1" applyAlignment="1">
      <alignment vertical="center"/>
    </xf>
    <xf numFmtId="49" fontId="24" fillId="0" borderId="31" xfId="328" applyNumberFormat="1" applyFont="1" applyBorder="1" applyAlignment="1">
      <alignment horizontal="center" vertical="center"/>
    </xf>
    <xf numFmtId="49" fontId="24" fillId="0" borderId="32" xfId="328" applyNumberFormat="1" applyFont="1" applyBorder="1" applyAlignment="1">
      <alignment horizontal="center" vertical="center"/>
    </xf>
    <xf numFmtId="49" fontId="24" fillId="0" borderId="33" xfId="328" applyNumberFormat="1" applyFont="1" applyBorder="1" applyAlignment="1">
      <alignment horizontal="center" vertical="center"/>
    </xf>
    <xf numFmtId="49" fontId="24" fillId="0" borderId="19" xfId="336" applyNumberFormat="1" applyFont="1" applyBorder="1" applyAlignment="1">
      <alignment vertical="center"/>
    </xf>
    <xf numFmtId="0" fontId="24" fillId="0" borderId="0" xfId="336" applyFont="1" applyBorder="1" applyAlignment="1">
      <alignment horizontal="left" vertical="center"/>
    </xf>
    <xf numFmtId="49" fontId="24" fillId="0" borderId="29" xfId="328" applyNumberFormat="1" applyFont="1" applyBorder="1" applyAlignment="1">
      <alignment horizontal="center" vertical="center"/>
    </xf>
    <xf numFmtId="49" fontId="24" fillId="0" borderId="7" xfId="328" applyNumberFormat="1" applyFont="1" applyBorder="1" applyAlignment="1">
      <alignment horizontal="center" vertical="center"/>
    </xf>
    <xf numFmtId="49" fontId="24" fillId="0" borderId="30" xfId="328" applyNumberFormat="1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0" fontId="22" fillId="0" borderId="25" xfId="328" applyFont="1" applyBorder="1" applyAlignment="1">
      <alignment horizontal="right" vertical="center"/>
    </xf>
    <xf numFmtId="0" fontId="22" fillId="0" borderId="20" xfId="328" applyFont="1" applyBorder="1" applyAlignment="1">
      <alignment horizontal="left" vertical="center"/>
    </xf>
    <xf numFmtId="0" fontId="55" fillId="0" borderId="26" xfId="328" applyFont="1" applyBorder="1" applyAlignment="1">
      <alignment horizontal="right" vertical="center"/>
    </xf>
    <xf numFmtId="0" fontId="55" fillId="0" borderId="21" xfId="328" applyFont="1" applyBorder="1" applyAlignment="1">
      <alignment horizontal="left" vertical="center"/>
    </xf>
    <xf numFmtId="0" fontId="22" fillId="0" borderId="17" xfId="328" applyFont="1" applyBorder="1" applyAlignment="1">
      <alignment horizontal="center" vertical="center"/>
    </xf>
    <xf numFmtId="0" fontId="24" fillId="0" borderId="44" xfId="336" applyFont="1" applyBorder="1" applyAlignment="1">
      <alignment horizontal="right" vertical="center"/>
    </xf>
    <xf numFmtId="0" fontId="22" fillId="0" borderId="44" xfId="336" applyFont="1" applyBorder="1" applyAlignment="1">
      <alignment vertical="center"/>
    </xf>
    <xf numFmtId="0" fontId="55" fillId="0" borderId="25" xfId="336" applyFont="1" applyBorder="1" applyAlignment="1">
      <alignment horizontal="right" vertical="center"/>
    </xf>
    <xf numFmtId="0" fontId="56" fillId="0" borderId="20" xfId="336" applyFont="1" applyBorder="1" applyAlignment="1">
      <alignment vertical="center"/>
    </xf>
    <xf numFmtId="0" fontId="24" fillId="0" borderId="47" xfId="336" applyFont="1" applyBorder="1" applyAlignment="1">
      <alignment vertical="center"/>
    </xf>
    <xf numFmtId="0" fontId="22" fillId="0" borderId="21" xfId="336" applyFont="1" applyBorder="1" applyAlignment="1">
      <alignment vertical="center"/>
    </xf>
    <xf numFmtId="0" fontId="53" fillId="0" borderId="14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1" fontId="51" fillId="0" borderId="17" xfId="336" applyNumberFormat="1" applyFont="1" applyBorder="1" applyAlignment="1">
      <alignment horizontal="center" vertical="center"/>
    </xf>
    <xf numFmtId="1" fontId="22" fillId="0" borderId="19" xfId="336" applyNumberFormat="1" applyFont="1" applyBorder="1" applyAlignment="1">
      <alignment horizontal="center" vertical="center"/>
    </xf>
    <xf numFmtId="0" fontId="56" fillId="0" borderId="25" xfId="0" applyFont="1" applyBorder="1" applyAlignment="1">
      <alignment horizontal="right" vertical="center"/>
    </xf>
    <xf numFmtId="0" fontId="55" fillId="0" borderId="26" xfId="0" applyFont="1" applyBorder="1" applyAlignment="1">
      <alignment horizontal="right" vertical="center"/>
    </xf>
    <xf numFmtId="0" fontId="56" fillId="0" borderId="20" xfId="0" applyFont="1" applyBorder="1" applyAlignment="1">
      <alignment horizontal="left" vertical="center"/>
    </xf>
    <xf numFmtId="0" fontId="55" fillId="0" borderId="21" xfId="0" applyFont="1" applyBorder="1" applyAlignment="1">
      <alignment horizontal="left" vertical="center"/>
    </xf>
    <xf numFmtId="0" fontId="24" fillId="0" borderId="26" xfId="328" applyFont="1" applyBorder="1" applyAlignment="1">
      <alignment horizontal="right" vertical="center"/>
    </xf>
    <xf numFmtId="0" fontId="24" fillId="0" borderId="21" xfId="328" applyFont="1" applyBorder="1" applyAlignment="1">
      <alignment horizontal="left" vertical="center"/>
    </xf>
    <xf numFmtId="0" fontId="25" fillId="0" borderId="0" xfId="328" applyFont="1" applyAlignment="1">
      <alignment horizontal="left" vertical="center"/>
    </xf>
    <xf numFmtId="180" fontId="25" fillId="0" borderId="0" xfId="328" applyNumberFormat="1" applyFont="1" applyFill="1" applyBorder="1" applyAlignment="1">
      <alignment horizontal="left" vertical="center"/>
    </xf>
    <xf numFmtId="0" fontId="25" fillId="0" borderId="0" xfId="328" applyFont="1" applyAlignment="1">
      <alignment horizontal="center" vertical="center"/>
    </xf>
    <xf numFmtId="0" fontId="18" fillId="0" borderId="0" xfId="0" applyFont="1"/>
    <xf numFmtId="0" fontId="22" fillId="0" borderId="25" xfId="328" applyFont="1" applyBorder="1" applyAlignment="1">
      <alignment horizontal="center" vertical="center"/>
    </xf>
    <xf numFmtId="0" fontId="28" fillId="0" borderId="0" xfId="328" applyFont="1" applyAlignment="1">
      <alignment vertical="center"/>
    </xf>
    <xf numFmtId="49" fontId="27" fillId="0" borderId="0" xfId="336" applyNumberFormat="1" applyFont="1" applyBorder="1" applyAlignment="1">
      <alignment horizontal="center" vertical="center"/>
    </xf>
    <xf numFmtId="49" fontId="24" fillId="0" borderId="21" xfId="336" applyNumberFormat="1" applyFont="1" applyBorder="1" applyAlignment="1">
      <alignment vertical="center"/>
    </xf>
    <xf numFmtId="49" fontId="24" fillId="0" borderId="20" xfId="336" applyNumberFormat="1" applyFont="1" applyBorder="1" applyAlignment="1">
      <alignment vertical="center"/>
    </xf>
    <xf numFmtId="0" fontId="22" fillId="0" borderId="20" xfId="983" applyFont="1" applyFill="1" applyBorder="1" applyAlignment="1">
      <alignment vertical="center"/>
    </xf>
    <xf numFmtId="0" fontId="24" fillId="0" borderId="25" xfId="983" applyFont="1" applyFill="1" applyBorder="1" applyAlignment="1">
      <alignment horizontal="right" vertical="center"/>
    </xf>
    <xf numFmtId="0" fontId="22" fillId="0" borderId="44" xfId="983" applyFont="1" applyFill="1" applyBorder="1" applyAlignment="1">
      <alignment horizontal="left" vertical="center"/>
    </xf>
    <xf numFmtId="0" fontId="22" fillId="0" borderId="20" xfId="336" applyFont="1" applyBorder="1" applyAlignment="1">
      <alignment horizontal="left" vertical="center"/>
    </xf>
    <xf numFmtId="0" fontId="54" fillId="0" borderId="21" xfId="983" applyFont="1" applyBorder="1" applyAlignment="1">
      <alignment horizontal="center" vertical="center"/>
    </xf>
    <xf numFmtId="0" fontId="54" fillId="0" borderId="26" xfId="983" applyFont="1" applyBorder="1" applyAlignment="1">
      <alignment horizontal="center" vertical="center"/>
    </xf>
    <xf numFmtId="0" fontId="25" fillId="0" borderId="20" xfId="983" applyFont="1" applyBorder="1" applyAlignment="1">
      <alignment horizontal="center" vertical="center"/>
    </xf>
    <xf numFmtId="0" fontId="25" fillId="0" borderId="25" xfId="983" applyFont="1" applyBorder="1" applyAlignment="1">
      <alignment horizontal="center" vertical="center"/>
    </xf>
    <xf numFmtId="0" fontId="41" fillId="0" borderId="0" xfId="328" applyFont="1" applyBorder="1" applyAlignment="1">
      <alignment horizontal="center" vertical="center"/>
    </xf>
    <xf numFmtId="0" fontId="22" fillId="0" borderId="44" xfId="983" applyFont="1" applyFill="1" applyBorder="1" applyAlignment="1">
      <alignment vertical="center"/>
    </xf>
    <xf numFmtId="0" fontId="24" fillId="0" borderId="44" xfId="983" applyFont="1" applyFill="1" applyBorder="1" applyAlignment="1">
      <alignment horizontal="right" vertical="center"/>
    </xf>
    <xf numFmtId="0" fontId="23" fillId="0" borderId="0" xfId="983" applyFont="1" applyAlignment="1">
      <alignment horizontal="left" vertical="center"/>
    </xf>
    <xf numFmtId="49" fontId="43" fillId="0" borderId="33" xfId="328" applyNumberFormat="1" applyFont="1" applyBorder="1" applyAlignment="1">
      <alignment horizontal="center" vertical="center"/>
    </xf>
    <xf numFmtId="49" fontId="43" fillId="0" borderId="32" xfId="328" applyNumberFormat="1" applyFont="1" applyBorder="1" applyAlignment="1">
      <alignment horizontal="center" vertical="center"/>
    </xf>
    <xf numFmtId="49" fontId="43" fillId="0" borderId="31" xfId="328" applyNumberFormat="1" applyFont="1" applyBorder="1" applyAlignment="1">
      <alignment horizontal="center" vertical="center"/>
    </xf>
    <xf numFmtId="49" fontId="43" fillId="0" borderId="30" xfId="328" applyNumberFormat="1" applyFont="1" applyBorder="1" applyAlignment="1">
      <alignment horizontal="center" vertical="center"/>
    </xf>
    <xf numFmtId="49" fontId="43" fillId="0" borderId="7" xfId="328" applyNumberFormat="1" applyFont="1" applyBorder="1" applyAlignment="1">
      <alignment horizontal="center" vertical="center"/>
    </xf>
    <xf numFmtId="49" fontId="43" fillId="0" borderId="29" xfId="328" applyNumberFormat="1" applyFont="1" applyBorder="1" applyAlignment="1">
      <alignment horizontal="center" vertical="center"/>
    </xf>
    <xf numFmtId="49" fontId="43" fillId="0" borderId="16" xfId="328" applyNumberFormat="1" applyFont="1" applyBorder="1" applyAlignment="1">
      <alignment horizontal="center" vertical="center"/>
    </xf>
    <xf numFmtId="49" fontId="43" fillId="0" borderId="15" xfId="328" applyNumberFormat="1" applyFont="1" applyBorder="1" applyAlignment="1">
      <alignment horizontal="center" vertical="center"/>
    </xf>
    <xf numFmtId="49" fontId="43" fillId="0" borderId="14" xfId="328" applyNumberFormat="1" applyFont="1" applyBorder="1" applyAlignment="1">
      <alignment horizontal="center" vertical="center"/>
    </xf>
    <xf numFmtId="0" fontId="43" fillId="0" borderId="21" xfId="328" applyFont="1" applyBorder="1" applyAlignment="1">
      <alignment horizontal="left" vertical="center"/>
    </xf>
    <xf numFmtId="0" fontId="43" fillId="0" borderId="26" xfId="328" applyFont="1" applyBorder="1" applyAlignment="1">
      <alignment horizontal="right" vertical="center"/>
    </xf>
    <xf numFmtId="0" fontId="42" fillId="0" borderId="25" xfId="328" applyFont="1" applyBorder="1" applyAlignment="1">
      <alignment horizontal="center" vertical="center"/>
    </xf>
    <xf numFmtId="0" fontId="25" fillId="0" borderId="0" xfId="0" applyFont="1"/>
    <xf numFmtId="0" fontId="22" fillId="0" borderId="0" xfId="328" applyFont="1" applyBorder="1" applyAlignment="1">
      <alignment horizontal="center" vertical="center"/>
    </xf>
    <xf numFmtId="49" fontId="41" fillId="0" borderId="0" xfId="328" applyNumberFormat="1" applyFont="1" applyBorder="1" applyAlignment="1">
      <alignment horizontal="center" vertical="center"/>
    </xf>
    <xf numFmtId="49" fontId="22" fillId="0" borderId="17" xfId="336" applyNumberFormat="1" applyFont="1" applyBorder="1" applyAlignment="1">
      <alignment vertical="center"/>
    </xf>
    <xf numFmtId="49" fontId="22" fillId="0" borderId="19" xfId="336" applyNumberFormat="1" applyFont="1" applyBorder="1" applyAlignment="1">
      <alignment vertical="center"/>
    </xf>
    <xf numFmtId="49" fontId="43" fillId="0" borderId="56" xfId="328" applyNumberFormat="1" applyFont="1" applyBorder="1" applyAlignment="1">
      <alignment horizontal="center" vertical="center"/>
    </xf>
    <xf numFmtId="49" fontId="43" fillId="0" borderId="12" xfId="328" applyNumberFormat="1" applyFont="1" applyBorder="1" applyAlignment="1">
      <alignment horizontal="center" vertical="center"/>
    </xf>
    <xf numFmtId="49" fontId="43" fillId="0" borderId="57" xfId="328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41" fillId="0" borderId="17" xfId="336" applyFont="1" applyBorder="1" applyAlignment="1">
      <alignment horizontal="center" vertical="center"/>
    </xf>
    <xf numFmtId="0" fontId="41" fillId="0" borderId="19" xfId="336" applyFont="1" applyBorder="1" applyAlignment="1">
      <alignment horizontal="center" vertical="center"/>
    </xf>
    <xf numFmtId="2" fontId="22" fillId="29" borderId="17" xfId="983" applyNumberFormat="1" applyFont="1" applyFill="1" applyBorder="1" applyAlignment="1">
      <alignment horizontal="center" vertical="center"/>
    </xf>
    <xf numFmtId="2" fontId="22" fillId="29" borderId="19" xfId="983" applyNumberFormat="1" applyFont="1" applyFill="1" applyBorder="1" applyAlignment="1">
      <alignment horizontal="center" vertical="center"/>
    </xf>
    <xf numFmtId="0" fontId="24" fillId="0" borderId="17" xfId="983" applyFont="1" applyBorder="1" applyAlignment="1">
      <alignment horizontal="center" vertical="center"/>
    </xf>
    <xf numFmtId="0" fontId="24" fillId="0" borderId="19" xfId="983" applyFont="1" applyBorder="1" applyAlignment="1">
      <alignment horizontal="center" vertical="center"/>
    </xf>
    <xf numFmtId="49" fontId="41" fillId="0" borderId="35" xfId="328" applyNumberFormat="1" applyFont="1" applyBorder="1" applyAlignment="1">
      <alignment horizontal="center" vertical="center"/>
    </xf>
    <xf numFmtId="49" fontId="41" fillId="0" borderId="4" xfId="328" applyNumberFormat="1" applyFont="1" applyBorder="1" applyAlignment="1">
      <alignment horizontal="center" vertical="center"/>
    </xf>
    <xf numFmtId="49" fontId="41" fillId="0" borderId="36" xfId="328" applyNumberFormat="1" applyFont="1" applyBorder="1" applyAlignment="1">
      <alignment horizontal="center" vertical="center"/>
    </xf>
    <xf numFmtId="0" fontId="25" fillId="0" borderId="20" xfId="328" applyFont="1" applyBorder="1" applyAlignment="1">
      <alignment horizontal="center" vertical="center"/>
    </xf>
    <xf numFmtId="0" fontId="25" fillId="0" borderId="21" xfId="328" applyFont="1" applyBorder="1" applyAlignment="1">
      <alignment horizontal="center" vertical="center"/>
    </xf>
    <xf numFmtId="0" fontId="22" fillId="0" borderId="17" xfId="328" applyFont="1" applyBorder="1" applyAlignment="1">
      <alignment horizontal="center" vertical="center"/>
    </xf>
    <xf numFmtId="0" fontId="22" fillId="0" borderId="19" xfId="328" applyFont="1" applyBorder="1" applyAlignment="1">
      <alignment horizontal="center" vertical="center"/>
    </xf>
    <xf numFmtId="0" fontId="22" fillId="0" borderId="17" xfId="336" applyFont="1" applyBorder="1" applyAlignment="1">
      <alignment horizontal="center" vertical="center"/>
    </xf>
    <xf numFmtId="0" fontId="22" fillId="0" borderId="19" xfId="336" applyFont="1" applyBorder="1" applyAlignment="1">
      <alignment horizontal="center" vertical="center"/>
    </xf>
    <xf numFmtId="49" fontId="28" fillId="0" borderId="17" xfId="821" applyNumberFormat="1" applyFont="1" applyBorder="1" applyAlignment="1">
      <alignment horizontal="center" vertical="center"/>
    </xf>
    <xf numFmtId="49" fontId="28" fillId="0" borderId="19" xfId="821" applyNumberFormat="1" applyFont="1" applyBorder="1" applyAlignment="1">
      <alignment horizontal="center" vertical="center"/>
    </xf>
    <xf numFmtId="49" fontId="25" fillId="0" borderId="17" xfId="821" applyNumberFormat="1" applyFont="1" applyBorder="1" applyAlignment="1">
      <alignment horizontal="center" vertical="center"/>
    </xf>
    <xf numFmtId="49" fontId="25" fillId="0" borderId="19" xfId="821" applyNumberFormat="1" applyFont="1" applyBorder="1" applyAlignment="1">
      <alignment horizontal="center" vertical="center"/>
    </xf>
    <xf numFmtId="0" fontId="41" fillId="0" borderId="17" xfId="328" applyFont="1" applyBorder="1" applyAlignment="1">
      <alignment horizontal="center" vertical="center"/>
    </xf>
    <xf numFmtId="0" fontId="41" fillId="0" borderId="19" xfId="328" applyFont="1" applyBorder="1" applyAlignment="1">
      <alignment horizontal="center" vertical="center"/>
    </xf>
    <xf numFmtId="0" fontId="41" fillId="0" borderId="20" xfId="328" applyFont="1" applyBorder="1" applyAlignment="1">
      <alignment horizontal="center" vertical="center"/>
    </xf>
    <xf numFmtId="0" fontId="41" fillId="0" borderId="21" xfId="328" applyFont="1" applyBorder="1" applyAlignment="1">
      <alignment horizontal="center" vertical="center"/>
    </xf>
    <xf numFmtId="0" fontId="25" fillId="0" borderId="17" xfId="336" applyNumberFormat="1" applyFont="1" applyBorder="1" applyAlignment="1">
      <alignment horizontal="center" vertical="center"/>
    </xf>
    <xf numFmtId="0" fontId="25" fillId="0" borderId="19" xfId="336" applyNumberFormat="1" applyFont="1" applyBorder="1" applyAlignment="1">
      <alignment horizontal="center" vertical="center"/>
    </xf>
    <xf numFmtId="2" fontId="25" fillId="0" borderId="17" xfId="336" applyNumberFormat="1" applyFont="1" applyBorder="1" applyAlignment="1">
      <alignment horizontal="center" vertical="center"/>
    </xf>
    <xf numFmtId="2" fontId="25" fillId="0" borderId="19" xfId="336" applyNumberFormat="1" applyFont="1" applyBorder="1" applyAlignment="1">
      <alignment horizontal="center" vertical="center"/>
    </xf>
    <xf numFmtId="49" fontId="25" fillId="0" borderId="17" xfId="336" applyNumberFormat="1" applyFont="1" applyBorder="1" applyAlignment="1">
      <alignment horizontal="center" vertical="center"/>
    </xf>
    <xf numFmtId="49" fontId="25" fillId="0" borderId="19" xfId="336" applyNumberFormat="1" applyFont="1" applyBorder="1" applyAlignment="1">
      <alignment horizontal="center" vertical="center"/>
    </xf>
    <xf numFmtId="1" fontId="25" fillId="0" borderId="17" xfId="821" applyNumberFormat="1" applyFont="1" applyBorder="1" applyAlignment="1">
      <alignment horizontal="center" vertical="center"/>
    </xf>
    <xf numFmtId="1" fontId="25" fillId="0" borderId="19" xfId="821" applyNumberFormat="1" applyFont="1" applyBorder="1" applyAlignment="1">
      <alignment horizontal="center" vertical="center"/>
    </xf>
    <xf numFmtId="0" fontId="42" fillId="0" borderId="39" xfId="328" applyFont="1" applyBorder="1" applyAlignment="1">
      <alignment horizontal="center" vertical="center"/>
    </xf>
    <xf numFmtId="0" fontId="42" fillId="0" borderId="47" xfId="328" applyFont="1" applyBorder="1" applyAlignment="1">
      <alignment horizontal="center" vertical="center"/>
    </xf>
    <xf numFmtId="0" fontId="22" fillId="0" borderId="35" xfId="328" applyFont="1" applyBorder="1" applyAlignment="1">
      <alignment horizontal="center" vertical="center"/>
    </xf>
    <xf numFmtId="0" fontId="22" fillId="0" borderId="4" xfId="328" applyFont="1" applyBorder="1" applyAlignment="1">
      <alignment horizontal="center" vertical="center"/>
    </xf>
    <xf numFmtId="0" fontId="22" fillId="0" borderId="36" xfId="328" applyFont="1" applyBorder="1" applyAlignment="1">
      <alignment horizontal="center" vertical="center"/>
    </xf>
    <xf numFmtId="0" fontId="25" fillId="0" borderId="49" xfId="328" applyFont="1" applyBorder="1" applyAlignment="1">
      <alignment horizontal="center" vertical="center" wrapText="1"/>
    </xf>
    <xf numFmtId="0" fontId="25" fillId="0" borderId="43" xfId="328" applyFont="1" applyBorder="1" applyAlignment="1">
      <alignment horizontal="center" vertical="center" wrapText="1"/>
    </xf>
    <xf numFmtId="0" fontId="25" fillId="0" borderId="40" xfId="328" applyFont="1" applyBorder="1" applyAlignment="1">
      <alignment horizontal="center" vertical="center"/>
    </xf>
    <xf numFmtId="0" fontId="25" fillId="0" borderId="10" xfId="328" applyFont="1" applyBorder="1" applyAlignment="1">
      <alignment horizontal="center" vertical="center"/>
    </xf>
    <xf numFmtId="0" fontId="25" fillId="0" borderId="55" xfId="328" applyFont="1" applyBorder="1" applyAlignment="1">
      <alignment horizontal="center" vertical="center"/>
    </xf>
    <xf numFmtId="0" fontId="25" fillId="0" borderId="42" xfId="328" applyFont="1" applyBorder="1" applyAlignment="1">
      <alignment horizontal="center" vertical="center"/>
    </xf>
    <xf numFmtId="2" fontId="24" fillId="0" borderId="39" xfId="821" applyNumberFormat="1" applyFont="1" applyBorder="1" applyAlignment="1">
      <alignment horizontal="center" vertical="center"/>
    </xf>
    <xf numFmtId="2" fontId="24" fillId="0" borderId="22" xfId="821" applyNumberFormat="1" applyFont="1" applyBorder="1" applyAlignment="1">
      <alignment horizontal="center" vertical="center"/>
    </xf>
    <xf numFmtId="2" fontId="24" fillId="0" borderId="40" xfId="821" applyNumberFormat="1" applyFont="1" applyBorder="1" applyAlignment="1">
      <alignment horizontal="center" vertical="center"/>
    </xf>
    <xf numFmtId="2" fontId="24" fillId="0" borderId="23" xfId="821" applyNumberFormat="1" applyFont="1" applyBorder="1" applyAlignment="1">
      <alignment horizontal="center" vertical="center"/>
    </xf>
    <xf numFmtId="2" fontId="24" fillId="0" borderId="20" xfId="821" applyNumberFormat="1" applyFont="1" applyBorder="1" applyAlignment="1">
      <alignment horizontal="center" vertical="center"/>
    </xf>
    <xf numFmtId="2" fontId="24" fillId="0" borderId="21" xfId="821" applyNumberFormat="1" applyFont="1" applyBorder="1" applyAlignment="1">
      <alignment horizontal="center" vertical="center"/>
    </xf>
    <xf numFmtId="2" fontId="25" fillId="0" borderId="17" xfId="821" applyNumberFormat="1" applyFont="1" applyBorder="1" applyAlignment="1">
      <alignment horizontal="center" vertical="center"/>
    </xf>
    <xf numFmtId="0" fontId="25" fillId="0" borderId="19" xfId="821" applyNumberFormat="1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30" fillId="0" borderId="35" xfId="820" applyFont="1" applyBorder="1" applyAlignment="1">
      <alignment horizontal="center" vertical="center"/>
    </xf>
    <xf numFmtId="0" fontId="30" fillId="0" borderId="4" xfId="820" applyFont="1" applyBorder="1" applyAlignment="1">
      <alignment horizontal="center" vertical="center"/>
    </xf>
    <xf numFmtId="0" fontId="30" fillId="0" borderId="36" xfId="82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1" fillId="0" borderId="37" xfId="328" applyFont="1" applyBorder="1" applyAlignment="1">
      <alignment vertical="center"/>
    </xf>
    <xf numFmtId="0" fontId="46" fillId="0" borderId="38" xfId="0" applyFont="1" applyBorder="1" applyAlignment="1">
      <alignment vertical="center"/>
    </xf>
    <xf numFmtId="0" fontId="41" fillId="0" borderId="39" xfId="328" applyFont="1" applyBorder="1" applyAlignment="1">
      <alignment horizontal="center" vertical="center" wrapText="1"/>
    </xf>
    <xf numFmtId="0" fontId="41" fillId="0" borderId="22" xfId="328" applyFont="1" applyBorder="1" applyAlignment="1">
      <alignment horizontal="center" vertical="center"/>
    </xf>
    <xf numFmtId="0" fontId="41" fillId="0" borderId="40" xfId="328" applyFont="1" applyBorder="1" applyAlignment="1">
      <alignment horizontal="center" vertical="center"/>
    </xf>
    <xf numFmtId="0" fontId="41" fillId="0" borderId="23" xfId="328" applyFont="1" applyBorder="1" applyAlignment="1">
      <alignment horizontal="center" vertical="center"/>
    </xf>
    <xf numFmtId="0" fontId="41" fillId="0" borderId="40" xfId="328" applyFont="1" applyBorder="1" applyAlignment="1">
      <alignment horizontal="center" vertical="center" wrapText="1"/>
    </xf>
    <xf numFmtId="0" fontId="41" fillId="0" borderId="23" xfId="328" applyFont="1" applyBorder="1" applyAlignment="1">
      <alignment horizontal="center" vertical="center" wrapText="1"/>
    </xf>
    <xf numFmtId="0" fontId="41" fillId="0" borderId="41" xfId="328" applyFont="1" applyBorder="1" applyAlignment="1">
      <alignment horizontal="center" vertical="center" wrapText="1"/>
    </xf>
    <xf numFmtId="0" fontId="41" fillId="0" borderId="24" xfId="328" applyFont="1" applyBorder="1" applyAlignment="1">
      <alignment horizontal="center" vertical="center" wrapText="1"/>
    </xf>
    <xf numFmtId="0" fontId="42" fillId="0" borderId="17" xfId="328" applyFont="1" applyBorder="1" applyAlignment="1">
      <alignment horizontal="center" vertical="center"/>
    </xf>
    <xf numFmtId="0" fontId="42" fillId="0" borderId="46" xfId="328" applyFont="1" applyBorder="1" applyAlignment="1">
      <alignment horizontal="center" vertical="center"/>
    </xf>
    <xf numFmtId="0" fontId="25" fillId="0" borderId="17" xfId="821" applyNumberFormat="1" applyFont="1" applyBorder="1" applyAlignment="1">
      <alignment horizontal="center" vertical="center"/>
    </xf>
    <xf numFmtId="2" fontId="25" fillId="0" borderId="19" xfId="821" applyNumberFormat="1" applyFont="1" applyBorder="1" applyAlignment="1">
      <alignment horizontal="center" vertical="center"/>
    </xf>
    <xf numFmtId="0" fontId="28" fillId="0" borderId="17" xfId="336" applyNumberFormat="1" applyFont="1" applyBorder="1" applyAlignment="1">
      <alignment horizontal="center" vertical="center"/>
    </xf>
    <xf numFmtId="0" fontId="28" fillId="0" borderId="19" xfId="336" applyNumberFormat="1" applyFont="1" applyBorder="1" applyAlignment="1">
      <alignment horizontal="center" vertical="center"/>
    </xf>
    <xf numFmtId="1" fontId="24" fillId="0" borderId="17" xfId="821" applyNumberFormat="1" applyFont="1" applyBorder="1" applyAlignment="1">
      <alignment horizontal="center" vertical="center"/>
    </xf>
    <xf numFmtId="1" fontId="24" fillId="0" borderId="19" xfId="821" applyNumberFormat="1" applyFont="1" applyBorder="1" applyAlignment="1">
      <alignment horizontal="center" vertical="center"/>
    </xf>
    <xf numFmtId="2" fontId="22" fillId="0" borderId="17" xfId="821" applyNumberFormat="1" applyFont="1" applyBorder="1" applyAlignment="1">
      <alignment horizontal="center" vertical="center"/>
    </xf>
    <xf numFmtId="0" fontId="22" fillId="0" borderId="19" xfId="821" applyNumberFormat="1" applyFont="1" applyBorder="1" applyAlignment="1">
      <alignment horizontal="center" vertical="center"/>
    </xf>
    <xf numFmtId="2" fontId="22" fillId="0" borderId="19" xfId="821" applyNumberFormat="1" applyFont="1" applyBorder="1" applyAlignment="1">
      <alignment horizontal="center" vertical="center"/>
    </xf>
    <xf numFmtId="183" fontId="24" fillId="0" borderId="17" xfId="821" applyNumberFormat="1" applyFont="1" applyBorder="1" applyAlignment="1">
      <alignment horizontal="center" vertical="center"/>
    </xf>
    <xf numFmtId="183" fontId="24" fillId="0" borderId="19" xfId="821" applyNumberFormat="1" applyFont="1" applyBorder="1" applyAlignment="1">
      <alignment horizontal="center" vertical="center"/>
    </xf>
    <xf numFmtId="0" fontId="42" fillId="0" borderId="19" xfId="328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2" fillId="0" borderId="20" xfId="328" applyFont="1" applyBorder="1" applyAlignment="1">
      <alignment horizontal="center" vertical="center"/>
    </xf>
    <xf numFmtId="0" fontId="22" fillId="0" borderId="21" xfId="328" applyFont="1" applyBorder="1" applyAlignment="1">
      <alignment horizontal="center" vertical="center"/>
    </xf>
    <xf numFmtId="49" fontId="22" fillId="0" borderId="17" xfId="821" applyNumberFormat="1" applyFont="1" applyBorder="1" applyAlignment="1">
      <alignment horizontal="center" vertical="center"/>
    </xf>
    <xf numFmtId="49" fontId="22" fillId="0" borderId="19" xfId="821" applyNumberFormat="1" applyFont="1" applyBorder="1" applyAlignment="1">
      <alignment horizontal="center" vertical="center"/>
    </xf>
    <xf numFmtId="49" fontId="24" fillId="0" borderId="17" xfId="821" applyNumberFormat="1" applyFont="1" applyBorder="1" applyAlignment="1">
      <alignment horizontal="center" vertical="center"/>
    </xf>
    <xf numFmtId="49" fontId="24" fillId="0" borderId="19" xfId="821" applyNumberFormat="1" applyFont="1" applyBorder="1" applyAlignment="1">
      <alignment horizontal="center" vertical="center"/>
    </xf>
    <xf numFmtId="0" fontId="56" fillId="0" borderId="17" xfId="328" applyFont="1" applyBorder="1" applyAlignment="1">
      <alignment horizontal="center" vertical="center"/>
    </xf>
    <xf numFmtId="0" fontId="56" fillId="0" borderId="19" xfId="328" applyFont="1" applyBorder="1" applyAlignment="1">
      <alignment horizontal="center" vertical="center"/>
    </xf>
    <xf numFmtId="2" fontId="56" fillId="0" borderId="17" xfId="821" applyNumberFormat="1" applyFont="1" applyBorder="1" applyAlignment="1">
      <alignment horizontal="center" vertical="center"/>
    </xf>
    <xf numFmtId="0" fontId="56" fillId="0" borderId="19" xfId="821" applyNumberFormat="1" applyFont="1" applyBorder="1" applyAlignment="1">
      <alignment horizontal="center" vertical="center"/>
    </xf>
    <xf numFmtId="0" fontId="56" fillId="0" borderId="39" xfId="328" applyFont="1" applyBorder="1" applyAlignment="1">
      <alignment horizontal="center" vertical="center"/>
    </xf>
    <xf numFmtId="0" fontId="56" fillId="0" borderId="47" xfId="328" applyFont="1" applyBorder="1" applyAlignment="1">
      <alignment horizontal="center" vertical="center"/>
    </xf>
    <xf numFmtId="0" fontId="56" fillId="0" borderId="49" xfId="328" applyFont="1" applyBorder="1" applyAlignment="1">
      <alignment horizontal="center" vertical="center" wrapText="1"/>
    </xf>
    <xf numFmtId="0" fontId="56" fillId="0" borderId="43" xfId="328" applyFont="1" applyBorder="1" applyAlignment="1">
      <alignment horizontal="center" vertical="center" wrapText="1"/>
    </xf>
    <xf numFmtId="0" fontId="56" fillId="0" borderId="40" xfId="328" applyFont="1" applyBorder="1" applyAlignment="1">
      <alignment horizontal="center" vertical="center"/>
    </xf>
    <xf numFmtId="0" fontId="56" fillId="0" borderId="10" xfId="328" applyFont="1" applyBorder="1" applyAlignment="1">
      <alignment horizontal="center" vertical="center"/>
    </xf>
    <xf numFmtId="0" fontId="56" fillId="0" borderId="55" xfId="328" applyFont="1" applyBorder="1" applyAlignment="1">
      <alignment horizontal="center" vertical="center"/>
    </xf>
    <xf numFmtId="0" fontId="56" fillId="0" borderId="42" xfId="328" applyFont="1" applyBorder="1" applyAlignment="1">
      <alignment horizontal="center" vertical="center"/>
    </xf>
    <xf numFmtId="0" fontId="56" fillId="0" borderId="17" xfId="336" applyFont="1" applyBorder="1" applyAlignment="1">
      <alignment horizontal="center" vertical="center"/>
    </xf>
    <xf numFmtId="0" fontId="56" fillId="0" borderId="19" xfId="336" applyFont="1" applyBorder="1" applyAlignment="1">
      <alignment horizontal="center" vertical="center"/>
    </xf>
    <xf numFmtId="2" fontId="55" fillId="0" borderId="39" xfId="821" applyNumberFormat="1" applyFont="1" applyBorder="1" applyAlignment="1">
      <alignment horizontal="center" vertical="center"/>
    </xf>
    <xf numFmtId="2" fontId="55" fillId="0" borderId="22" xfId="821" applyNumberFormat="1" applyFont="1" applyBorder="1" applyAlignment="1">
      <alignment horizontal="center" vertical="center"/>
    </xf>
    <xf numFmtId="2" fontId="55" fillId="0" borderId="40" xfId="821" applyNumberFormat="1" applyFont="1" applyBorder="1" applyAlignment="1">
      <alignment horizontal="center" vertical="center"/>
    </xf>
    <xf numFmtId="2" fontId="55" fillId="0" borderId="23" xfId="821" applyNumberFormat="1" applyFont="1" applyBorder="1" applyAlignment="1">
      <alignment horizontal="center" vertical="center"/>
    </xf>
    <xf numFmtId="2" fontId="55" fillId="0" borderId="20" xfId="821" applyNumberFormat="1" applyFont="1" applyBorder="1" applyAlignment="1">
      <alignment horizontal="center" vertical="center"/>
    </xf>
    <xf numFmtId="2" fontId="55" fillId="0" borderId="21" xfId="821" applyNumberFormat="1" applyFont="1" applyBorder="1" applyAlignment="1">
      <alignment horizontal="center" vertical="center"/>
    </xf>
    <xf numFmtId="1" fontId="56" fillId="0" borderId="17" xfId="821" applyNumberFormat="1" applyFont="1" applyBorder="1" applyAlignment="1">
      <alignment horizontal="center" vertical="center"/>
    </xf>
    <xf numFmtId="1" fontId="56" fillId="0" borderId="19" xfId="821" applyNumberFormat="1" applyFont="1" applyBorder="1" applyAlignment="1">
      <alignment horizontal="center" vertical="center"/>
    </xf>
    <xf numFmtId="2" fontId="22" fillId="0" borderId="17" xfId="336" applyNumberFormat="1" applyFont="1" applyBorder="1" applyAlignment="1">
      <alignment horizontal="center" vertical="center"/>
    </xf>
    <xf numFmtId="2" fontId="22" fillId="0" borderId="19" xfId="336" applyNumberFormat="1" applyFont="1" applyBorder="1" applyAlignment="1">
      <alignment horizontal="center" vertical="center"/>
    </xf>
    <xf numFmtId="49" fontId="22" fillId="0" borderId="17" xfId="336" applyNumberFormat="1" applyFont="1" applyBorder="1" applyAlignment="1">
      <alignment horizontal="center" vertical="center"/>
    </xf>
    <xf numFmtId="49" fontId="22" fillId="0" borderId="19" xfId="336" applyNumberFormat="1" applyFont="1" applyBorder="1" applyAlignment="1">
      <alignment horizontal="center" vertical="center"/>
    </xf>
    <xf numFmtId="0" fontId="22" fillId="0" borderId="17" xfId="336" applyNumberFormat="1" applyFont="1" applyBorder="1" applyAlignment="1">
      <alignment horizontal="center" vertical="center"/>
    </xf>
    <xf numFmtId="0" fontId="22" fillId="0" borderId="19" xfId="336" applyNumberFormat="1" applyFont="1" applyBorder="1" applyAlignment="1">
      <alignment horizontal="center" vertical="center"/>
    </xf>
    <xf numFmtId="183" fontId="22" fillId="0" borderId="17" xfId="821" applyNumberFormat="1" applyFont="1" applyBorder="1" applyAlignment="1">
      <alignment horizontal="center" vertical="center"/>
    </xf>
    <xf numFmtId="183" fontId="22" fillId="0" borderId="19" xfId="821" applyNumberFormat="1" applyFont="1" applyBorder="1" applyAlignment="1">
      <alignment horizontal="center" vertical="center"/>
    </xf>
    <xf numFmtId="1" fontId="22" fillId="0" borderId="17" xfId="821" applyNumberFormat="1" applyFont="1" applyBorder="1" applyAlignment="1">
      <alignment horizontal="center" vertical="center"/>
    </xf>
    <xf numFmtId="1" fontId="22" fillId="0" borderId="19" xfId="821" applyNumberFormat="1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22" fillId="0" borderId="17" xfId="821" applyNumberFormat="1" applyFont="1" applyBorder="1" applyAlignment="1">
      <alignment horizontal="center" vertical="center"/>
    </xf>
  </cellXfs>
  <cellStyles count="984">
    <cellStyle name="1 antraštė 2" xfId="855"/>
    <cellStyle name="2 antraštė 2" xfId="856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3 antraštė 2" xfId="857"/>
    <cellStyle name="4 antraštė 2" xfId="858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iškinamasis tekstas 2" xfId="859"/>
    <cellStyle name="Bad" xfId="25"/>
    <cellStyle name="Calc Currency (0)" xfId="26"/>
    <cellStyle name="Calc Currency (0) 2" xfId="27"/>
    <cellStyle name="Calc Currency (2)" xfId="28"/>
    <cellStyle name="Calc Currency (2) 2" xfId="29"/>
    <cellStyle name="Calc Percent (0)" xfId="30"/>
    <cellStyle name="Calc Percent (1)" xfId="31"/>
    <cellStyle name="Calc Percent (2)" xfId="32"/>
    <cellStyle name="Calc Units (0)" xfId="33"/>
    <cellStyle name="Calc Units (0) 2" xfId="34"/>
    <cellStyle name="Calc Units (1)" xfId="35"/>
    <cellStyle name="Calc Units (1) 2" xfId="36"/>
    <cellStyle name="Calc Units (2)" xfId="37"/>
    <cellStyle name="Calc Units (2) 2" xfId="38"/>
    <cellStyle name="Calculation" xfId="39"/>
    <cellStyle name="Check Cell" xfId="40"/>
    <cellStyle name="Comma [00]" xfId="41"/>
    <cellStyle name="Comma [00] 2" xfId="42"/>
    <cellStyle name="Comma [00] 3" xfId="43"/>
    <cellStyle name="Comma 10" xfId="44"/>
    <cellStyle name="Comma 10 2" xfId="45"/>
    <cellStyle name="Comma 11" xfId="46"/>
    <cellStyle name="Comma 11 2" xfId="47"/>
    <cellStyle name="Comma 12" xfId="48"/>
    <cellStyle name="Comma 12 2" xfId="49"/>
    <cellStyle name="Comma 13" xfId="50"/>
    <cellStyle name="Comma 13 2" xfId="51"/>
    <cellStyle name="Comma 14" xfId="52"/>
    <cellStyle name="Comma 14 2" xfId="53"/>
    <cellStyle name="Comma 15" xfId="54"/>
    <cellStyle name="Comma 15 2" xfId="55"/>
    <cellStyle name="Comma 16" xfId="56"/>
    <cellStyle name="Comma 16 2" xfId="57"/>
    <cellStyle name="Comma 17" xfId="58"/>
    <cellStyle name="Comma 17 2" xfId="59"/>
    <cellStyle name="Comma 18" xfId="60"/>
    <cellStyle name="Comma 18 2" xfId="61"/>
    <cellStyle name="Comma 19" xfId="62"/>
    <cellStyle name="Comma 19 2" xfId="63"/>
    <cellStyle name="Comma 2" xfId="64"/>
    <cellStyle name="Comma 2 2" xfId="65"/>
    <cellStyle name="Comma 2 2 2" xfId="66"/>
    <cellStyle name="Comma 2 3" xfId="67"/>
    <cellStyle name="Comma 2 3 2" xfId="68"/>
    <cellStyle name="Comma 2 4" xfId="69"/>
    <cellStyle name="Comma 2_DALYVIAI" xfId="70"/>
    <cellStyle name="Comma 20" xfId="71"/>
    <cellStyle name="Comma 20 2" xfId="72"/>
    <cellStyle name="Comma 21" xfId="73"/>
    <cellStyle name="Comma 21 2" xfId="74"/>
    <cellStyle name="Comma 22" xfId="75"/>
    <cellStyle name="Comma 22 2" xfId="76"/>
    <cellStyle name="Comma 23" xfId="77"/>
    <cellStyle name="Comma 23 2" xfId="78"/>
    <cellStyle name="Comma 24" xfId="79"/>
    <cellStyle name="Comma 24 2" xfId="80"/>
    <cellStyle name="Comma 25" xfId="81"/>
    <cellStyle name="Comma 25 2" xfId="82"/>
    <cellStyle name="Comma 26" xfId="83"/>
    <cellStyle name="Comma 26 2" xfId="84"/>
    <cellStyle name="Comma 27" xfId="85"/>
    <cellStyle name="Comma 27 2" xfId="86"/>
    <cellStyle name="Comma 28" xfId="87"/>
    <cellStyle name="Comma 28 2" xfId="88"/>
    <cellStyle name="Comma 29" xfId="89"/>
    <cellStyle name="Comma 29 2" xfId="90"/>
    <cellStyle name="Comma 3" xfId="91"/>
    <cellStyle name="Comma 3 2" xfId="92"/>
    <cellStyle name="Comma 30" xfId="93"/>
    <cellStyle name="Comma 30 2" xfId="94"/>
    <cellStyle name="Comma 30 2 2" xfId="95"/>
    <cellStyle name="Comma 30 3" xfId="96"/>
    <cellStyle name="Comma 30 3 2" xfId="97"/>
    <cellStyle name="Comma 30 4" xfId="98"/>
    <cellStyle name="Comma 31" xfId="99"/>
    <cellStyle name="Comma 31 2" xfId="100"/>
    <cellStyle name="Comma 32" xfId="101"/>
    <cellStyle name="Comma 32 2" xfId="102"/>
    <cellStyle name="Comma 33" xfId="103"/>
    <cellStyle name="Comma 33 2" xfId="104"/>
    <cellStyle name="Comma 34" xfId="105"/>
    <cellStyle name="Comma 34 2" xfId="106"/>
    <cellStyle name="Comma 35" xfId="107"/>
    <cellStyle name="Comma 35 2" xfId="108"/>
    <cellStyle name="Comma 4" xfId="109"/>
    <cellStyle name="Comma 4 2" xfId="110"/>
    <cellStyle name="Comma 5" xfId="111"/>
    <cellStyle name="Comma 5 2" xfId="112"/>
    <cellStyle name="Comma 6" xfId="113"/>
    <cellStyle name="Comma 6 2" xfId="114"/>
    <cellStyle name="Comma 7" xfId="115"/>
    <cellStyle name="Comma 7 2" xfId="116"/>
    <cellStyle name="Comma 8" xfId="117"/>
    <cellStyle name="Comma 8 2" xfId="118"/>
    <cellStyle name="Comma 9" xfId="119"/>
    <cellStyle name="Comma 9 2" xfId="120"/>
    <cellStyle name="Currency [00]" xfId="121"/>
    <cellStyle name="Currency [00] 2" xfId="122"/>
    <cellStyle name="Currency [00] 3" xfId="123"/>
    <cellStyle name="Currency 2" xfId="124"/>
    <cellStyle name="Currency 2 2" xfId="125"/>
    <cellStyle name="Currency 2 3" xfId="861"/>
    <cellStyle name="Date Short" xfId="126"/>
    <cellStyle name="Dziesiętny [0]_PLDT" xfId="127"/>
    <cellStyle name="Dziesiętny_PLDT" xfId="128"/>
    <cellStyle name="Enter Currency (0)" xfId="129"/>
    <cellStyle name="Enter Currency (0) 2" xfId="130"/>
    <cellStyle name="Enter Currency (2)" xfId="131"/>
    <cellStyle name="Enter Currency (2) 2" xfId="132"/>
    <cellStyle name="Enter Units (0)" xfId="133"/>
    <cellStyle name="Enter Units (0) 2" xfId="134"/>
    <cellStyle name="Enter Units (1)" xfId="135"/>
    <cellStyle name="Enter Units (1) 2" xfId="136"/>
    <cellStyle name="Enter Units (2)" xfId="137"/>
    <cellStyle name="Enter Units (2) 2" xfId="138"/>
    <cellStyle name="Geras 2" xfId="862"/>
    <cellStyle name="Grey" xfId="139"/>
    <cellStyle name="Grey 2" xfId="140"/>
    <cellStyle name="Header1" xfId="141"/>
    <cellStyle name="Header1 2" xfId="142"/>
    <cellStyle name="Header2" xfId="143"/>
    <cellStyle name="Header2 2" xfId="144"/>
    <cellStyle name="Hiperłącze" xfId="145"/>
    <cellStyle name="Hiperłącze 2" xfId="146"/>
    <cellStyle name="Input" xfId="147"/>
    <cellStyle name="Input [yellow]" xfId="148"/>
    <cellStyle name="Input [yellow] 2" xfId="149"/>
    <cellStyle name="Įprastas 2" xfId="150"/>
    <cellStyle name="Įprastas 2 2" xfId="151"/>
    <cellStyle name="Įprastas 2 3" xfId="864"/>
    <cellStyle name="Įprastas 3" xfId="152"/>
    <cellStyle name="Įprastas 3 2" xfId="153"/>
    <cellStyle name="Įprastas 3 3" xfId="962"/>
    <cellStyle name="Įprastas 4" xfId="154"/>
    <cellStyle name="Įprastas 5" xfId="853"/>
    <cellStyle name="Įprastas 6" xfId="973"/>
    <cellStyle name="Įprastas 7" xfId="983"/>
    <cellStyle name="Įspėjimo tekstas 2" xfId="865"/>
    <cellStyle name="Išvestis 2" xfId="866"/>
    <cellStyle name="Link Currency (0)" xfId="155"/>
    <cellStyle name="Link Currency (0) 2" xfId="156"/>
    <cellStyle name="Link Currency (2)" xfId="157"/>
    <cellStyle name="Link Currency (2) 2" xfId="158"/>
    <cellStyle name="Link Units (0)" xfId="159"/>
    <cellStyle name="Link Units (0) 2" xfId="160"/>
    <cellStyle name="Link Units (1)" xfId="161"/>
    <cellStyle name="Link Units (1) 2" xfId="162"/>
    <cellStyle name="Link Units (2)" xfId="163"/>
    <cellStyle name="Link Units (2) 2" xfId="164"/>
    <cellStyle name="Linked Cell" xfId="165"/>
    <cellStyle name="Neutral" xfId="166"/>
    <cellStyle name="Normal" xfId="0" builtinId="0"/>
    <cellStyle name="Normal - Style1" xfId="167"/>
    <cellStyle name="Normal - Style1 2" xfId="168"/>
    <cellStyle name="Normal 10" xfId="169"/>
    <cellStyle name="Normal 10 2" xfId="170"/>
    <cellStyle name="Normal 10 2 2" xfId="171"/>
    <cellStyle name="Normal 10 2 2 2" xfId="172"/>
    <cellStyle name="Normal 10 2 2 3" xfId="173"/>
    <cellStyle name="Normal 10 2 2 4" xfId="174"/>
    <cellStyle name="Normal 10 2 2 5" xfId="175"/>
    <cellStyle name="Normal 10 2 2_4x200 V" xfId="867"/>
    <cellStyle name="Normal 10 2 3" xfId="176"/>
    <cellStyle name="Normal 10 2 4" xfId="177"/>
    <cellStyle name="Normal 10 2 4 2" xfId="178"/>
    <cellStyle name="Normal 10 2 5" xfId="179"/>
    <cellStyle name="Normal 10 2 5 2" xfId="180"/>
    <cellStyle name="Normal 10 2_4x200 M" xfId="868"/>
    <cellStyle name="Normal 10 3" xfId="181"/>
    <cellStyle name="Normal 10 3 2" xfId="182"/>
    <cellStyle name="Normal 10 3 3" xfId="183"/>
    <cellStyle name="Normal 10 3 4" xfId="184"/>
    <cellStyle name="Normal 10 3_4x200 M" xfId="869"/>
    <cellStyle name="Normal 10 4" xfId="185"/>
    <cellStyle name="Normal 10 5" xfId="186"/>
    <cellStyle name="Normal 10 5 2" xfId="187"/>
    <cellStyle name="Normal 10 5 2 2" xfId="188"/>
    <cellStyle name="Normal 10 5 3" xfId="189"/>
    <cellStyle name="Normal 10 5 3 2" xfId="190"/>
    <cellStyle name="Normal 10 5 4" xfId="191"/>
    <cellStyle name="Normal 10 5 4 2" xfId="192"/>
    <cellStyle name="Normal 10 5_DALYVIAI" xfId="193"/>
    <cellStyle name="Normal 10 6" xfId="194"/>
    <cellStyle name="Normal 10 7" xfId="195"/>
    <cellStyle name="Normal 10 8" xfId="196"/>
    <cellStyle name="Normal 10_4x200 V" xfId="870"/>
    <cellStyle name="Normal 11" xfId="197"/>
    <cellStyle name="Normal 11 2" xfId="198"/>
    <cellStyle name="Normal 11 2 2" xfId="199"/>
    <cellStyle name="Normal 11 2 3" xfId="200"/>
    <cellStyle name="Normal 11 2 4" xfId="201"/>
    <cellStyle name="Normal 11 2_4x200 M" xfId="871"/>
    <cellStyle name="Normal 11 3" xfId="202"/>
    <cellStyle name="Normal 11 3 2" xfId="203"/>
    <cellStyle name="Normal 11 3 3" xfId="204"/>
    <cellStyle name="Normal 11 3 4" xfId="205"/>
    <cellStyle name="Normal 11 3_4x200 M" xfId="872"/>
    <cellStyle name="Normal 11 4" xfId="206"/>
    <cellStyle name="Normal 11 5" xfId="207"/>
    <cellStyle name="Normal 11 5 2" xfId="208"/>
    <cellStyle name="Normal 11 5 3" xfId="209"/>
    <cellStyle name="Normal 11 5 4" xfId="210"/>
    <cellStyle name="Normal 11 5_DALYVIAI" xfId="211"/>
    <cellStyle name="Normal 11 6" xfId="212"/>
    <cellStyle name="Normal 11 7" xfId="213"/>
    <cellStyle name="Normal 11_4x200 M" xfId="873"/>
    <cellStyle name="Normal 12" xfId="214"/>
    <cellStyle name="Normal 12 2" xfId="215"/>
    <cellStyle name="Normal 12 2 2" xfId="216"/>
    <cellStyle name="Normal 12 2 3" xfId="217"/>
    <cellStyle name="Normal 12 2 4" xfId="218"/>
    <cellStyle name="Normal 12 2_4x200 M" xfId="874"/>
    <cellStyle name="Normal 12 3" xfId="219"/>
    <cellStyle name="Normal 12 4" xfId="220"/>
    <cellStyle name="Normal 12 4 2" xfId="221"/>
    <cellStyle name="Normal 12 4 3" xfId="222"/>
    <cellStyle name="Normal 12 4 4" xfId="223"/>
    <cellStyle name="Normal 12 4_DALYVIAI" xfId="224"/>
    <cellStyle name="Normal 12 5" xfId="225"/>
    <cellStyle name="Normal 12 6" xfId="226"/>
    <cellStyle name="Normal 12_4x200 M" xfId="875"/>
    <cellStyle name="Normal 13" xfId="227"/>
    <cellStyle name="Normal 13 2" xfId="228"/>
    <cellStyle name="Normal 13 2 2" xfId="229"/>
    <cellStyle name="Normal 13 2 2 2" xfId="230"/>
    <cellStyle name="Normal 13 2 2 3" xfId="231"/>
    <cellStyle name="Normal 13 2 2 4" xfId="232"/>
    <cellStyle name="Normal 13 2 2_4x200 M" xfId="876"/>
    <cellStyle name="Normal 13 2 3" xfId="233"/>
    <cellStyle name="Normal 13 2 4" xfId="234"/>
    <cellStyle name="Normal 13 2 5" xfId="235"/>
    <cellStyle name="Normal 13 2_DALYVIAI" xfId="236"/>
    <cellStyle name="Normal 13 3" xfId="237"/>
    <cellStyle name="Normal 13 3 2" xfId="238"/>
    <cellStyle name="Normal 13 3 3" xfId="239"/>
    <cellStyle name="Normal 13 3 4" xfId="240"/>
    <cellStyle name="Normal 13 3_DALYVIAI" xfId="241"/>
    <cellStyle name="Normal 13 4" xfId="242"/>
    <cellStyle name="Normal 13 5" xfId="243"/>
    <cellStyle name="Normal 13_1500 V" xfId="244"/>
    <cellStyle name="Normal 14" xfId="245"/>
    <cellStyle name="Normal 14 2" xfId="246"/>
    <cellStyle name="Normal 14 2 2" xfId="247"/>
    <cellStyle name="Normal 14 2 2 2" xfId="248"/>
    <cellStyle name="Normal 14 2 2 3" xfId="249"/>
    <cellStyle name="Normal 14 2 2 4" xfId="250"/>
    <cellStyle name="Normal 14 2 2_4x200 M" xfId="877"/>
    <cellStyle name="Normal 14 2 3" xfId="251"/>
    <cellStyle name="Normal 14 2 4" xfId="252"/>
    <cellStyle name="Normal 14 2 5" xfId="253"/>
    <cellStyle name="Normal 14 2_DALYVIAI" xfId="254"/>
    <cellStyle name="Normal 14 3" xfId="255"/>
    <cellStyle name="Normal 14 3 2" xfId="256"/>
    <cellStyle name="Normal 14 3 3" xfId="257"/>
    <cellStyle name="Normal 14 3 4" xfId="258"/>
    <cellStyle name="Normal 14 3_DALYVIAI" xfId="259"/>
    <cellStyle name="Normal 14 4" xfId="260"/>
    <cellStyle name="Normal 14 5" xfId="261"/>
    <cellStyle name="Normal 14_4x200 M" xfId="878"/>
    <cellStyle name="Normal 15" xfId="262"/>
    <cellStyle name="Normal 15 2" xfId="263"/>
    <cellStyle name="Normal 15 2 2" xfId="264"/>
    <cellStyle name="Normal 15 2 3" xfId="265"/>
    <cellStyle name="Normal 15 2 4" xfId="266"/>
    <cellStyle name="Normal 15 2_4x200 M" xfId="879"/>
    <cellStyle name="Normal 15 3" xfId="267"/>
    <cellStyle name="Normal 15 4" xfId="268"/>
    <cellStyle name="Normal 15 4 2" xfId="269"/>
    <cellStyle name="Normal 15 4 3" xfId="270"/>
    <cellStyle name="Normal 15 4 4" xfId="271"/>
    <cellStyle name="Normal 15 4_DALYVIAI" xfId="272"/>
    <cellStyle name="Normal 15 5" xfId="273"/>
    <cellStyle name="Normal 15 6" xfId="274"/>
    <cellStyle name="Normal 15_4x200 M" xfId="881"/>
    <cellStyle name="Normal 16" xfId="275"/>
    <cellStyle name="Normal 16 2" xfId="276"/>
    <cellStyle name="Normal 16 2 2" xfId="277"/>
    <cellStyle name="Normal 16 2 3" xfId="278"/>
    <cellStyle name="Normal 16 2 4" xfId="279"/>
    <cellStyle name="Normal 16 2_4x200 M" xfId="882"/>
    <cellStyle name="Normal 16 3" xfId="280"/>
    <cellStyle name="Normal 16_4x200 M" xfId="883"/>
    <cellStyle name="Normal 17" xfId="281"/>
    <cellStyle name="Normal 17 2" xfId="282"/>
    <cellStyle name="Normal 17 2 2" xfId="283"/>
    <cellStyle name="Normal 17 2 3" xfId="284"/>
    <cellStyle name="Normal 17 2 4" xfId="285"/>
    <cellStyle name="Normal 17 2_4x200 M" xfId="884"/>
    <cellStyle name="Normal 17 3" xfId="286"/>
    <cellStyle name="Normal 17 4" xfId="287"/>
    <cellStyle name="Normal 17 4 2" xfId="288"/>
    <cellStyle name="Normal 17 4 3" xfId="289"/>
    <cellStyle name="Normal 17 4 4" xfId="290"/>
    <cellStyle name="Normal 17 4_DALYVIAI" xfId="291"/>
    <cellStyle name="Normal 17 5" xfId="292"/>
    <cellStyle name="Normal 17 6" xfId="293"/>
    <cellStyle name="Normal 17_4x200 M" xfId="886"/>
    <cellStyle name="Normal 18" xfId="294"/>
    <cellStyle name="Normal 18 2" xfId="295"/>
    <cellStyle name="Normal 18 2 2" xfId="296"/>
    <cellStyle name="Normal 18 2 2 2" xfId="297"/>
    <cellStyle name="Normal 18 2 2 3" xfId="298"/>
    <cellStyle name="Normal 18 2 2 4" xfId="299"/>
    <cellStyle name="Normal 18 2 2_4x200 M" xfId="887"/>
    <cellStyle name="Normal 18 2 3" xfId="300"/>
    <cellStyle name="Normal 18 2 4" xfId="301"/>
    <cellStyle name="Normal 18 2 5" xfId="302"/>
    <cellStyle name="Normal 18 2_DALYVIAI" xfId="303"/>
    <cellStyle name="Normal 18 3" xfId="304"/>
    <cellStyle name="Normal 18 3 2" xfId="305"/>
    <cellStyle name="Normal 18 3 3" xfId="306"/>
    <cellStyle name="Normal 18 3 4" xfId="307"/>
    <cellStyle name="Normal 18 3_DALYVIAI" xfId="308"/>
    <cellStyle name="Normal 18 4" xfId="309"/>
    <cellStyle name="Normal 18 5" xfId="310"/>
    <cellStyle name="Normal 18_4x200 M" xfId="888"/>
    <cellStyle name="Normal 19" xfId="311"/>
    <cellStyle name="Normal 19 2" xfId="312"/>
    <cellStyle name="Normal 19 2 2" xfId="313"/>
    <cellStyle name="Normal 19 2 2 2" xfId="314"/>
    <cellStyle name="Normal 19 2 2 3" xfId="315"/>
    <cellStyle name="Normal 19 2 2 4" xfId="316"/>
    <cellStyle name="Normal 19 2 2_4x200 M" xfId="889"/>
    <cellStyle name="Normal 19 2 3" xfId="317"/>
    <cellStyle name="Normal 19 2 4" xfId="318"/>
    <cellStyle name="Normal 19 2 5" xfId="319"/>
    <cellStyle name="Normal 19 2_DALYVIAI" xfId="320"/>
    <cellStyle name="Normal 19 3" xfId="321"/>
    <cellStyle name="Normal 19 3 2" xfId="322"/>
    <cellStyle name="Normal 19 3 3" xfId="323"/>
    <cellStyle name="Normal 19 3 4" xfId="324"/>
    <cellStyle name="Normal 19 3_DALYVIAI" xfId="325"/>
    <cellStyle name="Normal 19 4" xfId="326"/>
    <cellStyle name="Normal 19 5" xfId="327"/>
    <cellStyle name="Normal 19_4x200 M" xfId="890"/>
    <cellStyle name="Normal 2" xfId="328"/>
    <cellStyle name="Normal 2 10" xfId="329"/>
    <cellStyle name="Normal 2 2" xfId="330"/>
    <cellStyle name="Normal 2 2 10" xfId="331"/>
    <cellStyle name="Normal 2 2 10 2" xfId="332"/>
    <cellStyle name="Normal 2 2 10 3" xfId="333"/>
    <cellStyle name="Normal 2 2 10 4" xfId="334"/>
    <cellStyle name="Normal 2 2 10 5" xfId="335"/>
    <cellStyle name="Normal 2 2 10_4x200 V" xfId="891"/>
    <cellStyle name="Normal 2 2 10_aukstis" xfId="336"/>
    <cellStyle name="Normal 2 2 11" xfId="337"/>
    <cellStyle name="Normal 2 2 11 2" xfId="338"/>
    <cellStyle name="Normal 2 2 12" xfId="339"/>
    <cellStyle name="Normal 2 2 12 2" xfId="340"/>
    <cellStyle name="Normal 2 2 13" xfId="926"/>
    <cellStyle name="Normal 2 2 2" xfId="341"/>
    <cellStyle name="Normal 2 2 2 2" xfId="342"/>
    <cellStyle name="Normal 2 2 2 2 2" xfId="343"/>
    <cellStyle name="Normal 2 2 2 2 2 2" xfId="344"/>
    <cellStyle name="Normal 2 2 2 2 3" xfId="345"/>
    <cellStyle name="Normal 2 2 2 2 3 2" xfId="346"/>
    <cellStyle name="Normal 2 2 2 2 4" xfId="347"/>
    <cellStyle name="Normal 2 2 2 2 4 2" xfId="348"/>
    <cellStyle name="Normal 2 2 2 2 5" xfId="349"/>
    <cellStyle name="Normal 2 2 2 2 5 2" xfId="350"/>
    <cellStyle name="Normal 2 2 2 2 5 2 2" xfId="351"/>
    <cellStyle name="Normal 2 2 2 2 5 3" xfId="352"/>
    <cellStyle name="Normal 2 2 2 2 5 3 2" xfId="353"/>
    <cellStyle name="Normal 2 2 2 2 5 4" xfId="354"/>
    <cellStyle name="Normal 2 2 2 2 5_4x200 V" xfId="892"/>
    <cellStyle name="Normal 2 2 2 2 6" xfId="355"/>
    <cellStyle name="Normal 2 2 2 2_4x200 V" xfId="893"/>
    <cellStyle name="Normal 2 2 2 3" xfId="356"/>
    <cellStyle name="Normal 2 2 2 3 2" xfId="357"/>
    <cellStyle name="Normal 2 2 2 4" xfId="358"/>
    <cellStyle name="Normal 2 2 2 4 2" xfId="359"/>
    <cellStyle name="Normal 2 2 2 4 2 2" xfId="360"/>
    <cellStyle name="Normal 2 2 2 4 3" xfId="361"/>
    <cellStyle name="Normal 2 2 2 4 3 2" xfId="362"/>
    <cellStyle name="Normal 2 2 2 4 4" xfId="363"/>
    <cellStyle name="Normal 2 2 2 4 4 2" xfId="364"/>
    <cellStyle name="Normal 2 2 2 4_4x200 M" xfId="894"/>
    <cellStyle name="Normal 2 2 2 5" xfId="365"/>
    <cellStyle name="Normal 2 2 2 6" xfId="366"/>
    <cellStyle name="Normal 2 2 2 7" xfId="367"/>
    <cellStyle name="Normal 2 2 2_4x200 V" xfId="895"/>
    <cellStyle name="Normal 2 2 3" xfId="368"/>
    <cellStyle name="Normal 2 2 3 10" xfId="369"/>
    <cellStyle name="Normal 2 2 3 2" xfId="370"/>
    <cellStyle name="Normal 2 2 3 2 2" xfId="371"/>
    <cellStyle name="Normal 2 2 3 2 2 2" xfId="372"/>
    <cellStyle name="Normal 2 2 3 2 2 2 2" xfId="373"/>
    <cellStyle name="Normal 2 2 3 2 2 2 3" xfId="374"/>
    <cellStyle name="Normal 2 2 3 2 2 2 4" xfId="375"/>
    <cellStyle name="Normal 2 2 3 2 2 2_4x200 M" xfId="896"/>
    <cellStyle name="Normal 2 2 3 2 2 3" xfId="376"/>
    <cellStyle name="Normal 2 2 3 2 2 3 2" xfId="377"/>
    <cellStyle name="Normal 2 2 3 2 2 3 3" xfId="378"/>
    <cellStyle name="Normal 2 2 3 2 2 3 4" xfId="379"/>
    <cellStyle name="Normal 2 2 3 2 2 3_4x200 M" xfId="897"/>
    <cellStyle name="Normal 2 2 3 2 2 4" xfId="380"/>
    <cellStyle name="Normal 2 2 3 2 2 4 2" xfId="381"/>
    <cellStyle name="Normal 2 2 3 2 2 4 3" xfId="382"/>
    <cellStyle name="Normal 2 2 3 2 2 4 4" xfId="383"/>
    <cellStyle name="Normal 2 2 3 2 2 4_4x200 M" xfId="898"/>
    <cellStyle name="Normal 2 2 3 2 2 5" xfId="384"/>
    <cellStyle name="Normal 2 2 3 2 2 5 2" xfId="385"/>
    <cellStyle name="Normal 2 2 3 2 2 5 3" xfId="386"/>
    <cellStyle name="Normal 2 2 3 2 2 5 4" xfId="387"/>
    <cellStyle name="Normal 2 2 3 2 2 5_4x200 M" xfId="899"/>
    <cellStyle name="Normal 2 2 3 2 2 6" xfId="388"/>
    <cellStyle name="Normal 2 2 3 2 2 7" xfId="389"/>
    <cellStyle name="Normal 2 2 3 2 2 8" xfId="390"/>
    <cellStyle name="Normal 2 2 3 2 2_4x200 M" xfId="900"/>
    <cellStyle name="Normal 2 2 3 2 3" xfId="391"/>
    <cellStyle name="Normal 2 2 3 2 4" xfId="392"/>
    <cellStyle name="Normal 2 2 3 2 5" xfId="393"/>
    <cellStyle name="Normal 2 2 3 2_4x200 M" xfId="901"/>
    <cellStyle name="Normal 2 2 3 3" xfId="394"/>
    <cellStyle name="Normal 2 2 3 3 2" xfId="395"/>
    <cellStyle name="Normal 2 2 3 3 2 2" xfId="396"/>
    <cellStyle name="Normal 2 2 3 3 2 3" xfId="397"/>
    <cellStyle name="Normal 2 2 3 3 2 4" xfId="398"/>
    <cellStyle name="Normal 2 2 3 3 2_4x200 M" xfId="902"/>
    <cellStyle name="Normal 2 2 3 3 3" xfId="399"/>
    <cellStyle name="Normal 2 2 3 3 3 2" xfId="400"/>
    <cellStyle name="Normal 2 2 3 3 3 3" xfId="401"/>
    <cellStyle name="Normal 2 2 3 3 3 4" xfId="402"/>
    <cellStyle name="Normal 2 2 3 3 3_4x200 M" xfId="903"/>
    <cellStyle name="Normal 2 2 3 3 4" xfId="403"/>
    <cellStyle name="Normal 2 2 3 3 5" xfId="404"/>
    <cellStyle name="Normal 2 2 3 3 6" xfId="405"/>
    <cellStyle name="Normal 2 2 3 3 7" xfId="406"/>
    <cellStyle name="Normal 2 2 3 3_4x200 M" xfId="904"/>
    <cellStyle name="Normal 2 2 3 4" xfId="407"/>
    <cellStyle name="Normal 2 2 3 4 2" xfId="408"/>
    <cellStyle name="Normal 2 2 3 4 2 2" xfId="409"/>
    <cellStyle name="Normal 2 2 3 4 2 2 2" xfId="410"/>
    <cellStyle name="Normal 2 2 3 4 2 2 3" xfId="411"/>
    <cellStyle name="Normal 2 2 3 4 2 2 4" xfId="412"/>
    <cellStyle name="Normal 2 2 3 4 2 2_4x200 M" xfId="905"/>
    <cellStyle name="Normal 2 2 3 4 2 3" xfId="413"/>
    <cellStyle name="Normal 2 2 3 4 2 3 2" xfId="414"/>
    <cellStyle name="Normal 2 2 3 4 2 3 3" xfId="415"/>
    <cellStyle name="Normal 2 2 3 4 2 3 4" xfId="416"/>
    <cellStyle name="Normal 2 2 3 4 2 3_4x200 M" xfId="906"/>
    <cellStyle name="Normal 2 2 3 4 2 4" xfId="417"/>
    <cellStyle name="Normal 2 2 3 4 2 5" xfId="418"/>
    <cellStyle name="Normal 2 2 3 4 2 6" xfId="419"/>
    <cellStyle name="Normal 2 2 3 4 2_4x200 M" xfId="907"/>
    <cellStyle name="Normal 2 2 3 4 3" xfId="420"/>
    <cellStyle name="Normal 2 2 3 4 4" xfId="421"/>
    <cellStyle name="Normal 2 2 3 4 5" xfId="422"/>
    <cellStyle name="Normal 2 2 3 4_4x200 M" xfId="908"/>
    <cellStyle name="Normal 2 2 3 5" xfId="423"/>
    <cellStyle name="Normal 2 2 3 5 2" xfId="424"/>
    <cellStyle name="Normal 2 2 3 5 2 2" xfId="425"/>
    <cellStyle name="Normal 2 2 3 5 2 3" xfId="426"/>
    <cellStyle name="Normal 2 2 3 5 2 4" xfId="427"/>
    <cellStyle name="Normal 2 2 3 5 2_4x200 M" xfId="909"/>
    <cellStyle name="Normal 2 2 3 5 3" xfId="428"/>
    <cellStyle name="Normal 2 2 3 5 3 2" xfId="429"/>
    <cellStyle name="Normal 2 2 3 5 3 3" xfId="430"/>
    <cellStyle name="Normal 2 2 3 5 3 4" xfId="431"/>
    <cellStyle name="Normal 2 2 3 5 3_4x200 M" xfId="910"/>
    <cellStyle name="Normal 2 2 3 5 4" xfId="432"/>
    <cellStyle name="Normal 2 2 3 5 4 2" xfId="433"/>
    <cellStyle name="Normal 2 2 3 5 4 3" xfId="434"/>
    <cellStyle name="Normal 2 2 3 5 4 4" xfId="435"/>
    <cellStyle name="Normal 2 2 3 5 4_4x200 M" xfId="911"/>
    <cellStyle name="Normal 2 2 3 5 5" xfId="436"/>
    <cellStyle name="Normal 2 2 3 5 5 2" xfId="437"/>
    <cellStyle name="Normal 2 2 3 5 5 3" xfId="438"/>
    <cellStyle name="Normal 2 2 3 5 5 4" xfId="439"/>
    <cellStyle name="Normal 2 2 3 5 5_4x200 M" xfId="912"/>
    <cellStyle name="Normal 2 2 3 5 6" xfId="440"/>
    <cellStyle name="Normal 2 2 3 5 7" xfId="441"/>
    <cellStyle name="Normal 2 2 3 5 8" xfId="442"/>
    <cellStyle name="Normal 2 2 3 5_4x200 M" xfId="913"/>
    <cellStyle name="Normal 2 2 3 6" xfId="443"/>
    <cellStyle name="Normal 2 2 3 6 10" xfId="444"/>
    <cellStyle name="Normal 2 2 3 6 11" xfId="445"/>
    <cellStyle name="Normal 2 2 3 6 12" xfId="446"/>
    <cellStyle name="Normal 2 2 3 6 13" xfId="447"/>
    <cellStyle name="Normal 2 2 3 6 2" xfId="448"/>
    <cellStyle name="Normal 2 2 3 6 2 2" xfId="449"/>
    <cellStyle name="Normal 2 2 3 6 2 2 2" xfId="450"/>
    <cellStyle name="Normal 2 2 3 6 2_4x200 M" xfId="914"/>
    <cellStyle name="Normal 2 2 3 6 3" xfId="451"/>
    <cellStyle name="Normal 2 2 3 6 3 2" xfId="452"/>
    <cellStyle name="Normal 2 2 3 6 3_4x200 M" xfId="915"/>
    <cellStyle name="Normal 2 2 3 6 4" xfId="453"/>
    <cellStyle name="Normal 2 2 3 6 5" xfId="454"/>
    <cellStyle name="Normal 2 2 3 6 6" xfId="455"/>
    <cellStyle name="Normal 2 2 3 6 7" xfId="456"/>
    <cellStyle name="Normal 2 2 3 6 8" xfId="457"/>
    <cellStyle name="Normal 2 2 3 6 9" xfId="458"/>
    <cellStyle name="Normal 2 2 3 6_4x200 M" xfId="916"/>
    <cellStyle name="Normal 2 2 3 7" xfId="459"/>
    <cellStyle name="Normal 2 2 3 8" xfId="460"/>
    <cellStyle name="Normal 2 2 3 9" xfId="461"/>
    <cellStyle name="Normal 2 2 3_4x200 M" xfId="917"/>
    <cellStyle name="Normal 2 2 4" xfId="462"/>
    <cellStyle name="Normal 2 2 4 2" xfId="463"/>
    <cellStyle name="Normal 2 2 4 2 2" xfId="464"/>
    <cellStyle name="Normal 2 2 4 2 3" xfId="465"/>
    <cellStyle name="Normal 2 2 4 2 4" xfId="466"/>
    <cellStyle name="Normal 2 2 4 2_4x200 M" xfId="918"/>
    <cellStyle name="Normal 2 2 4 3" xfId="467"/>
    <cellStyle name="Normal 2 2 4 4" xfId="468"/>
    <cellStyle name="Normal 2 2 4 5" xfId="469"/>
    <cellStyle name="Normal 2 2 4_4x200 M" xfId="919"/>
    <cellStyle name="Normal 2 2 5" xfId="470"/>
    <cellStyle name="Normal 2 2 5 2" xfId="471"/>
    <cellStyle name="Normal 2 2 5 2 2" xfId="472"/>
    <cellStyle name="Normal 2 2 5 2 2 2" xfId="473"/>
    <cellStyle name="Normal 2 2 5 2 2 3" xfId="474"/>
    <cellStyle name="Normal 2 2 5 2 2 4" xfId="475"/>
    <cellStyle name="Normal 2 2 5 2 2_4x200 M" xfId="920"/>
    <cellStyle name="Normal 2 2 5 2 3" xfId="476"/>
    <cellStyle name="Normal 2 2 5 2 3 2" xfId="477"/>
    <cellStyle name="Normal 2 2 5 2 3 3" xfId="478"/>
    <cellStyle name="Normal 2 2 5 2 3 4" xfId="479"/>
    <cellStyle name="Normal 2 2 5 2 3_4x200 M" xfId="921"/>
    <cellStyle name="Normal 2 2 5 2 4" xfId="480"/>
    <cellStyle name="Normal 2 2 5 2 5" xfId="481"/>
    <cellStyle name="Normal 2 2 5 2 6" xfId="482"/>
    <cellStyle name="Normal 2 2 5 2_4x200 M" xfId="922"/>
    <cellStyle name="Normal 2 2 5 3" xfId="483"/>
    <cellStyle name="Normal 2 2 5 4" xfId="484"/>
    <cellStyle name="Normal 2 2 5 5" xfId="485"/>
    <cellStyle name="Normal 2 2 5_4x200 M" xfId="923"/>
    <cellStyle name="Normal 2 2 6" xfId="486"/>
    <cellStyle name="Normal 2 2 6 2" xfId="487"/>
    <cellStyle name="Normal 2 2 6 3" xfId="488"/>
    <cellStyle name="Normal 2 2 6 4" xfId="489"/>
    <cellStyle name="Normal 2 2 6_4x200 M" xfId="924"/>
    <cellStyle name="Normal 2 2 7" xfId="490"/>
    <cellStyle name="Normal 2 2 7 2" xfId="491"/>
    <cellStyle name="Normal 2 2 7 3" xfId="492"/>
    <cellStyle name="Normal 2 2 7 4" xfId="493"/>
    <cellStyle name="Normal 2 2 7_4x200 M" xfId="925"/>
    <cellStyle name="Normal 2 2 8" xfId="494"/>
    <cellStyle name="Normal 2 2 8 2" xfId="495"/>
    <cellStyle name="Normal 2 2 8 3" xfId="496"/>
    <cellStyle name="Normal 2 2 8 4" xfId="497"/>
    <cellStyle name="Normal 2 2 8_4x200 M" xfId="927"/>
    <cellStyle name="Normal 2 2 9" xfId="498"/>
    <cellStyle name="Normal 2 2_4x200 M" xfId="928"/>
    <cellStyle name="Normal 2 3" xfId="499"/>
    <cellStyle name="Normal 2 3 2" xfId="500"/>
    <cellStyle name="Normal 2 4" xfId="501"/>
    <cellStyle name="Normal 2 4 2" xfId="502"/>
    <cellStyle name="Normal 2 4 2 2" xfId="503"/>
    <cellStyle name="Normal 2 4 3" xfId="504"/>
    <cellStyle name="Normal 2 4 3 2" xfId="505"/>
    <cellStyle name="Normal 2 4 3 2 2" xfId="506"/>
    <cellStyle name="Normal 2 4 3 3" xfId="507"/>
    <cellStyle name="Normal 2 4 3 3 2" xfId="508"/>
    <cellStyle name="Normal 2 4 3 4" xfId="509"/>
    <cellStyle name="Normal 2 4 3 4 2" xfId="510"/>
    <cellStyle name="Normal 2 4 3 5" xfId="511"/>
    <cellStyle name="Normal 2 4 3_4x200 V" xfId="929"/>
    <cellStyle name="Normal 2 4 4" xfId="512"/>
    <cellStyle name="Normal 2 4 5" xfId="885"/>
    <cellStyle name="Normal 2 4_4x200 V" xfId="930"/>
    <cellStyle name="Normal 2 5" xfId="513"/>
    <cellStyle name="Normal 2 5 2" xfId="514"/>
    <cellStyle name="Normal 2 6" xfId="515"/>
    <cellStyle name="Normal 2 7" xfId="516"/>
    <cellStyle name="Normal 2 7 2" xfId="517"/>
    <cellStyle name="Normal 2 7 2 2" xfId="518"/>
    <cellStyle name="Normal 2 7 3" xfId="519"/>
    <cellStyle name="Normal 2 7 3 2" xfId="520"/>
    <cellStyle name="Normal 2 7 4" xfId="521"/>
    <cellStyle name="Normal 2 7 4 2" xfId="522"/>
    <cellStyle name="Normal 2 7_DALYVIAI" xfId="523"/>
    <cellStyle name="Normal 2 8" xfId="524"/>
    <cellStyle name="Normal 2 9" xfId="525"/>
    <cellStyle name="Normal 2_2014-01-14" xfId="880"/>
    <cellStyle name="Normal 20" xfId="526"/>
    <cellStyle name="Normal 20 2" xfId="527"/>
    <cellStyle name="Normal 20 2 2" xfId="528"/>
    <cellStyle name="Normal 20 2 2 2" xfId="529"/>
    <cellStyle name="Normal 20 2 2 3" xfId="530"/>
    <cellStyle name="Normal 20 2 2 4" xfId="531"/>
    <cellStyle name="Normal 20 2 2_4x200 M" xfId="931"/>
    <cellStyle name="Normal 20 2 3" xfId="532"/>
    <cellStyle name="Normal 20 2 4" xfId="533"/>
    <cellStyle name="Normal 20 2 5" xfId="534"/>
    <cellStyle name="Normal 20 2_DALYVIAI" xfId="535"/>
    <cellStyle name="Normal 20 3" xfId="536"/>
    <cellStyle name="Normal 20 3 2" xfId="537"/>
    <cellStyle name="Normal 20 3 3" xfId="538"/>
    <cellStyle name="Normal 20 3 4" xfId="539"/>
    <cellStyle name="Normal 20 3_DALYVIAI" xfId="540"/>
    <cellStyle name="Normal 20 4" xfId="541"/>
    <cellStyle name="Normal 20 5" xfId="542"/>
    <cellStyle name="Normal 20_4x200 M" xfId="932"/>
    <cellStyle name="Normal 21" xfId="543"/>
    <cellStyle name="Normal 21 2" xfId="544"/>
    <cellStyle name="Normal 21 2 2" xfId="545"/>
    <cellStyle name="Normal 21 2 2 2" xfId="546"/>
    <cellStyle name="Normal 21 2 2 3" xfId="547"/>
    <cellStyle name="Normal 21 2 2 4" xfId="548"/>
    <cellStyle name="Normal 21 2 2 5" xfId="549"/>
    <cellStyle name="Normal 21 2 2_4x200 V" xfId="933"/>
    <cellStyle name="Normal 21 2 3" xfId="550"/>
    <cellStyle name="Normal 21 2 4" xfId="551"/>
    <cellStyle name="Normal 21 2 4 2" xfId="552"/>
    <cellStyle name="Normal 21 2 5" xfId="553"/>
    <cellStyle name="Normal 21 2 5 2" xfId="554"/>
    <cellStyle name="Normal 21 2_DALYVIAI" xfId="555"/>
    <cellStyle name="Normal 21 3" xfId="556"/>
    <cellStyle name="Normal 21 3 2" xfId="557"/>
    <cellStyle name="Normal 21 3 2 2" xfId="558"/>
    <cellStyle name="Normal 21 3 3" xfId="559"/>
    <cellStyle name="Normal 21 3 3 2" xfId="560"/>
    <cellStyle name="Normal 21 3 4" xfId="561"/>
    <cellStyle name="Normal 21 3 4 2" xfId="562"/>
    <cellStyle name="Normal 21 3_DALYVIAI" xfId="563"/>
    <cellStyle name="Normal 21 4" xfId="564"/>
    <cellStyle name="Normal 21 5" xfId="565"/>
    <cellStyle name="Normal 21 6" xfId="566"/>
    <cellStyle name="Normal 21_4x200 V" xfId="934"/>
    <cellStyle name="Normal 22" xfId="567"/>
    <cellStyle name="Normal 22 2" xfId="568"/>
    <cellStyle name="Normal 22 2 2" xfId="569"/>
    <cellStyle name="Normal 22 2 2 2" xfId="570"/>
    <cellStyle name="Normal 22 2 2 3" xfId="571"/>
    <cellStyle name="Normal 22 2 2 4" xfId="572"/>
    <cellStyle name="Normal 22 2 2_4x200 M" xfId="935"/>
    <cellStyle name="Normal 22 2 3" xfId="573"/>
    <cellStyle name="Normal 22 2 4" xfId="574"/>
    <cellStyle name="Normal 22 2 5" xfId="575"/>
    <cellStyle name="Normal 22 2_DALYVIAI" xfId="576"/>
    <cellStyle name="Normal 22 3" xfId="577"/>
    <cellStyle name="Normal 22 3 2" xfId="578"/>
    <cellStyle name="Normal 22 3 3" xfId="579"/>
    <cellStyle name="Normal 22 3 4" xfId="580"/>
    <cellStyle name="Normal 22 3_DALYVIAI" xfId="581"/>
    <cellStyle name="Normal 22 4" xfId="582"/>
    <cellStyle name="Normal 22 5" xfId="583"/>
    <cellStyle name="Normal 22_4x200 M" xfId="936"/>
    <cellStyle name="Normal 23" xfId="584"/>
    <cellStyle name="Normal 23 2" xfId="585"/>
    <cellStyle name="Normal 23 3" xfId="586"/>
    <cellStyle name="Normal 24" xfId="587"/>
    <cellStyle name="Normal 24 2" xfId="588"/>
    <cellStyle name="Normal 24 3" xfId="589"/>
    <cellStyle name="Normal 24 4" xfId="590"/>
    <cellStyle name="Normal 24 5" xfId="591"/>
    <cellStyle name="Normal 24_DALYVIAI" xfId="592"/>
    <cellStyle name="Normal 25" xfId="593"/>
    <cellStyle name="Normal 25 2" xfId="594"/>
    <cellStyle name="Normal 25 3" xfId="595"/>
    <cellStyle name="Normal 25_4x200 M" xfId="937"/>
    <cellStyle name="Normal 26" xfId="596"/>
    <cellStyle name="Normal 26 2" xfId="597"/>
    <cellStyle name="Normal 26 3" xfId="598"/>
    <cellStyle name="Normal 26 4" xfId="599"/>
    <cellStyle name="Normal 26_DALYVIAI" xfId="600"/>
    <cellStyle name="Normal 27" xfId="601"/>
    <cellStyle name="Normal 28" xfId="602"/>
    <cellStyle name="Normal 29" xfId="603"/>
    <cellStyle name="Normal 3" xfId="604"/>
    <cellStyle name="Normal 3 10" xfId="605"/>
    <cellStyle name="Normal 3 11" xfId="606"/>
    <cellStyle name="Normal 3 12" xfId="607"/>
    <cellStyle name="Normal 3 12 2" xfId="608"/>
    <cellStyle name="Normal 3 12 2 2" xfId="609"/>
    <cellStyle name="Normal 3 12 3" xfId="610"/>
    <cellStyle name="Normal 3 12 3 2" xfId="611"/>
    <cellStyle name="Normal 3 12 4" xfId="612"/>
    <cellStyle name="Normal 3 12 4 2" xfId="613"/>
    <cellStyle name="Normal 3 12_DALYVIAI" xfId="614"/>
    <cellStyle name="Normal 3 13" xfId="615"/>
    <cellStyle name="Normal 3 14" xfId="616"/>
    <cellStyle name="Normal 3 15" xfId="617"/>
    <cellStyle name="Normal 3 15 2" xfId="618"/>
    <cellStyle name="Normal 3 16" xfId="938"/>
    <cellStyle name="Normal 3 2" xfId="619"/>
    <cellStyle name="Normal 3 2 2" xfId="620"/>
    <cellStyle name="Normal 3 3" xfId="621"/>
    <cellStyle name="Normal 3 3 2" xfId="622"/>
    <cellStyle name="Normal 3 3 2 2" xfId="623"/>
    <cellStyle name="Normal 3 3 3" xfId="624"/>
    <cellStyle name="Normal 3 3 3 2" xfId="625"/>
    <cellStyle name="Normal 3 3 4" xfId="626"/>
    <cellStyle name="Normal 3 3_4x200 V" xfId="939"/>
    <cellStyle name="Normal 3 4" xfId="627"/>
    <cellStyle name="Normal 3 4 2" xfId="628"/>
    <cellStyle name="Normal 3 4 2 2" xfId="629"/>
    <cellStyle name="Normal 3 4 3" xfId="630"/>
    <cellStyle name="Normal 3 4 3 2" xfId="631"/>
    <cellStyle name="Normal 3 4 4" xfId="632"/>
    <cellStyle name="Normal 3 4_4x200 V" xfId="940"/>
    <cellStyle name="Normal 3 5" xfId="633"/>
    <cellStyle name="Normal 3 5 2" xfId="634"/>
    <cellStyle name="Normal 3 5 2 2" xfId="635"/>
    <cellStyle name="Normal 3 5 3" xfId="636"/>
    <cellStyle name="Normal 3 5_4x200 V" xfId="941"/>
    <cellStyle name="Normal 3 6" xfId="637"/>
    <cellStyle name="Normal 3 6 2" xfId="638"/>
    <cellStyle name="Normal 3 7" xfId="639"/>
    <cellStyle name="Normal 3 7 2" xfId="640"/>
    <cellStyle name="Normal 3 8" xfId="641"/>
    <cellStyle name="Normal 3 8 2" xfId="642"/>
    <cellStyle name="Normal 3 8 2 2" xfId="643"/>
    <cellStyle name="Normal 3 8 3" xfId="644"/>
    <cellStyle name="Normal 3 8_4x200 V" xfId="942"/>
    <cellStyle name="Normal 3 9" xfId="645"/>
    <cellStyle name="Normal 3 9 2" xfId="646"/>
    <cellStyle name="Normal 3 9 2 2" xfId="647"/>
    <cellStyle name="Normal 3 9 3" xfId="648"/>
    <cellStyle name="Normal 3 9_4x200 V" xfId="943"/>
    <cellStyle name="Normal 3_1500 V" xfId="649"/>
    <cellStyle name="Normal 30" xfId="650"/>
    <cellStyle name="Normal 31" xfId="651"/>
    <cellStyle name="Normal 32" xfId="944"/>
    <cellStyle name="Normal 4" xfId="652"/>
    <cellStyle name="Normal 4 10" xfId="653"/>
    <cellStyle name="Normal 4 11" xfId="654"/>
    <cellStyle name="Normal 4 11 2" xfId="655"/>
    <cellStyle name="Normal 4 11 3" xfId="656"/>
    <cellStyle name="Normal 4 11 4" xfId="657"/>
    <cellStyle name="Normal 4 11_DALYVIAI" xfId="658"/>
    <cellStyle name="Normal 4 12" xfId="659"/>
    <cellStyle name="Normal 4 13" xfId="660"/>
    <cellStyle name="Normal 4 14" xfId="945"/>
    <cellStyle name="Normal 4 15" xfId="863"/>
    <cellStyle name="Normal 4 2" xfId="661"/>
    <cellStyle name="Normal 4 2 2" xfId="662"/>
    <cellStyle name="Normal 4 2 2 2" xfId="663"/>
    <cellStyle name="Normal 4 2 2 3" xfId="664"/>
    <cellStyle name="Normal 4 2 2 4" xfId="665"/>
    <cellStyle name="Normal 4 2 2_4x200 M" xfId="946"/>
    <cellStyle name="Normal 4 2 3" xfId="666"/>
    <cellStyle name="Normal 4 2 3 2" xfId="667"/>
    <cellStyle name="Normal 4 2 3 3" xfId="668"/>
    <cellStyle name="Normal 4 2 3 4" xfId="669"/>
    <cellStyle name="Normal 4 2 3_4x200 M" xfId="947"/>
    <cellStyle name="Normal 4 2 4" xfId="670"/>
    <cellStyle name="Normal 4 2 5" xfId="671"/>
    <cellStyle name="Normal 4 2 6" xfId="672"/>
    <cellStyle name="Normal 4 2 7" xfId="860"/>
    <cellStyle name="Normal 4 2_4x200 M" xfId="948"/>
    <cellStyle name="Normal 4 3" xfId="673"/>
    <cellStyle name="Normal 4 3 2" xfId="674"/>
    <cellStyle name="Normal 4 3 3" xfId="675"/>
    <cellStyle name="Normal 4 3 4" xfId="676"/>
    <cellStyle name="Normal 4 3_4x200 M" xfId="949"/>
    <cellStyle name="Normal 4 4" xfId="677"/>
    <cellStyle name="Normal 4 4 2" xfId="678"/>
    <cellStyle name="Normal 4 4 3" xfId="679"/>
    <cellStyle name="Normal 4 4 4" xfId="680"/>
    <cellStyle name="Normal 4 4_4x200 M" xfId="950"/>
    <cellStyle name="Normal 4 5" xfId="681"/>
    <cellStyle name="Normal 4 5 2" xfId="682"/>
    <cellStyle name="Normal 4 5 3" xfId="683"/>
    <cellStyle name="Normal 4 5 4" xfId="684"/>
    <cellStyle name="Normal 4 5_4x200 M" xfId="951"/>
    <cellStyle name="Normal 4 6" xfId="685"/>
    <cellStyle name="Normal 4 6 2" xfId="686"/>
    <cellStyle name="Normal 4 6 3" xfId="687"/>
    <cellStyle name="Normal 4 6 4" xfId="688"/>
    <cellStyle name="Normal 4 6_4x200 M" xfId="952"/>
    <cellStyle name="Normal 4 7" xfId="689"/>
    <cellStyle name="Normal 4 7 2" xfId="690"/>
    <cellStyle name="Normal 4 7 3" xfId="691"/>
    <cellStyle name="Normal 4 7 4" xfId="692"/>
    <cellStyle name="Normal 4 7_4x200 M" xfId="953"/>
    <cellStyle name="Normal 4 8" xfId="693"/>
    <cellStyle name="Normal 4 8 2" xfId="694"/>
    <cellStyle name="Normal 4 8 3" xfId="695"/>
    <cellStyle name="Normal 4 8 4" xfId="696"/>
    <cellStyle name="Normal 4 8_4x200 M" xfId="954"/>
    <cellStyle name="Normal 4 9" xfId="697"/>
    <cellStyle name="Normal 4 9 2" xfId="698"/>
    <cellStyle name="Normal 4 9 2 2" xfId="699"/>
    <cellStyle name="Normal 4 9 2 3" xfId="700"/>
    <cellStyle name="Normal 4 9 2 4" xfId="701"/>
    <cellStyle name="Normal 4 9 2_4x200 M" xfId="955"/>
    <cellStyle name="Normal 4 9 3" xfId="702"/>
    <cellStyle name="Normal 4 9 3 2" xfId="703"/>
    <cellStyle name="Normal 4 9 3 3" xfId="704"/>
    <cellStyle name="Normal 4 9 3 4" xfId="705"/>
    <cellStyle name="Normal 4 9 3_4x200 M" xfId="956"/>
    <cellStyle name="Normal 4 9 4" xfId="706"/>
    <cellStyle name="Normal 4 9 4 2" xfId="707"/>
    <cellStyle name="Normal 4 9 4 3" xfId="708"/>
    <cellStyle name="Normal 4 9 4 4" xfId="709"/>
    <cellStyle name="Normal 4 9 4_4x200 M" xfId="957"/>
    <cellStyle name="Normal 4 9 5" xfId="710"/>
    <cellStyle name="Normal 4 9 5 2" xfId="711"/>
    <cellStyle name="Normal 4 9 5 3" xfId="712"/>
    <cellStyle name="Normal 4 9 5 4" xfId="713"/>
    <cellStyle name="Normal 4 9 5_4x200 M" xfId="958"/>
    <cellStyle name="Normal 4 9 6" xfId="714"/>
    <cellStyle name="Normal 4 9 6 2" xfId="715"/>
    <cellStyle name="Normal 4 9 6 3" xfId="716"/>
    <cellStyle name="Normal 4 9 6 4" xfId="717"/>
    <cellStyle name="Normal 4 9 6_4x200 M" xfId="959"/>
    <cellStyle name="Normal 4 9 7" xfId="718"/>
    <cellStyle name="Normal 4 9 8" xfId="719"/>
    <cellStyle name="Normal 4 9 9" xfId="720"/>
    <cellStyle name="Normal 4 9_4x200 M" xfId="960"/>
    <cellStyle name="Normal 4_4x200 M" xfId="961"/>
    <cellStyle name="Normal 5" xfId="721"/>
    <cellStyle name="Normal 5 2" xfId="722"/>
    <cellStyle name="Normal 5 2 2" xfId="723"/>
    <cellStyle name="Normal 5 2 2 2" xfId="724"/>
    <cellStyle name="Normal 5 2 2 3" xfId="725"/>
    <cellStyle name="Normal 5 2 2 4" xfId="726"/>
    <cellStyle name="Normal 5 2 2_4x200 M" xfId="963"/>
    <cellStyle name="Normal 5 2 3" xfId="727"/>
    <cellStyle name="Normal 5 2 4" xfId="728"/>
    <cellStyle name="Normal 5 2 5" xfId="729"/>
    <cellStyle name="Normal 5 2_DALYVIAI" xfId="730"/>
    <cellStyle name="Normal 5 3" xfId="731"/>
    <cellStyle name="Normal 5 3 2" xfId="732"/>
    <cellStyle name="Normal 5 3 3" xfId="733"/>
    <cellStyle name="Normal 5 3 4" xfId="734"/>
    <cellStyle name="Normal 5 3_DALYVIAI" xfId="735"/>
    <cellStyle name="Normal 5 4" xfId="736"/>
    <cellStyle name="Normal 5 5" xfId="737"/>
    <cellStyle name="Normal 5 6" xfId="982"/>
    <cellStyle name="Normal 5_4x200 M" xfId="964"/>
    <cellStyle name="Normal 6" xfId="738"/>
    <cellStyle name="Normal 6 2" xfId="739"/>
    <cellStyle name="Normal 6 2 2" xfId="740"/>
    <cellStyle name="Normal 6 2 3" xfId="741"/>
    <cellStyle name="Normal 6 2 4" xfId="742"/>
    <cellStyle name="Normal 6 2_4x200 M" xfId="965"/>
    <cellStyle name="Normal 6 3" xfId="743"/>
    <cellStyle name="Normal 6 3 2" xfId="744"/>
    <cellStyle name="Normal 6 3 3" xfId="745"/>
    <cellStyle name="Normal 6 3 4" xfId="746"/>
    <cellStyle name="Normal 6 3_4x200 M" xfId="966"/>
    <cellStyle name="Normal 6 4" xfId="747"/>
    <cellStyle name="Normal 6 4 2" xfId="748"/>
    <cellStyle name="Normal 6 4 3" xfId="749"/>
    <cellStyle name="Normal 6 4 4" xfId="750"/>
    <cellStyle name="Normal 6 4_4x200 M" xfId="967"/>
    <cellStyle name="Normal 6 5" xfId="751"/>
    <cellStyle name="Normal 6 6" xfId="752"/>
    <cellStyle name="Normal 6 6 2" xfId="753"/>
    <cellStyle name="Normal 6 6 3" xfId="754"/>
    <cellStyle name="Normal 6 6 4" xfId="755"/>
    <cellStyle name="Normal 6 6_DALYVIAI" xfId="756"/>
    <cellStyle name="Normal 6 7" xfId="757"/>
    <cellStyle name="Normal 6 8" xfId="758"/>
    <cellStyle name="Normal 6_4x200 M" xfId="968"/>
    <cellStyle name="Normal 7" xfId="759"/>
    <cellStyle name="Normal 7 2" xfId="760"/>
    <cellStyle name="Normal 7 2 2" xfId="761"/>
    <cellStyle name="Normal 7 2 2 2" xfId="762"/>
    <cellStyle name="Normal 7 2 2 3" xfId="763"/>
    <cellStyle name="Normal 7 2 2 4" xfId="764"/>
    <cellStyle name="Normal 7 2 2_DALYVIAI" xfId="765"/>
    <cellStyle name="Normal 7 2 3" xfId="766"/>
    <cellStyle name="Normal 7 2 4" xfId="767"/>
    <cellStyle name="Normal 7 2 5" xfId="768"/>
    <cellStyle name="Normal 7 2_4x200 M" xfId="969"/>
    <cellStyle name="Normal 7 3" xfId="769"/>
    <cellStyle name="Normal 7 4" xfId="770"/>
    <cellStyle name="Normal 7 5" xfId="771"/>
    <cellStyle name="Normal 7 6" xfId="772"/>
    <cellStyle name="Normal 7_DALYVIAI" xfId="773"/>
    <cellStyle name="Normal 8" xfId="774"/>
    <cellStyle name="Normal 8 2" xfId="775"/>
    <cellStyle name="Normal 8 2 2" xfId="776"/>
    <cellStyle name="Normal 8 2 2 2" xfId="777"/>
    <cellStyle name="Normal 8 2 2 3" xfId="778"/>
    <cellStyle name="Normal 8 2 2 4" xfId="779"/>
    <cellStyle name="Normal 8 2 2_4x200 M" xfId="970"/>
    <cellStyle name="Normal 8 2 3" xfId="780"/>
    <cellStyle name="Normal 8 2 4" xfId="781"/>
    <cellStyle name="Normal 8 2 5" xfId="782"/>
    <cellStyle name="Normal 8 2_4x200 M" xfId="971"/>
    <cellStyle name="Normal 8 3" xfId="783"/>
    <cellStyle name="Normal 8 4" xfId="784"/>
    <cellStyle name="Normal 8 4 2" xfId="785"/>
    <cellStyle name="Normal 8 4 3" xfId="786"/>
    <cellStyle name="Normal 8 4 4" xfId="787"/>
    <cellStyle name="Normal 8 4_DALYVIAI" xfId="788"/>
    <cellStyle name="Normal 8 5" xfId="789"/>
    <cellStyle name="Normal 8 6" xfId="790"/>
    <cellStyle name="Normal 8_4x200 M" xfId="972"/>
    <cellStyle name="Normal 9" xfId="791"/>
    <cellStyle name="Normal 9 2" xfId="792"/>
    <cellStyle name="Normal 9 2 2" xfId="793"/>
    <cellStyle name="Normal 9 2 3" xfId="794"/>
    <cellStyle name="Normal 9 2 4" xfId="795"/>
    <cellStyle name="Normal 9 2_4x200 M" xfId="974"/>
    <cellStyle name="Normal 9 3" xfId="796"/>
    <cellStyle name="Normal 9 3 2" xfId="797"/>
    <cellStyle name="Normal 9 3 2 2" xfId="798"/>
    <cellStyle name="Normal 9 3 2 3" xfId="799"/>
    <cellStyle name="Normal 9 3 2 4" xfId="800"/>
    <cellStyle name="Normal 9 3 2_4x200 M" xfId="975"/>
    <cellStyle name="Normal 9 3 3" xfId="801"/>
    <cellStyle name="Normal 9 3 4" xfId="802"/>
    <cellStyle name="Normal 9 3 5" xfId="803"/>
    <cellStyle name="Normal 9 3_4x200 M" xfId="976"/>
    <cellStyle name="Normal 9 4" xfId="804"/>
    <cellStyle name="Normal 9 4 2" xfId="805"/>
    <cellStyle name="Normal 9 4 3" xfId="806"/>
    <cellStyle name="Normal 9 4 4" xfId="807"/>
    <cellStyle name="Normal 9 4_4x200 M" xfId="977"/>
    <cellStyle name="Normal 9 5" xfId="808"/>
    <cellStyle name="Normal 9 5 2" xfId="809"/>
    <cellStyle name="Normal 9 5 3" xfId="810"/>
    <cellStyle name="Normal 9 5 4" xfId="811"/>
    <cellStyle name="Normal 9 5_4x200 M" xfId="978"/>
    <cellStyle name="Normal 9 6" xfId="812"/>
    <cellStyle name="Normal 9 7" xfId="813"/>
    <cellStyle name="Normal 9 7 2" xfId="814"/>
    <cellStyle name="Normal 9 7 3" xfId="815"/>
    <cellStyle name="Normal 9 7 4" xfId="816"/>
    <cellStyle name="Normal 9 7_DALYVIAI" xfId="817"/>
    <cellStyle name="Normal 9 8" xfId="818"/>
    <cellStyle name="Normal 9 9" xfId="819"/>
    <cellStyle name="Normal 9_4x200 M" xfId="979"/>
    <cellStyle name="Normal_daugiakove" xfId="820"/>
    <cellStyle name="Normal_Daugiakoves" xfId="821"/>
    <cellStyle name="Note" xfId="822"/>
    <cellStyle name="Paprastas 2" xfId="823"/>
    <cellStyle name="Paprastas 2 2" xfId="824"/>
    <cellStyle name="Paprastas 2_10-kove 110bb" xfId="854"/>
    <cellStyle name="Pavadinimas 2" xfId="980"/>
    <cellStyle name="Percent [0]" xfId="825"/>
    <cellStyle name="Percent [0] 2" xfId="826"/>
    <cellStyle name="Percent [0] 3" xfId="827"/>
    <cellStyle name="Percent [00]" xfId="828"/>
    <cellStyle name="Percent [00] 2" xfId="829"/>
    <cellStyle name="Percent [00] 3" xfId="830"/>
    <cellStyle name="Percent [2]" xfId="831"/>
    <cellStyle name="Percent [2] 2" xfId="832"/>
    <cellStyle name="Percent [2] 2 2" xfId="833"/>
    <cellStyle name="Percent [2] 3" xfId="834"/>
    <cellStyle name="PrePop Currency (0)" xfId="835"/>
    <cellStyle name="PrePop Currency (0) 2" xfId="836"/>
    <cellStyle name="PrePop Currency (2)" xfId="837"/>
    <cellStyle name="PrePop Currency (2) 2" xfId="838"/>
    <cellStyle name="PrePop Units (0)" xfId="839"/>
    <cellStyle name="PrePop Units (0) 2" xfId="840"/>
    <cellStyle name="PrePop Units (1)" xfId="841"/>
    <cellStyle name="PrePop Units (1) 2" xfId="842"/>
    <cellStyle name="PrePop Units (2)" xfId="843"/>
    <cellStyle name="PrePop Units (2) 2" xfId="844"/>
    <cellStyle name="Suma 2" xfId="981"/>
    <cellStyle name="Text Indent A" xfId="845"/>
    <cellStyle name="Text Indent B" xfId="846"/>
    <cellStyle name="Text Indent B 2" xfId="847"/>
    <cellStyle name="Text Indent C" xfId="848"/>
    <cellStyle name="Text Indent C 2" xfId="849"/>
    <cellStyle name="Walutowy [0]_PLDT" xfId="850"/>
    <cellStyle name="Walutowy_PLDT" xfId="851"/>
    <cellStyle name="Обычный_Итоговый спартакиады 1991-92 г" xfId="8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X36"/>
  <sheetViews>
    <sheetView zoomScaleNormal="100" workbookViewId="0">
      <selection activeCell="C24" sqref="C24"/>
    </sheetView>
  </sheetViews>
  <sheetFormatPr defaultColWidth="9.109375" defaultRowHeight="13.2"/>
  <cols>
    <col min="1" max="1" width="4.44140625" style="11" customWidth="1"/>
    <col min="2" max="2" width="0.5546875" style="11" customWidth="1"/>
    <col min="3" max="34" width="5.6640625" style="11" customWidth="1"/>
    <col min="35" max="35" width="9" style="11" customWidth="1"/>
    <col min="36" max="50" width="5.6640625" style="11" customWidth="1"/>
    <col min="51" max="16384" width="9.109375" style="11"/>
  </cols>
  <sheetData>
    <row r="1" spans="1:24">
      <c r="B1" s="12"/>
    </row>
    <row r="2" spans="1:24">
      <c r="B2" s="12"/>
    </row>
    <row r="3" spans="1:24">
      <c r="B3" s="12"/>
    </row>
    <row r="4" spans="1:24">
      <c r="B4" s="12"/>
    </row>
    <row r="5" spans="1:24">
      <c r="B5" s="12"/>
    </row>
    <row r="6" spans="1:24">
      <c r="B6" s="12"/>
    </row>
    <row r="7" spans="1:24">
      <c r="B7" s="12"/>
    </row>
    <row r="8" spans="1:24" ht="17.399999999999999">
      <c r="B8" s="12"/>
      <c r="C8" s="9" t="s">
        <v>24</v>
      </c>
      <c r="D8" s="2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4" ht="17.399999999999999">
      <c r="B9" s="12"/>
      <c r="C9" s="1"/>
      <c r="D9" s="1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4" ht="17.399999999999999">
      <c r="B10" s="12"/>
      <c r="C10" s="23" t="s">
        <v>25</v>
      </c>
      <c r="D10" s="24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3"/>
      <c r="P10" s="3"/>
    </row>
    <row r="11" spans="1:24" ht="17.25" customHeight="1">
      <c r="B11" s="12"/>
      <c r="C11" s="13"/>
    </row>
    <row r="12" spans="1:24" ht="5.0999999999999996" customHeight="1">
      <c r="B12" s="12"/>
    </row>
    <row r="13" spans="1:24" ht="3" customHeight="1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5.0999999999999996" customHeight="1">
      <c r="B14" s="12"/>
    </row>
    <row r="15" spans="1:24">
      <c r="B15" s="12"/>
    </row>
    <row r="16" spans="1:24">
      <c r="B16" s="12"/>
    </row>
    <row r="17" spans="1:24">
      <c r="B17" s="12"/>
    </row>
    <row r="18" spans="1:24">
      <c r="B18" s="12"/>
    </row>
    <row r="19" spans="1:24">
      <c r="B19" s="12"/>
    </row>
    <row r="20" spans="1:24">
      <c r="B20" s="12"/>
    </row>
    <row r="21" spans="1:24">
      <c r="B21" s="12"/>
    </row>
    <row r="22" spans="1:24">
      <c r="B22" s="12"/>
    </row>
    <row r="23" spans="1:24">
      <c r="B23" s="12"/>
    </row>
    <row r="24" spans="1:24" ht="15.6">
      <c r="B24" s="12"/>
      <c r="C24" s="16" t="s">
        <v>91</v>
      </c>
    </row>
    <row r="25" spans="1:24" ht="6.9" customHeight="1">
      <c r="A25" s="17"/>
      <c r="B25" s="18"/>
      <c r="C25" s="17"/>
      <c r="D25" s="17"/>
      <c r="E25" s="17"/>
      <c r="F25" s="17"/>
      <c r="G25" s="17"/>
      <c r="H25" s="17"/>
    </row>
    <row r="26" spans="1:24" ht="6.9" customHeight="1">
      <c r="B26" s="12"/>
    </row>
    <row r="27" spans="1:24" ht="15.6">
      <c r="B27" s="12"/>
      <c r="C27" s="19" t="s">
        <v>14</v>
      </c>
    </row>
    <row r="28" spans="1:24">
      <c r="B28" s="12"/>
    </row>
    <row r="29" spans="1:24">
      <c r="B29" s="12"/>
    </row>
    <row r="30" spans="1:24">
      <c r="B30" s="12"/>
    </row>
    <row r="31" spans="1:24">
      <c r="B31" s="12"/>
      <c r="D31" s="11" t="s">
        <v>36</v>
      </c>
      <c r="K31" s="11" t="s">
        <v>37</v>
      </c>
    </row>
    <row r="32" spans="1:24">
      <c r="B32" s="12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24">
      <c r="B33" s="12"/>
    </row>
    <row r="34" spans="2:24">
      <c r="B34" s="12"/>
      <c r="D34" s="11" t="s">
        <v>17</v>
      </c>
      <c r="K34" s="11" t="s">
        <v>92</v>
      </c>
    </row>
    <row r="35" spans="2:24">
      <c r="B35" s="12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</sheetData>
  <phoneticPr fontId="0" type="noConversion"/>
  <pageMargins left="0.75" right="0.75" top="0.78740157480314965" bottom="0.78740157480314965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zoomScale="80" zoomScaleNormal="80" workbookViewId="0">
      <selection activeCell="C14" sqref="C14"/>
    </sheetView>
  </sheetViews>
  <sheetFormatPr defaultColWidth="9.109375" defaultRowHeight="13.2"/>
  <cols>
    <col min="1" max="2" width="6.5546875" style="6" customWidth="1"/>
    <col min="3" max="3" width="18.44140625" style="5" customWidth="1"/>
    <col min="4" max="4" width="18" style="5" customWidth="1"/>
    <col min="5" max="7" width="14.5546875" style="5" customWidth="1"/>
    <col min="8" max="16384" width="9.109375" style="5"/>
  </cols>
  <sheetData>
    <row r="1" spans="1:7" s="4" customFormat="1" ht="18" customHeight="1">
      <c r="A1" s="23" t="s">
        <v>25</v>
      </c>
      <c r="B1" s="23"/>
      <c r="C1" s="1"/>
      <c r="D1" s="3"/>
      <c r="E1" s="3"/>
      <c r="F1" s="3"/>
    </row>
    <row r="2" spans="1:7" s="4" customFormat="1" ht="13.5" customHeight="1">
      <c r="A2" s="10" t="s">
        <v>91</v>
      </c>
      <c r="B2" s="10"/>
      <c r="C2" s="1"/>
    </row>
    <row r="3" spans="1:7" ht="18" customHeight="1">
      <c r="A3" s="10"/>
      <c r="B3" s="10"/>
      <c r="C3" s="1"/>
    </row>
    <row r="4" spans="1:7" ht="17.399999999999999">
      <c r="A4" s="1" t="s">
        <v>34</v>
      </c>
      <c r="B4" s="1"/>
      <c r="C4" s="7"/>
      <c r="D4" s="7" t="s">
        <v>218</v>
      </c>
      <c r="E4" s="7"/>
      <c r="F4" s="7"/>
      <c r="G4" s="4"/>
    </row>
    <row r="5" spans="1:7" ht="17.399999999999999">
      <c r="A5" s="1"/>
      <c r="B5" s="1"/>
      <c r="C5" s="7"/>
      <c r="D5" s="7"/>
      <c r="E5" s="7"/>
      <c r="F5" s="7"/>
      <c r="G5" s="4"/>
    </row>
    <row r="6" spans="1:7" ht="16.2" thickBot="1">
      <c r="A6"/>
      <c r="B6"/>
      <c r="C6" s="204" t="s">
        <v>219</v>
      </c>
      <c r="D6"/>
      <c r="E6"/>
      <c r="F6"/>
      <c r="G6" s="148"/>
    </row>
    <row r="7" spans="1:7" ht="13.2" customHeight="1">
      <c r="A7" s="228" t="s">
        <v>0</v>
      </c>
      <c r="B7" s="228" t="s">
        <v>220</v>
      </c>
      <c r="C7" s="149" t="s">
        <v>5</v>
      </c>
      <c r="D7" s="150" t="s">
        <v>6</v>
      </c>
      <c r="E7" s="236" t="s">
        <v>269</v>
      </c>
      <c r="F7" s="238" t="s">
        <v>2</v>
      </c>
      <c r="G7" s="238" t="s">
        <v>12</v>
      </c>
    </row>
    <row r="8" spans="1:7" ht="13.2" customHeight="1" thickBot="1">
      <c r="A8" s="229"/>
      <c r="B8" s="229"/>
      <c r="C8" s="151" t="s">
        <v>7</v>
      </c>
      <c r="D8" s="152" t="s">
        <v>1</v>
      </c>
      <c r="E8" s="237"/>
      <c r="F8" s="239"/>
      <c r="G8" s="239"/>
    </row>
    <row r="9" spans="1:7" ht="13.2" customHeight="1">
      <c r="A9" s="230">
        <v>1</v>
      </c>
      <c r="B9" s="230">
        <v>2</v>
      </c>
      <c r="C9" s="100" t="s">
        <v>85</v>
      </c>
      <c r="D9" s="101" t="s">
        <v>86</v>
      </c>
      <c r="E9" s="232" t="s">
        <v>353</v>
      </c>
      <c r="F9" s="265" t="s">
        <v>354</v>
      </c>
      <c r="G9" s="286">
        <f>IF(ISBLANK(F9),"",INT(20.0479*(17-F9)^1.835))</f>
        <v>937</v>
      </c>
    </row>
    <row r="10" spans="1:7" ht="13.2" customHeight="1" thickBot="1">
      <c r="A10" s="231"/>
      <c r="B10" s="231"/>
      <c r="C10" s="102">
        <v>36119</v>
      </c>
      <c r="D10" s="103" t="s">
        <v>84</v>
      </c>
      <c r="E10" s="233"/>
      <c r="F10" s="287"/>
      <c r="G10" s="266" t="e">
        <f>IF(ISBLANK(G9),"",INT(20.0479*(17-G9)^1.835))</f>
        <v>#NUM!</v>
      </c>
    </row>
    <row r="11" spans="1:7" ht="13.2" customHeight="1">
      <c r="A11" s="230">
        <v>2</v>
      </c>
      <c r="B11" s="230">
        <v>5</v>
      </c>
      <c r="C11" s="100" t="s">
        <v>131</v>
      </c>
      <c r="D11" s="101" t="s">
        <v>132</v>
      </c>
      <c r="E11" s="232" t="s">
        <v>284</v>
      </c>
      <c r="F11" s="234" t="s">
        <v>357</v>
      </c>
      <c r="G11" s="286">
        <f t="shared" ref="G11" si="0">IF(ISBLANK(F11),"",INT(20.0479*(17-F11)^1.835))</f>
        <v>858</v>
      </c>
    </row>
    <row r="12" spans="1:7" ht="13.2" customHeight="1" thickBot="1">
      <c r="A12" s="231"/>
      <c r="B12" s="231"/>
      <c r="C12" s="102" t="s">
        <v>133</v>
      </c>
      <c r="D12" s="103" t="s">
        <v>60</v>
      </c>
      <c r="E12" s="233"/>
      <c r="F12" s="235"/>
      <c r="G12" s="266" t="e">
        <f t="shared" ref="G12" si="1">IF(ISBLANK(G11),"",INT(20.0479*(17-G11)^1.835))</f>
        <v>#NUM!</v>
      </c>
    </row>
    <row r="13" spans="1:7" ht="13.2" customHeight="1">
      <c r="A13" s="230">
        <v>3</v>
      </c>
      <c r="B13" s="230">
        <v>3</v>
      </c>
      <c r="C13" s="100" t="s">
        <v>59</v>
      </c>
      <c r="D13" s="101" t="s">
        <v>200</v>
      </c>
      <c r="E13" s="232" t="s">
        <v>355</v>
      </c>
      <c r="F13" s="234" t="s">
        <v>356</v>
      </c>
      <c r="G13" s="286">
        <f t="shared" ref="G13" si="2">IF(ISBLANK(F13),"",INT(20.0479*(17-F13)^1.835))</f>
        <v>804</v>
      </c>
    </row>
    <row r="14" spans="1:7" ht="13.2" customHeight="1" thickBot="1">
      <c r="A14" s="231"/>
      <c r="B14" s="231"/>
      <c r="C14" s="102">
        <v>36786</v>
      </c>
      <c r="D14" s="103" t="s">
        <v>196</v>
      </c>
      <c r="E14" s="233"/>
      <c r="F14" s="235"/>
      <c r="G14" s="266" t="e">
        <f t="shared" ref="G14" si="3">IF(ISBLANK(G13),"",INT(20.0479*(17-G13)^1.835))</f>
        <v>#NUM!</v>
      </c>
    </row>
    <row r="15" spans="1:7" ht="13.2" customHeight="1">
      <c r="A15" s="230">
        <v>4</v>
      </c>
      <c r="B15" s="230">
        <v>4</v>
      </c>
      <c r="C15" s="100" t="s">
        <v>67</v>
      </c>
      <c r="D15" s="101" t="s">
        <v>68</v>
      </c>
      <c r="E15" s="232"/>
      <c r="F15" s="234" t="s">
        <v>206</v>
      </c>
      <c r="G15" s="286"/>
    </row>
    <row r="16" spans="1:7" ht="13.2" customHeight="1" thickBot="1">
      <c r="A16" s="231"/>
      <c r="B16" s="231"/>
      <c r="C16" s="102" t="s">
        <v>69</v>
      </c>
      <c r="D16" s="103" t="s">
        <v>60</v>
      </c>
      <c r="E16" s="233"/>
      <c r="F16" s="235"/>
      <c r="G16" s="266"/>
    </row>
    <row r="17" spans="1:7" ht="13.2" customHeight="1" thickBot="1">
      <c r="A17"/>
      <c r="B17"/>
      <c r="C17" s="204" t="s">
        <v>231</v>
      </c>
      <c r="D17"/>
      <c r="E17"/>
      <c r="F17" s="148"/>
      <c r="G17" s="148"/>
    </row>
    <row r="18" spans="1:7" ht="13.2" customHeight="1">
      <c r="A18" s="228" t="s">
        <v>0</v>
      </c>
      <c r="B18" s="228" t="s">
        <v>220</v>
      </c>
      <c r="C18" s="149" t="s">
        <v>5</v>
      </c>
      <c r="D18" s="150" t="s">
        <v>6</v>
      </c>
      <c r="E18" s="236" t="s">
        <v>269</v>
      </c>
      <c r="F18" s="238" t="s">
        <v>2</v>
      </c>
      <c r="G18" s="238"/>
    </row>
    <row r="19" spans="1:7" ht="13.2" customHeight="1" thickBot="1">
      <c r="A19" s="229"/>
      <c r="B19" s="229"/>
      <c r="C19" s="151" t="s">
        <v>7</v>
      </c>
      <c r="D19" s="152" t="s">
        <v>1</v>
      </c>
      <c r="E19" s="237"/>
      <c r="F19" s="239"/>
      <c r="G19" s="239"/>
    </row>
    <row r="20" spans="1:7" ht="13.2" customHeight="1">
      <c r="A20" s="230">
        <v>1</v>
      </c>
      <c r="B20" s="230">
        <v>4</v>
      </c>
      <c r="C20" s="100" t="s">
        <v>49</v>
      </c>
      <c r="D20" s="101" t="s">
        <v>74</v>
      </c>
      <c r="E20" s="232" t="s">
        <v>355</v>
      </c>
      <c r="F20" s="234" t="s">
        <v>362</v>
      </c>
      <c r="G20" s="234">
        <f>IF(ISBLANK(F20),"",INT(20.0479*(17-F20)^1.835))</f>
        <v>710</v>
      </c>
    </row>
    <row r="21" spans="1:7" ht="13.2" customHeight="1" thickBot="1">
      <c r="A21" s="231"/>
      <c r="B21" s="231"/>
      <c r="C21" s="102" t="s">
        <v>129</v>
      </c>
      <c r="D21" s="103" t="s">
        <v>60</v>
      </c>
      <c r="E21" s="233"/>
      <c r="F21" s="235"/>
      <c r="G21" s="235" t="e">
        <f>IF(ISBLANK(G20),"",INT(20.0479*(17-G20)^1.835))</f>
        <v>#NUM!</v>
      </c>
    </row>
    <row r="22" spans="1:7" ht="13.2" customHeight="1">
      <c r="A22" s="230">
        <v>2</v>
      </c>
      <c r="B22" s="230">
        <v>2</v>
      </c>
      <c r="C22" s="100" t="s">
        <v>79</v>
      </c>
      <c r="D22" s="101" t="s">
        <v>80</v>
      </c>
      <c r="E22" s="232" t="s">
        <v>358</v>
      </c>
      <c r="F22" s="234" t="s">
        <v>359</v>
      </c>
      <c r="G22" s="234">
        <f t="shared" ref="G22:G24" si="4">IF(ISBLANK(F22),"",INT(20.0479*(17-F22)^1.835))</f>
        <v>705</v>
      </c>
    </row>
    <row r="23" spans="1:7" ht="13.2" customHeight="1" thickBot="1">
      <c r="A23" s="231"/>
      <c r="B23" s="231"/>
      <c r="C23" s="102" t="s">
        <v>81</v>
      </c>
      <c r="D23" s="103" t="s">
        <v>42</v>
      </c>
      <c r="E23" s="233"/>
      <c r="F23" s="235"/>
      <c r="G23" s="235" t="e">
        <f t="shared" ref="G23:G25" si="5">IF(ISBLANK(G22),"",INT(20.0479*(17-G22)^1.835))</f>
        <v>#NUM!</v>
      </c>
    </row>
    <row r="24" spans="1:7" ht="13.2" customHeight="1">
      <c r="A24" s="230">
        <v>3</v>
      </c>
      <c r="B24" s="230">
        <v>3</v>
      </c>
      <c r="C24" s="100" t="s">
        <v>125</v>
      </c>
      <c r="D24" s="101" t="s">
        <v>126</v>
      </c>
      <c r="E24" s="232" t="s">
        <v>360</v>
      </c>
      <c r="F24" s="234" t="s">
        <v>361</v>
      </c>
      <c r="G24" s="234">
        <f t="shared" si="4"/>
        <v>545</v>
      </c>
    </row>
    <row r="25" spans="1:7" ht="13.2" customHeight="1" thickBot="1">
      <c r="A25" s="231"/>
      <c r="B25" s="231"/>
      <c r="C25" s="102" t="s">
        <v>127</v>
      </c>
      <c r="D25" s="103" t="s">
        <v>60</v>
      </c>
      <c r="E25" s="233"/>
      <c r="F25" s="235"/>
      <c r="G25" s="235" t="e">
        <f t="shared" si="5"/>
        <v>#NUM!</v>
      </c>
    </row>
  </sheetData>
  <mergeCells count="45">
    <mergeCell ref="A7:A8"/>
    <mergeCell ref="E7:E8"/>
    <mergeCell ref="G7:G8"/>
    <mergeCell ref="G11:G12"/>
    <mergeCell ref="F15:F16"/>
    <mergeCell ref="F11:F12"/>
    <mergeCell ref="A9:A10"/>
    <mergeCell ref="E9:E10"/>
    <mergeCell ref="G9:G10"/>
    <mergeCell ref="A11:A12"/>
    <mergeCell ref="E13:E14"/>
    <mergeCell ref="G13:G14"/>
    <mergeCell ref="F9:F10"/>
    <mergeCell ref="F13:F14"/>
    <mergeCell ref="A18:A19"/>
    <mergeCell ref="E18:E19"/>
    <mergeCell ref="G18:G19"/>
    <mergeCell ref="B18:B19"/>
    <mergeCell ref="A13:A14"/>
    <mergeCell ref="E15:E16"/>
    <mergeCell ref="G15:G16"/>
    <mergeCell ref="A15:A16"/>
    <mergeCell ref="A22:A23"/>
    <mergeCell ref="E24:E25"/>
    <mergeCell ref="G24:G25"/>
    <mergeCell ref="A24:A25"/>
    <mergeCell ref="E20:E21"/>
    <mergeCell ref="G20:G21"/>
    <mergeCell ref="F24:F25"/>
    <mergeCell ref="F20:F21"/>
    <mergeCell ref="A20:A21"/>
    <mergeCell ref="E22:E23"/>
    <mergeCell ref="G22:G23"/>
    <mergeCell ref="F22:F23"/>
    <mergeCell ref="B22:B23"/>
    <mergeCell ref="B24:B25"/>
    <mergeCell ref="B20:B21"/>
    <mergeCell ref="F18:F19"/>
    <mergeCell ref="F7:F8"/>
    <mergeCell ref="B7:B8"/>
    <mergeCell ref="B9:B10"/>
    <mergeCell ref="B13:B14"/>
    <mergeCell ref="B15:B16"/>
    <mergeCell ref="B11:B12"/>
    <mergeCell ref="E11:E12"/>
  </mergeCells>
  <printOptions horizontalCentered="1"/>
  <pageMargins left="0.19685039370078741" right="0.39370078740157483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showZeros="0" topLeftCell="A2" zoomScale="90" zoomScaleNormal="90" workbookViewId="0">
      <selection activeCell="J27" sqref="J27"/>
    </sheetView>
  </sheetViews>
  <sheetFormatPr defaultColWidth="9.109375" defaultRowHeight="13.2"/>
  <cols>
    <col min="1" max="2" width="6.6640625" style="6" customWidth="1"/>
    <col min="3" max="3" width="9.88671875" style="6" customWidth="1"/>
    <col min="4" max="4" width="14.44140625" style="5" bestFit="1" customWidth="1"/>
    <col min="5" max="10" width="2.88671875" style="6" customWidth="1"/>
    <col min="11" max="34" width="2.88671875" style="5" customWidth="1"/>
    <col min="35" max="16384" width="9.109375" style="5"/>
  </cols>
  <sheetData>
    <row r="1" spans="1:37" s="4" customFormat="1" ht="18" customHeight="1">
      <c r="A1" s="9" t="s">
        <v>27</v>
      </c>
      <c r="B1" s="9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 s="4" customFormat="1" ht="18" customHeight="1">
      <c r="A2" s="23" t="s">
        <v>25</v>
      </c>
      <c r="B2" s="23"/>
      <c r="C2" s="2"/>
      <c r="D2" s="1"/>
      <c r="E2" s="2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7" s="4" customFormat="1" ht="13.5" customHeight="1">
      <c r="A3" s="10" t="s">
        <v>91</v>
      </c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</row>
    <row r="4" spans="1:37" s="4" customFormat="1" ht="13.5" customHeight="1">
      <c r="A4" s="10"/>
      <c r="B4" s="10"/>
      <c r="C4" s="2"/>
      <c r="D4" s="1"/>
      <c r="E4" s="3"/>
      <c r="F4" s="3"/>
      <c r="G4" s="3"/>
      <c r="H4" s="3"/>
      <c r="I4" s="3"/>
      <c r="J4" s="3"/>
      <c r="K4" s="3"/>
      <c r="L4" s="3"/>
      <c r="M4" s="3"/>
    </row>
    <row r="5" spans="1:37" ht="18" customHeight="1">
      <c r="D5" s="1" t="s">
        <v>26</v>
      </c>
      <c r="E5" s="5"/>
      <c r="J5" s="5"/>
      <c r="K5" s="7" t="s">
        <v>3</v>
      </c>
      <c r="L5" s="6"/>
    </row>
    <row r="6" spans="1:37" ht="13.5" customHeight="1">
      <c r="A6" s="5"/>
      <c r="B6" s="5"/>
      <c r="C6" s="5"/>
      <c r="D6" s="7" t="s">
        <v>243</v>
      </c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ht="13.5" customHeight="1" thickBot="1">
      <c r="A7" s="5"/>
      <c r="B7" s="5"/>
      <c r="C7" s="5"/>
      <c r="D7" s="7"/>
      <c r="E7" s="5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7" s="32" customFormat="1" ht="13.5" customHeight="1" thickBot="1">
      <c r="A8" s="5"/>
      <c r="B8" s="5"/>
      <c r="C8" s="30" t="s">
        <v>5</v>
      </c>
      <c r="D8" s="31" t="s">
        <v>6</v>
      </c>
      <c r="E8" s="223" t="s">
        <v>364</v>
      </c>
      <c r="F8" s="224"/>
      <c r="G8" s="225"/>
      <c r="H8" s="223" t="s">
        <v>365</v>
      </c>
      <c r="I8" s="224"/>
      <c r="J8" s="225"/>
      <c r="K8" s="223" t="s">
        <v>366</v>
      </c>
      <c r="L8" s="224"/>
      <c r="M8" s="225"/>
      <c r="N8" s="223" t="s">
        <v>367</v>
      </c>
      <c r="O8" s="224"/>
      <c r="P8" s="225"/>
      <c r="Q8" s="223" t="s">
        <v>368</v>
      </c>
      <c r="R8" s="224"/>
      <c r="S8" s="225"/>
      <c r="T8" s="223" t="s">
        <v>369</v>
      </c>
      <c r="U8" s="224"/>
      <c r="V8" s="225"/>
      <c r="W8" s="223" t="s">
        <v>370</v>
      </c>
      <c r="X8" s="224"/>
      <c r="Y8" s="225"/>
      <c r="Z8" s="223" t="s">
        <v>371</v>
      </c>
      <c r="AA8" s="224"/>
      <c r="AB8" s="225"/>
      <c r="AC8" s="223" t="s">
        <v>372</v>
      </c>
      <c r="AD8" s="224"/>
      <c r="AE8" s="225"/>
      <c r="AF8" s="223" t="s">
        <v>373</v>
      </c>
      <c r="AG8" s="224"/>
      <c r="AH8" s="225"/>
      <c r="AK8" s="5"/>
    </row>
    <row r="9" spans="1:37" ht="13.8" thickBot="1">
      <c r="A9" s="203" t="s">
        <v>0</v>
      </c>
      <c r="B9" s="203" t="s">
        <v>244</v>
      </c>
      <c r="C9" s="202" t="s">
        <v>7</v>
      </c>
      <c r="D9" s="201" t="s">
        <v>1</v>
      </c>
      <c r="E9" s="223" t="s">
        <v>374</v>
      </c>
      <c r="F9" s="224"/>
      <c r="G9" s="225"/>
      <c r="H9" s="223" t="s">
        <v>375</v>
      </c>
      <c r="I9" s="224"/>
      <c r="J9" s="225"/>
      <c r="K9" s="223" t="s">
        <v>376</v>
      </c>
      <c r="L9" s="224"/>
      <c r="M9" s="225"/>
      <c r="N9" s="223" t="s">
        <v>377</v>
      </c>
      <c r="O9" s="224"/>
      <c r="P9" s="225"/>
      <c r="Q9" s="223" t="s">
        <v>378</v>
      </c>
      <c r="R9" s="224"/>
      <c r="S9" s="225"/>
      <c r="T9" s="223" t="s">
        <v>379</v>
      </c>
      <c r="U9" s="224"/>
      <c r="V9" s="225"/>
      <c r="W9" s="223"/>
      <c r="X9" s="224"/>
      <c r="Y9" s="225"/>
      <c r="Z9" s="223"/>
      <c r="AA9" s="224"/>
      <c r="AB9" s="225"/>
      <c r="AC9" s="223"/>
      <c r="AD9" s="224"/>
      <c r="AE9" s="225"/>
      <c r="AF9" s="223"/>
      <c r="AG9" s="224"/>
      <c r="AH9" s="225"/>
      <c r="AI9" s="89" t="s">
        <v>2</v>
      </c>
      <c r="AJ9" s="89" t="s">
        <v>12</v>
      </c>
    </row>
    <row r="10" spans="1:37" ht="13.5" customHeight="1">
      <c r="A10" s="230">
        <v>1</v>
      </c>
      <c r="B10" s="230">
        <f>B18+1</f>
        <v>2</v>
      </c>
      <c r="C10" s="100" t="s">
        <v>85</v>
      </c>
      <c r="D10" s="101" t="s">
        <v>86</v>
      </c>
      <c r="E10" s="200"/>
      <c r="F10" s="199"/>
      <c r="G10" s="198"/>
      <c r="H10" s="200"/>
      <c r="I10" s="199"/>
      <c r="J10" s="198"/>
      <c r="K10" s="200"/>
      <c r="L10" s="199"/>
      <c r="M10" s="198"/>
      <c r="N10" s="200"/>
      <c r="O10" s="199"/>
      <c r="P10" s="198"/>
      <c r="Q10" s="200"/>
      <c r="R10" s="199"/>
      <c r="S10" s="198"/>
      <c r="T10" s="200"/>
      <c r="U10" s="199"/>
      <c r="V10" s="198"/>
      <c r="W10" s="200"/>
      <c r="X10" s="199"/>
      <c r="Y10" s="198"/>
      <c r="Z10" s="200"/>
      <c r="AA10" s="199"/>
      <c r="AB10" s="198"/>
      <c r="AC10" s="200" t="s">
        <v>216</v>
      </c>
      <c r="AD10" s="199"/>
      <c r="AE10" s="198"/>
      <c r="AF10" s="200" t="s">
        <v>216</v>
      </c>
      <c r="AG10" s="199"/>
      <c r="AH10" s="198"/>
      <c r="AI10" s="242">
        <v>1.69</v>
      </c>
      <c r="AJ10" s="288">
        <f>IF(ISBLANK(AI10),"",INT(1.84523*(AI10*100-75)^1.348))</f>
        <v>842</v>
      </c>
    </row>
    <row r="11" spans="1:37" ht="13.5" customHeight="1" thickBot="1">
      <c r="A11" s="231"/>
      <c r="B11" s="231"/>
      <c r="C11" s="131">
        <v>36119</v>
      </c>
      <c r="D11" s="132" t="s">
        <v>84</v>
      </c>
      <c r="E11" s="197" t="s">
        <v>216</v>
      </c>
      <c r="F11" s="196"/>
      <c r="G11" s="195"/>
      <c r="H11" s="197" t="s">
        <v>216</v>
      </c>
      <c r="I11" s="196"/>
      <c r="J11" s="195"/>
      <c r="K11" s="197" t="s">
        <v>215</v>
      </c>
      <c r="L11" s="196" t="s">
        <v>216</v>
      </c>
      <c r="M11" s="195"/>
      <c r="N11" s="197" t="s">
        <v>215</v>
      </c>
      <c r="O11" s="196" t="s">
        <v>216</v>
      </c>
      <c r="P11" s="195"/>
      <c r="Q11" s="197" t="s">
        <v>215</v>
      </c>
      <c r="R11" s="196" t="s">
        <v>215</v>
      </c>
      <c r="S11" s="195" t="s">
        <v>215</v>
      </c>
      <c r="T11" s="197"/>
      <c r="U11" s="196"/>
      <c r="V11" s="195"/>
      <c r="W11" s="197"/>
      <c r="X11" s="196"/>
      <c r="Y11" s="195"/>
      <c r="Z11" s="197"/>
      <c r="AA11" s="196"/>
      <c r="AB11" s="195"/>
      <c r="AC11" s="197"/>
      <c r="AD11" s="196"/>
      <c r="AE11" s="195"/>
      <c r="AF11" s="197"/>
      <c r="AG11" s="196"/>
      <c r="AH11" s="195"/>
      <c r="AI11" s="243"/>
      <c r="AJ11" s="289">
        <f>IF(ISBLANK(AJ10),"",INT(1.84523*(AJ10*100-75)^1.348))</f>
        <v>8032477</v>
      </c>
    </row>
    <row r="12" spans="1:37" ht="13.5" customHeight="1">
      <c r="A12" s="230">
        <f>A10+1</f>
        <v>2</v>
      </c>
      <c r="B12" s="230">
        <f>B14+1</f>
        <v>4</v>
      </c>
      <c r="C12" s="100" t="s">
        <v>59</v>
      </c>
      <c r="D12" s="101" t="s">
        <v>200</v>
      </c>
      <c r="E12" s="200"/>
      <c r="F12" s="199"/>
      <c r="G12" s="198"/>
      <c r="H12" s="200"/>
      <c r="I12" s="199"/>
      <c r="J12" s="198"/>
      <c r="K12" s="200"/>
      <c r="L12" s="199"/>
      <c r="M12" s="198"/>
      <c r="N12" s="200"/>
      <c r="O12" s="199"/>
      <c r="P12" s="198"/>
      <c r="Q12" s="200"/>
      <c r="R12" s="199"/>
      <c r="S12" s="198"/>
      <c r="T12" s="200"/>
      <c r="U12" s="199"/>
      <c r="V12" s="198"/>
      <c r="W12" s="200"/>
      <c r="X12" s="199"/>
      <c r="Y12" s="198"/>
      <c r="Z12" s="200" t="s">
        <v>216</v>
      </c>
      <c r="AA12" s="199"/>
      <c r="AB12" s="198"/>
      <c r="AC12" s="200" t="s">
        <v>216</v>
      </c>
      <c r="AD12" s="199"/>
      <c r="AE12" s="198"/>
      <c r="AF12" s="200" t="s">
        <v>216</v>
      </c>
      <c r="AG12" s="199"/>
      <c r="AH12" s="198"/>
      <c r="AI12" s="242" t="s">
        <v>376</v>
      </c>
      <c r="AJ12" s="288">
        <f>IF(ISBLANK(AI12),"",INT(1.84523*(AI12*100-75)^1.348))</f>
        <v>806</v>
      </c>
    </row>
    <row r="13" spans="1:37" ht="13.5" customHeight="1" thickBot="1">
      <c r="A13" s="231"/>
      <c r="B13" s="231"/>
      <c r="C13" s="131">
        <v>36786</v>
      </c>
      <c r="D13" s="132" t="s">
        <v>196</v>
      </c>
      <c r="E13" s="197" t="s">
        <v>216</v>
      </c>
      <c r="F13" s="196"/>
      <c r="G13" s="195"/>
      <c r="H13" s="197" t="s">
        <v>216</v>
      </c>
      <c r="I13" s="196"/>
      <c r="J13" s="195"/>
      <c r="K13" s="197" t="s">
        <v>215</v>
      </c>
      <c r="L13" s="196" t="s">
        <v>216</v>
      </c>
      <c r="M13" s="195"/>
      <c r="N13" s="197" t="s">
        <v>215</v>
      </c>
      <c r="O13" s="196" t="s">
        <v>215</v>
      </c>
      <c r="P13" s="195" t="s">
        <v>215</v>
      </c>
      <c r="Q13" s="197"/>
      <c r="R13" s="196"/>
      <c r="S13" s="195"/>
      <c r="T13" s="197"/>
      <c r="U13" s="196"/>
      <c r="V13" s="195"/>
      <c r="W13" s="197"/>
      <c r="X13" s="196"/>
      <c r="Y13" s="195"/>
      <c r="Z13" s="197"/>
      <c r="AA13" s="196"/>
      <c r="AB13" s="195"/>
      <c r="AC13" s="197"/>
      <c r="AD13" s="196"/>
      <c r="AE13" s="195"/>
      <c r="AF13" s="197"/>
      <c r="AG13" s="196"/>
      <c r="AH13" s="195"/>
      <c r="AI13" s="243"/>
      <c r="AJ13" s="289">
        <f>IF(ISBLANK(AJ12),"",INT(1.84523*(AJ12*100-75)^1.348))</f>
        <v>7572602</v>
      </c>
    </row>
    <row r="14" spans="1:37" ht="13.5" customHeight="1">
      <c r="A14" s="230">
        <f>A12+1</f>
        <v>3</v>
      </c>
      <c r="B14" s="230">
        <f>B10+1</f>
        <v>3</v>
      </c>
      <c r="C14" s="100" t="s">
        <v>131</v>
      </c>
      <c r="D14" s="101" t="s">
        <v>132</v>
      </c>
      <c r="E14" s="200"/>
      <c r="F14" s="199"/>
      <c r="G14" s="198"/>
      <c r="H14" s="200"/>
      <c r="I14" s="199"/>
      <c r="J14" s="198"/>
      <c r="K14" s="200"/>
      <c r="L14" s="199"/>
      <c r="M14" s="198"/>
      <c r="N14" s="200"/>
      <c r="O14" s="199"/>
      <c r="P14" s="198"/>
      <c r="Q14" s="200"/>
      <c r="R14" s="199"/>
      <c r="S14" s="198"/>
      <c r="T14" s="200" t="s">
        <v>216</v>
      </c>
      <c r="U14" s="199"/>
      <c r="V14" s="198"/>
      <c r="W14" s="200" t="s">
        <v>216</v>
      </c>
      <c r="X14" s="199"/>
      <c r="Y14" s="198"/>
      <c r="Z14" s="200" t="s">
        <v>215</v>
      </c>
      <c r="AA14" s="199" t="s">
        <v>215</v>
      </c>
      <c r="AB14" s="198" t="s">
        <v>216</v>
      </c>
      <c r="AC14" s="200" t="s">
        <v>216</v>
      </c>
      <c r="AD14" s="199"/>
      <c r="AE14" s="198"/>
      <c r="AF14" s="200" t="s">
        <v>216</v>
      </c>
      <c r="AG14" s="199"/>
      <c r="AH14" s="198"/>
      <c r="AI14" s="242" t="s">
        <v>376</v>
      </c>
      <c r="AJ14" s="288">
        <f>IF(ISBLANK(AI14),"",INT(1.84523*(AI14*100-75)^1.348))</f>
        <v>806</v>
      </c>
    </row>
    <row r="15" spans="1:37" ht="13.5" customHeight="1" thickBot="1">
      <c r="A15" s="231"/>
      <c r="B15" s="231"/>
      <c r="C15" s="131" t="s">
        <v>133</v>
      </c>
      <c r="D15" s="132" t="s">
        <v>60</v>
      </c>
      <c r="E15" s="197" t="s">
        <v>216</v>
      </c>
      <c r="F15" s="196"/>
      <c r="G15" s="195"/>
      <c r="H15" s="197" t="s">
        <v>215</v>
      </c>
      <c r="I15" s="196" t="s">
        <v>216</v>
      </c>
      <c r="J15" s="195"/>
      <c r="K15" s="197" t="s">
        <v>216</v>
      </c>
      <c r="L15" s="196"/>
      <c r="M15" s="195"/>
      <c r="N15" s="197" t="s">
        <v>215</v>
      </c>
      <c r="O15" s="196" t="s">
        <v>215</v>
      </c>
      <c r="P15" s="195" t="s">
        <v>215</v>
      </c>
      <c r="Q15" s="197"/>
      <c r="R15" s="196"/>
      <c r="S15" s="195"/>
      <c r="T15" s="197"/>
      <c r="U15" s="196"/>
      <c r="V15" s="195"/>
      <c r="W15" s="197"/>
      <c r="X15" s="196"/>
      <c r="Y15" s="195"/>
      <c r="Z15" s="197"/>
      <c r="AA15" s="196"/>
      <c r="AB15" s="195"/>
      <c r="AC15" s="197"/>
      <c r="AD15" s="196"/>
      <c r="AE15" s="195"/>
      <c r="AF15" s="197"/>
      <c r="AG15" s="196"/>
      <c r="AH15" s="195"/>
      <c r="AI15" s="243"/>
      <c r="AJ15" s="289">
        <f>IF(ISBLANK(AJ14),"",INT(1.84523*(AJ14*100-75)^1.348))</f>
        <v>7572602</v>
      </c>
    </row>
    <row r="16" spans="1:37" ht="13.5" customHeight="1">
      <c r="A16" s="230">
        <f>A14+1</f>
        <v>4</v>
      </c>
      <c r="B16" s="230">
        <f>B20+1</f>
        <v>6</v>
      </c>
      <c r="C16" s="100" t="s">
        <v>79</v>
      </c>
      <c r="D16" s="101" t="s">
        <v>80</v>
      </c>
      <c r="E16" s="200"/>
      <c r="F16" s="199"/>
      <c r="G16" s="198"/>
      <c r="H16" s="200"/>
      <c r="I16" s="199"/>
      <c r="J16" s="198"/>
      <c r="K16" s="200"/>
      <c r="L16" s="199"/>
      <c r="M16" s="198"/>
      <c r="N16" s="200"/>
      <c r="O16" s="199"/>
      <c r="P16" s="198"/>
      <c r="Q16" s="200"/>
      <c r="R16" s="199"/>
      <c r="S16" s="198"/>
      <c r="T16" s="200"/>
      <c r="U16" s="199"/>
      <c r="V16" s="198"/>
      <c r="W16" s="200" t="s">
        <v>216</v>
      </c>
      <c r="X16" s="199"/>
      <c r="Y16" s="198"/>
      <c r="Z16" s="200" t="s">
        <v>216</v>
      </c>
      <c r="AA16" s="199"/>
      <c r="AB16" s="198"/>
      <c r="AC16" s="200" t="s">
        <v>216</v>
      </c>
      <c r="AD16" s="199"/>
      <c r="AE16" s="198"/>
      <c r="AF16" s="200" t="s">
        <v>216</v>
      </c>
      <c r="AG16" s="199"/>
      <c r="AH16" s="198"/>
      <c r="AI16" s="242" t="s">
        <v>376</v>
      </c>
      <c r="AJ16" s="288">
        <f>IF(ISBLANK(AI16),"",INT(1.84523*(AI16*100-75)^1.348))</f>
        <v>806</v>
      </c>
    </row>
    <row r="17" spans="1:36" ht="13.5" customHeight="1" thickBot="1">
      <c r="A17" s="231"/>
      <c r="B17" s="231"/>
      <c r="C17" s="131" t="s">
        <v>81</v>
      </c>
      <c r="D17" s="132" t="s">
        <v>42</v>
      </c>
      <c r="E17" s="194" t="s">
        <v>216</v>
      </c>
      <c r="F17" s="193"/>
      <c r="G17" s="192"/>
      <c r="H17" s="194" t="s">
        <v>215</v>
      </c>
      <c r="I17" s="193" t="s">
        <v>216</v>
      </c>
      <c r="J17" s="192"/>
      <c r="K17" s="194" t="s">
        <v>215</v>
      </c>
      <c r="L17" s="193" t="s">
        <v>215</v>
      </c>
      <c r="M17" s="192" t="s">
        <v>216</v>
      </c>
      <c r="N17" s="194" t="s">
        <v>215</v>
      </c>
      <c r="O17" s="193" t="s">
        <v>215</v>
      </c>
      <c r="P17" s="192" t="s">
        <v>215</v>
      </c>
      <c r="Q17" s="194"/>
      <c r="R17" s="193"/>
      <c r="S17" s="192"/>
      <c r="T17" s="194"/>
      <c r="U17" s="193"/>
      <c r="V17" s="192"/>
      <c r="W17" s="194"/>
      <c r="X17" s="193"/>
      <c r="Y17" s="192"/>
      <c r="Z17" s="194"/>
      <c r="AA17" s="193"/>
      <c r="AB17" s="192"/>
      <c r="AC17" s="194"/>
      <c r="AD17" s="193"/>
      <c r="AE17" s="192"/>
      <c r="AF17" s="194"/>
      <c r="AG17" s="193"/>
      <c r="AH17" s="192"/>
      <c r="AI17" s="243"/>
      <c r="AJ17" s="289">
        <f t="shared" ref="AJ17" si="0">IF(ISBLANK(AJ16),"",INT(1.84523*(AJ16*100-75)^1.348))</f>
        <v>7572602</v>
      </c>
    </row>
    <row r="18" spans="1:36" ht="13.5" customHeight="1">
      <c r="A18" s="230">
        <f>A16+1</f>
        <v>5</v>
      </c>
      <c r="B18" s="230">
        <v>1</v>
      </c>
      <c r="C18" s="100" t="s">
        <v>125</v>
      </c>
      <c r="D18" s="101" t="s">
        <v>126</v>
      </c>
      <c r="E18" s="200" t="s">
        <v>216</v>
      </c>
      <c r="F18" s="199"/>
      <c r="G18" s="198"/>
      <c r="H18" s="200" t="s">
        <v>216</v>
      </c>
      <c r="I18" s="199"/>
      <c r="J18" s="198"/>
      <c r="K18" s="200" t="s">
        <v>216</v>
      </c>
      <c r="L18" s="199"/>
      <c r="M18" s="198"/>
      <c r="N18" s="200" t="s">
        <v>216</v>
      </c>
      <c r="O18" s="199"/>
      <c r="P18" s="198"/>
      <c r="Q18" s="200" t="s">
        <v>216</v>
      </c>
      <c r="R18" s="199"/>
      <c r="S18" s="198"/>
      <c r="T18" s="200" t="s">
        <v>216</v>
      </c>
      <c r="U18" s="199"/>
      <c r="V18" s="198"/>
      <c r="W18" s="200" t="s">
        <v>215</v>
      </c>
      <c r="X18" s="199" t="s">
        <v>215</v>
      </c>
      <c r="Y18" s="198" t="s">
        <v>215</v>
      </c>
      <c r="Z18" s="200"/>
      <c r="AA18" s="199"/>
      <c r="AB18" s="198"/>
      <c r="AC18" s="200"/>
      <c r="AD18" s="199"/>
      <c r="AE18" s="198"/>
      <c r="AF18" s="200"/>
      <c r="AG18" s="199"/>
      <c r="AH18" s="198"/>
      <c r="AI18" s="242">
        <v>1.45</v>
      </c>
      <c r="AJ18" s="288">
        <f t="shared" ref="AJ18:AJ20" si="1">IF(ISBLANK(AI18),"",INT(1.84523*(AI18*100-75)^1.348))</f>
        <v>566</v>
      </c>
    </row>
    <row r="19" spans="1:36" ht="13.5" customHeight="1" thickBot="1">
      <c r="A19" s="231"/>
      <c r="B19" s="231"/>
      <c r="C19" s="131" t="s">
        <v>127</v>
      </c>
      <c r="D19" s="132" t="s">
        <v>60</v>
      </c>
      <c r="E19" s="197"/>
      <c r="F19" s="196"/>
      <c r="G19" s="195"/>
      <c r="H19" s="197"/>
      <c r="I19" s="196"/>
      <c r="J19" s="195"/>
      <c r="K19" s="197"/>
      <c r="L19" s="196"/>
      <c r="M19" s="195"/>
      <c r="N19" s="197"/>
      <c r="O19" s="196"/>
      <c r="P19" s="195"/>
      <c r="Q19" s="197"/>
      <c r="R19" s="196"/>
      <c r="S19" s="195"/>
      <c r="T19" s="197"/>
      <c r="U19" s="196"/>
      <c r="V19" s="195"/>
      <c r="W19" s="197"/>
      <c r="X19" s="196"/>
      <c r="Y19" s="195"/>
      <c r="Z19" s="197"/>
      <c r="AA19" s="196"/>
      <c r="AB19" s="195"/>
      <c r="AC19" s="197"/>
      <c r="AD19" s="196"/>
      <c r="AE19" s="195"/>
      <c r="AF19" s="197"/>
      <c r="AG19" s="196"/>
      <c r="AH19" s="195"/>
      <c r="AI19" s="243"/>
      <c r="AJ19" s="289">
        <f>IF(ISBLANK(AJ18),"",INT(1.84523*(AJ18*100-75)^1.348))</f>
        <v>4699707</v>
      </c>
    </row>
    <row r="20" spans="1:36" ht="15.6">
      <c r="A20" s="230">
        <f>A18+1</f>
        <v>6</v>
      </c>
      <c r="B20" s="230">
        <f>B12+1</f>
        <v>5</v>
      </c>
      <c r="C20" s="100" t="s">
        <v>49</v>
      </c>
      <c r="D20" s="101" t="s">
        <v>74</v>
      </c>
      <c r="E20" s="200"/>
      <c r="F20" s="199"/>
      <c r="G20" s="198"/>
      <c r="H20" s="200"/>
      <c r="I20" s="199"/>
      <c r="J20" s="198"/>
      <c r="K20" s="200" t="s">
        <v>216</v>
      </c>
      <c r="L20" s="199"/>
      <c r="M20" s="198"/>
      <c r="N20" s="200" t="s">
        <v>216</v>
      </c>
      <c r="O20" s="199"/>
      <c r="P20" s="198"/>
      <c r="Q20" s="200" t="s">
        <v>216</v>
      </c>
      <c r="R20" s="199"/>
      <c r="S20" s="198"/>
      <c r="T20" s="200" t="s">
        <v>215</v>
      </c>
      <c r="U20" s="199" t="s">
        <v>215</v>
      </c>
      <c r="V20" s="198" t="s">
        <v>216</v>
      </c>
      <c r="W20" s="200" t="s">
        <v>215</v>
      </c>
      <c r="X20" s="199" t="s">
        <v>215</v>
      </c>
      <c r="Y20" s="198" t="s">
        <v>215</v>
      </c>
      <c r="Z20" s="200"/>
      <c r="AA20" s="199"/>
      <c r="AB20" s="198"/>
      <c r="AC20" s="200"/>
      <c r="AD20" s="199"/>
      <c r="AE20" s="198"/>
      <c r="AF20" s="200"/>
      <c r="AG20" s="199"/>
      <c r="AH20" s="198"/>
      <c r="AI20" s="242" t="s">
        <v>369</v>
      </c>
      <c r="AJ20" s="288">
        <f t="shared" si="1"/>
        <v>566</v>
      </c>
    </row>
    <row r="21" spans="1:36" ht="13.8" thickBot="1">
      <c r="A21" s="231"/>
      <c r="B21" s="231"/>
      <c r="C21" s="131" t="s">
        <v>129</v>
      </c>
      <c r="D21" s="132" t="s">
        <v>60</v>
      </c>
      <c r="E21" s="194"/>
      <c r="F21" s="193"/>
      <c r="G21" s="192"/>
      <c r="H21" s="194"/>
      <c r="I21" s="193"/>
      <c r="J21" s="192"/>
      <c r="K21" s="194"/>
      <c r="L21" s="193"/>
      <c r="M21" s="192"/>
      <c r="N21" s="194"/>
      <c r="O21" s="193"/>
      <c r="P21" s="192"/>
      <c r="Q21" s="194"/>
      <c r="R21" s="193"/>
      <c r="S21" s="192"/>
      <c r="T21" s="194"/>
      <c r="U21" s="193"/>
      <c r="V21" s="192"/>
      <c r="W21" s="194"/>
      <c r="X21" s="193"/>
      <c r="Y21" s="192"/>
      <c r="Z21" s="194"/>
      <c r="AA21" s="193"/>
      <c r="AB21" s="192"/>
      <c r="AC21" s="194"/>
      <c r="AD21" s="193"/>
      <c r="AE21" s="192"/>
      <c r="AF21" s="194"/>
      <c r="AG21" s="193"/>
      <c r="AH21" s="192"/>
      <c r="AI21" s="243"/>
      <c r="AJ21" s="289">
        <f t="shared" ref="AJ21" si="2">IF(ISBLANK(AJ20),"",INT(1.84523*(AJ20*100-75)^1.348))</f>
        <v>4699707</v>
      </c>
    </row>
  </sheetData>
  <mergeCells count="44">
    <mergeCell ref="W8:Y8"/>
    <mergeCell ref="Z8:AB8"/>
    <mergeCell ref="AC8:AE8"/>
    <mergeCell ref="AF8:AH8"/>
    <mergeCell ref="E9:G9"/>
    <mergeCell ref="H9:J9"/>
    <mergeCell ref="K9:M9"/>
    <mergeCell ref="N9:P9"/>
    <mergeCell ref="Q9:S9"/>
    <mergeCell ref="T9:V9"/>
    <mergeCell ref="E8:G8"/>
    <mergeCell ref="H8:J8"/>
    <mergeCell ref="K8:M8"/>
    <mergeCell ref="N8:P8"/>
    <mergeCell ref="Q8:S8"/>
    <mergeCell ref="T8:V8"/>
    <mergeCell ref="W9:Y9"/>
    <mergeCell ref="Z9:AB9"/>
    <mergeCell ref="AC9:AE9"/>
    <mergeCell ref="AF9:AH9"/>
    <mergeCell ref="A10:A11"/>
    <mergeCell ref="A12:A13"/>
    <mergeCell ref="AI10:AI11"/>
    <mergeCell ref="A14:A15"/>
    <mergeCell ref="AI14:AI15"/>
    <mergeCell ref="A16:A17"/>
    <mergeCell ref="AI12:AI13"/>
    <mergeCell ref="B10:B11"/>
    <mergeCell ref="B14:B15"/>
    <mergeCell ref="B12:B13"/>
    <mergeCell ref="B20:B21"/>
    <mergeCell ref="B16:B17"/>
    <mergeCell ref="A18:A19"/>
    <mergeCell ref="AI20:AI21"/>
    <mergeCell ref="A20:A21"/>
    <mergeCell ref="AI16:AI17"/>
    <mergeCell ref="B18:B19"/>
    <mergeCell ref="AI18:AI19"/>
    <mergeCell ref="AJ18:AJ19"/>
    <mergeCell ref="AJ10:AJ11"/>
    <mergeCell ref="AJ14:AJ15"/>
    <mergeCell ref="AJ12:AJ13"/>
    <mergeCell ref="AJ20:AJ21"/>
    <mergeCell ref="AJ16:AJ17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Normal="100" workbookViewId="0">
      <selection activeCell="C13" sqref="C13"/>
    </sheetView>
  </sheetViews>
  <sheetFormatPr defaultColWidth="9.109375" defaultRowHeight="13.2"/>
  <cols>
    <col min="1" max="2" width="6.6640625" style="6" customWidth="1"/>
    <col min="3" max="3" width="9.88671875" style="6" bestFit="1" customWidth="1"/>
    <col min="4" max="4" width="17.44140625" style="5" customWidth="1"/>
    <col min="5" max="6" width="10.5546875" style="5" customWidth="1"/>
    <col min="7" max="9" width="10.5546875" style="6" customWidth="1"/>
    <col min="10" max="11" width="13.88671875" style="6" customWidth="1"/>
    <col min="12" max="12" width="2.88671875" style="6" customWidth="1"/>
    <col min="13" max="31" width="2.88671875" style="5" customWidth="1"/>
    <col min="32" max="16384" width="9.109375" style="5"/>
  </cols>
  <sheetData>
    <row r="1" spans="1:18" s="4" customFormat="1" ht="18" customHeight="1">
      <c r="A1" s="9" t="s">
        <v>27</v>
      </c>
      <c r="B1" s="9" t="s">
        <v>27</v>
      </c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8" customHeight="1">
      <c r="A2" s="23" t="s">
        <v>25</v>
      </c>
      <c r="B2" s="23" t="s">
        <v>25</v>
      </c>
      <c r="C2" s="2"/>
      <c r="D2" s="1"/>
      <c r="E2" s="2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13.5" customHeight="1">
      <c r="A3" s="191" t="s">
        <v>91</v>
      </c>
      <c r="B3" s="191" t="s">
        <v>91</v>
      </c>
      <c r="C3" s="2"/>
      <c r="D3" s="1"/>
      <c r="E3" s="3"/>
      <c r="F3" s="3"/>
      <c r="G3" s="3"/>
      <c r="H3" s="3"/>
      <c r="I3" s="3"/>
      <c r="J3" s="3"/>
      <c r="K3" s="3"/>
      <c r="L3" s="3"/>
      <c r="M3" s="3"/>
    </row>
    <row r="4" spans="1:18" s="4" customFormat="1" ht="13.5" customHeight="1">
      <c r="A4" s="191"/>
      <c r="B4" s="191"/>
      <c r="C4" s="2"/>
      <c r="D4" s="1"/>
      <c r="E4" s="3"/>
      <c r="F4" s="3"/>
      <c r="G4" s="3"/>
      <c r="H4" s="3"/>
      <c r="I4" s="3"/>
      <c r="J4" s="3"/>
      <c r="K4" s="3"/>
      <c r="L4" s="3"/>
      <c r="M4" s="3"/>
    </row>
    <row r="5" spans="1:18" ht="18" customHeight="1">
      <c r="D5" s="1" t="s">
        <v>26</v>
      </c>
      <c r="F5" s="7" t="s">
        <v>3</v>
      </c>
      <c r="J5" s="5"/>
      <c r="K5" s="5"/>
    </row>
    <row r="6" spans="1:18" ht="15.6">
      <c r="A6" s="5"/>
      <c r="B6" s="5"/>
      <c r="C6" s="5"/>
      <c r="D6" s="7" t="s">
        <v>322</v>
      </c>
      <c r="F6" s="4"/>
      <c r="G6" s="5"/>
      <c r="K6" s="5"/>
      <c r="L6" s="5"/>
    </row>
    <row r="7" spans="1:18">
      <c r="A7" s="5"/>
      <c r="B7" s="5"/>
      <c r="C7" s="5"/>
      <c r="G7" s="5"/>
      <c r="K7" s="5"/>
      <c r="L7" s="5"/>
    </row>
    <row r="8" spans="1:18" ht="13.8" thickBot="1">
      <c r="A8" s="5"/>
      <c r="B8" s="5"/>
      <c r="C8" s="5"/>
      <c r="F8" s="6"/>
      <c r="J8" s="5"/>
      <c r="K8" s="5"/>
      <c r="L8" s="5"/>
    </row>
    <row r="9" spans="1:18" s="32" customFormat="1" ht="13.5" customHeight="1" thickBot="1">
      <c r="A9" s="5"/>
      <c r="B9" s="5"/>
      <c r="C9" s="5"/>
      <c r="D9" s="5"/>
      <c r="E9" s="250" t="s">
        <v>263</v>
      </c>
      <c r="F9" s="251"/>
      <c r="G9" s="252"/>
      <c r="J9" s="5"/>
      <c r="K9" s="5"/>
    </row>
    <row r="10" spans="1:18" s="32" customFormat="1" ht="13.5" customHeight="1">
      <c r="A10" s="248" t="s">
        <v>0</v>
      </c>
      <c r="B10" s="248" t="s">
        <v>244</v>
      </c>
      <c r="C10" s="187" t="s">
        <v>5</v>
      </c>
      <c r="D10" s="186" t="s">
        <v>6</v>
      </c>
      <c r="E10" s="253">
        <v>1</v>
      </c>
      <c r="F10" s="255">
        <v>2</v>
      </c>
      <c r="G10" s="257">
        <v>3</v>
      </c>
      <c r="H10" s="236" t="s">
        <v>2</v>
      </c>
      <c r="I10" s="236" t="s">
        <v>12</v>
      </c>
    </row>
    <row r="11" spans="1:18" ht="13.8" thickBot="1">
      <c r="A11" s="249"/>
      <c r="B11" s="249"/>
      <c r="C11" s="185" t="s">
        <v>7</v>
      </c>
      <c r="D11" s="184" t="s">
        <v>1</v>
      </c>
      <c r="E11" s="254"/>
      <c r="F11" s="256"/>
      <c r="G11" s="258"/>
      <c r="H11" s="237"/>
      <c r="I11" s="237"/>
      <c r="J11" s="32"/>
      <c r="K11" s="5"/>
      <c r="L11" s="5"/>
    </row>
    <row r="12" spans="1:18" ht="12.75" customHeight="1">
      <c r="A12" s="230">
        <f>A11+1</f>
        <v>1</v>
      </c>
      <c r="B12" s="230">
        <f>B20+1</f>
        <v>5</v>
      </c>
      <c r="C12" s="100" t="s">
        <v>59</v>
      </c>
      <c r="D12" s="101" t="s">
        <v>200</v>
      </c>
      <c r="E12" s="259">
        <v>13.49</v>
      </c>
      <c r="F12" s="261">
        <v>13.75</v>
      </c>
      <c r="G12" s="263">
        <v>12.11</v>
      </c>
      <c r="H12" s="292">
        <v>13.75</v>
      </c>
      <c r="I12" s="290">
        <f t="shared" ref="I12" si="0">IF(ISBLANK(H12),"",INT(56.0211*(H12-1.5)^1.05))</f>
        <v>777</v>
      </c>
      <c r="J12" s="5"/>
      <c r="K12" s="5"/>
      <c r="L12" s="5"/>
    </row>
    <row r="13" spans="1:18" ht="13.5" customHeight="1" thickBot="1">
      <c r="A13" s="231"/>
      <c r="B13" s="231"/>
      <c r="C13" s="131">
        <v>36786</v>
      </c>
      <c r="D13" s="132" t="s">
        <v>196</v>
      </c>
      <c r="E13" s="260"/>
      <c r="F13" s="262"/>
      <c r="G13" s="264"/>
      <c r="H13" s="293"/>
      <c r="I13" s="291">
        <f>IF(ISBLANK(I12),"",INT(56.0211*(I12-1.5)^1.05))</f>
        <v>60591</v>
      </c>
      <c r="J13" s="5"/>
      <c r="K13" s="5"/>
      <c r="L13" s="5"/>
    </row>
    <row r="14" spans="1:18" ht="12.75" customHeight="1">
      <c r="A14" s="230">
        <f>A12+1</f>
        <v>2</v>
      </c>
      <c r="B14" s="230">
        <f>B11+1</f>
        <v>1</v>
      </c>
      <c r="C14" s="100" t="s">
        <v>79</v>
      </c>
      <c r="D14" s="101" t="s">
        <v>80</v>
      </c>
      <c r="E14" s="259">
        <v>10.34</v>
      </c>
      <c r="F14" s="261">
        <v>11.37</v>
      </c>
      <c r="G14" s="263">
        <v>11.2</v>
      </c>
      <c r="H14" s="292">
        <v>11.37</v>
      </c>
      <c r="I14" s="290">
        <f>IF(ISBLANK(H14),"",INT(56.0211*(H14-1.5)^1.05))</f>
        <v>619</v>
      </c>
      <c r="J14" s="5"/>
      <c r="K14" s="5"/>
      <c r="L14" s="5"/>
    </row>
    <row r="15" spans="1:18" ht="13.5" customHeight="1" thickBot="1">
      <c r="A15" s="231"/>
      <c r="B15" s="231"/>
      <c r="C15" s="131" t="s">
        <v>81</v>
      </c>
      <c r="D15" s="132" t="s">
        <v>42</v>
      </c>
      <c r="E15" s="260"/>
      <c r="F15" s="262"/>
      <c r="G15" s="264"/>
      <c r="H15" s="293"/>
      <c r="I15" s="291">
        <f>IF(ISBLANK(I14),"",INT(56.0211*(I14-1.5)^1.05))</f>
        <v>47700</v>
      </c>
      <c r="J15" s="5"/>
      <c r="K15" s="5"/>
      <c r="L15" s="5"/>
    </row>
    <row r="16" spans="1:18" ht="12.75" customHeight="1">
      <c r="A16" s="230">
        <f>A14+1</f>
        <v>3</v>
      </c>
      <c r="B16" s="230">
        <f>B22+1</f>
        <v>3</v>
      </c>
      <c r="C16" s="100" t="s">
        <v>85</v>
      </c>
      <c r="D16" s="101" t="s">
        <v>86</v>
      </c>
      <c r="E16" s="259">
        <v>11.34</v>
      </c>
      <c r="F16" s="261">
        <v>10.61</v>
      </c>
      <c r="G16" s="263" t="s">
        <v>215</v>
      </c>
      <c r="H16" s="292">
        <v>11.34</v>
      </c>
      <c r="I16" s="290">
        <f t="shared" ref="I16" si="1">IF(ISBLANK(H16),"",INT(56.0211*(H16-1.5)^1.05))</f>
        <v>618</v>
      </c>
      <c r="J16" s="5"/>
      <c r="K16" s="5"/>
      <c r="L16" s="5"/>
    </row>
    <row r="17" spans="1:12" ht="13.5" customHeight="1" thickBot="1">
      <c r="A17" s="231"/>
      <c r="B17" s="231"/>
      <c r="C17" s="131">
        <v>36119</v>
      </c>
      <c r="D17" s="132" t="s">
        <v>84</v>
      </c>
      <c r="E17" s="260"/>
      <c r="F17" s="262"/>
      <c r="G17" s="264"/>
      <c r="H17" s="293"/>
      <c r="I17" s="291">
        <f t="shared" ref="I17" si="2">IF(ISBLANK(I16),"",INT(56.0211*(I16-1.5)^1.05))</f>
        <v>47619</v>
      </c>
      <c r="J17" s="5"/>
      <c r="K17" s="5"/>
      <c r="L17" s="5"/>
    </row>
    <row r="18" spans="1:12" ht="12.75" customHeight="1">
      <c r="A18" s="230">
        <f>A16+1</f>
        <v>4</v>
      </c>
      <c r="B18" s="230">
        <f>B12+1</f>
        <v>6</v>
      </c>
      <c r="C18" s="100" t="s">
        <v>49</v>
      </c>
      <c r="D18" s="101" t="s">
        <v>74</v>
      </c>
      <c r="E18" s="259">
        <v>10.17</v>
      </c>
      <c r="F18" s="261">
        <v>10.01</v>
      </c>
      <c r="G18" s="263">
        <v>9.61</v>
      </c>
      <c r="H18" s="292">
        <v>10.17</v>
      </c>
      <c r="I18" s="290">
        <f t="shared" ref="I18" si="3">IF(ISBLANK(H18),"",INT(56.0211*(H18-1.5)^1.05))</f>
        <v>541</v>
      </c>
      <c r="J18" s="5"/>
      <c r="K18" s="5"/>
      <c r="L18" s="5"/>
    </row>
    <row r="19" spans="1:12" ht="13.5" customHeight="1" thickBot="1">
      <c r="A19" s="231"/>
      <c r="B19" s="231"/>
      <c r="C19" s="131" t="s">
        <v>129</v>
      </c>
      <c r="D19" s="132" t="s">
        <v>60</v>
      </c>
      <c r="E19" s="260"/>
      <c r="F19" s="262"/>
      <c r="G19" s="264"/>
      <c r="H19" s="293"/>
      <c r="I19" s="291">
        <f t="shared" ref="I19" si="4">IF(ISBLANK(I18),"",INT(56.0211*(I18-1.5)^1.05))</f>
        <v>41394</v>
      </c>
      <c r="J19" s="5"/>
      <c r="K19" s="5"/>
      <c r="L19" s="5"/>
    </row>
    <row r="20" spans="1:12" ht="12.75" customHeight="1">
      <c r="A20" s="230">
        <f>A18+1</f>
        <v>5</v>
      </c>
      <c r="B20" s="230">
        <f>B16+1</f>
        <v>4</v>
      </c>
      <c r="C20" s="100" t="s">
        <v>131</v>
      </c>
      <c r="D20" s="101" t="s">
        <v>132</v>
      </c>
      <c r="E20" s="259">
        <v>7.29</v>
      </c>
      <c r="F20" s="261">
        <v>7.45</v>
      </c>
      <c r="G20" s="263">
        <v>8.39</v>
      </c>
      <c r="H20" s="292">
        <v>8.39</v>
      </c>
      <c r="I20" s="290">
        <f t="shared" ref="I20" si="5">IF(ISBLANK(H20),"",INT(56.0211*(H20-1.5)^1.05))</f>
        <v>425</v>
      </c>
      <c r="J20" s="5"/>
      <c r="K20" s="5"/>
      <c r="L20" s="5"/>
    </row>
    <row r="21" spans="1:12" ht="13.5" customHeight="1" thickBot="1">
      <c r="A21" s="231"/>
      <c r="B21" s="231"/>
      <c r="C21" s="131" t="s">
        <v>133</v>
      </c>
      <c r="D21" s="132" t="s">
        <v>60</v>
      </c>
      <c r="E21" s="260"/>
      <c r="F21" s="262"/>
      <c r="G21" s="264"/>
      <c r="H21" s="293"/>
      <c r="I21" s="291">
        <f t="shared" ref="I21" si="6">IF(ISBLANK(I20),"",INT(56.0211*(I20-1.5)^1.05))</f>
        <v>32103</v>
      </c>
      <c r="J21" s="5"/>
      <c r="K21" s="5"/>
      <c r="L21" s="5"/>
    </row>
    <row r="22" spans="1:12" ht="15.6">
      <c r="A22" s="230">
        <f>A20+1</f>
        <v>6</v>
      </c>
      <c r="B22" s="230">
        <f>B14+1</f>
        <v>2</v>
      </c>
      <c r="C22" s="100" t="s">
        <v>125</v>
      </c>
      <c r="D22" s="101" t="s">
        <v>126</v>
      </c>
      <c r="E22" s="259">
        <v>6.4</v>
      </c>
      <c r="F22" s="261">
        <v>6.02</v>
      </c>
      <c r="G22" s="263">
        <v>6.52</v>
      </c>
      <c r="H22" s="292">
        <v>6.52</v>
      </c>
      <c r="I22" s="290">
        <f t="shared" ref="I22" si="7">IF(ISBLANK(H22),"",INT(56.0211*(H22-1.5)^1.05))</f>
        <v>304</v>
      </c>
    </row>
    <row r="23" spans="1:12" ht="13.8" thickBot="1">
      <c r="A23" s="231"/>
      <c r="B23" s="231"/>
      <c r="C23" s="131" t="s">
        <v>127</v>
      </c>
      <c r="D23" s="132" t="s">
        <v>60</v>
      </c>
      <c r="E23" s="260"/>
      <c r="F23" s="262"/>
      <c r="G23" s="264"/>
      <c r="H23" s="293"/>
      <c r="I23" s="291">
        <f t="shared" ref="I23" si="8">IF(ISBLANK(I22),"",INT(56.0211*(I22-1.5)^1.05))</f>
        <v>22548</v>
      </c>
    </row>
  </sheetData>
  <mergeCells count="50">
    <mergeCell ref="E9:G9"/>
    <mergeCell ref="A10:A11"/>
    <mergeCell ref="E10:E11"/>
    <mergeCell ref="F10:F11"/>
    <mergeCell ref="G10:G11"/>
    <mergeCell ref="A22:A23"/>
    <mergeCell ref="E18:E19"/>
    <mergeCell ref="F18:F19"/>
    <mergeCell ref="G18:G19"/>
    <mergeCell ref="H18:H19"/>
    <mergeCell ref="A18:A19"/>
    <mergeCell ref="E20:E21"/>
    <mergeCell ref="F20:F21"/>
    <mergeCell ref="G20:G21"/>
    <mergeCell ref="H20:H21"/>
    <mergeCell ref="E22:E23"/>
    <mergeCell ref="F22:F23"/>
    <mergeCell ref="G22:G23"/>
    <mergeCell ref="H22:H23"/>
    <mergeCell ref="A20:A21"/>
    <mergeCell ref="E12:E13"/>
    <mergeCell ref="F12:F13"/>
    <mergeCell ref="G12:G13"/>
    <mergeCell ref="H12:H13"/>
    <mergeCell ref="A16:A17"/>
    <mergeCell ref="E16:E17"/>
    <mergeCell ref="F16:F17"/>
    <mergeCell ref="G16:G17"/>
    <mergeCell ref="H16:H17"/>
    <mergeCell ref="A12:A13"/>
    <mergeCell ref="E14:E15"/>
    <mergeCell ref="F14:F15"/>
    <mergeCell ref="G14:G15"/>
    <mergeCell ref="H14:H15"/>
    <mergeCell ref="A14:A15"/>
    <mergeCell ref="I18:I19"/>
    <mergeCell ref="B10:B11"/>
    <mergeCell ref="B14:B15"/>
    <mergeCell ref="B22:B23"/>
    <mergeCell ref="B16:B17"/>
    <mergeCell ref="B20:B21"/>
    <mergeCell ref="B12:B13"/>
    <mergeCell ref="B18:B19"/>
    <mergeCell ref="I10:I11"/>
    <mergeCell ref="I14:I15"/>
    <mergeCell ref="I22:I23"/>
    <mergeCell ref="I16:I17"/>
    <mergeCell ref="I20:I21"/>
    <mergeCell ref="I12:I13"/>
    <mergeCell ref="H10:H11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Zeros="0" zoomScaleNormal="100" workbookViewId="0">
      <selection activeCell="C12" sqref="C12"/>
    </sheetView>
  </sheetViews>
  <sheetFormatPr defaultColWidth="9.109375" defaultRowHeight="13.2"/>
  <cols>
    <col min="1" max="1" width="6.33203125" style="6" customWidth="1"/>
    <col min="2" max="2" width="6.109375" style="6" customWidth="1"/>
    <col min="3" max="3" width="9.88671875" style="6" bestFit="1" customWidth="1"/>
    <col min="4" max="4" width="14.44140625" style="5" bestFit="1" customWidth="1"/>
    <col min="5" max="6" width="12.109375" style="5" customWidth="1"/>
    <col min="7" max="7" width="12.109375" style="6" customWidth="1"/>
    <col min="8" max="9" width="10.88671875" style="6" customWidth="1"/>
    <col min="10" max="10" width="13.88671875" style="6" customWidth="1"/>
    <col min="11" max="11" width="2.88671875" style="6" customWidth="1"/>
    <col min="12" max="30" width="2.88671875" style="5" customWidth="1"/>
    <col min="31" max="16384" width="9.109375" style="5"/>
  </cols>
  <sheetData>
    <row r="1" spans="1:18" s="4" customFormat="1" ht="18" customHeight="1">
      <c r="A1" s="9" t="s">
        <v>27</v>
      </c>
      <c r="B1" s="9" t="s">
        <v>27</v>
      </c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8" customHeight="1">
      <c r="A2" s="23" t="s">
        <v>25</v>
      </c>
      <c r="B2" s="23" t="s">
        <v>25</v>
      </c>
      <c r="C2" s="2"/>
      <c r="D2" s="1"/>
      <c r="E2" s="2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13.5" customHeight="1">
      <c r="A3" s="10" t="s">
        <v>91</v>
      </c>
      <c r="B3" s="10" t="s">
        <v>91</v>
      </c>
      <c r="C3" s="2"/>
      <c r="D3" s="1"/>
      <c r="E3" s="3"/>
      <c r="F3" s="3"/>
      <c r="G3" s="3"/>
      <c r="H3" s="3"/>
      <c r="I3" s="3"/>
      <c r="J3" s="3"/>
      <c r="K3" s="3"/>
      <c r="L3" s="3"/>
      <c r="M3" s="3"/>
    </row>
    <row r="4" spans="1:18" s="4" customFormat="1" ht="13.5" customHeight="1">
      <c r="A4" s="10"/>
      <c r="B4" s="10"/>
      <c r="C4" s="2"/>
      <c r="D4" s="1"/>
      <c r="E4" s="3"/>
      <c r="F4" s="3"/>
      <c r="G4" s="3"/>
      <c r="H4" s="3"/>
      <c r="I4" s="3"/>
      <c r="J4" s="3"/>
      <c r="K4" s="3"/>
      <c r="L4" s="3"/>
      <c r="M4" s="3"/>
    </row>
    <row r="5" spans="1:18" ht="18" customHeight="1">
      <c r="D5" s="1" t="s">
        <v>26</v>
      </c>
      <c r="F5" s="7" t="s">
        <v>3</v>
      </c>
      <c r="J5" s="5"/>
      <c r="K5" s="5"/>
      <c r="L5" s="6"/>
    </row>
    <row r="6" spans="1:18" ht="15.6">
      <c r="A6" s="5"/>
      <c r="B6" s="5"/>
      <c r="C6" s="5"/>
      <c r="D6" s="7" t="s">
        <v>265</v>
      </c>
      <c r="F6" s="4"/>
      <c r="G6" s="5"/>
      <c r="K6" s="5"/>
    </row>
    <row r="7" spans="1:18" ht="13.8" thickBot="1">
      <c r="A7" s="5"/>
      <c r="B7" s="5"/>
      <c r="C7" s="5"/>
      <c r="G7" s="5"/>
      <c r="K7" s="5"/>
    </row>
    <row r="8" spans="1:18" s="32" customFormat="1" ht="13.5" customHeight="1" thickBot="1">
      <c r="A8" s="5"/>
      <c r="B8" s="5"/>
      <c r="C8" s="5"/>
      <c r="D8" s="5"/>
      <c r="E8" s="250" t="s">
        <v>263</v>
      </c>
      <c r="F8" s="251"/>
      <c r="G8" s="252"/>
      <c r="J8" s="5"/>
      <c r="K8" s="5"/>
    </row>
    <row r="9" spans="1:18" s="32" customFormat="1" ht="13.5" customHeight="1">
      <c r="A9" s="248" t="s">
        <v>0</v>
      </c>
      <c r="B9" s="248" t="s">
        <v>244</v>
      </c>
      <c r="C9" s="212" t="s">
        <v>5</v>
      </c>
      <c r="D9" s="213" t="s">
        <v>6</v>
      </c>
      <c r="E9" s="253">
        <v>1</v>
      </c>
      <c r="F9" s="255">
        <v>2</v>
      </c>
      <c r="G9" s="257">
        <v>3</v>
      </c>
      <c r="H9" s="236" t="s">
        <v>2</v>
      </c>
      <c r="I9" s="236" t="s">
        <v>12</v>
      </c>
    </row>
    <row r="10" spans="1:18" ht="13.8" thickBot="1">
      <c r="A10" s="249"/>
      <c r="B10" s="249"/>
      <c r="C10" s="214" t="s">
        <v>7</v>
      </c>
      <c r="D10" s="215" t="s">
        <v>1</v>
      </c>
      <c r="E10" s="254"/>
      <c r="F10" s="256"/>
      <c r="G10" s="258"/>
      <c r="H10" s="237"/>
      <c r="I10" s="237"/>
      <c r="J10" s="32"/>
      <c r="K10" s="5"/>
    </row>
    <row r="11" spans="1:18" ht="12.75" customHeight="1">
      <c r="A11" s="230">
        <f>A10+1</f>
        <v>1</v>
      </c>
      <c r="B11" s="230">
        <f>B21+1</f>
        <v>6</v>
      </c>
      <c r="C11" s="100" t="s">
        <v>59</v>
      </c>
      <c r="D11" s="101" t="s">
        <v>200</v>
      </c>
      <c r="E11" s="259">
        <v>5.62</v>
      </c>
      <c r="F11" s="261" t="s">
        <v>215</v>
      </c>
      <c r="G11" s="263">
        <v>5.7</v>
      </c>
      <c r="H11" s="292">
        <v>5.7</v>
      </c>
      <c r="I11" s="290">
        <f t="shared" ref="I11" si="0">IF(ISBLANK(H11),"",INT(0.188807*(H11*100-210)^1.41))</f>
        <v>759</v>
      </c>
      <c r="J11" s="5"/>
      <c r="K11" s="5"/>
    </row>
    <row r="12" spans="1:18" ht="13.5" customHeight="1" thickBot="1">
      <c r="A12" s="231"/>
      <c r="B12" s="231"/>
      <c r="C12" s="131">
        <v>36786</v>
      </c>
      <c r="D12" s="132" t="s">
        <v>196</v>
      </c>
      <c r="E12" s="260"/>
      <c r="F12" s="262"/>
      <c r="G12" s="264"/>
      <c r="H12" s="293"/>
      <c r="I12" s="291">
        <f t="shared" ref="I12" si="1">IF(ISBLANK(I11),"",INT(0.188807*(I11*100-210)^1.41))</f>
        <v>1430416</v>
      </c>
      <c r="J12" s="5"/>
      <c r="K12" s="5"/>
    </row>
    <row r="13" spans="1:18" ht="12.75" customHeight="1">
      <c r="A13" s="230">
        <f>A11+1</f>
        <v>2</v>
      </c>
      <c r="B13" s="230">
        <f>B15+1</f>
        <v>3</v>
      </c>
      <c r="C13" s="100" t="s">
        <v>125</v>
      </c>
      <c r="D13" s="101" t="s">
        <v>126</v>
      </c>
      <c r="E13" s="259">
        <v>4.97</v>
      </c>
      <c r="F13" s="261">
        <v>5.37</v>
      </c>
      <c r="G13" s="263" t="s">
        <v>215</v>
      </c>
      <c r="H13" s="292">
        <v>5.37</v>
      </c>
      <c r="I13" s="290">
        <f t="shared" ref="I13" si="2">IF(ISBLANK(H13),"",INT(0.188807*(H13*100-210)^1.41))</f>
        <v>663</v>
      </c>
      <c r="J13" s="5"/>
      <c r="K13" s="5"/>
    </row>
    <row r="14" spans="1:18" ht="13.5" customHeight="1" thickBot="1">
      <c r="A14" s="231"/>
      <c r="B14" s="231"/>
      <c r="C14" s="131" t="s">
        <v>127</v>
      </c>
      <c r="D14" s="132" t="s">
        <v>60</v>
      </c>
      <c r="E14" s="260"/>
      <c r="F14" s="262"/>
      <c r="G14" s="264"/>
      <c r="H14" s="293"/>
      <c r="I14" s="291">
        <f t="shared" ref="I14" si="3">IF(ISBLANK(I13),"",INT(0.188807*(I13*100-210)^1.41))</f>
        <v>1181434</v>
      </c>
      <c r="J14" s="5"/>
      <c r="K14" s="5"/>
    </row>
    <row r="15" spans="1:18" ht="12.75" customHeight="1">
      <c r="A15" s="230">
        <f>A13+1</f>
        <v>3</v>
      </c>
      <c r="B15" s="230">
        <f>B17+1</f>
        <v>2</v>
      </c>
      <c r="C15" s="100" t="s">
        <v>79</v>
      </c>
      <c r="D15" s="101" t="s">
        <v>80</v>
      </c>
      <c r="E15" s="259" t="s">
        <v>215</v>
      </c>
      <c r="F15" s="261">
        <v>5.17</v>
      </c>
      <c r="G15" s="263">
        <v>5.3</v>
      </c>
      <c r="H15" s="292">
        <v>5.3</v>
      </c>
      <c r="I15" s="290">
        <f t="shared" ref="I15" si="4">IF(ISBLANK(H15),"",INT(0.188807*(H15*100-210)^1.41))</f>
        <v>643</v>
      </c>
      <c r="J15" s="5"/>
      <c r="K15" s="5"/>
    </row>
    <row r="16" spans="1:18" ht="13.5" customHeight="1" thickBot="1">
      <c r="A16" s="231"/>
      <c r="B16" s="231"/>
      <c r="C16" s="131" t="s">
        <v>81</v>
      </c>
      <c r="D16" s="132" t="s">
        <v>42</v>
      </c>
      <c r="E16" s="260"/>
      <c r="F16" s="262"/>
      <c r="G16" s="264"/>
      <c r="H16" s="294"/>
      <c r="I16" s="291">
        <f t="shared" ref="I16" si="5">IF(ISBLANK(I15),"",INT(0.188807*(I15*100-210)^1.41))</f>
        <v>1131337</v>
      </c>
      <c r="J16" s="5"/>
      <c r="K16" s="5"/>
    </row>
    <row r="17" spans="1:11" ht="12.75" customHeight="1">
      <c r="A17" s="230">
        <f>A15+1</f>
        <v>4</v>
      </c>
      <c r="B17" s="230">
        <f>B10+1</f>
        <v>1</v>
      </c>
      <c r="C17" s="100" t="s">
        <v>49</v>
      </c>
      <c r="D17" s="101" t="s">
        <v>74</v>
      </c>
      <c r="E17" s="259" t="s">
        <v>215</v>
      </c>
      <c r="F17" s="261">
        <v>5.13</v>
      </c>
      <c r="G17" s="263" t="s">
        <v>215</v>
      </c>
      <c r="H17" s="292">
        <v>5.13</v>
      </c>
      <c r="I17" s="290">
        <f>IF(ISBLANK(H17),"",INT(0.188807*(H17*100-210)^1.41))</f>
        <v>595</v>
      </c>
      <c r="J17" s="5"/>
      <c r="K17" s="5"/>
    </row>
    <row r="18" spans="1:11" ht="13.5" customHeight="1" thickBot="1">
      <c r="A18" s="231"/>
      <c r="B18" s="231"/>
      <c r="C18" s="131" t="s">
        <v>129</v>
      </c>
      <c r="D18" s="132" t="s">
        <v>60</v>
      </c>
      <c r="E18" s="260"/>
      <c r="F18" s="262"/>
      <c r="G18" s="264"/>
      <c r="H18" s="293"/>
      <c r="I18" s="291">
        <f>IF(ISBLANK(I17),"",INT(0.188807*(I17*100-210)^1.41))</f>
        <v>1013729</v>
      </c>
      <c r="J18" s="5"/>
      <c r="K18" s="5"/>
    </row>
    <row r="19" spans="1:11" ht="12.75" customHeight="1">
      <c r="A19" s="230">
        <f>A17+1</f>
        <v>5</v>
      </c>
      <c r="B19" s="230">
        <f>B13+1</f>
        <v>4</v>
      </c>
      <c r="C19" s="100" t="s">
        <v>85</v>
      </c>
      <c r="D19" s="101" t="s">
        <v>86</v>
      </c>
      <c r="E19" s="259" t="s">
        <v>215</v>
      </c>
      <c r="F19" s="261" t="s">
        <v>215</v>
      </c>
      <c r="G19" s="263" t="s">
        <v>215</v>
      </c>
      <c r="H19" s="292" t="s">
        <v>283</v>
      </c>
      <c r="I19" s="290">
        <v>0</v>
      </c>
      <c r="J19" s="5"/>
      <c r="K19" s="5"/>
    </row>
    <row r="20" spans="1:11" ht="13.5" customHeight="1" thickBot="1">
      <c r="A20" s="231"/>
      <c r="B20" s="231"/>
      <c r="C20" s="131">
        <v>36119</v>
      </c>
      <c r="D20" s="132" t="s">
        <v>84</v>
      </c>
      <c r="E20" s="260"/>
      <c r="F20" s="262"/>
      <c r="G20" s="264"/>
      <c r="H20" s="293"/>
      <c r="I20" s="291"/>
      <c r="J20" s="5"/>
      <c r="K20" s="5"/>
    </row>
    <row r="21" spans="1:11" ht="15.6">
      <c r="A21" s="230">
        <f>A19+1</f>
        <v>6</v>
      </c>
      <c r="B21" s="230">
        <f>B19+1</f>
        <v>5</v>
      </c>
      <c r="C21" s="100" t="s">
        <v>131</v>
      </c>
      <c r="D21" s="101" t="s">
        <v>132</v>
      </c>
      <c r="E21" s="259"/>
      <c r="F21" s="261"/>
      <c r="G21" s="263"/>
      <c r="H21" s="292" t="s">
        <v>206</v>
      </c>
      <c r="I21" s="290"/>
    </row>
    <row r="22" spans="1:11" ht="13.8" thickBot="1">
      <c r="A22" s="231"/>
      <c r="B22" s="231"/>
      <c r="C22" s="131" t="s">
        <v>133</v>
      </c>
      <c r="D22" s="132" t="s">
        <v>60</v>
      </c>
      <c r="E22" s="260"/>
      <c r="F22" s="262"/>
      <c r="G22" s="264"/>
      <c r="H22" s="293"/>
      <c r="I22" s="291"/>
    </row>
  </sheetData>
  <mergeCells count="50">
    <mergeCell ref="E8:G8"/>
    <mergeCell ref="A9:A10"/>
    <mergeCell ref="E9:E10"/>
    <mergeCell ref="F9:F10"/>
    <mergeCell ref="G9:G10"/>
    <mergeCell ref="A11:A12"/>
    <mergeCell ref="E17:E18"/>
    <mergeCell ref="F17:F18"/>
    <mergeCell ref="G17:G18"/>
    <mergeCell ref="H17:H18"/>
    <mergeCell ref="A13:A14"/>
    <mergeCell ref="E15:E16"/>
    <mergeCell ref="F15:F16"/>
    <mergeCell ref="G15:G16"/>
    <mergeCell ref="H15:H16"/>
    <mergeCell ref="A17:A18"/>
    <mergeCell ref="E19:E20"/>
    <mergeCell ref="F19:F20"/>
    <mergeCell ref="G19:G20"/>
    <mergeCell ref="H19:H20"/>
    <mergeCell ref="A15:A16"/>
    <mergeCell ref="E13:E14"/>
    <mergeCell ref="F13:F14"/>
    <mergeCell ref="G13:G14"/>
    <mergeCell ref="H13:H14"/>
    <mergeCell ref="A19:A20"/>
    <mergeCell ref="E21:E22"/>
    <mergeCell ref="F21:F22"/>
    <mergeCell ref="G21:G22"/>
    <mergeCell ref="H21:H22"/>
    <mergeCell ref="A21:A22"/>
    <mergeCell ref="B19:B20"/>
    <mergeCell ref="B21:B22"/>
    <mergeCell ref="B11:B12"/>
    <mergeCell ref="I9:I10"/>
    <mergeCell ref="I17:I18"/>
    <mergeCell ref="I15:I16"/>
    <mergeCell ref="I13:I14"/>
    <mergeCell ref="I19:I20"/>
    <mergeCell ref="I21:I22"/>
    <mergeCell ref="E11:E12"/>
    <mergeCell ref="F11:F12"/>
    <mergeCell ref="G11:G12"/>
    <mergeCell ref="H11:H12"/>
    <mergeCell ref="H9:H10"/>
    <mergeCell ref="I11:I12"/>
    <mergeCell ref="B9:B10"/>
    <mergeCell ref="B17:B18"/>
    <mergeCell ref="B15:B16"/>
    <mergeCell ref="B13:B14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Zeros="0" zoomScaleNormal="100" workbookViewId="0">
      <selection activeCell="C14" sqref="C14"/>
    </sheetView>
  </sheetViews>
  <sheetFormatPr defaultColWidth="9.109375" defaultRowHeight="13.2"/>
  <cols>
    <col min="1" max="2" width="6.6640625" style="6" customWidth="1"/>
    <col min="3" max="3" width="14.33203125" style="6" customWidth="1"/>
    <col min="4" max="4" width="15.109375" style="5" customWidth="1"/>
    <col min="5" max="6" width="18.6640625" style="6" customWidth="1"/>
    <col min="7" max="8" width="13.88671875" style="6" customWidth="1"/>
    <col min="9" max="9" width="2.88671875" style="6" customWidth="1"/>
    <col min="10" max="28" width="2.88671875" style="5" customWidth="1"/>
    <col min="29" max="16384" width="9.109375" style="5"/>
  </cols>
  <sheetData>
    <row r="1" spans="1:16" s="4" customFormat="1" ht="18" customHeight="1">
      <c r="A1" s="23" t="s">
        <v>25</v>
      </c>
      <c r="B1" s="23" t="s">
        <v>25</v>
      </c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3.5" customHeight="1">
      <c r="A2" s="10" t="s">
        <v>91</v>
      </c>
      <c r="B2" s="10" t="s">
        <v>91</v>
      </c>
      <c r="C2" s="2"/>
      <c r="D2" s="1"/>
      <c r="E2" s="3"/>
      <c r="F2" s="3"/>
      <c r="G2" s="3"/>
      <c r="H2" s="3"/>
      <c r="I2" s="3"/>
    </row>
    <row r="3" spans="1:16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</row>
    <row r="4" spans="1:16" ht="18" customHeight="1">
      <c r="D4" s="1" t="s">
        <v>380</v>
      </c>
      <c r="H4" s="5"/>
      <c r="I4" s="5"/>
      <c r="J4" s="6"/>
    </row>
    <row r="5" spans="1:16" ht="15.6">
      <c r="A5" s="5"/>
      <c r="B5" s="5"/>
      <c r="C5" s="7" t="s">
        <v>381</v>
      </c>
      <c r="I5" s="5"/>
    </row>
    <row r="6" spans="1:16" ht="16.2" thickBot="1">
      <c r="A6" s="5"/>
      <c r="B6" s="5"/>
      <c r="C6" s="5"/>
      <c r="F6" s="33">
        <v>1.1574074074074073E-5</v>
      </c>
      <c r="I6" s="5"/>
    </row>
    <row r="7" spans="1:16" s="32" customFormat="1" ht="13.5" customHeight="1">
      <c r="A7" s="248" t="s">
        <v>0</v>
      </c>
      <c r="B7" s="248" t="s">
        <v>244</v>
      </c>
      <c r="C7" s="212" t="s">
        <v>5</v>
      </c>
      <c r="D7" s="213" t="s">
        <v>6</v>
      </c>
      <c r="E7" s="236" t="s">
        <v>2</v>
      </c>
      <c r="F7" s="236" t="s">
        <v>12</v>
      </c>
    </row>
    <row r="8" spans="1:16" ht="13.5" customHeight="1" thickBot="1">
      <c r="A8" s="249"/>
      <c r="B8" s="249"/>
      <c r="C8" s="214" t="s">
        <v>7</v>
      </c>
      <c r="D8" s="215" t="s">
        <v>1</v>
      </c>
      <c r="E8" s="237"/>
      <c r="F8" s="237"/>
      <c r="G8" s="32"/>
      <c r="H8" s="32"/>
      <c r="I8" s="5"/>
    </row>
    <row r="9" spans="1:16" ht="12.75" customHeight="1">
      <c r="A9" s="230">
        <f>A8+1</f>
        <v>1</v>
      </c>
      <c r="B9" s="230">
        <f>B15+1</f>
        <v>4</v>
      </c>
      <c r="C9" s="90" t="s">
        <v>85</v>
      </c>
      <c r="D9" s="91" t="s">
        <v>86</v>
      </c>
      <c r="E9" s="295">
        <v>1.6393518518518519E-3</v>
      </c>
      <c r="F9" s="290">
        <f t="shared" ref="F9" si="0">IF(ISBLANK(E9),"",INT(0.11193*(254-(E9/$F$6))^1.88))</f>
        <v>801</v>
      </c>
      <c r="G9" s="5"/>
      <c r="H9" s="5"/>
      <c r="I9" s="5"/>
    </row>
    <row r="10" spans="1:16" ht="13.5" customHeight="1" thickBot="1">
      <c r="A10" s="231"/>
      <c r="B10" s="231"/>
      <c r="C10" s="92">
        <v>36119</v>
      </c>
      <c r="D10" s="93" t="s">
        <v>84</v>
      </c>
      <c r="E10" s="296"/>
      <c r="F10" s="291" t="e">
        <f>IF(ISBLANK(F9),"",INT(0.11193*(254-(F9/$D$7))^1.88))</f>
        <v>#VALUE!</v>
      </c>
      <c r="G10" s="5"/>
      <c r="H10" s="5"/>
      <c r="I10" s="5"/>
    </row>
    <row r="11" spans="1:16" ht="12.75" customHeight="1">
      <c r="A11" s="230">
        <f>A9+1</f>
        <v>2</v>
      </c>
      <c r="B11" s="230">
        <f>B9+1</f>
        <v>5</v>
      </c>
      <c r="C11" s="90" t="s">
        <v>125</v>
      </c>
      <c r="D11" s="91" t="s">
        <v>126</v>
      </c>
      <c r="E11" s="295">
        <v>1.700925925925926E-3</v>
      </c>
      <c r="F11" s="290">
        <f t="shared" ref="F11" si="1">IF(ISBLANK(E11),"",INT(0.11193*(254-(E11/$F$6))^1.88))</f>
        <v>731</v>
      </c>
      <c r="G11" s="5"/>
      <c r="H11" s="5"/>
      <c r="I11" s="5"/>
    </row>
    <row r="12" spans="1:16" ht="13.5" customHeight="1" thickBot="1">
      <c r="A12" s="231"/>
      <c r="B12" s="231"/>
      <c r="C12" s="92" t="s">
        <v>127</v>
      </c>
      <c r="D12" s="93" t="s">
        <v>60</v>
      </c>
      <c r="E12" s="296"/>
      <c r="F12" s="291" t="e">
        <f t="shared" ref="F12" si="2">IF(ISBLANK(F11),"",INT(0.11193*(254-(F11/$D$7))^1.88))</f>
        <v>#VALUE!</v>
      </c>
      <c r="G12" s="5"/>
      <c r="H12" s="5"/>
      <c r="I12" s="5"/>
    </row>
    <row r="13" spans="1:16" ht="12.75" customHeight="1">
      <c r="A13" s="230">
        <f>A11+1</f>
        <v>3</v>
      </c>
      <c r="B13" s="230">
        <f>B8+1</f>
        <v>1</v>
      </c>
      <c r="C13" s="90" t="s">
        <v>59</v>
      </c>
      <c r="D13" s="91" t="s">
        <v>200</v>
      </c>
      <c r="E13" s="295">
        <v>1.8976851851851854E-3</v>
      </c>
      <c r="F13" s="290">
        <f>IF(ISBLANK(E13),"",INT(0.11193*(254-(E13/$F$6))^1.88))</f>
        <v>528</v>
      </c>
      <c r="G13" s="5"/>
      <c r="H13" s="5"/>
      <c r="I13" s="5"/>
    </row>
    <row r="14" spans="1:16" ht="13.5" customHeight="1" thickBot="1">
      <c r="A14" s="231"/>
      <c r="B14" s="231"/>
      <c r="C14" s="92">
        <v>36786</v>
      </c>
      <c r="D14" s="93" t="s">
        <v>196</v>
      </c>
      <c r="E14" s="296"/>
      <c r="F14" s="291" t="e">
        <f>IF(ISBLANK(F13),"",INT(0.11193*(254-(F13/$D$7))^1.88))</f>
        <v>#VALUE!</v>
      </c>
      <c r="G14" s="5"/>
      <c r="H14" s="5"/>
      <c r="I14" s="5"/>
    </row>
    <row r="15" spans="1:16" ht="12.75" customHeight="1">
      <c r="A15" s="230">
        <f>A13+1</f>
        <v>4</v>
      </c>
      <c r="B15" s="230">
        <f>B17+1</f>
        <v>3</v>
      </c>
      <c r="C15" s="90" t="s">
        <v>49</v>
      </c>
      <c r="D15" s="91" t="s">
        <v>74</v>
      </c>
      <c r="E15" s="295">
        <v>1.9065972222222221E-3</v>
      </c>
      <c r="F15" s="290">
        <f t="shared" ref="F15" si="3">IF(ISBLANK(E15),"",INT(0.11193*(254-(E15/$F$6))^1.88))</f>
        <v>520</v>
      </c>
      <c r="G15" s="5"/>
      <c r="H15" s="5"/>
      <c r="I15" s="5"/>
    </row>
    <row r="16" spans="1:16" ht="13.5" customHeight="1" thickBot="1">
      <c r="A16" s="231"/>
      <c r="B16" s="231"/>
      <c r="C16" s="92" t="s">
        <v>129</v>
      </c>
      <c r="D16" s="93" t="s">
        <v>60</v>
      </c>
      <c r="E16" s="296"/>
      <c r="F16" s="291" t="e">
        <f t="shared" ref="F16" si="4">IF(ISBLANK(F15),"",INT(0.11193*(254-(F15/$D$7))^1.88))</f>
        <v>#VALUE!</v>
      </c>
      <c r="G16" s="5"/>
      <c r="H16" s="5"/>
      <c r="I16" s="5"/>
    </row>
    <row r="17" spans="1:9" ht="12.75" customHeight="1">
      <c r="A17" s="230">
        <f>A15+1</f>
        <v>5</v>
      </c>
      <c r="B17" s="230">
        <f>B13+1</f>
        <v>2</v>
      </c>
      <c r="C17" s="90" t="s">
        <v>79</v>
      </c>
      <c r="D17" s="91" t="s">
        <v>80</v>
      </c>
      <c r="E17" s="295">
        <v>1.989351851851852E-3</v>
      </c>
      <c r="F17" s="290">
        <f t="shared" ref="F17" si="5">IF(ISBLANK(E17),"",INT(0.11193*(254-(E17/$F$6))^1.88))</f>
        <v>444</v>
      </c>
      <c r="G17" s="5"/>
      <c r="H17" s="5"/>
      <c r="I17" s="5"/>
    </row>
    <row r="18" spans="1:9" ht="13.5" customHeight="1" thickBot="1">
      <c r="A18" s="231"/>
      <c r="B18" s="231"/>
      <c r="C18" s="92" t="s">
        <v>81</v>
      </c>
      <c r="D18" s="93" t="s">
        <v>42</v>
      </c>
      <c r="E18" s="296"/>
      <c r="F18" s="291" t="e">
        <f t="shared" ref="F18" si="6">IF(ISBLANK(F17),"",INT(0.11193*(254-(F17/$D$7))^1.88))</f>
        <v>#VALUE!</v>
      </c>
      <c r="G18" s="5"/>
      <c r="H18" s="5"/>
      <c r="I18" s="5"/>
    </row>
  </sheetData>
  <mergeCells count="24">
    <mergeCell ref="A7:A8"/>
    <mergeCell ref="E7:E8"/>
    <mergeCell ref="A9:A10"/>
    <mergeCell ref="E13:E14"/>
    <mergeCell ref="A11:A12"/>
    <mergeCell ref="B7:B8"/>
    <mergeCell ref="B13:B14"/>
    <mergeCell ref="A13:A14"/>
    <mergeCell ref="E15:E16"/>
    <mergeCell ref="A15:A16"/>
    <mergeCell ref="E9:E10"/>
    <mergeCell ref="A17:A18"/>
    <mergeCell ref="E11:E12"/>
    <mergeCell ref="B15:B16"/>
    <mergeCell ref="B9:B10"/>
    <mergeCell ref="B11:B12"/>
    <mergeCell ref="E17:E18"/>
    <mergeCell ref="B17:B18"/>
    <mergeCell ref="F7:F8"/>
    <mergeCell ref="F13:F14"/>
    <mergeCell ref="F17:F18"/>
    <mergeCell ref="F15:F16"/>
    <mergeCell ref="F9:F10"/>
    <mergeCell ref="F11:F12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rgb="FF00B050"/>
  </sheetPr>
  <dimension ref="A1:S23"/>
  <sheetViews>
    <sheetView showZeros="0" zoomScale="80" zoomScaleNormal="80" workbookViewId="0">
      <selection activeCell="C11" sqref="C11"/>
    </sheetView>
  </sheetViews>
  <sheetFormatPr defaultColWidth="9.109375" defaultRowHeight="13.2"/>
  <cols>
    <col min="1" max="1" width="5.5546875" style="6" customWidth="1"/>
    <col min="2" max="2" width="5" style="6" bestFit="1" customWidth="1"/>
    <col min="3" max="3" width="14.109375" style="5" customWidth="1"/>
    <col min="4" max="4" width="16.109375" style="5" bestFit="1" customWidth="1"/>
    <col min="5" max="5" width="12.88671875" style="5" bestFit="1" customWidth="1"/>
    <col min="6" max="6" width="7.6640625" style="5" customWidth="1"/>
    <col min="7" max="11" width="9.33203125" style="6" customWidth="1"/>
    <col min="12" max="12" width="9" style="6" bestFit="1" customWidth="1"/>
    <col min="13" max="13" width="8.33203125" style="6" customWidth="1"/>
    <col min="14" max="14" width="16.109375" style="5" bestFit="1" customWidth="1"/>
    <col min="15" max="16384" width="9.109375" style="5"/>
  </cols>
  <sheetData>
    <row r="1" spans="1:19" s="4" customFormat="1" ht="18" customHeight="1">
      <c r="A1" s="9" t="s">
        <v>27</v>
      </c>
      <c r="B1" s="2"/>
      <c r="C1" s="1"/>
      <c r="D1" s="2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8" customHeight="1">
      <c r="A2" s="23" t="s">
        <v>25</v>
      </c>
      <c r="B2" s="2"/>
      <c r="C2" s="1"/>
      <c r="D2" s="2"/>
      <c r="E2" s="2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4" customFormat="1" ht="13.5" customHeight="1">
      <c r="A3" s="10" t="s">
        <v>91</v>
      </c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ht="18" customHeight="1">
      <c r="A4" s="10"/>
      <c r="B4" s="2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9" ht="18" customHeight="1">
      <c r="C5" s="1" t="s">
        <v>26</v>
      </c>
      <c r="F5" s="7" t="s">
        <v>3</v>
      </c>
      <c r="J5" s="5"/>
      <c r="K5" s="5"/>
    </row>
    <row r="6" spans="1:19" ht="13.5" customHeight="1" thickBot="1">
      <c r="F6" s="8"/>
      <c r="J6" s="5"/>
      <c r="K6" s="5"/>
    </row>
    <row r="7" spans="1:19" ht="12.75" customHeight="1" thickBot="1">
      <c r="A7" s="26"/>
      <c r="B7" s="26"/>
      <c r="C7" s="7"/>
      <c r="D7" s="33">
        <v>1.1574074074074073E-5</v>
      </c>
      <c r="E7" s="63"/>
      <c r="F7" s="33"/>
      <c r="G7" s="269" t="s">
        <v>4</v>
      </c>
      <c r="H7" s="270"/>
      <c r="I7" s="270"/>
      <c r="J7" s="270"/>
      <c r="K7" s="271"/>
      <c r="L7" s="26"/>
      <c r="M7" s="26"/>
    </row>
    <row r="8" spans="1:19" ht="22.5" customHeight="1">
      <c r="A8" s="272" t="s">
        <v>0</v>
      </c>
      <c r="B8" s="298" t="s">
        <v>90</v>
      </c>
      <c r="C8" s="48" t="s">
        <v>5</v>
      </c>
      <c r="D8" s="71" t="s">
        <v>6</v>
      </c>
      <c r="E8" s="67" t="s">
        <v>93</v>
      </c>
      <c r="F8" s="274"/>
      <c r="G8" s="276" t="s">
        <v>28</v>
      </c>
      <c r="H8" s="278" t="s">
        <v>8</v>
      </c>
      <c r="I8" s="280" t="s">
        <v>29</v>
      </c>
      <c r="J8" s="278" t="s">
        <v>9</v>
      </c>
      <c r="K8" s="282" t="s">
        <v>10</v>
      </c>
      <c r="L8" s="236" t="s">
        <v>2</v>
      </c>
      <c r="M8" s="236" t="s">
        <v>35</v>
      </c>
      <c r="N8" s="284" t="s">
        <v>15</v>
      </c>
    </row>
    <row r="9" spans="1:19" ht="13.5" customHeight="1" thickBot="1">
      <c r="A9" s="273"/>
      <c r="B9" s="299"/>
      <c r="C9" s="49" t="s">
        <v>7</v>
      </c>
      <c r="D9" s="65" t="s">
        <v>1</v>
      </c>
      <c r="E9" s="66" t="s">
        <v>94</v>
      </c>
      <c r="F9" s="275"/>
      <c r="G9" s="277"/>
      <c r="H9" s="279"/>
      <c r="I9" s="281"/>
      <c r="J9" s="279"/>
      <c r="K9" s="283"/>
      <c r="L9" s="237"/>
      <c r="M9" s="237"/>
      <c r="N9" s="297"/>
    </row>
    <row r="10" spans="1:19">
      <c r="A10" s="217">
        <v>1</v>
      </c>
      <c r="B10" s="217">
        <v>1</v>
      </c>
      <c r="C10" s="35" t="s">
        <v>59</v>
      </c>
      <c r="D10" s="47" t="s">
        <v>200</v>
      </c>
      <c r="E10" s="64" t="s">
        <v>197</v>
      </c>
      <c r="F10" s="39" t="s">
        <v>11</v>
      </c>
      <c r="G10" s="40">
        <v>9.52</v>
      </c>
      <c r="H10" s="41">
        <v>1.66</v>
      </c>
      <c r="I10" s="41">
        <v>13.75</v>
      </c>
      <c r="J10" s="41">
        <v>5.7</v>
      </c>
      <c r="K10" s="42">
        <v>1.8976851851851854E-3</v>
      </c>
      <c r="L10" s="43">
        <f>SUM(G11:K11)</f>
        <v>3674</v>
      </c>
      <c r="M10" s="267" t="str">
        <f>IF(ISBLANK(L10),"",IF(L10&gt;=3650,"KSM",IF(L10&gt;=3100,"I A",IF(L10&gt;=2500,"II A",IF(L10&gt;=2000,"III A",IF(L10&gt;=1600,"I JA",IF(L10&gt;=1250,"II JA",IF(L10&gt;=1000,"III JA"))))))))</f>
        <v>KSM</v>
      </c>
      <c r="N10" s="50" t="s">
        <v>193</v>
      </c>
    </row>
    <row r="11" spans="1:19" ht="13.8" thickBot="1">
      <c r="A11" s="218"/>
      <c r="B11" s="218"/>
      <c r="C11" s="51">
        <v>36786</v>
      </c>
      <c r="D11" s="44" t="s">
        <v>196</v>
      </c>
      <c r="E11" s="61"/>
      <c r="F11" s="45" t="s">
        <v>12</v>
      </c>
      <c r="G11" s="54">
        <f>IF(ISBLANK(G10),"",INT(20.0479*(17-G10)^1.835))</f>
        <v>804</v>
      </c>
      <c r="H11" s="55">
        <f>IF(ISBLANK(H10),"",INT(1.84523*(H10*100-75)^1.348))</f>
        <v>806</v>
      </c>
      <c r="I11" s="55">
        <f>IF(ISBLANK(I10),"",INT(56.0211*(I10-1.5)^1.05))</f>
        <v>777</v>
      </c>
      <c r="J11" s="55">
        <f>IF(ISBLANK(J10),"",INT(0.188807*(J10*100-210)^1.41))</f>
        <v>759</v>
      </c>
      <c r="K11" s="56">
        <f>IF(ISBLANK(K10),"",INT(0.11193*(254-(K10/$D$7))^1.88))</f>
        <v>528</v>
      </c>
      <c r="L11" s="46">
        <f>L10</f>
        <v>3674</v>
      </c>
      <c r="M11" s="268"/>
      <c r="N11" s="52"/>
    </row>
    <row r="12" spans="1:19">
      <c r="A12" s="217">
        <v>2</v>
      </c>
      <c r="B12" s="217">
        <v>2</v>
      </c>
      <c r="C12" s="35" t="s">
        <v>79</v>
      </c>
      <c r="D12" s="47" t="s">
        <v>80</v>
      </c>
      <c r="E12" s="59" t="s">
        <v>177</v>
      </c>
      <c r="F12" s="39" t="s">
        <v>11</v>
      </c>
      <c r="G12" s="40">
        <v>10.039999999999999</v>
      </c>
      <c r="H12" s="41">
        <v>1.66</v>
      </c>
      <c r="I12" s="41">
        <v>11.37</v>
      </c>
      <c r="J12" s="41">
        <v>5.3</v>
      </c>
      <c r="K12" s="42">
        <v>1.989351851851852E-3</v>
      </c>
      <c r="L12" s="43">
        <f>SUM(G13:K13)</f>
        <v>3217</v>
      </c>
      <c r="M12" s="267" t="str">
        <f>IF(ISBLANK(L12),"",IF(L12&gt;=3650,"KSM",IF(L12&gt;=3100,"I A",IF(L12&gt;=2500,"II A",IF(L12&gt;=2000,"III A",IF(L12&gt;=1600,"I JA",IF(L12&gt;=1250,"II JA",IF(L12&gt;=1000,"III JA"))))))))</f>
        <v>I A</v>
      </c>
      <c r="N12" s="50" t="s">
        <v>82</v>
      </c>
    </row>
    <row r="13" spans="1:19" ht="13.8" thickBot="1">
      <c r="A13" s="218"/>
      <c r="B13" s="218"/>
      <c r="C13" s="51" t="s">
        <v>81</v>
      </c>
      <c r="D13" s="44" t="s">
        <v>42</v>
      </c>
      <c r="E13" s="61" t="s">
        <v>178</v>
      </c>
      <c r="F13" s="45" t="s">
        <v>12</v>
      </c>
      <c r="G13" s="54">
        <f>IF(ISBLANK(G12),"",INT(20.0479*(17-G12)^1.835))</f>
        <v>705</v>
      </c>
      <c r="H13" s="55">
        <f>IF(ISBLANK(H12),"",INT(1.84523*(H12*100-75)^1.348))</f>
        <v>806</v>
      </c>
      <c r="I13" s="55">
        <f>IF(ISBLANK(I12),"",INT(56.0211*(I12-1.5)^1.05))</f>
        <v>619</v>
      </c>
      <c r="J13" s="55">
        <f>IF(ISBLANK(J12),"",INT(0.188807*(J12*100-210)^1.41))</f>
        <v>643</v>
      </c>
      <c r="K13" s="56">
        <f>IF(ISBLANK(K12),"",INT(0.11193*(254-(K12/$D$7))^1.88))</f>
        <v>444</v>
      </c>
      <c r="L13" s="46">
        <f>L12</f>
        <v>3217</v>
      </c>
      <c r="M13" s="268"/>
      <c r="N13" s="52" t="s">
        <v>83</v>
      </c>
    </row>
    <row r="14" spans="1:19">
      <c r="A14" s="217">
        <v>3</v>
      </c>
      <c r="B14" s="217"/>
      <c r="C14" s="35" t="s">
        <v>85</v>
      </c>
      <c r="D14" s="47" t="s">
        <v>86</v>
      </c>
      <c r="E14" s="59"/>
      <c r="F14" s="39" t="s">
        <v>11</v>
      </c>
      <c r="G14" s="40">
        <v>8.8699999999999992</v>
      </c>
      <c r="H14" s="41">
        <v>1.69</v>
      </c>
      <c r="I14" s="41">
        <v>11.34</v>
      </c>
      <c r="J14" s="41" t="s">
        <v>283</v>
      </c>
      <c r="K14" s="42">
        <v>1.6393518518518519E-3</v>
      </c>
      <c r="L14" s="43">
        <f>SUM(G15:K15)</f>
        <v>3198</v>
      </c>
      <c r="M14" s="267" t="str">
        <f>IF(ISBLANK(L14),"",IF(L14&gt;=3650,"KSM",IF(L14&gt;=3100,"I A",IF(L14&gt;=2500,"II A",IF(L14&gt;=2000,"III A",IF(L14&gt;=1600,"I JA",IF(L14&gt;=1250,"II JA",IF(L14&gt;=1000,"III JA"))))))))</f>
        <v>I A</v>
      </c>
      <c r="N14" s="60" t="s">
        <v>187</v>
      </c>
    </row>
    <row r="15" spans="1:19" ht="13.8" thickBot="1">
      <c r="A15" s="218"/>
      <c r="B15" s="218"/>
      <c r="C15" s="51">
        <v>36119</v>
      </c>
      <c r="D15" s="44" t="s">
        <v>84</v>
      </c>
      <c r="E15" s="61"/>
      <c r="F15" s="45" t="s">
        <v>12</v>
      </c>
      <c r="G15" s="54">
        <f>IF(ISBLANK(G14),"",INT(20.0479*(17-G14)^1.835))</f>
        <v>937</v>
      </c>
      <c r="H15" s="55">
        <f>IF(ISBLANK(H14),"",INT(1.84523*(H14*100-75)^1.348))</f>
        <v>842</v>
      </c>
      <c r="I15" s="55">
        <f>IF(ISBLANK(I14),"",INT(56.0211*(I14-1.5)^1.05))</f>
        <v>618</v>
      </c>
      <c r="J15" s="55"/>
      <c r="K15" s="56">
        <f>IF(ISBLANK(K14),"",INT(0.11193*(254-(K14/$D$7))^1.88))</f>
        <v>801</v>
      </c>
      <c r="L15" s="46">
        <f>L14</f>
        <v>3198</v>
      </c>
      <c r="M15" s="268"/>
      <c r="N15" s="62" t="s">
        <v>188</v>
      </c>
    </row>
    <row r="16" spans="1:19">
      <c r="A16" s="217">
        <v>4</v>
      </c>
      <c r="B16" s="217">
        <v>3</v>
      </c>
      <c r="C16" s="35" t="s">
        <v>49</v>
      </c>
      <c r="D16" s="47" t="s">
        <v>74</v>
      </c>
      <c r="E16" s="59" t="s">
        <v>119</v>
      </c>
      <c r="F16" s="39" t="s">
        <v>11</v>
      </c>
      <c r="G16" s="40">
        <v>10.01</v>
      </c>
      <c r="H16" s="41">
        <v>1.45</v>
      </c>
      <c r="I16" s="41">
        <v>10.17</v>
      </c>
      <c r="J16" s="41">
        <v>5.13</v>
      </c>
      <c r="K16" s="42">
        <v>1.9065972222222221E-3</v>
      </c>
      <c r="L16" s="43">
        <f>SUM(G17:K17)</f>
        <v>2932</v>
      </c>
      <c r="M16" s="267" t="str">
        <f>IF(ISBLANK(L16),"",IF(L16&gt;=3650,"KSM",IF(L16&gt;=3100,"I A",IF(L16&gt;=2500,"II A",IF(L16&gt;=2000,"III A",IF(L16&gt;=1600,"I JA",IF(L16&gt;=1250,"II JA",IF(L16&gt;=1000,"III JA"))))))))</f>
        <v>II A</v>
      </c>
      <c r="N16" s="50" t="s">
        <v>130</v>
      </c>
    </row>
    <row r="17" spans="1:14" ht="13.8" thickBot="1">
      <c r="A17" s="218"/>
      <c r="B17" s="218"/>
      <c r="C17" s="51" t="s">
        <v>129</v>
      </c>
      <c r="D17" s="44" t="s">
        <v>60</v>
      </c>
      <c r="E17" s="61"/>
      <c r="F17" s="45" t="s">
        <v>12</v>
      </c>
      <c r="G17" s="54">
        <f>IF(ISBLANK(G16),"",INT(20.0479*(17-G16)^1.835))</f>
        <v>710</v>
      </c>
      <c r="H17" s="55">
        <f>IF(ISBLANK(H16),"",INT(1.84523*(H16*100-75)^1.348))</f>
        <v>566</v>
      </c>
      <c r="I17" s="55">
        <f>IF(ISBLANK(I16),"",INT(56.0211*(I16-1.5)^1.05))</f>
        <v>541</v>
      </c>
      <c r="J17" s="55">
        <f>IF(ISBLANK(J16),"",INT(0.188807*(J16*100-210)^1.41))</f>
        <v>595</v>
      </c>
      <c r="K17" s="56">
        <f>IF(ISBLANK(K16),"",INT(0.11193*(254-(K16/$D$7))^1.88))</f>
        <v>520</v>
      </c>
      <c r="L17" s="46">
        <f>L16</f>
        <v>2932</v>
      </c>
      <c r="M17" s="268"/>
      <c r="N17" s="52"/>
    </row>
    <row r="18" spans="1:14">
      <c r="A18" s="217">
        <v>5</v>
      </c>
      <c r="B18" s="217">
        <v>4</v>
      </c>
      <c r="C18" s="35" t="s">
        <v>125</v>
      </c>
      <c r="D18" s="47" t="s">
        <v>126</v>
      </c>
      <c r="E18" s="59" t="s">
        <v>119</v>
      </c>
      <c r="F18" s="39" t="s">
        <v>11</v>
      </c>
      <c r="G18" s="40">
        <v>10.95</v>
      </c>
      <c r="H18" s="41">
        <v>1.45</v>
      </c>
      <c r="I18" s="41">
        <v>6.52</v>
      </c>
      <c r="J18" s="41">
        <v>5.37</v>
      </c>
      <c r="K18" s="42">
        <v>1.700925925925926E-3</v>
      </c>
      <c r="L18" s="43">
        <f>SUM(G19:K19)</f>
        <v>2809</v>
      </c>
      <c r="M18" s="267" t="str">
        <f>IF(ISBLANK(L18),"",IF(L18&gt;=3650,"KSM",IF(L18&gt;=3100,"I A",IF(L18&gt;=2500,"II A",IF(L18&gt;=2000,"III A",IF(L18&gt;=1600,"I JA",IF(L18&gt;=1250,"II JA",IF(L18&gt;=1000,"III JA"))))))))</f>
        <v>II A</v>
      </c>
      <c r="N18" s="50" t="s">
        <v>128</v>
      </c>
    </row>
    <row r="19" spans="1:14" ht="13.8" thickBot="1">
      <c r="A19" s="218"/>
      <c r="B19" s="218"/>
      <c r="C19" s="51" t="s">
        <v>127</v>
      </c>
      <c r="D19" s="44" t="s">
        <v>60</v>
      </c>
      <c r="E19" s="61"/>
      <c r="F19" s="45" t="s">
        <v>12</v>
      </c>
      <c r="G19" s="54">
        <f>IF(ISBLANK(G18),"",INT(20.0479*(17-G18)^1.835))</f>
        <v>545</v>
      </c>
      <c r="H19" s="55">
        <f>IF(ISBLANK(H18),"",INT(1.84523*(H18*100-75)^1.348))</f>
        <v>566</v>
      </c>
      <c r="I19" s="55">
        <f>IF(ISBLANK(I18),"",INT(56.0211*(I18-1.5)^1.05))</f>
        <v>304</v>
      </c>
      <c r="J19" s="55">
        <f>IF(ISBLANK(J18),"",INT(0.188807*(J18*100-210)^1.41))</f>
        <v>663</v>
      </c>
      <c r="K19" s="56">
        <f>IF(ISBLANK(K18),"",INT(0.11193*(254-(K18/$D$7))^1.88))</f>
        <v>731</v>
      </c>
      <c r="L19" s="46">
        <f>L18</f>
        <v>2809</v>
      </c>
      <c r="M19" s="268"/>
      <c r="N19" s="52"/>
    </row>
    <row r="20" spans="1:14">
      <c r="A20" s="217"/>
      <c r="B20" s="217"/>
      <c r="C20" s="35" t="s">
        <v>131</v>
      </c>
      <c r="D20" s="47" t="s">
        <v>132</v>
      </c>
      <c r="E20" s="59" t="s">
        <v>119</v>
      </c>
      <c r="F20" s="39" t="s">
        <v>11</v>
      </c>
      <c r="G20" s="40">
        <v>9.25</v>
      </c>
      <c r="H20" s="41">
        <v>1.66</v>
      </c>
      <c r="I20" s="41">
        <v>8.39</v>
      </c>
      <c r="J20" s="41" t="s">
        <v>206</v>
      </c>
      <c r="K20" s="42"/>
      <c r="L20" s="43"/>
      <c r="M20" s="267"/>
      <c r="N20" s="50" t="s">
        <v>189</v>
      </c>
    </row>
    <row r="21" spans="1:14" ht="13.8" thickBot="1">
      <c r="A21" s="218"/>
      <c r="B21" s="218"/>
      <c r="C21" s="51" t="s">
        <v>133</v>
      </c>
      <c r="D21" s="44" t="s">
        <v>60</v>
      </c>
      <c r="E21" s="61"/>
      <c r="F21" s="45" t="s">
        <v>12</v>
      </c>
      <c r="G21" s="54">
        <f>IF(ISBLANK(G20),"",INT(20.0479*(17-G20)^1.835))</f>
        <v>858</v>
      </c>
      <c r="H21" s="55">
        <f>IF(ISBLANK(H20),"",INT(1.84523*(H20*100-75)^1.348))</f>
        <v>806</v>
      </c>
      <c r="I21" s="55">
        <f>IF(ISBLANK(I20),"",INT(56.0211*(I20-1.5)^1.05))</f>
        <v>425</v>
      </c>
      <c r="J21" s="55"/>
      <c r="K21" s="56" t="str">
        <f>IF(ISBLANK(K20),"",INT(0.11193*(254-(K20/$D$7))^1.88))</f>
        <v/>
      </c>
      <c r="L21" s="46">
        <f>L20</f>
        <v>0</v>
      </c>
      <c r="M21" s="268"/>
      <c r="N21" s="52" t="s">
        <v>190</v>
      </c>
    </row>
    <row r="22" spans="1:14">
      <c r="A22" s="217"/>
      <c r="B22" s="217"/>
      <c r="C22" s="35" t="s">
        <v>67</v>
      </c>
      <c r="D22" s="47" t="s">
        <v>68</v>
      </c>
      <c r="E22" s="59" t="s">
        <v>119</v>
      </c>
      <c r="F22" s="39" t="s">
        <v>11</v>
      </c>
      <c r="G22" s="40" t="s">
        <v>206</v>
      </c>
      <c r="H22" s="41"/>
      <c r="I22" s="41"/>
      <c r="J22" s="41"/>
      <c r="K22" s="42"/>
      <c r="L22" s="43">
        <f>SUM(G23:K23)</f>
        <v>0</v>
      </c>
      <c r="M22" s="267"/>
      <c r="N22" s="50" t="s">
        <v>63</v>
      </c>
    </row>
    <row r="23" spans="1:14" ht="13.8" thickBot="1">
      <c r="A23" s="218"/>
      <c r="B23" s="218"/>
      <c r="C23" s="51" t="s">
        <v>69</v>
      </c>
      <c r="D23" s="44" t="s">
        <v>60</v>
      </c>
      <c r="E23" s="61"/>
      <c r="F23" s="45" t="s">
        <v>12</v>
      </c>
      <c r="G23" s="54"/>
      <c r="H23" s="55" t="str">
        <f>IF(ISBLANK(H22),"",INT(1.84523*(H22*100-75)^1.348))</f>
        <v/>
      </c>
      <c r="I23" s="55" t="str">
        <f>IF(ISBLANK(I22),"",INT(56.0211*(I22-1.5)^1.05))</f>
        <v/>
      </c>
      <c r="J23" s="55" t="str">
        <f>IF(ISBLANK(J22),"",INT(0.188807*(J22*100-210)^1.41))</f>
        <v/>
      </c>
      <c r="K23" s="56" t="str">
        <f>IF(ISBLANK(K22),"",INT(0.11193*(254-(K22/$D$7))^1.88))</f>
        <v/>
      </c>
      <c r="L23" s="46">
        <f>L22</f>
        <v>0</v>
      </c>
      <c r="M23" s="268"/>
      <c r="N23" s="52"/>
    </row>
  </sheetData>
  <sortState ref="C10:N19">
    <sortCondition descending="1" ref="L10:L19"/>
  </sortState>
  <mergeCells count="33">
    <mergeCell ref="A22:A23"/>
    <mergeCell ref="B22:B23"/>
    <mergeCell ref="A12:A13"/>
    <mergeCell ref="A10:A11"/>
    <mergeCell ref="B12:B13"/>
    <mergeCell ref="B14:B15"/>
    <mergeCell ref="A16:A17"/>
    <mergeCell ref="B20:B21"/>
    <mergeCell ref="A18:A19"/>
    <mergeCell ref="B16:B17"/>
    <mergeCell ref="A20:A21"/>
    <mergeCell ref="B18:B19"/>
    <mergeCell ref="A14:A15"/>
    <mergeCell ref="B8:B9"/>
    <mergeCell ref="G7:K7"/>
    <mergeCell ref="B10:B11"/>
    <mergeCell ref="A8:A9"/>
    <mergeCell ref="F8:F9"/>
    <mergeCell ref="G8:G9"/>
    <mergeCell ref="L8:L9"/>
    <mergeCell ref="H8:H9"/>
    <mergeCell ref="I8:I9"/>
    <mergeCell ref="J8:J9"/>
    <mergeCell ref="N8:N9"/>
    <mergeCell ref="K8:K9"/>
    <mergeCell ref="M8:M9"/>
    <mergeCell ref="M18:M19"/>
    <mergeCell ref="M20:M21"/>
    <mergeCell ref="M22:M23"/>
    <mergeCell ref="M10:M11"/>
    <mergeCell ref="M12:M13"/>
    <mergeCell ref="M14:M15"/>
    <mergeCell ref="M16:M17"/>
  </mergeCells>
  <printOptions horizontalCentered="1"/>
  <pageMargins left="0.19685039370078741" right="0.39370078740157483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zoomScale="80" zoomScaleNormal="80" zoomScaleSheetLayoutView="75" workbookViewId="0">
      <selection activeCell="E23" sqref="E23"/>
    </sheetView>
  </sheetViews>
  <sheetFormatPr defaultColWidth="9.109375" defaultRowHeight="13.2"/>
  <cols>
    <col min="1" max="2" width="5.44140625" style="6" customWidth="1"/>
    <col min="3" max="3" width="19.5546875" style="6" customWidth="1"/>
    <col min="4" max="4" width="18.5546875" style="5" customWidth="1"/>
    <col min="5" max="7" width="11.109375" style="5" customWidth="1"/>
    <col min="8" max="8" width="5.6640625" style="6" bestFit="1" customWidth="1"/>
    <col min="9" max="9" width="8.44140625" style="6" bestFit="1" customWidth="1"/>
    <col min="10" max="10" width="10.44140625" style="6" customWidth="1"/>
    <col min="11" max="11" width="7" style="6" bestFit="1" customWidth="1"/>
    <col min="12" max="12" width="7.88671875" style="6" bestFit="1" customWidth="1"/>
    <col min="13" max="13" width="11.109375" style="6" bestFit="1" customWidth="1"/>
    <col min="14" max="14" width="6.88671875" style="6" hidden="1" customWidth="1"/>
    <col min="15" max="15" width="23.109375" style="6" bestFit="1" customWidth="1"/>
    <col min="16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10"/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customHeight="1">
      <c r="A3" s="10"/>
      <c r="B3" s="10"/>
      <c r="C3" s="2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8" customHeight="1">
      <c r="A4" s="10"/>
      <c r="B4" s="10"/>
      <c r="C4" s="173" t="s">
        <v>22</v>
      </c>
      <c r="D4" s="1"/>
      <c r="E4" s="1"/>
      <c r="I4" s="3"/>
      <c r="J4" s="3"/>
      <c r="K4" s="3"/>
      <c r="L4" s="3"/>
      <c r="M4" s="3"/>
      <c r="N4" s="5"/>
      <c r="O4" s="3"/>
    </row>
    <row r="5" spans="1:18" s="176" customFormat="1" ht="12.75" customHeight="1">
      <c r="A5" s="1"/>
      <c r="B5" s="1"/>
      <c r="C5" s="173" t="s">
        <v>323</v>
      </c>
      <c r="D5" s="7"/>
      <c r="E5" s="7"/>
      <c r="F5" s="4"/>
      <c r="G5" s="4"/>
    </row>
    <row r="6" spans="1:18" customFormat="1" ht="16.2" thickBot="1">
      <c r="C6" s="171"/>
      <c r="D6" s="174"/>
      <c r="F6" s="148"/>
      <c r="G6" s="148"/>
    </row>
    <row r="7" spans="1:18" ht="15" customHeight="1">
      <c r="A7" s="228" t="s">
        <v>0</v>
      </c>
      <c r="B7" s="228" t="s">
        <v>220</v>
      </c>
      <c r="C7" s="149"/>
      <c r="D7" s="150" t="s">
        <v>6</v>
      </c>
      <c r="E7" s="228" t="s">
        <v>221</v>
      </c>
      <c r="F7" s="300" t="s">
        <v>2</v>
      </c>
      <c r="G7" s="300" t="s">
        <v>12</v>
      </c>
      <c r="H7" s="5"/>
      <c r="I7" s="5"/>
      <c r="J7" s="5"/>
      <c r="K7" s="5"/>
      <c r="L7" s="5"/>
      <c r="M7" s="5"/>
      <c r="N7" s="5"/>
      <c r="O7" s="5"/>
    </row>
    <row r="8" spans="1:18" ht="15" customHeight="1" thickBot="1">
      <c r="A8" s="229"/>
      <c r="B8" s="229"/>
      <c r="C8" s="169" t="s">
        <v>7</v>
      </c>
      <c r="D8" s="170" t="s">
        <v>1</v>
      </c>
      <c r="E8" s="229"/>
      <c r="F8" s="301"/>
      <c r="G8" s="301"/>
      <c r="H8" s="5"/>
      <c r="I8" s="5"/>
      <c r="J8" s="5"/>
      <c r="K8" s="5"/>
      <c r="L8" s="5"/>
      <c r="M8" s="5"/>
      <c r="N8" s="5"/>
      <c r="O8" s="5"/>
    </row>
    <row r="9" spans="1:18" ht="15" customHeight="1">
      <c r="A9" s="230">
        <v>1</v>
      </c>
      <c r="B9" s="230">
        <v>5</v>
      </c>
      <c r="C9" s="90" t="s">
        <v>150</v>
      </c>
      <c r="D9" s="91" t="s">
        <v>151</v>
      </c>
      <c r="E9" s="304" t="s">
        <v>279</v>
      </c>
      <c r="F9" s="302" t="s">
        <v>280</v>
      </c>
      <c r="G9" s="300">
        <f t="shared" ref="G9" si="0" xml:space="preserve"> IF(ISBLANK(F9),"",TRUNC(58.015* (11.5-F9)^1.81))</f>
        <v>749</v>
      </c>
      <c r="H9" s="5"/>
      <c r="I9" s="5"/>
      <c r="J9" s="5"/>
      <c r="K9" s="5"/>
      <c r="L9" s="5"/>
      <c r="M9" s="5"/>
      <c r="N9" s="5"/>
      <c r="O9" s="5"/>
    </row>
    <row r="10" spans="1:18" ht="15" customHeight="1" thickBot="1">
      <c r="A10" s="231"/>
      <c r="B10" s="231"/>
      <c r="C10" s="92" t="s">
        <v>152</v>
      </c>
      <c r="D10" s="93" t="s">
        <v>60</v>
      </c>
      <c r="E10" s="305"/>
      <c r="F10" s="303"/>
      <c r="G10" s="301" t="e">
        <f xml:space="preserve"> IF(ISBLANK(G9),"",TRUNC(58.015* (11.5-G9)^1.81))</f>
        <v>#NUM!</v>
      </c>
      <c r="H10" s="5"/>
      <c r="I10" s="5"/>
      <c r="J10" s="5"/>
      <c r="K10" s="5"/>
      <c r="L10" s="5"/>
      <c r="M10" s="5"/>
      <c r="N10" s="5"/>
      <c r="O10" s="5"/>
    </row>
    <row r="11" spans="1:18" ht="15" customHeight="1">
      <c r="A11" s="230">
        <v>2</v>
      </c>
      <c r="B11" s="230">
        <v>4</v>
      </c>
      <c r="C11" s="90" t="s">
        <v>97</v>
      </c>
      <c r="D11" s="91" t="s">
        <v>98</v>
      </c>
      <c r="E11" s="304" t="s">
        <v>277</v>
      </c>
      <c r="F11" s="302" t="s">
        <v>278</v>
      </c>
      <c r="G11" s="300">
        <f t="shared" ref="G11" si="1" xml:space="preserve"> IF(ISBLANK(F11),"",TRUNC(58.015* (11.5-F11)^1.81))</f>
        <v>659</v>
      </c>
      <c r="H11" s="5"/>
      <c r="I11" s="5"/>
      <c r="J11" s="5"/>
      <c r="K11" s="5"/>
      <c r="L11" s="5"/>
      <c r="M11" s="5"/>
      <c r="N11" s="5"/>
      <c r="O11" s="5"/>
    </row>
    <row r="12" spans="1:18" customFormat="1" ht="15" customHeight="1" thickBot="1">
      <c r="A12" s="231"/>
      <c r="B12" s="231"/>
      <c r="C12" s="92" t="s">
        <v>99</v>
      </c>
      <c r="D12" s="93" t="s">
        <v>14</v>
      </c>
      <c r="E12" s="305"/>
      <c r="F12" s="303"/>
      <c r="G12" s="301" t="e">
        <f t="shared" ref="G12" si="2" xml:space="preserve"> IF(ISBLANK(G11),"",TRUNC(58.015* (11.5-G11)^1.81))</f>
        <v>#NUM!</v>
      </c>
    </row>
    <row r="13" spans="1:18" customFormat="1" ht="15" customHeight="1">
      <c r="A13" s="230">
        <v>3</v>
      </c>
      <c r="B13" s="230">
        <v>6</v>
      </c>
      <c r="C13" s="90" t="s">
        <v>46</v>
      </c>
      <c r="D13" s="91" t="s">
        <v>47</v>
      </c>
      <c r="E13" s="304" t="s">
        <v>281</v>
      </c>
      <c r="F13" s="302" t="s">
        <v>282</v>
      </c>
      <c r="G13" s="300">
        <f t="shared" ref="G13" si="3" xml:space="preserve"> IF(ISBLANK(F13),"",TRUNC(58.015* (11.5-F13)^1.81))</f>
        <v>646</v>
      </c>
    </row>
    <row r="14" spans="1:18" customFormat="1" ht="15" customHeight="1" thickBot="1">
      <c r="A14" s="231"/>
      <c r="B14" s="231"/>
      <c r="C14" s="92" t="s">
        <v>48</v>
      </c>
      <c r="D14" s="93" t="s">
        <v>14</v>
      </c>
      <c r="E14" s="305"/>
      <c r="F14" s="303"/>
      <c r="G14" s="301" t="e">
        <f t="shared" ref="G14" si="4" xml:space="preserve"> IF(ISBLANK(G13),"",TRUNC(58.015* (11.5-G13)^1.81))</f>
        <v>#NUM!</v>
      </c>
    </row>
    <row r="15" spans="1:18" customFormat="1" ht="15" customHeight="1">
      <c r="A15" s="230">
        <v>4</v>
      </c>
      <c r="B15" s="230">
        <v>1</v>
      </c>
      <c r="C15" s="90" t="s">
        <v>201</v>
      </c>
      <c r="D15" s="91" t="s">
        <v>202</v>
      </c>
      <c r="E15" s="304" t="s">
        <v>271</v>
      </c>
      <c r="F15" s="302" t="s">
        <v>272</v>
      </c>
      <c r="G15" s="300">
        <f xml:space="preserve"> IF(ISBLANK(F15),"",TRUNC(58.015* (11.5-F15)^1.81))</f>
        <v>637</v>
      </c>
    </row>
    <row r="16" spans="1:18" customFormat="1" ht="15" customHeight="1" thickBot="1">
      <c r="A16" s="231"/>
      <c r="B16" s="231"/>
      <c r="C16" s="92">
        <v>38120</v>
      </c>
      <c r="D16" s="93" t="s">
        <v>196</v>
      </c>
      <c r="E16" s="305"/>
      <c r="F16" s="303"/>
      <c r="G16" s="301" t="e">
        <f xml:space="preserve"> IF(ISBLANK(G15),"",TRUNC(58.015* (11.5-G15)^1.81))</f>
        <v>#NUM!</v>
      </c>
    </row>
    <row r="17" spans="1:7" customFormat="1" ht="15" customHeight="1">
      <c r="A17" s="230">
        <v>5</v>
      </c>
      <c r="B17" s="230">
        <v>3</v>
      </c>
      <c r="C17" s="90" t="s">
        <v>110</v>
      </c>
      <c r="D17" s="91" t="s">
        <v>111</v>
      </c>
      <c r="E17" s="304" t="s">
        <v>275</v>
      </c>
      <c r="F17" s="302" t="s">
        <v>276</v>
      </c>
      <c r="G17" s="300">
        <f t="shared" ref="G17" si="5" xml:space="preserve"> IF(ISBLANK(F17),"",TRUNC(58.015* (11.5-F17)^1.81))</f>
        <v>586</v>
      </c>
    </row>
    <row r="18" spans="1:7" customFormat="1" ht="15" customHeight="1" thickBot="1">
      <c r="A18" s="231"/>
      <c r="B18" s="231"/>
      <c r="C18" s="92" t="s">
        <v>112</v>
      </c>
      <c r="D18" s="93" t="s">
        <v>113</v>
      </c>
      <c r="E18" s="305"/>
      <c r="F18" s="303"/>
      <c r="G18" s="301" t="e">
        <f t="shared" ref="G18" si="6" xml:space="preserve"> IF(ISBLANK(G17),"",TRUNC(58.015* (11.5-G17)^1.81))</f>
        <v>#NUM!</v>
      </c>
    </row>
    <row r="19" spans="1:7" customFormat="1" ht="15" customHeight="1">
      <c r="A19" s="230">
        <v>6</v>
      </c>
      <c r="B19" s="230">
        <v>2</v>
      </c>
      <c r="C19" s="90" t="s">
        <v>50</v>
      </c>
      <c r="D19" s="91" t="s">
        <v>116</v>
      </c>
      <c r="E19" s="304" t="s">
        <v>273</v>
      </c>
      <c r="F19" s="302" t="s">
        <v>274</v>
      </c>
      <c r="G19" s="300">
        <f t="shared" ref="G19" si="7" xml:space="preserve"> IF(ISBLANK(F19),"",TRUNC(58.015* (11.5-F19)^1.81))</f>
        <v>393</v>
      </c>
    </row>
    <row r="20" spans="1:7" customFormat="1" ht="15" customHeight="1" thickBot="1">
      <c r="A20" s="231"/>
      <c r="B20" s="231"/>
      <c r="C20" s="92" t="s">
        <v>117</v>
      </c>
      <c r="D20" s="93" t="s">
        <v>113</v>
      </c>
      <c r="E20" s="305"/>
      <c r="F20" s="303"/>
      <c r="G20" s="301" t="e">
        <f t="shared" ref="G20" si="8" xml:space="preserve"> IF(ISBLANK(G19),"",TRUNC(58.015* (11.5-G19)^1.81))</f>
        <v>#NUM!</v>
      </c>
    </row>
  </sheetData>
  <mergeCells count="35">
    <mergeCell ref="A15:A16"/>
    <mergeCell ref="A17:A18"/>
    <mergeCell ref="A19:A20"/>
    <mergeCell ref="E7:E8"/>
    <mergeCell ref="E15:E16"/>
    <mergeCell ref="A9:A10"/>
    <mergeCell ref="A11:A12"/>
    <mergeCell ref="A13:A14"/>
    <mergeCell ref="A7:A8"/>
    <mergeCell ref="E11:E12"/>
    <mergeCell ref="E9:E10"/>
    <mergeCell ref="E13:E14"/>
    <mergeCell ref="G19:G20"/>
    <mergeCell ref="F15:F16"/>
    <mergeCell ref="E19:E20"/>
    <mergeCell ref="F19:F20"/>
    <mergeCell ref="E17:E18"/>
    <mergeCell ref="F17:F18"/>
    <mergeCell ref="B19:B20"/>
    <mergeCell ref="B17:B18"/>
    <mergeCell ref="B11:B12"/>
    <mergeCell ref="B9:B10"/>
    <mergeCell ref="B13:B14"/>
    <mergeCell ref="G17:G18"/>
    <mergeCell ref="G11:G12"/>
    <mergeCell ref="G9:G10"/>
    <mergeCell ref="G13:G14"/>
    <mergeCell ref="B7:B8"/>
    <mergeCell ref="B15:B16"/>
    <mergeCell ref="F7:F8"/>
    <mergeCell ref="G7:G8"/>
    <mergeCell ref="G15:G16"/>
    <mergeCell ref="F11:F12"/>
    <mergeCell ref="F9:F10"/>
    <mergeCell ref="F13:F14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Zeros="0" zoomScale="80" zoomScaleNormal="80" workbookViewId="0">
      <selection activeCell="C15" sqref="C15"/>
    </sheetView>
  </sheetViews>
  <sheetFormatPr defaultColWidth="9.109375" defaultRowHeight="13.2"/>
  <cols>
    <col min="1" max="2" width="6.6640625" style="6" customWidth="1"/>
    <col min="3" max="3" width="13.88671875" style="6" customWidth="1"/>
    <col min="4" max="4" width="16.109375" style="5" customWidth="1"/>
    <col min="5" max="6" width="11" style="5" customWidth="1"/>
    <col min="7" max="8" width="11" style="6" customWidth="1"/>
    <col min="9" max="11" width="15" style="6" customWidth="1"/>
    <col min="12" max="12" width="2.6640625" style="6" customWidth="1"/>
    <col min="13" max="31" width="2.6640625" style="5" customWidth="1"/>
    <col min="32" max="16384" width="9.109375" style="5"/>
  </cols>
  <sheetData>
    <row r="1" spans="1:19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8" customHeight="1">
      <c r="A4" s="10"/>
      <c r="B4" s="10"/>
      <c r="C4" s="2"/>
      <c r="D4" s="1"/>
      <c r="F4" s="7" t="s">
        <v>23</v>
      </c>
      <c r="I4" s="3"/>
      <c r="J4" s="3"/>
      <c r="K4" s="3"/>
      <c r="L4" s="3"/>
      <c r="M4" s="3"/>
      <c r="N4" s="3"/>
      <c r="O4" s="3"/>
    </row>
    <row r="5" spans="1:19" ht="17.399999999999999">
      <c r="A5" s="10"/>
      <c r="B5" s="10"/>
      <c r="C5" s="173" t="s">
        <v>22</v>
      </c>
      <c r="D5" s="1"/>
      <c r="F5" s="4"/>
      <c r="G5" s="5"/>
      <c r="H5" s="5"/>
      <c r="L5" s="5"/>
    </row>
    <row r="6" spans="1:19" ht="18" thickBot="1">
      <c r="A6" s="1"/>
      <c r="B6" s="1"/>
      <c r="C6" s="172" t="s">
        <v>265</v>
      </c>
      <c r="D6" s="7"/>
      <c r="F6" s="4"/>
      <c r="G6" s="5"/>
      <c r="H6" s="5"/>
      <c r="L6" s="5"/>
    </row>
    <row r="7" spans="1:19" s="32" customFormat="1" ht="13.5" customHeight="1" thickBot="1">
      <c r="A7"/>
      <c r="B7"/>
      <c r="C7" s="147"/>
      <c r="D7"/>
      <c r="E7" s="250" t="s">
        <v>263</v>
      </c>
      <c r="F7" s="251"/>
      <c r="G7" s="252"/>
      <c r="H7" s="205"/>
      <c r="J7" s="5"/>
      <c r="K7" s="5"/>
      <c r="L7" s="5"/>
    </row>
    <row r="8" spans="1:19" s="32" customFormat="1" ht="15" customHeight="1">
      <c r="A8" s="310" t="s">
        <v>0</v>
      </c>
      <c r="B8" s="310" t="s">
        <v>244</v>
      </c>
      <c r="C8" s="165" t="s">
        <v>5</v>
      </c>
      <c r="D8" s="167" t="s">
        <v>6</v>
      </c>
      <c r="E8" s="312">
        <v>1</v>
      </c>
      <c r="F8" s="314">
        <v>2</v>
      </c>
      <c r="G8" s="316">
        <v>3</v>
      </c>
      <c r="H8" s="306" t="s">
        <v>2</v>
      </c>
      <c r="I8" s="306" t="s">
        <v>12</v>
      </c>
    </row>
    <row r="9" spans="1:19" ht="15" customHeight="1" thickBot="1">
      <c r="A9" s="311"/>
      <c r="B9" s="311"/>
      <c r="C9" s="166" t="s">
        <v>7</v>
      </c>
      <c r="D9" s="168" t="s">
        <v>1</v>
      </c>
      <c r="E9" s="313"/>
      <c r="F9" s="315"/>
      <c r="G9" s="317"/>
      <c r="H9" s="307"/>
      <c r="I9" s="307"/>
      <c r="J9" s="32"/>
      <c r="K9" s="32"/>
      <c r="L9" s="5"/>
    </row>
    <row r="10" spans="1:19" ht="15" customHeight="1">
      <c r="A10" s="318">
        <f>A9+1</f>
        <v>1</v>
      </c>
      <c r="B10" s="318">
        <f>B18+1</f>
        <v>4</v>
      </c>
      <c r="C10" s="156" t="s">
        <v>97</v>
      </c>
      <c r="D10" s="157" t="s">
        <v>98</v>
      </c>
      <c r="E10" s="320" t="s">
        <v>215</v>
      </c>
      <c r="F10" s="322" t="s">
        <v>215</v>
      </c>
      <c r="G10" s="324">
        <v>6.07</v>
      </c>
      <c r="H10" s="308">
        <v>6.07</v>
      </c>
      <c r="I10" s="326">
        <f t="shared" ref="I10" si="0" xml:space="preserve"> IF(ISBLANK(H10), "",TRUNC(0.14354* (H10*100-220)^1.4))</f>
        <v>602</v>
      </c>
      <c r="J10" s="5"/>
      <c r="K10" s="5"/>
      <c r="L10" s="5"/>
    </row>
    <row r="11" spans="1:19" ht="15" customHeight="1" thickBot="1">
      <c r="A11" s="319"/>
      <c r="B11" s="319"/>
      <c r="C11" s="133" t="s">
        <v>99</v>
      </c>
      <c r="D11" s="134" t="s">
        <v>14</v>
      </c>
      <c r="E11" s="321"/>
      <c r="F11" s="323"/>
      <c r="G11" s="325"/>
      <c r="H11" s="309"/>
      <c r="I11" s="327">
        <f xml:space="preserve"> IF(ISBLANK(I10), "",TRUNC(0.14354* (I10*100-220)^1.4))</f>
        <v>701749</v>
      </c>
      <c r="J11" s="5"/>
      <c r="K11" s="5"/>
      <c r="L11" s="5"/>
    </row>
    <row r="12" spans="1:19" ht="15" customHeight="1">
      <c r="A12" s="318">
        <f>A10+1</f>
        <v>2</v>
      </c>
      <c r="B12" s="318">
        <f>B10+1</f>
        <v>5</v>
      </c>
      <c r="C12" s="156" t="s">
        <v>150</v>
      </c>
      <c r="D12" s="157" t="s">
        <v>151</v>
      </c>
      <c r="E12" s="320">
        <v>5.98</v>
      </c>
      <c r="F12" s="322">
        <v>5.76</v>
      </c>
      <c r="G12" s="324">
        <v>5.26</v>
      </c>
      <c r="H12" s="308">
        <v>5.98</v>
      </c>
      <c r="I12" s="326">
        <f t="shared" ref="I12" si="1" xml:space="preserve"> IF(ISBLANK(H12), "",TRUNC(0.14354* (H12*100-220)^1.4))</f>
        <v>582</v>
      </c>
      <c r="J12" s="5"/>
      <c r="K12" s="5"/>
      <c r="L12" s="5"/>
    </row>
    <row r="13" spans="1:19" ht="15" customHeight="1" thickBot="1">
      <c r="A13" s="319"/>
      <c r="B13" s="319"/>
      <c r="C13" s="133" t="s">
        <v>152</v>
      </c>
      <c r="D13" s="134" t="s">
        <v>60</v>
      </c>
      <c r="E13" s="321"/>
      <c r="F13" s="323"/>
      <c r="G13" s="325"/>
      <c r="H13" s="309"/>
      <c r="I13" s="327">
        <f xml:space="preserve"> IF(ISBLANK(I12), "",TRUNC(0.14354* (I12*100-220)^1.4))</f>
        <v>669210</v>
      </c>
      <c r="J13" s="5"/>
      <c r="K13" s="5"/>
      <c r="L13" s="5"/>
    </row>
    <row r="14" spans="1:19" ht="15" customHeight="1">
      <c r="A14" s="318">
        <f>A12+1</f>
        <v>3</v>
      </c>
      <c r="B14" s="318">
        <f>B9+1</f>
        <v>1</v>
      </c>
      <c r="C14" s="156" t="s">
        <v>201</v>
      </c>
      <c r="D14" s="157" t="s">
        <v>202</v>
      </c>
      <c r="E14" s="320">
        <v>5.86</v>
      </c>
      <c r="F14" s="322">
        <v>5.95</v>
      </c>
      <c r="G14" s="324" t="s">
        <v>215</v>
      </c>
      <c r="H14" s="308">
        <v>5.95</v>
      </c>
      <c r="I14" s="326">
        <f xml:space="preserve"> IF(ISBLANK(H14), "",TRUNC(0.14354* (H14*100-220)^1.4))</f>
        <v>576</v>
      </c>
      <c r="J14" s="5"/>
      <c r="K14" s="5"/>
      <c r="L14" s="5"/>
    </row>
    <row r="15" spans="1:19" ht="15" customHeight="1" thickBot="1">
      <c r="A15" s="319"/>
      <c r="B15" s="319"/>
      <c r="C15" s="133">
        <v>38120</v>
      </c>
      <c r="D15" s="134" t="s">
        <v>196</v>
      </c>
      <c r="E15" s="321"/>
      <c r="F15" s="323"/>
      <c r="G15" s="325"/>
      <c r="H15" s="309"/>
      <c r="I15" s="327">
        <f xml:space="preserve"> IF(ISBLANK(I14), "",TRUNC(0.14354* (I14*100-220)^1.4))</f>
        <v>659534</v>
      </c>
      <c r="J15" s="5"/>
      <c r="K15" s="5"/>
      <c r="L15" s="5"/>
    </row>
    <row r="16" spans="1:19" ht="15" customHeight="1">
      <c r="A16" s="318">
        <f>A14+1</f>
        <v>4</v>
      </c>
      <c r="B16" s="318">
        <f>B12+1</f>
        <v>6</v>
      </c>
      <c r="C16" s="156" t="s">
        <v>46</v>
      </c>
      <c r="D16" s="157" t="s">
        <v>47</v>
      </c>
      <c r="E16" s="320">
        <v>5.55</v>
      </c>
      <c r="F16" s="322">
        <v>5.74</v>
      </c>
      <c r="G16" s="324">
        <v>5.8</v>
      </c>
      <c r="H16" s="308">
        <v>5.8</v>
      </c>
      <c r="I16" s="326">
        <f t="shared" ref="I16" si="2" xml:space="preserve"> IF(ISBLANK(H16), "",TRUNC(0.14354* (H16*100-220)^1.4))</f>
        <v>544</v>
      </c>
      <c r="J16" s="5"/>
      <c r="K16" s="5"/>
      <c r="L16" s="5"/>
    </row>
    <row r="17" spans="1:12" ht="15" customHeight="1" thickBot="1">
      <c r="A17" s="319"/>
      <c r="B17" s="319"/>
      <c r="C17" s="133" t="s">
        <v>48</v>
      </c>
      <c r="D17" s="134" t="s">
        <v>14</v>
      </c>
      <c r="E17" s="321"/>
      <c r="F17" s="323"/>
      <c r="G17" s="325"/>
      <c r="H17" s="309"/>
      <c r="I17" s="327">
        <f t="shared" ref="I17" si="3" xml:space="preserve"> IF(ISBLANK(I16), "",TRUNC(0.14354* (I16*100-220)^1.4))</f>
        <v>608621</v>
      </c>
      <c r="J17" s="5"/>
      <c r="K17" s="5"/>
      <c r="L17" s="5"/>
    </row>
    <row r="18" spans="1:12" ht="15" customHeight="1">
      <c r="A18" s="318">
        <f>A16+1</f>
        <v>5</v>
      </c>
      <c r="B18" s="318">
        <f>B20+1</f>
        <v>3</v>
      </c>
      <c r="C18" s="156" t="s">
        <v>110</v>
      </c>
      <c r="D18" s="157" t="s">
        <v>111</v>
      </c>
      <c r="E18" s="320">
        <v>5.55</v>
      </c>
      <c r="F18" s="322">
        <v>5.52</v>
      </c>
      <c r="G18" s="324" t="s">
        <v>215</v>
      </c>
      <c r="H18" s="308">
        <v>5.55</v>
      </c>
      <c r="I18" s="326">
        <f t="shared" ref="I18" si="4" xml:space="preserve"> IF(ISBLANK(H18), "",TRUNC(0.14354* (H18*100-220)^1.4))</f>
        <v>492</v>
      </c>
      <c r="J18" s="5"/>
      <c r="K18" s="5"/>
      <c r="L18" s="5"/>
    </row>
    <row r="19" spans="1:12" ht="15" customHeight="1" thickBot="1">
      <c r="A19" s="319"/>
      <c r="B19" s="319"/>
      <c r="C19" s="133" t="s">
        <v>112</v>
      </c>
      <c r="D19" s="134" t="s">
        <v>113</v>
      </c>
      <c r="E19" s="321"/>
      <c r="F19" s="323"/>
      <c r="G19" s="325"/>
      <c r="H19" s="309"/>
      <c r="I19" s="327">
        <f t="shared" ref="I19" si="5" xml:space="preserve"> IF(ISBLANK(I18), "",TRUNC(0.14354* (I18*100-220)^1.4))</f>
        <v>528444</v>
      </c>
      <c r="J19" s="5"/>
      <c r="K19" s="5"/>
      <c r="L19" s="5"/>
    </row>
    <row r="20" spans="1:12" ht="15" customHeight="1">
      <c r="A20" s="318">
        <f>A18+1</f>
        <v>6</v>
      </c>
      <c r="B20" s="318">
        <f>B14+1</f>
        <v>2</v>
      </c>
      <c r="C20" s="156" t="s">
        <v>50</v>
      </c>
      <c r="D20" s="157" t="s">
        <v>116</v>
      </c>
      <c r="E20" s="320">
        <v>5.1100000000000003</v>
      </c>
      <c r="F20" s="322">
        <v>5.16</v>
      </c>
      <c r="G20" s="324">
        <v>4.9800000000000004</v>
      </c>
      <c r="H20" s="308">
        <v>5.16</v>
      </c>
      <c r="I20" s="326">
        <f t="shared" ref="I20" si="6" xml:space="preserve"> IF(ISBLANK(H20), "",TRUNC(0.14354* (H20*100-220)^1.4))</f>
        <v>413</v>
      </c>
    </row>
    <row r="21" spans="1:12" ht="15" customHeight="1" thickBot="1">
      <c r="A21" s="319"/>
      <c r="B21" s="319"/>
      <c r="C21" s="133" t="s">
        <v>117</v>
      </c>
      <c r="D21" s="134" t="s">
        <v>113</v>
      </c>
      <c r="E21" s="321"/>
      <c r="F21" s="323"/>
      <c r="G21" s="325"/>
      <c r="H21" s="309"/>
      <c r="I21" s="327">
        <f t="shared" ref="I21" si="7" xml:space="preserve"> IF(ISBLANK(I20), "",TRUNC(0.14354* (I20*100-220)^1.4))</f>
        <v>413100</v>
      </c>
    </row>
  </sheetData>
  <mergeCells count="50">
    <mergeCell ref="B16:B17"/>
    <mergeCell ref="A18:A19"/>
    <mergeCell ref="E12:E13"/>
    <mergeCell ref="F12:F13"/>
    <mergeCell ref="G12:G13"/>
    <mergeCell ref="B12:B13"/>
    <mergeCell ref="A10:A11"/>
    <mergeCell ref="E14:E15"/>
    <mergeCell ref="F14:F15"/>
    <mergeCell ref="G14:G15"/>
    <mergeCell ref="I14:I15"/>
    <mergeCell ref="B14:B15"/>
    <mergeCell ref="E10:E11"/>
    <mergeCell ref="F10:F11"/>
    <mergeCell ref="G10:G11"/>
    <mergeCell ref="I10:I11"/>
    <mergeCell ref="H10:H11"/>
    <mergeCell ref="B10:B11"/>
    <mergeCell ref="A14:A15"/>
    <mergeCell ref="I12:I13"/>
    <mergeCell ref="H12:H13"/>
    <mergeCell ref="A12:A13"/>
    <mergeCell ref="E20:E21"/>
    <mergeCell ref="F20:F21"/>
    <mergeCell ref="G20:G21"/>
    <mergeCell ref="I20:I21"/>
    <mergeCell ref="B20:B21"/>
    <mergeCell ref="A16:A17"/>
    <mergeCell ref="E18:E19"/>
    <mergeCell ref="F18:F19"/>
    <mergeCell ref="G18:G19"/>
    <mergeCell ref="I18:I19"/>
    <mergeCell ref="B18:B19"/>
    <mergeCell ref="A20:A21"/>
    <mergeCell ref="E16:E17"/>
    <mergeCell ref="F16:F17"/>
    <mergeCell ref="G16:G17"/>
    <mergeCell ref="E7:G7"/>
    <mergeCell ref="A8:A9"/>
    <mergeCell ref="E8:E9"/>
    <mergeCell ref="F8:F9"/>
    <mergeCell ref="G8:G9"/>
    <mergeCell ref="B8:B9"/>
    <mergeCell ref="I8:I9"/>
    <mergeCell ref="H8:H9"/>
    <mergeCell ref="H14:H15"/>
    <mergeCell ref="H20:H21"/>
    <mergeCell ref="H18:H19"/>
    <mergeCell ref="I16:I17"/>
    <mergeCell ref="H16:H17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Zeros="0" zoomScale="80" zoomScaleNormal="80" workbookViewId="0">
      <selection activeCell="C17" sqref="C17"/>
    </sheetView>
  </sheetViews>
  <sheetFormatPr defaultColWidth="9.109375" defaultRowHeight="13.2"/>
  <cols>
    <col min="1" max="2" width="6.6640625" style="6" customWidth="1"/>
    <col min="3" max="3" width="14" style="6" customWidth="1"/>
    <col min="4" max="4" width="14" style="5" customWidth="1"/>
    <col min="5" max="6" width="13.109375" style="5" customWidth="1"/>
    <col min="7" max="9" width="13.109375" style="6" customWidth="1"/>
    <col min="10" max="11" width="15" style="6" customWidth="1"/>
    <col min="12" max="12" width="2.6640625" style="6" customWidth="1"/>
    <col min="13" max="31" width="2.6640625" style="5" customWidth="1"/>
    <col min="32" max="35" width="9.109375" style="5"/>
    <col min="36" max="36" width="15" style="5" customWidth="1"/>
    <col min="37" max="16384" width="9.109375" style="5"/>
  </cols>
  <sheetData>
    <row r="1" spans="1:19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8" customHeight="1">
      <c r="A4" s="10"/>
      <c r="B4" s="10"/>
      <c r="C4" s="2"/>
      <c r="D4" s="1"/>
      <c r="F4" s="7" t="s">
        <v>23</v>
      </c>
      <c r="I4" s="3"/>
      <c r="J4" s="3"/>
      <c r="K4" s="3"/>
      <c r="L4" s="3"/>
      <c r="M4" s="3"/>
      <c r="N4" s="3"/>
      <c r="O4" s="3"/>
    </row>
    <row r="5" spans="1:19" ht="15.6">
      <c r="A5" s="5"/>
      <c r="B5" s="5"/>
      <c r="C5" s="173" t="s">
        <v>22</v>
      </c>
      <c r="D5" s="7"/>
      <c r="F5" s="4"/>
      <c r="G5" s="5"/>
      <c r="H5" s="5"/>
      <c r="L5" s="5"/>
    </row>
    <row r="6" spans="1:19" ht="16.2" thickBot="1">
      <c r="A6" s="5"/>
      <c r="B6" s="5"/>
      <c r="C6" s="171" t="s">
        <v>322</v>
      </c>
      <c r="D6" s="7"/>
      <c r="F6" s="4"/>
      <c r="G6" s="5"/>
      <c r="H6" s="5"/>
      <c r="L6" s="5"/>
    </row>
    <row r="7" spans="1:19" s="32" customFormat="1" ht="13.5" customHeight="1" thickBot="1">
      <c r="A7" s="5"/>
      <c r="B7" s="5"/>
      <c r="C7" s="5"/>
      <c r="D7" s="5"/>
      <c r="E7" s="250" t="s">
        <v>263</v>
      </c>
      <c r="F7" s="251"/>
      <c r="G7" s="252"/>
      <c r="H7" s="205"/>
      <c r="J7" s="5"/>
      <c r="K7" s="5"/>
      <c r="L7" s="5"/>
    </row>
    <row r="8" spans="1:19" s="32" customFormat="1" ht="13.5" customHeight="1">
      <c r="A8" s="310" t="s">
        <v>0</v>
      </c>
      <c r="B8" s="310" t="s">
        <v>244</v>
      </c>
      <c r="C8" s="165" t="s">
        <v>5</v>
      </c>
      <c r="D8" s="167" t="s">
        <v>6</v>
      </c>
      <c r="E8" s="312">
        <v>1</v>
      </c>
      <c r="F8" s="314">
        <v>2</v>
      </c>
      <c r="G8" s="316">
        <v>3</v>
      </c>
      <c r="H8" s="306" t="s">
        <v>2</v>
      </c>
      <c r="I8" s="306" t="s">
        <v>12</v>
      </c>
    </row>
    <row r="9" spans="1:19" ht="14.25" customHeight="1" thickBot="1">
      <c r="A9" s="311"/>
      <c r="B9" s="311"/>
      <c r="C9" s="166" t="s">
        <v>7</v>
      </c>
      <c r="D9" s="168" t="s">
        <v>1</v>
      </c>
      <c r="E9" s="313"/>
      <c r="F9" s="315"/>
      <c r="G9" s="317"/>
      <c r="H9" s="307"/>
      <c r="I9" s="307"/>
      <c r="J9" s="32"/>
      <c r="K9" s="32"/>
      <c r="L9" s="5"/>
    </row>
    <row r="10" spans="1:19" ht="14.25" customHeight="1">
      <c r="A10" s="318">
        <f>A9+1</f>
        <v>1</v>
      </c>
      <c r="B10" s="318">
        <f>B12+1</f>
        <v>2</v>
      </c>
      <c r="C10" s="156" t="s">
        <v>46</v>
      </c>
      <c r="D10" s="157" t="s">
        <v>47</v>
      </c>
      <c r="E10" s="320" t="s">
        <v>215</v>
      </c>
      <c r="F10" s="322">
        <v>12.41</v>
      </c>
      <c r="G10" s="324" t="s">
        <v>215</v>
      </c>
      <c r="H10" s="308">
        <v>12.41</v>
      </c>
      <c r="I10" s="326">
        <f t="shared" ref="I10" si="0" xml:space="preserve"> IF(ISBLANK(H10), "",TRUNC(51.39* (H10-1.5)^1.05))</f>
        <v>631</v>
      </c>
      <c r="J10" s="5"/>
      <c r="K10" s="5"/>
      <c r="L10" s="5"/>
    </row>
    <row r="11" spans="1:19" ht="14.25" customHeight="1" thickBot="1">
      <c r="A11" s="319"/>
      <c r="B11" s="319"/>
      <c r="C11" s="133" t="s">
        <v>48</v>
      </c>
      <c r="D11" s="134" t="s">
        <v>14</v>
      </c>
      <c r="E11" s="321"/>
      <c r="F11" s="323"/>
      <c r="G11" s="325"/>
      <c r="H11" s="309"/>
      <c r="I11" s="327">
        <f t="shared" ref="I11" si="1" xml:space="preserve"> IF(ISBLANK(I10), "",TRUNC(51.39* (I10-1.5)^1.05))</f>
        <v>44650</v>
      </c>
      <c r="J11" s="5"/>
      <c r="K11" s="5"/>
      <c r="L11" s="5"/>
    </row>
    <row r="12" spans="1:19" ht="14.25" customHeight="1">
      <c r="A12" s="318">
        <f>A10+1</f>
        <v>2</v>
      </c>
      <c r="B12" s="318">
        <f>B9+1</f>
        <v>1</v>
      </c>
      <c r="C12" s="156" t="s">
        <v>150</v>
      </c>
      <c r="D12" s="157" t="s">
        <v>151</v>
      </c>
      <c r="E12" s="320">
        <v>11.16</v>
      </c>
      <c r="F12" s="322">
        <v>12.32</v>
      </c>
      <c r="G12" s="324">
        <v>11.42</v>
      </c>
      <c r="H12" s="308">
        <v>12.32</v>
      </c>
      <c r="I12" s="326">
        <f xml:space="preserve"> IF(ISBLANK(H12), "",TRUNC(51.39* (H12-1.5)^1.05))</f>
        <v>626</v>
      </c>
      <c r="J12" s="5"/>
      <c r="K12" s="5"/>
      <c r="L12" s="5"/>
    </row>
    <row r="13" spans="1:19" ht="14.25" customHeight="1" thickBot="1">
      <c r="A13" s="319"/>
      <c r="B13" s="319"/>
      <c r="C13" s="133" t="s">
        <v>152</v>
      </c>
      <c r="D13" s="134" t="s">
        <v>60</v>
      </c>
      <c r="E13" s="321"/>
      <c r="F13" s="323"/>
      <c r="G13" s="325"/>
      <c r="H13" s="309"/>
      <c r="I13" s="327">
        <f xml:space="preserve"> IF(ISBLANK(I12), "",TRUNC(51.39* (I12-1.5)^1.05))</f>
        <v>44277</v>
      </c>
      <c r="J13" s="5"/>
      <c r="K13" s="5"/>
      <c r="L13" s="5"/>
    </row>
    <row r="14" spans="1:19" ht="14.25" customHeight="1">
      <c r="A14" s="318">
        <f>A12+1</f>
        <v>3</v>
      </c>
      <c r="B14" s="318">
        <f>B10+1</f>
        <v>3</v>
      </c>
      <c r="C14" s="156" t="s">
        <v>110</v>
      </c>
      <c r="D14" s="157" t="s">
        <v>111</v>
      </c>
      <c r="E14" s="320">
        <v>11.21</v>
      </c>
      <c r="F14" s="322">
        <v>10.42</v>
      </c>
      <c r="G14" s="324">
        <v>9.84</v>
      </c>
      <c r="H14" s="308">
        <v>11.21</v>
      </c>
      <c r="I14" s="326">
        <f t="shared" ref="I14" si="2" xml:space="preserve"> IF(ISBLANK(H14), "",TRUNC(51.39* (H14-1.5)^1.05))</f>
        <v>559</v>
      </c>
      <c r="J14" s="5"/>
      <c r="K14" s="5"/>
      <c r="L14" s="5"/>
    </row>
    <row r="15" spans="1:19" ht="14.25" customHeight="1" thickBot="1">
      <c r="A15" s="319"/>
      <c r="B15" s="319"/>
      <c r="C15" s="133" t="s">
        <v>112</v>
      </c>
      <c r="D15" s="134" t="s">
        <v>113</v>
      </c>
      <c r="E15" s="321"/>
      <c r="F15" s="323"/>
      <c r="G15" s="325"/>
      <c r="H15" s="309"/>
      <c r="I15" s="327">
        <f t="shared" ref="I15" si="3" xml:space="preserve"> IF(ISBLANK(I14), "",TRUNC(51.39* (I14-1.5)^1.05))</f>
        <v>39303</v>
      </c>
      <c r="J15" s="5"/>
      <c r="K15" s="5"/>
      <c r="L15" s="5"/>
    </row>
    <row r="16" spans="1:19" ht="14.25" customHeight="1">
      <c r="A16" s="318">
        <f>A14+1</f>
        <v>4</v>
      </c>
      <c r="B16" s="318">
        <f>B18+1</f>
        <v>5</v>
      </c>
      <c r="C16" s="156" t="s">
        <v>201</v>
      </c>
      <c r="D16" s="157" t="s">
        <v>202</v>
      </c>
      <c r="E16" s="320" t="s">
        <v>215</v>
      </c>
      <c r="F16" s="322" t="s">
        <v>215</v>
      </c>
      <c r="G16" s="324">
        <v>10.85</v>
      </c>
      <c r="H16" s="308">
        <v>10.85</v>
      </c>
      <c r="I16" s="326">
        <f t="shared" ref="I16" si="4" xml:space="preserve"> IF(ISBLANK(H16), "",TRUNC(51.39* (H16-1.5)^1.05))</f>
        <v>537</v>
      </c>
      <c r="J16" s="5"/>
      <c r="K16" s="5"/>
      <c r="L16" s="5"/>
    </row>
    <row r="17" spans="1:12" ht="14.25" customHeight="1" thickBot="1">
      <c r="A17" s="319"/>
      <c r="B17" s="319"/>
      <c r="C17" s="133">
        <v>38120</v>
      </c>
      <c r="D17" s="134" t="s">
        <v>196</v>
      </c>
      <c r="E17" s="321"/>
      <c r="F17" s="323"/>
      <c r="G17" s="325"/>
      <c r="H17" s="309"/>
      <c r="I17" s="327">
        <f xml:space="preserve"> IF(ISBLANK(I16), "",TRUNC(51.39* (I16-1.5)^1.05))</f>
        <v>37676</v>
      </c>
      <c r="J17" s="5"/>
      <c r="K17" s="5"/>
      <c r="L17" s="5"/>
    </row>
    <row r="18" spans="1:12" ht="14.25" customHeight="1">
      <c r="A18" s="318">
        <f>A16+1</f>
        <v>5</v>
      </c>
      <c r="B18" s="318">
        <f>B14+1</f>
        <v>4</v>
      </c>
      <c r="C18" s="156" t="s">
        <v>97</v>
      </c>
      <c r="D18" s="157" t="s">
        <v>98</v>
      </c>
      <c r="E18" s="320">
        <v>9.6</v>
      </c>
      <c r="F18" s="322">
        <v>9.01</v>
      </c>
      <c r="G18" s="324">
        <v>9.07</v>
      </c>
      <c r="H18" s="308">
        <v>9.6</v>
      </c>
      <c r="I18" s="326">
        <f t="shared" ref="I18" si="5" xml:space="preserve"> IF(ISBLANK(H18), "",TRUNC(51.39* (H18-1.5)^1.05))</f>
        <v>462</v>
      </c>
      <c r="J18" s="5"/>
      <c r="K18" s="5"/>
      <c r="L18" s="5"/>
    </row>
    <row r="19" spans="1:12" ht="14.25" customHeight="1" thickBot="1">
      <c r="A19" s="319"/>
      <c r="B19" s="319"/>
      <c r="C19" s="133" t="s">
        <v>99</v>
      </c>
      <c r="D19" s="134" t="s">
        <v>14</v>
      </c>
      <c r="E19" s="321"/>
      <c r="F19" s="323"/>
      <c r="G19" s="325"/>
      <c r="H19" s="309"/>
      <c r="I19" s="327">
        <f t="shared" ref="I19" si="6" xml:space="preserve"> IF(ISBLANK(I18), "",TRUNC(51.39* (I18-1.5)^1.05))</f>
        <v>32156</v>
      </c>
      <c r="J19" s="5"/>
      <c r="K19" s="5"/>
      <c r="L19" s="5"/>
    </row>
    <row r="20" spans="1:12" ht="14.25" customHeight="1">
      <c r="A20" s="318">
        <f>A18+1</f>
        <v>6</v>
      </c>
      <c r="B20" s="318">
        <f>B16+1</f>
        <v>6</v>
      </c>
      <c r="C20" s="156" t="s">
        <v>50</v>
      </c>
      <c r="D20" s="157" t="s">
        <v>116</v>
      </c>
      <c r="E20" s="320">
        <v>9.33</v>
      </c>
      <c r="F20" s="322">
        <v>8.94</v>
      </c>
      <c r="G20" s="324">
        <v>9.1</v>
      </c>
      <c r="H20" s="308">
        <v>9.33</v>
      </c>
      <c r="I20" s="326">
        <f t="shared" ref="I20" si="7" xml:space="preserve"> IF(ISBLANK(H20), "",TRUNC(51.39* (H20-1.5)^1.05))</f>
        <v>445</v>
      </c>
    </row>
    <row r="21" spans="1:12" ht="13.5" customHeight="1" thickBot="1">
      <c r="A21" s="319"/>
      <c r="B21" s="319"/>
      <c r="C21" s="133" t="s">
        <v>117</v>
      </c>
      <c r="D21" s="134" t="s">
        <v>113</v>
      </c>
      <c r="E21" s="321"/>
      <c r="F21" s="323"/>
      <c r="G21" s="325"/>
      <c r="H21" s="309"/>
      <c r="I21" s="327">
        <f t="shared" ref="I21" si="8" xml:space="preserve"> IF(ISBLANK(I20), "",TRUNC(51.39* (I20-1.5)^1.05))</f>
        <v>30911</v>
      </c>
    </row>
  </sheetData>
  <mergeCells count="50">
    <mergeCell ref="A20:A21"/>
    <mergeCell ref="E20:E21"/>
    <mergeCell ref="F20:F21"/>
    <mergeCell ref="G20:G21"/>
    <mergeCell ref="I20:I21"/>
    <mergeCell ref="H20:H21"/>
    <mergeCell ref="B20:B21"/>
    <mergeCell ref="A14:A15"/>
    <mergeCell ref="E14:E15"/>
    <mergeCell ref="F14:F15"/>
    <mergeCell ref="G14:G15"/>
    <mergeCell ref="I14:I15"/>
    <mergeCell ref="B14:B15"/>
    <mergeCell ref="A16:A17"/>
    <mergeCell ref="E18:E19"/>
    <mergeCell ref="F18:F19"/>
    <mergeCell ref="G18:G19"/>
    <mergeCell ref="I18:I19"/>
    <mergeCell ref="H18:H19"/>
    <mergeCell ref="B18:B19"/>
    <mergeCell ref="A18:A19"/>
    <mergeCell ref="E16:E17"/>
    <mergeCell ref="F16:F17"/>
    <mergeCell ref="G16:G17"/>
    <mergeCell ref="I16:I17"/>
    <mergeCell ref="H16:H17"/>
    <mergeCell ref="B16:B17"/>
    <mergeCell ref="A12:A13"/>
    <mergeCell ref="E10:E11"/>
    <mergeCell ref="F10:F11"/>
    <mergeCell ref="G10:G11"/>
    <mergeCell ref="I10:I11"/>
    <mergeCell ref="B10:B11"/>
    <mergeCell ref="A10:A11"/>
    <mergeCell ref="E12:E13"/>
    <mergeCell ref="F12:F13"/>
    <mergeCell ref="G12:G13"/>
    <mergeCell ref="I12:I13"/>
    <mergeCell ref="B12:B13"/>
    <mergeCell ref="E7:G7"/>
    <mergeCell ref="A8:A9"/>
    <mergeCell ref="E8:E9"/>
    <mergeCell ref="F8:F9"/>
    <mergeCell ref="G8:G9"/>
    <mergeCell ref="B8:B9"/>
    <mergeCell ref="I8:I9"/>
    <mergeCell ref="H8:H9"/>
    <mergeCell ref="H12:H13"/>
    <mergeCell ref="H10:H11"/>
    <mergeCell ref="H14:H15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showZeros="0" zoomScale="80" zoomScaleNormal="80" workbookViewId="0">
      <selection activeCell="C16" sqref="C16"/>
    </sheetView>
  </sheetViews>
  <sheetFormatPr defaultColWidth="9.109375" defaultRowHeight="13.2"/>
  <cols>
    <col min="1" max="2" width="6.6640625" style="6" customWidth="1"/>
    <col min="3" max="3" width="11.44140625" style="6" customWidth="1"/>
    <col min="4" max="4" width="14.44140625" style="5" bestFit="1" customWidth="1"/>
    <col min="5" max="10" width="2.6640625" style="6" customWidth="1"/>
    <col min="11" max="34" width="2.6640625" style="5" customWidth="1"/>
    <col min="35" max="36" width="10" style="5" bestFit="1" customWidth="1"/>
    <col min="37" max="16384" width="9.109375" style="5"/>
  </cols>
  <sheetData>
    <row r="1" spans="1:37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7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7" ht="18" customHeight="1">
      <c r="A4" s="10"/>
      <c r="B4" s="10"/>
      <c r="C4" s="173" t="s">
        <v>22</v>
      </c>
      <c r="D4" s="1"/>
      <c r="E4" s="5"/>
      <c r="F4" s="7" t="s">
        <v>23</v>
      </c>
      <c r="H4" s="3"/>
      <c r="I4" s="3"/>
      <c r="J4" s="3"/>
      <c r="K4" s="3"/>
      <c r="L4" s="3"/>
      <c r="M4" s="3"/>
      <c r="N4" s="3"/>
    </row>
    <row r="5" spans="1:37" ht="13.5" customHeight="1">
      <c r="A5" s="5"/>
      <c r="B5" s="5"/>
      <c r="C5" s="171" t="s">
        <v>243</v>
      </c>
      <c r="D5" s="7"/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ht="13.5" customHeight="1" thickBot="1">
      <c r="A6" s="5"/>
      <c r="B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32" customFormat="1" ht="15" customHeight="1" thickBot="1">
      <c r="A7" s="5"/>
      <c r="B7" s="5"/>
      <c r="C7" s="149" t="s">
        <v>5</v>
      </c>
      <c r="D7" s="150" t="s">
        <v>6</v>
      </c>
      <c r="E7" s="223" t="s">
        <v>309</v>
      </c>
      <c r="F7" s="224"/>
      <c r="G7" s="225"/>
      <c r="H7" s="223" t="s">
        <v>310</v>
      </c>
      <c r="I7" s="224"/>
      <c r="J7" s="225"/>
      <c r="K7" s="223" t="s">
        <v>311</v>
      </c>
      <c r="L7" s="224"/>
      <c r="M7" s="225"/>
      <c r="N7" s="223" t="s">
        <v>312</v>
      </c>
      <c r="O7" s="224"/>
      <c r="P7" s="225"/>
      <c r="Q7" s="223" t="s">
        <v>313</v>
      </c>
      <c r="R7" s="224"/>
      <c r="S7" s="225"/>
      <c r="T7" s="223" t="s">
        <v>314</v>
      </c>
      <c r="U7" s="224"/>
      <c r="V7" s="225"/>
      <c r="W7" s="223" t="s">
        <v>315</v>
      </c>
      <c r="X7" s="224"/>
      <c r="Y7" s="225"/>
      <c r="Z7" s="223" t="s">
        <v>316</v>
      </c>
      <c r="AA7" s="224"/>
      <c r="AB7" s="225"/>
      <c r="AC7" s="223" t="s">
        <v>317</v>
      </c>
      <c r="AD7" s="224"/>
      <c r="AE7" s="225"/>
      <c r="AF7" s="223" t="s">
        <v>318</v>
      </c>
      <c r="AG7" s="224"/>
      <c r="AH7" s="225"/>
      <c r="AI7" s="206"/>
      <c r="AJ7" s="5"/>
      <c r="AK7" s="5"/>
    </row>
    <row r="8" spans="1:37" ht="15" customHeight="1" thickBot="1">
      <c r="A8" s="175" t="s">
        <v>0</v>
      </c>
      <c r="B8" s="175" t="s">
        <v>244</v>
      </c>
      <c r="C8" s="169" t="s">
        <v>7</v>
      </c>
      <c r="D8" s="170" t="s">
        <v>1</v>
      </c>
      <c r="E8" s="223" t="s">
        <v>319</v>
      </c>
      <c r="F8" s="224"/>
      <c r="G8" s="225"/>
      <c r="H8" s="223" t="s">
        <v>320</v>
      </c>
      <c r="I8" s="224"/>
      <c r="J8" s="225"/>
      <c r="K8" s="223" t="s">
        <v>321</v>
      </c>
      <c r="L8" s="224"/>
      <c r="M8" s="225"/>
      <c r="N8" s="223"/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153" t="s">
        <v>2</v>
      </c>
      <c r="AJ8" s="153" t="s">
        <v>12</v>
      </c>
    </row>
    <row r="9" spans="1:37" ht="15" customHeight="1">
      <c r="A9" s="230">
        <v>1</v>
      </c>
      <c r="B9" s="230">
        <f>B19+1</f>
        <v>2</v>
      </c>
      <c r="C9" s="90" t="s">
        <v>110</v>
      </c>
      <c r="D9" s="91" t="s">
        <v>111</v>
      </c>
      <c r="E9" s="80"/>
      <c r="F9" s="81"/>
      <c r="G9" s="82"/>
      <c r="H9" s="80"/>
      <c r="I9" s="81"/>
      <c r="J9" s="82"/>
      <c r="K9" s="80"/>
      <c r="L9" s="81"/>
      <c r="M9" s="82"/>
      <c r="N9" s="80" t="s">
        <v>216</v>
      </c>
      <c r="O9" s="81"/>
      <c r="P9" s="82"/>
      <c r="Q9" s="80" t="s">
        <v>216</v>
      </c>
      <c r="R9" s="81"/>
      <c r="S9" s="82"/>
      <c r="T9" s="80" t="s">
        <v>216</v>
      </c>
      <c r="U9" s="81"/>
      <c r="V9" s="82"/>
      <c r="W9" s="80" t="s">
        <v>216</v>
      </c>
      <c r="X9" s="81"/>
      <c r="Y9" s="82"/>
      <c r="Z9" s="80" t="s">
        <v>216</v>
      </c>
      <c r="AA9" s="81"/>
      <c r="AB9" s="82"/>
      <c r="AC9" s="80" t="s">
        <v>216</v>
      </c>
      <c r="AD9" s="81"/>
      <c r="AE9" s="82"/>
      <c r="AF9" s="80" t="s">
        <v>216</v>
      </c>
      <c r="AG9" s="81"/>
      <c r="AH9" s="82"/>
      <c r="AI9" s="328">
        <v>1.73</v>
      </c>
      <c r="AJ9" s="332">
        <f t="shared" ref="AJ9" si="0" xml:space="preserve"> IF(ISBLANK(AI9), "",TRUNC(0.8465* (AI9*100-75)^1.42))</f>
        <v>569</v>
      </c>
    </row>
    <row r="10" spans="1:37" ht="15" customHeight="1" thickBot="1">
      <c r="A10" s="231"/>
      <c r="B10" s="231"/>
      <c r="C10" s="92" t="s">
        <v>112</v>
      </c>
      <c r="D10" s="93" t="s">
        <v>113</v>
      </c>
      <c r="E10" s="83" t="s">
        <v>216</v>
      </c>
      <c r="F10" s="84"/>
      <c r="G10" s="85"/>
      <c r="H10" s="83" t="s">
        <v>216</v>
      </c>
      <c r="I10" s="84"/>
      <c r="J10" s="85"/>
      <c r="K10" s="83" t="s">
        <v>215</v>
      </c>
      <c r="L10" s="84" t="s">
        <v>215</v>
      </c>
      <c r="M10" s="85" t="s">
        <v>215</v>
      </c>
      <c r="N10" s="83"/>
      <c r="O10" s="84"/>
      <c r="P10" s="85"/>
      <c r="Q10" s="83"/>
      <c r="R10" s="84"/>
      <c r="S10" s="85"/>
      <c r="T10" s="83"/>
      <c r="U10" s="84"/>
      <c r="V10" s="85"/>
      <c r="W10" s="83"/>
      <c r="X10" s="84"/>
      <c r="Y10" s="85"/>
      <c r="Z10" s="83"/>
      <c r="AA10" s="84"/>
      <c r="AB10" s="85"/>
      <c r="AC10" s="83"/>
      <c r="AD10" s="84"/>
      <c r="AE10" s="85"/>
      <c r="AF10" s="83"/>
      <c r="AG10" s="84"/>
      <c r="AH10" s="85"/>
      <c r="AI10" s="329"/>
      <c r="AJ10" s="333">
        <f xml:space="preserve"> IF(ISBLANK(AJ9), "",TRUNC(0.8465* (AJ9*100-75)^1.42))</f>
        <v>4776095</v>
      </c>
    </row>
    <row r="11" spans="1:37" ht="15" customHeight="1">
      <c r="A11" s="230">
        <f>A9+1</f>
        <v>2</v>
      </c>
      <c r="B11" s="230">
        <f>B17+1</f>
        <v>6</v>
      </c>
      <c r="C11" s="90" t="s">
        <v>150</v>
      </c>
      <c r="D11" s="91" t="s">
        <v>151</v>
      </c>
      <c r="E11" s="80"/>
      <c r="F11" s="81"/>
      <c r="G11" s="82"/>
      <c r="H11" s="80"/>
      <c r="I11" s="81"/>
      <c r="J11" s="82"/>
      <c r="K11" s="80"/>
      <c r="L11" s="81"/>
      <c r="M11" s="82"/>
      <c r="N11" s="80" t="s">
        <v>216</v>
      </c>
      <c r="O11" s="81"/>
      <c r="P11" s="82"/>
      <c r="Q11" s="80" t="s">
        <v>216</v>
      </c>
      <c r="R11" s="81"/>
      <c r="S11" s="82"/>
      <c r="T11" s="80" t="s">
        <v>216</v>
      </c>
      <c r="U11" s="81"/>
      <c r="V11" s="82"/>
      <c r="W11" s="80" t="s">
        <v>216</v>
      </c>
      <c r="X11" s="81"/>
      <c r="Y11" s="82"/>
      <c r="Z11" s="80" t="s">
        <v>216</v>
      </c>
      <c r="AA11" s="81"/>
      <c r="AB11" s="82"/>
      <c r="AC11" s="80" t="s">
        <v>216</v>
      </c>
      <c r="AD11" s="81"/>
      <c r="AE11" s="82"/>
      <c r="AF11" s="80" t="s">
        <v>216</v>
      </c>
      <c r="AG11" s="81"/>
      <c r="AH11" s="82"/>
      <c r="AI11" s="330" t="s">
        <v>318</v>
      </c>
      <c r="AJ11" s="332">
        <f t="shared" ref="AJ11" si="1" xml:space="preserve"> IF(ISBLANK(AI11), "",TRUNC(0.8465* (AI11*100-75)^1.42))</f>
        <v>520</v>
      </c>
    </row>
    <row r="12" spans="1:37" ht="15" customHeight="1" thickBot="1">
      <c r="A12" s="231"/>
      <c r="B12" s="231"/>
      <c r="C12" s="92" t="s">
        <v>152</v>
      </c>
      <c r="D12" s="93" t="s">
        <v>60</v>
      </c>
      <c r="E12" s="83" t="s">
        <v>215</v>
      </c>
      <c r="F12" s="84" t="s">
        <v>215</v>
      </c>
      <c r="G12" s="85" t="s">
        <v>215</v>
      </c>
      <c r="H12" s="83"/>
      <c r="I12" s="84"/>
      <c r="J12" s="85"/>
      <c r="K12" s="83"/>
      <c r="L12" s="84"/>
      <c r="M12" s="85"/>
      <c r="N12" s="83"/>
      <c r="O12" s="84"/>
      <c r="P12" s="85"/>
      <c r="Q12" s="83"/>
      <c r="R12" s="84"/>
      <c r="S12" s="85"/>
      <c r="T12" s="83"/>
      <c r="U12" s="84"/>
      <c r="V12" s="85"/>
      <c r="W12" s="83"/>
      <c r="X12" s="84"/>
      <c r="Y12" s="85"/>
      <c r="Z12" s="83"/>
      <c r="AA12" s="84"/>
      <c r="AB12" s="85"/>
      <c r="AC12" s="83"/>
      <c r="AD12" s="84"/>
      <c r="AE12" s="85"/>
      <c r="AF12" s="83"/>
      <c r="AG12" s="84"/>
      <c r="AH12" s="85"/>
      <c r="AI12" s="331"/>
      <c r="AJ12" s="333">
        <f t="shared" ref="AJ12" si="2" xml:space="preserve"> IF(ISBLANK(AJ11), "",TRUNC(0.8465* (AJ11*100-75)^1.42))</f>
        <v>4202053</v>
      </c>
    </row>
    <row r="13" spans="1:37" ht="15" customHeight="1">
      <c r="A13" s="230">
        <f>A11+1</f>
        <v>3</v>
      </c>
      <c r="B13" s="230">
        <f>B9+1</f>
        <v>3</v>
      </c>
      <c r="C13" s="90" t="s">
        <v>97</v>
      </c>
      <c r="D13" s="91" t="s">
        <v>98</v>
      </c>
      <c r="E13" s="80"/>
      <c r="F13" s="81"/>
      <c r="G13" s="82"/>
      <c r="H13" s="80"/>
      <c r="I13" s="81"/>
      <c r="J13" s="82"/>
      <c r="K13" s="80"/>
      <c r="L13" s="81"/>
      <c r="M13" s="82"/>
      <c r="N13" s="80" t="s">
        <v>215</v>
      </c>
      <c r="O13" s="81" t="s">
        <v>216</v>
      </c>
      <c r="P13" s="82"/>
      <c r="Q13" s="80" t="s">
        <v>215</v>
      </c>
      <c r="R13" s="81" t="s">
        <v>216</v>
      </c>
      <c r="S13" s="82"/>
      <c r="T13" s="80" t="s">
        <v>215</v>
      </c>
      <c r="U13" s="81" t="s">
        <v>215</v>
      </c>
      <c r="V13" s="82" t="s">
        <v>216</v>
      </c>
      <c r="W13" s="80" t="s">
        <v>215</v>
      </c>
      <c r="X13" s="81" t="s">
        <v>216</v>
      </c>
      <c r="Y13" s="82"/>
      <c r="Z13" s="80" t="s">
        <v>216</v>
      </c>
      <c r="AA13" s="81"/>
      <c r="AB13" s="82"/>
      <c r="AC13" s="80" t="s">
        <v>216</v>
      </c>
      <c r="AD13" s="81"/>
      <c r="AE13" s="82"/>
      <c r="AF13" s="80" t="s">
        <v>215</v>
      </c>
      <c r="AG13" s="81" t="s">
        <v>215</v>
      </c>
      <c r="AH13" s="82" t="s">
        <v>215</v>
      </c>
      <c r="AI13" s="330" t="s">
        <v>317</v>
      </c>
      <c r="AJ13" s="332">
        <f t="shared" ref="AJ13" si="3" xml:space="preserve"> IF(ISBLANK(AI13), "",TRUNC(0.8465* (AI13*100-75)^1.42))</f>
        <v>496</v>
      </c>
      <c r="AK13" s="207"/>
    </row>
    <row r="14" spans="1:37" ht="15" customHeight="1" thickBot="1">
      <c r="A14" s="231"/>
      <c r="B14" s="231"/>
      <c r="C14" s="92" t="s">
        <v>99</v>
      </c>
      <c r="D14" s="93" t="s">
        <v>14</v>
      </c>
      <c r="E14" s="83"/>
      <c r="F14" s="84"/>
      <c r="G14" s="85"/>
      <c r="H14" s="83"/>
      <c r="I14" s="84"/>
      <c r="J14" s="85"/>
      <c r="K14" s="83"/>
      <c r="L14" s="84"/>
      <c r="M14" s="85"/>
      <c r="N14" s="83"/>
      <c r="O14" s="84"/>
      <c r="P14" s="85"/>
      <c r="Q14" s="83"/>
      <c r="R14" s="84"/>
      <c r="S14" s="85"/>
      <c r="T14" s="83"/>
      <c r="U14" s="84"/>
      <c r="V14" s="85"/>
      <c r="W14" s="83"/>
      <c r="X14" s="84"/>
      <c r="Y14" s="85"/>
      <c r="Z14" s="83"/>
      <c r="AA14" s="84"/>
      <c r="AB14" s="85"/>
      <c r="AC14" s="83"/>
      <c r="AD14" s="84"/>
      <c r="AE14" s="85"/>
      <c r="AF14" s="83"/>
      <c r="AG14" s="84"/>
      <c r="AH14" s="85"/>
      <c r="AI14" s="331"/>
      <c r="AJ14" s="333">
        <f t="shared" ref="AJ14" si="4" xml:space="preserve"> IF(ISBLANK(AJ13), "",TRUNC(0.8465* (AJ13*100-75)^1.42))</f>
        <v>3928961</v>
      </c>
      <c r="AK14" s="208"/>
    </row>
    <row r="15" spans="1:37" ht="15" customHeight="1">
      <c r="A15" s="230">
        <f>A13+1</f>
        <v>4</v>
      </c>
      <c r="B15" s="230">
        <f>B13+1</f>
        <v>4</v>
      </c>
      <c r="C15" s="90" t="s">
        <v>201</v>
      </c>
      <c r="D15" s="91" t="s">
        <v>202</v>
      </c>
      <c r="E15" s="80"/>
      <c r="F15" s="81"/>
      <c r="G15" s="82"/>
      <c r="H15" s="80" t="s">
        <v>216</v>
      </c>
      <c r="I15" s="81"/>
      <c r="J15" s="82"/>
      <c r="K15" s="80" t="s">
        <v>216</v>
      </c>
      <c r="L15" s="81"/>
      <c r="M15" s="82"/>
      <c r="N15" s="80" t="s">
        <v>216</v>
      </c>
      <c r="O15" s="81"/>
      <c r="P15" s="82"/>
      <c r="Q15" s="80" t="s">
        <v>216</v>
      </c>
      <c r="R15" s="81"/>
      <c r="S15" s="82"/>
      <c r="T15" s="80" t="s">
        <v>215</v>
      </c>
      <c r="U15" s="81" t="s">
        <v>216</v>
      </c>
      <c r="V15" s="82"/>
      <c r="W15" s="80" t="s">
        <v>215</v>
      </c>
      <c r="X15" s="81" t="s">
        <v>216</v>
      </c>
      <c r="Y15" s="82"/>
      <c r="Z15" s="80" t="s">
        <v>216</v>
      </c>
      <c r="AA15" s="81"/>
      <c r="AB15" s="82"/>
      <c r="AC15" s="80" t="s">
        <v>215</v>
      </c>
      <c r="AD15" s="81" t="s">
        <v>215</v>
      </c>
      <c r="AE15" s="82" t="s">
        <v>216</v>
      </c>
      <c r="AF15" s="80" t="s">
        <v>215</v>
      </c>
      <c r="AG15" s="81" t="s">
        <v>215</v>
      </c>
      <c r="AH15" s="82" t="s">
        <v>215</v>
      </c>
      <c r="AI15" s="330" t="s">
        <v>317</v>
      </c>
      <c r="AJ15" s="332">
        <f t="shared" ref="AJ15" si="5" xml:space="preserve"> IF(ISBLANK(AI15), "",TRUNC(0.8465* (AI15*100-75)^1.42))</f>
        <v>496</v>
      </c>
    </row>
    <row r="16" spans="1:37" ht="15" customHeight="1" thickBot="1">
      <c r="A16" s="231"/>
      <c r="B16" s="231"/>
      <c r="C16" s="92">
        <v>38120</v>
      </c>
      <c r="D16" s="93" t="s">
        <v>205</v>
      </c>
      <c r="E16" s="83"/>
      <c r="F16" s="84"/>
      <c r="G16" s="85"/>
      <c r="H16" s="83"/>
      <c r="I16" s="84"/>
      <c r="J16" s="85"/>
      <c r="K16" s="83"/>
      <c r="L16" s="84"/>
      <c r="M16" s="85"/>
      <c r="N16" s="83"/>
      <c r="O16" s="84"/>
      <c r="P16" s="85"/>
      <c r="Q16" s="83"/>
      <c r="R16" s="84"/>
      <c r="S16" s="85"/>
      <c r="T16" s="83"/>
      <c r="U16" s="84"/>
      <c r="V16" s="85"/>
      <c r="W16" s="83"/>
      <c r="X16" s="84"/>
      <c r="Y16" s="85"/>
      <c r="Z16" s="83"/>
      <c r="AA16" s="84"/>
      <c r="AB16" s="85"/>
      <c r="AC16" s="83"/>
      <c r="AD16" s="84"/>
      <c r="AE16" s="85"/>
      <c r="AF16" s="83"/>
      <c r="AG16" s="84"/>
      <c r="AH16" s="85"/>
      <c r="AI16" s="331"/>
      <c r="AJ16" s="333">
        <f t="shared" ref="AJ16" si="6" xml:space="preserve"> IF(ISBLANK(AJ15), "",TRUNC(0.8465* (AJ15*100-75)^1.42))</f>
        <v>3928961</v>
      </c>
    </row>
    <row r="17" spans="1:36" ht="15" customHeight="1">
      <c r="A17" s="230">
        <f>A15+1</f>
        <v>5</v>
      </c>
      <c r="B17" s="230">
        <f>B15+1</f>
        <v>5</v>
      </c>
      <c r="C17" s="90" t="s">
        <v>46</v>
      </c>
      <c r="D17" s="91" t="s">
        <v>47</v>
      </c>
      <c r="E17" s="80"/>
      <c r="F17" s="81"/>
      <c r="G17" s="82"/>
      <c r="H17" s="80"/>
      <c r="I17" s="81"/>
      <c r="J17" s="82"/>
      <c r="K17" s="80"/>
      <c r="L17" s="81"/>
      <c r="M17" s="82"/>
      <c r="N17" s="80"/>
      <c r="O17" s="81"/>
      <c r="P17" s="82"/>
      <c r="Q17" s="80" t="s">
        <v>216</v>
      </c>
      <c r="R17" s="81"/>
      <c r="S17" s="82"/>
      <c r="T17" s="80" t="s">
        <v>216</v>
      </c>
      <c r="U17" s="81"/>
      <c r="V17" s="82"/>
      <c r="W17" s="80" t="s">
        <v>216</v>
      </c>
      <c r="X17" s="81"/>
      <c r="Y17" s="82"/>
      <c r="Z17" s="80" t="s">
        <v>216</v>
      </c>
      <c r="AA17" s="81"/>
      <c r="AB17" s="82"/>
      <c r="AC17" s="80" t="s">
        <v>215</v>
      </c>
      <c r="AD17" s="81" t="s">
        <v>215</v>
      </c>
      <c r="AE17" s="82" t="s">
        <v>215</v>
      </c>
      <c r="AF17" s="80"/>
      <c r="AG17" s="81"/>
      <c r="AH17" s="82"/>
      <c r="AI17" s="330" t="s">
        <v>316</v>
      </c>
      <c r="AJ17" s="332">
        <f t="shared" ref="AJ17" si="7" xml:space="preserve"> IF(ISBLANK(AI17), "",TRUNC(0.8465* (AI17*100-75)^1.42))</f>
        <v>472</v>
      </c>
    </row>
    <row r="18" spans="1:36" ht="15" customHeight="1" thickBot="1">
      <c r="A18" s="231"/>
      <c r="B18" s="231"/>
      <c r="C18" s="92" t="s">
        <v>48</v>
      </c>
      <c r="D18" s="93" t="s">
        <v>14</v>
      </c>
      <c r="E18" s="86"/>
      <c r="F18" s="87"/>
      <c r="G18" s="88"/>
      <c r="H18" s="86"/>
      <c r="I18" s="87"/>
      <c r="J18" s="88"/>
      <c r="K18" s="86"/>
      <c r="L18" s="87"/>
      <c r="M18" s="88"/>
      <c r="N18" s="86"/>
      <c r="O18" s="87"/>
      <c r="P18" s="88"/>
      <c r="Q18" s="86"/>
      <c r="R18" s="87"/>
      <c r="S18" s="88"/>
      <c r="T18" s="86"/>
      <c r="U18" s="87"/>
      <c r="V18" s="88"/>
      <c r="W18" s="86"/>
      <c r="X18" s="87"/>
      <c r="Y18" s="88"/>
      <c r="Z18" s="86"/>
      <c r="AA18" s="87"/>
      <c r="AB18" s="88"/>
      <c r="AC18" s="86"/>
      <c r="AD18" s="87"/>
      <c r="AE18" s="88"/>
      <c r="AF18" s="86"/>
      <c r="AG18" s="87"/>
      <c r="AH18" s="88"/>
      <c r="AI18" s="331"/>
      <c r="AJ18" s="333">
        <f t="shared" ref="AJ18" si="8" xml:space="preserve"> IF(ISBLANK(AJ17), "",TRUNC(0.8465* (AJ17*100-75)^1.42))</f>
        <v>3661372</v>
      </c>
    </row>
    <row r="19" spans="1:36" ht="15" customHeight="1">
      <c r="A19" s="230">
        <f>A17+1</f>
        <v>6</v>
      </c>
      <c r="B19" s="230">
        <v>1</v>
      </c>
      <c r="C19" s="90" t="s">
        <v>50</v>
      </c>
      <c r="D19" s="91" t="s">
        <v>116</v>
      </c>
      <c r="E19" s="80" t="s">
        <v>216</v>
      </c>
      <c r="F19" s="81"/>
      <c r="G19" s="82"/>
      <c r="H19" s="80" t="s">
        <v>216</v>
      </c>
      <c r="I19" s="81"/>
      <c r="J19" s="82"/>
      <c r="K19" s="80" t="s">
        <v>216</v>
      </c>
      <c r="L19" s="81"/>
      <c r="M19" s="82"/>
      <c r="N19" s="80" t="s">
        <v>216</v>
      </c>
      <c r="O19" s="81"/>
      <c r="P19" s="82"/>
      <c r="Q19" s="80" t="s">
        <v>216</v>
      </c>
      <c r="R19" s="81"/>
      <c r="S19" s="82"/>
      <c r="T19" s="80" t="s">
        <v>216</v>
      </c>
      <c r="U19" s="81"/>
      <c r="V19" s="82"/>
      <c r="W19" s="80" t="s">
        <v>215</v>
      </c>
      <c r="X19" s="81" t="s">
        <v>215</v>
      </c>
      <c r="Y19" s="82" t="s">
        <v>215</v>
      </c>
      <c r="Z19" s="80"/>
      <c r="AA19" s="81"/>
      <c r="AB19" s="82"/>
      <c r="AC19" s="80"/>
      <c r="AD19" s="81"/>
      <c r="AE19" s="82"/>
      <c r="AF19" s="80"/>
      <c r="AG19" s="81"/>
      <c r="AH19" s="82"/>
      <c r="AI19" s="328">
        <v>1.55</v>
      </c>
      <c r="AJ19" s="332">
        <f xml:space="preserve"> IF(ISBLANK(AI19), "",TRUNC(0.8465* (AI19*100-75)^1.42))</f>
        <v>426</v>
      </c>
    </row>
    <row r="20" spans="1:36" ht="15" customHeight="1" thickBot="1">
      <c r="A20" s="231"/>
      <c r="B20" s="231"/>
      <c r="C20" s="92" t="s">
        <v>117</v>
      </c>
      <c r="D20" s="93" t="s">
        <v>113</v>
      </c>
      <c r="E20" s="86"/>
      <c r="F20" s="87"/>
      <c r="G20" s="88"/>
      <c r="H20" s="86"/>
      <c r="I20" s="87"/>
      <c r="J20" s="88"/>
      <c r="K20" s="86"/>
      <c r="L20" s="87"/>
      <c r="M20" s="88"/>
      <c r="N20" s="86"/>
      <c r="O20" s="87"/>
      <c r="P20" s="88"/>
      <c r="Q20" s="86"/>
      <c r="R20" s="87"/>
      <c r="S20" s="88"/>
      <c r="T20" s="86"/>
      <c r="U20" s="87"/>
      <c r="V20" s="88"/>
      <c r="W20" s="86"/>
      <c r="X20" s="87"/>
      <c r="Y20" s="88"/>
      <c r="Z20" s="86"/>
      <c r="AA20" s="87"/>
      <c r="AB20" s="88"/>
      <c r="AC20" s="86"/>
      <c r="AD20" s="87"/>
      <c r="AE20" s="88"/>
      <c r="AF20" s="86"/>
      <c r="AG20" s="87"/>
      <c r="AH20" s="88"/>
      <c r="AI20" s="329"/>
      <c r="AJ20" s="333">
        <f xml:space="preserve"> IF(ISBLANK(AJ19), "",TRUNC(0.8465* (AJ19*100-75)^1.42))</f>
        <v>3164476</v>
      </c>
    </row>
    <row r="21" spans="1:36" ht="13.5" customHeight="1"/>
  </sheetData>
  <mergeCells count="44">
    <mergeCell ref="A17:A18"/>
    <mergeCell ref="AJ17:AJ18"/>
    <mergeCell ref="A19:A20"/>
    <mergeCell ref="AJ11:AJ12"/>
    <mergeCell ref="A11:A12"/>
    <mergeCell ref="A13:A14"/>
    <mergeCell ref="AJ13:AJ14"/>
    <mergeCell ref="A15:A16"/>
    <mergeCell ref="AJ15:AJ16"/>
    <mergeCell ref="AI17:AI18"/>
    <mergeCell ref="AI11:AI12"/>
    <mergeCell ref="B13:B14"/>
    <mergeCell ref="B15:B16"/>
    <mergeCell ref="B17:B18"/>
    <mergeCell ref="A9:A10"/>
    <mergeCell ref="E8:G8"/>
    <mergeCell ref="H8:J8"/>
    <mergeCell ref="K8:M8"/>
    <mergeCell ref="N8:P8"/>
    <mergeCell ref="B9:B10"/>
    <mergeCell ref="AJ19:AJ20"/>
    <mergeCell ref="W7:Y7"/>
    <mergeCell ref="Z7:AB7"/>
    <mergeCell ref="AC7:AE7"/>
    <mergeCell ref="AF7:AH7"/>
    <mergeCell ref="W8:Y8"/>
    <mergeCell ref="Z8:AB8"/>
    <mergeCell ref="AC8:AE8"/>
    <mergeCell ref="AF8:AH8"/>
    <mergeCell ref="AJ9:AJ10"/>
    <mergeCell ref="B11:B12"/>
    <mergeCell ref="T7:V7"/>
    <mergeCell ref="AI19:AI20"/>
    <mergeCell ref="AI9:AI10"/>
    <mergeCell ref="AI13:AI14"/>
    <mergeCell ref="AI15:AI16"/>
    <mergeCell ref="E7:G7"/>
    <mergeCell ref="H7:J7"/>
    <mergeCell ref="K7:M7"/>
    <mergeCell ref="N7:P7"/>
    <mergeCell ref="Q7:S7"/>
    <mergeCell ref="Q8:S8"/>
    <mergeCell ref="T8:V8"/>
    <mergeCell ref="B19:B20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Zeros="0" zoomScale="80" zoomScaleNormal="80" workbookViewId="0">
      <selection activeCell="P25" sqref="P25"/>
    </sheetView>
  </sheetViews>
  <sheetFormatPr defaultColWidth="9.109375" defaultRowHeight="13.2"/>
  <cols>
    <col min="1" max="1" width="6.6640625" style="6" customWidth="1"/>
    <col min="2" max="2" width="15" style="6" customWidth="1"/>
    <col min="3" max="3" width="15" style="5" customWidth="1"/>
    <col min="4" max="4" width="12.88671875" style="5" bestFit="1" customWidth="1"/>
    <col min="5" max="10" width="2.6640625" style="6" customWidth="1"/>
    <col min="11" max="25" width="2.6640625" style="5" customWidth="1"/>
    <col min="26" max="26" width="9.109375" style="5"/>
    <col min="27" max="27" width="6.33203125" style="5" customWidth="1"/>
    <col min="28" max="28" width="18" style="5" customWidth="1"/>
    <col min="29" max="16384" width="9.109375" style="5"/>
  </cols>
  <sheetData>
    <row r="1" spans="1:29" s="4" customFormat="1" ht="18" customHeight="1">
      <c r="A1" s="9" t="s">
        <v>33</v>
      </c>
      <c r="B1" s="2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9" s="4" customFormat="1" ht="13.5" customHeight="1">
      <c r="A2" s="191" t="s">
        <v>91</v>
      </c>
      <c r="B2" s="2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9" ht="10.5" customHeight="1">
      <c r="A3" s="28"/>
      <c r="B3" s="2"/>
      <c r="C3" s="1"/>
      <c r="D3" s="1"/>
      <c r="E3" s="3"/>
      <c r="F3" s="3"/>
      <c r="G3" s="3"/>
      <c r="H3" s="3"/>
      <c r="I3" s="3"/>
      <c r="J3" s="5"/>
    </row>
    <row r="4" spans="1:29" ht="18" customHeight="1">
      <c r="C4" s="1" t="s">
        <v>32</v>
      </c>
      <c r="D4" s="1"/>
      <c r="H4" s="5"/>
      <c r="I4" s="5"/>
    </row>
    <row r="5" spans="1:29" ht="13.5" customHeight="1" thickBot="1">
      <c r="A5" s="5"/>
      <c r="B5" s="5"/>
      <c r="C5" s="7"/>
      <c r="D5" s="7"/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9" s="32" customFormat="1" ht="13.5" customHeight="1" thickBot="1">
      <c r="B6" s="30" t="s">
        <v>5</v>
      </c>
      <c r="C6" s="31" t="s">
        <v>6</v>
      </c>
      <c r="D6" s="34" t="s">
        <v>93</v>
      </c>
      <c r="E6" s="223" t="s">
        <v>210</v>
      </c>
      <c r="F6" s="224"/>
      <c r="G6" s="225"/>
      <c r="H6" s="223" t="s">
        <v>211</v>
      </c>
      <c r="I6" s="224"/>
      <c r="J6" s="225"/>
      <c r="K6" s="223" t="s">
        <v>213</v>
      </c>
      <c r="L6" s="224"/>
      <c r="M6" s="225"/>
      <c r="N6" s="223" t="s">
        <v>214</v>
      </c>
      <c r="O6" s="224"/>
      <c r="P6" s="225"/>
      <c r="Q6" s="223" t="s">
        <v>266</v>
      </c>
      <c r="R6" s="224"/>
      <c r="S6" s="225"/>
      <c r="T6" s="223" t="s">
        <v>267</v>
      </c>
      <c r="U6" s="224"/>
      <c r="V6" s="225"/>
      <c r="W6" s="223" t="s">
        <v>268</v>
      </c>
      <c r="X6" s="224"/>
      <c r="Y6" s="225"/>
      <c r="AC6" s="5"/>
    </row>
    <row r="7" spans="1:29" ht="13.5" customHeight="1" thickBot="1">
      <c r="A7" s="76" t="s">
        <v>0</v>
      </c>
      <c r="B7" s="77" t="s">
        <v>7</v>
      </c>
      <c r="C7" s="78" t="s">
        <v>1</v>
      </c>
      <c r="D7" s="79" t="s">
        <v>94</v>
      </c>
      <c r="E7" s="223"/>
      <c r="F7" s="224"/>
      <c r="G7" s="225"/>
      <c r="H7" s="223"/>
      <c r="I7" s="224"/>
      <c r="J7" s="225"/>
      <c r="K7" s="223"/>
      <c r="L7" s="224"/>
      <c r="M7" s="225"/>
      <c r="N7" s="223"/>
      <c r="O7" s="224"/>
      <c r="P7" s="225"/>
      <c r="Q7" s="223"/>
      <c r="R7" s="224"/>
      <c r="S7" s="225"/>
      <c r="T7" s="223"/>
      <c r="U7" s="224"/>
      <c r="V7" s="225"/>
      <c r="W7" s="223"/>
      <c r="X7" s="224"/>
      <c r="Y7" s="225"/>
      <c r="Z7" s="89" t="s">
        <v>2</v>
      </c>
      <c r="AA7" s="89" t="s">
        <v>35</v>
      </c>
      <c r="AB7" s="89" t="s">
        <v>15</v>
      </c>
    </row>
    <row r="8" spans="1:29" ht="13.5" customHeight="1">
      <c r="A8" s="217">
        <v>1</v>
      </c>
      <c r="B8" s="90" t="s">
        <v>38</v>
      </c>
      <c r="C8" s="91" t="s">
        <v>39</v>
      </c>
      <c r="D8" s="104" t="s">
        <v>177</v>
      </c>
      <c r="E8" s="80"/>
      <c r="F8" s="81"/>
      <c r="G8" s="82"/>
      <c r="H8" s="80"/>
      <c r="I8" s="81"/>
      <c r="J8" s="82"/>
      <c r="K8" s="80"/>
      <c r="L8" s="81"/>
      <c r="M8" s="82"/>
      <c r="N8" s="80"/>
      <c r="O8" s="81"/>
      <c r="P8" s="82"/>
      <c r="Q8" s="80" t="s">
        <v>215</v>
      </c>
      <c r="R8" s="81" t="s">
        <v>216</v>
      </c>
      <c r="S8" s="82"/>
      <c r="T8" s="80" t="s">
        <v>216</v>
      </c>
      <c r="U8" s="81"/>
      <c r="V8" s="82"/>
      <c r="W8" s="80" t="s">
        <v>215</v>
      </c>
      <c r="X8" s="81" t="s">
        <v>215</v>
      </c>
      <c r="Y8" s="82" t="s">
        <v>215</v>
      </c>
      <c r="Z8" s="219">
        <v>4.7</v>
      </c>
      <c r="AA8" s="221" t="str">
        <f>IF(ISBLANK(Z8),"",IF(Z8&gt;=4.6,"KSM",IF(Z8&gt;=4.1,"I A",IF(Z8&gt;=3.5,"II A",IF(Z8&gt;=3.05,"III A",IF(Z8&gt;=2.6,"I JA",IF(Z8&gt;=2.2,"II JA",IF(Z8&gt;=1.9,"III JA"))))))))</f>
        <v>KSM</v>
      </c>
      <c r="AB8" s="179" t="s">
        <v>40</v>
      </c>
    </row>
    <row r="9" spans="1:29" ht="13.5" customHeight="1" thickBot="1">
      <c r="A9" s="218"/>
      <c r="B9" s="92" t="s">
        <v>41</v>
      </c>
      <c r="C9" s="93" t="s">
        <v>42</v>
      </c>
      <c r="D9" s="105"/>
      <c r="E9" s="83"/>
      <c r="F9" s="84"/>
      <c r="G9" s="85"/>
      <c r="H9" s="83"/>
      <c r="I9" s="84"/>
      <c r="J9" s="85"/>
      <c r="K9" s="83"/>
      <c r="L9" s="84"/>
      <c r="M9" s="85"/>
      <c r="N9" s="83"/>
      <c r="O9" s="84"/>
      <c r="P9" s="85"/>
      <c r="Q9" s="83"/>
      <c r="R9" s="84"/>
      <c r="S9" s="85"/>
      <c r="T9" s="83"/>
      <c r="U9" s="84"/>
      <c r="V9" s="85"/>
      <c r="W9" s="83"/>
      <c r="X9" s="84"/>
      <c r="Y9" s="85"/>
      <c r="Z9" s="220"/>
      <c r="AA9" s="222"/>
      <c r="AB9" s="178"/>
    </row>
    <row r="10" spans="1:29" ht="13.5" customHeight="1">
      <c r="A10" s="217">
        <v>2</v>
      </c>
      <c r="B10" s="90" t="s">
        <v>104</v>
      </c>
      <c r="C10" s="91" t="s">
        <v>105</v>
      </c>
      <c r="D10" s="104" t="s">
        <v>102</v>
      </c>
      <c r="E10" s="80"/>
      <c r="F10" s="81"/>
      <c r="G10" s="82"/>
      <c r="H10" s="80" t="s">
        <v>215</v>
      </c>
      <c r="I10" s="81" t="s">
        <v>216</v>
      </c>
      <c r="J10" s="82"/>
      <c r="K10" s="80" t="s">
        <v>216</v>
      </c>
      <c r="L10" s="81"/>
      <c r="M10" s="82"/>
      <c r="N10" s="80" t="s">
        <v>215</v>
      </c>
      <c r="O10" s="81" t="s">
        <v>215</v>
      </c>
      <c r="P10" s="82" t="s">
        <v>215</v>
      </c>
      <c r="Q10" s="80"/>
      <c r="R10" s="81"/>
      <c r="S10" s="82"/>
      <c r="T10" s="80"/>
      <c r="U10" s="81"/>
      <c r="V10" s="82"/>
      <c r="W10" s="80"/>
      <c r="X10" s="81"/>
      <c r="Y10" s="82"/>
      <c r="Z10" s="219">
        <v>3.2</v>
      </c>
      <c r="AA10" s="221" t="str">
        <f>IF(ISBLANK(Z10),"",IF(Z10&gt;=4.6,"KSM",IF(Z10&gt;=4.1,"I A",IF(Z10&gt;=3.5,"II A",IF(Z10&gt;=3.05,"III A",IF(Z10&gt;=2.6,"I JA",IF(Z10&gt;=2.2,"II JA",IF(Z10&gt;=1.9,"III JA"))))))))</f>
        <v>III A</v>
      </c>
      <c r="AB10" s="179" t="s">
        <v>103</v>
      </c>
    </row>
    <row r="11" spans="1:29" ht="13.5" customHeight="1" thickBot="1">
      <c r="A11" s="218"/>
      <c r="B11" s="92" t="s">
        <v>106</v>
      </c>
      <c r="C11" s="93" t="s">
        <v>14</v>
      </c>
      <c r="D11" s="106"/>
      <c r="E11" s="86"/>
      <c r="F11" s="87"/>
      <c r="G11" s="88"/>
      <c r="H11" s="86"/>
      <c r="I11" s="87"/>
      <c r="J11" s="88"/>
      <c r="K11" s="86"/>
      <c r="L11" s="87"/>
      <c r="M11" s="88"/>
      <c r="N11" s="86"/>
      <c r="O11" s="87"/>
      <c r="P11" s="88"/>
      <c r="Q11" s="86"/>
      <c r="R11" s="87"/>
      <c r="S11" s="88"/>
      <c r="T11" s="86"/>
      <c r="U11" s="87"/>
      <c r="V11" s="88"/>
      <c r="W11" s="86"/>
      <c r="X11" s="87"/>
      <c r="Y11" s="88"/>
      <c r="Z11" s="220"/>
      <c r="AA11" s="222"/>
      <c r="AB11" s="178"/>
    </row>
    <row r="12" spans="1:29" ht="13.5" customHeight="1">
      <c r="A12" s="217">
        <v>3</v>
      </c>
      <c r="B12" s="90" t="s">
        <v>56</v>
      </c>
      <c r="C12" s="91" t="s">
        <v>57</v>
      </c>
      <c r="D12" s="107" t="s">
        <v>102</v>
      </c>
      <c r="E12" s="80"/>
      <c r="F12" s="81"/>
      <c r="G12" s="82"/>
      <c r="H12" s="80" t="s">
        <v>215</v>
      </c>
      <c r="I12" s="81" t="s">
        <v>216</v>
      </c>
      <c r="J12" s="82"/>
      <c r="K12" s="80" t="s">
        <v>215</v>
      </c>
      <c r="L12" s="81" t="s">
        <v>216</v>
      </c>
      <c r="M12" s="82"/>
      <c r="N12" s="80" t="s">
        <v>215</v>
      </c>
      <c r="O12" s="81" t="s">
        <v>215</v>
      </c>
      <c r="P12" s="82" t="s">
        <v>215</v>
      </c>
      <c r="Q12" s="80"/>
      <c r="R12" s="81"/>
      <c r="S12" s="82"/>
      <c r="T12" s="80"/>
      <c r="U12" s="81"/>
      <c r="V12" s="82"/>
      <c r="W12" s="80"/>
      <c r="X12" s="81"/>
      <c r="Y12" s="82"/>
      <c r="Z12" s="219">
        <v>3.2</v>
      </c>
      <c r="AA12" s="221" t="str">
        <f t="shared" ref="AA12" si="0">IF(ISBLANK(Z12),"",IF(Z12&gt;=4.6,"KSM",IF(Z12&gt;=4.1,"I A",IF(Z12&gt;=3.5,"II A",IF(Z12&gt;=3.05,"III A",IF(Z12&gt;=2.6,"I JA",IF(Z12&gt;=2.2,"II JA",IF(Z12&gt;=1.9,"III JA"))))))))</f>
        <v>III A</v>
      </c>
      <c r="AB12" s="179" t="s">
        <v>103</v>
      </c>
    </row>
    <row r="13" spans="1:29" ht="13.5" customHeight="1" thickBot="1">
      <c r="A13" s="218"/>
      <c r="B13" s="92" t="s">
        <v>58</v>
      </c>
      <c r="C13" s="93" t="s">
        <v>14</v>
      </c>
      <c r="D13" s="93"/>
      <c r="E13" s="86"/>
      <c r="F13" s="87"/>
      <c r="G13" s="88"/>
      <c r="H13" s="86"/>
      <c r="I13" s="87"/>
      <c r="J13" s="88"/>
      <c r="K13" s="86"/>
      <c r="L13" s="87"/>
      <c r="M13" s="88"/>
      <c r="N13" s="86"/>
      <c r="O13" s="87"/>
      <c r="P13" s="88"/>
      <c r="Q13" s="86"/>
      <c r="R13" s="87"/>
      <c r="S13" s="88"/>
      <c r="T13" s="86"/>
      <c r="U13" s="87"/>
      <c r="V13" s="88"/>
      <c r="W13" s="86"/>
      <c r="X13" s="87"/>
      <c r="Y13" s="88"/>
      <c r="Z13" s="220"/>
      <c r="AA13" s="222"/>
      <c r="AB13" s="178"/>
    </row>
    <row r="14" spans="1:29">
      <c r="A14" s="217">
        <v>4</v>
      </c>
      <c r="B14" s="90" t="s">
        <v>107</v>
      </c>
      <c r="C14" s="91" t="s">
        <v>108</v>
      </c>
      <c r="D14" s="107" t="s">
        <v>102</v>
      </c>
      <c r="E14" s="80" t="s">
        <v>216</v>
      </c>
      <c r="F14" s="81"/>
      <c r="G14" s="82"/>
      <c r="H14" s="80" t="s">
        <v>215</v>
      </c>
      <c r="I14" s="81" t="s">
        <v>215</v>
      </c>
      <c r="J14" s="82" t="s">
        <v>215</v>
      </c>
      <c r="K14" s="80"/>
      <c r="L14" s="81"/>
      <c r="M14" s="82"/>
      <c r="N14" s="80"/>
      <c r="O14" s="81"/>
      <c r="P14" s="82"/>
      <c r="Q14" s="80"/>
      <c r="R14" s="81"/>
      <c r="S14" s="82"/>
      <c r="T14" s="80"/>
      <c r="U14" s="81"/>
      <c r="V14" s="82"/>
      <c r="W14" s="80"/>
      <c r="X14" s="81"/>
      <c r="Y14" s="82"/>
      <c r="Z14" s="219">
        <v>2.8</v>
      </c>
      <c r="AA14" s="221" t="str">
        <f>IF(ISBLANK(Z14),"",IF(Z14&gt;=4.6,"KSM",IF(Z14&gt;=4.1,"I A",IF(Z14&gt;=3.5,"II A",IF(Z14&gt;=3.05,"III A",IF(Z14&gt;=2.6,"I JA",IF(Z14&gt;=2.2,"II JA",IF(Z14&gt;=1.9,"III JA"))))))))</f>
        <v>I JA</v>
      </c>
      <c r="AB14" s="138" t="s">
        <v>184</v>
      </c>
    </row>
    <row r="15" spans="1:29" ht="13.8" thickBot="1">
      <c r="A15" s="218"/>
      <c r="B15" s="92" t="s">
        <v>109</v>
      </c>
      <c r="C15" s="93" t="s">
        <v>14</v>
      </c>
      <c r="D15" s="93"/>
      <c r="E15" s="83"/>
      <c r="F15" s="84"/>
      <c r="G15" s="85"/>
      <c r="H15" s="83"/>
      <c r="I15" s="84"/>
      <c r="J15" s="85"/>
      <c r="K15" s="83"/>
      <c r="L15" s="84"/>
      <c r="M15" s="85"/>
      <c r="N15" s="83"/>
      <c r="O15" s="84"/>
      <c r="P15" s="85"/>
      <c r="Q15" s="83"/>
      <c r="R15" s="84"/>
      <c r="S15" s="85"/>
      <c r="T15" s="83"/>
      <c r="U15" s="84"/>
      <c r="V15" s="85"/>
      <c r="W15" s="83"/>
      <c r="X15" s="84"/>
      <c r="Y15" s="85"/>
      <c r="Z15" s="220"/>
      <c r="AA15" s="222"/>
      <c r="AB15" s="142"/>
    </row>
  </sheetData>
  <mergeCells count="26">
    <mergeCell ref="W6:Y6"/>
    <mergeCell ref="E7:G7"/>
    <mergeCell ref="H7:J7"/>
    <mergeCell ref="K7:M7"/>
    <mergeCell ref="N7:P7"/>
    <mergeCell ref="Q7:S7"/>
    <mergeCell ref="T7:V7"/>
    <mergeCell ref="W7:Y7"/>
    <mergeCell ref="E6:G6"/>
    <mergeCell ref="H6:J6"/>
    <mergeCell ref="K6:M6"/>
    <mergeCell ref="N6:P6"/>
    <mergeCell ref="Q6:S6"/>
    <mergeCell ref="T6:V6"/>
    <mergeCell ref="A8:A9"/>
    <mergeCell ref="Z8:Z9"/>
    <mergeCell ref="AA8:AA9"/>
    <mergeCell ref="A10:A11"/>
    <mergeCell ref="Z10:Z11"/>
    <mergeCell ref="AA10:AA11"/>
    <mergeCell ref="A12:A13"/>
    <mergeCell ref="Z12:Z13"/>
    <mergeCell ref="AA12:AA13"/>
    <mergeCell ref="A14:A15"/>
    <mergeCell ref="Z14:Z15"/>
    <mergeCell ref="AA14:AA15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zoomScale="80" zoomScaleNormal="80" zoomScaleSheetLayoutView="75" workbookViewId="0">
      <selection activeCell="C14" sqref="C14"/>
    </sheetView>
  </sheetViews>
  <sheetFormatPr defaultColWidth="9.109375" defaultRowHeight="13.2"/>
  <cols>
    <col min="1" max="2" width="5.44140625" style="6" customWidth="1"/>
    <col min="3" max="3" width="18.109375" style="6" customWidth="1"/>
    <col min="4" max="4" width="21.88671875" style="5" customWidth="1"/>
    <col min="5" max="7" width="11.109375" style="5" customWidth="1"/>
    <col min="8" max="8" width="5.6640625" style="6" bestFit="1" customWidth="1"/>
    <col min="9" max="9" width="8.44140625" style="6" bestFit="1" customWidth="1"/>
    <col min="10" max="10" width="10.44140625" style="6" customWidth="1"/>
    <col min="11" max="11" width="7" style="6" bestFit="1" customWidth="1"/>
    <col min="12" max="12" width="7.88671875" style="6" bestFit="1" customWidth="1"/>
    <col min="13" max="13" width="11.109375" style="6" bestFit="1" customWidth="1"/>
    <col min="14" max="14" width="6.88671875" style="6" hidden="1" customWidth="1"/>
    <col min="15" max="15" width="23.109375" style="6" bestFit="1" customWidth="1"/>
    <col min="16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10"/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customHeight="1">
      <c r="A3" s="10"/>
      <c r="B3" s="10"/>
      <c r="C3" s="2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8" customHeight="1">
      <c r="A4" s="10"/>
      <c r="B4" s="10"/>
      <c r="C4" s="173" t="s">
        <v>22</v>
      </c>
      <c r="D4" s="1"/>
      <c r="E4" s="1"/>
      <c r="I4" s="3"/>
      <c r="J4" s="3"/>
      <c r="K4" s="3"/>
      <c r="L4" s="3"/>
      <c r="M4" s="3"/>
      <c r="N4" s="5"/>
      <c r="O4" s="3"/>
    </row>
    <row r="5" spans="1:18" s="176" customFormat="1" ht="12.75" customHeight="1">
      <c r="A5" s="1"/>
      <c r="B5" s="1"/>
      <c r="C5" s="173" t="s">
        <v>336</v>
      </c>
      <c r="D5" s="7"/>
      <c r="E5" s="7"/>
      <c r="F5" s="4"/>
      <c r="G5" s="4"/>
    </row>
    <row r="6" spans="1:18" customFormat="1" ht="16.2" thickBot="1">
      <c r="C6" s="171"/>
      <c r="D6" s="174"/>
      <c r="F6" s="148"/>
      <c r="G6" s="148"/>
    </row>
    <row r="7" spans="1:18" ht="15" customHeight="1">
      <c r="A7" s="228" t="s">
        <v>0</v>
      </c>
      <c r="B7" s="228" t="s">
        <v>220</v>
      </c>
      <c r="C7" s="149"/>
      <c r="D7" s="150" t="s">
        <v>6</v>
      </c>
      <c r="E7" s="228" t="s">
        <v>221</v>
      </c>
      <c r="F7" s="300" t="s">
        <v>2</v>
      </c>
      <c r="G7" s="300" t="s">
        <v>12</v>
      </c>
      <c r="H7" s="5"/>
      <c r="I7" s="5"/>
      <c r="J7" s="5"/>
      <c r="K7" s="5"/>
      <c r="L7" s="5"/>
      <c r="M7" s="5"/>
      <c r="N7" s="5"/>
      <c r="O7" s="5"/>
    </row>
    <row r="8" spans="1:18" ht="15" customHeight="1" thickBot="1">
      <c r="A8" s="229"/>
      <c r="B8" s="229"/>
      <c r="C8" s="169" t="s">
        <v>7</v>
      </c>
      <c r="D8" s="170" t="s">
        <v>1</v>
      </c>
      <c r="E8" s="229"/>
      <c r="F8" s="301"/>
      <c r="G8" s="301"/>
      <c r="H8" s="5"/>
      <c r="I8" s="5"/>
      <c r="J8" s="5"/>
      <c r="K8" s="5"/>
      <c r="L8" s="5"/>
      <c r="M8" s="5"/>
      <c r="N8" s="5"/>
      <c r="O8" s="5"/>
    </row>
    <row r="9" spans="1:18" ht="15" customHeight="1">
      <c r="A9" s="230">
        <v>1</v>
      </c>
      <c r="B9" s="230">
        <v>4</v>
      </c>
      <c r="C9" s="90" t="s">
        <v>46</v>
      </c>
      <c r="D9" s="91" t="s">
        <v>47</v>
      </c>
      <c r="E9" s="232" t="s">
        <v>340</v>
      </c>
      <c r="F9" s="302" t="s">
        <v>346</v>
      </c>
      <c r="G9" s="300">
        <f t="shared" ref="G9" si="0" xml:space="preserve"> IF(ISBLANK(F9),"",TRUNC(20.5173* (15.5-F9)^1.92))</f>
        <v>728</v>
      </c>
      <c r="H9" s="5"/>
      <c r="I9" s="5"/>
      <c r="J9" s="5"/>
      <c r="K9" s="5"/>
      <c r="L9" s="5"/>
      <c r="M9" s="5"/>
      <c r="N9" s="5"/>
      <c r="O9" s="5"/>
    </row>
    <row r="10" spans="1:18" ht="15" customHeight="1" thickBot="1">
      <c r="A10" s="231"/>
      <c r="B10" s="231"/>
      <c r="C10" s="92" t="s">
        <v>48</v>
      </c>
      <c r="D10" s="93" t="s">
        <v>14</v>
      </c>
      <c r="E10" s="233"/>
      <c r="F10" s="303"/>
      <c r="G10" s="301" t="e">
        <f xml:space="preserve"> IF(ISBLANK(G9),"",TRUNC(20.5173* (15.5-G9)^1.92))</f>
        <v>#NUM!</v>
      </c>
      <c r="H10" s="5"/>
      <c r="I10" s="5"/>
      <c r="J10" s="5"/>
      <c r="K10" s="5"/>
      <c r="L10" s="5"/>
      <c r="M10" s="5"/>
      <c r="N10" s="5"/>
      <c r="O10" s="5"/>
    </row>
    <row r="11" spans="1:18" ht="15" customHeight="1">
      <c r="A11" s="230">
        <v>2</v>
      </c>
      <c r="B11" s="230">
        <v>3</v>
      </c>
      <c r="C11" s="90" t="s">
        <v>150</v>
      </c>
      <c r="D11" s="91" t="s">
        <v>151</v>
      </c>
      <c r="E11" s="232" t="s">
        <v>339</v>
      </c>
      <c r="F11" s="302" t="s">
        <v>345</v>
      </c>
      <c r="G11" s="300">
        <f t="shared" ref="G11" si="1" xml:space="preserve"> IF(ISBLANK(F11),"",TRUNC(20.5173* (15.5-F11)^1.92))</f>
        <v>713</v>
      </c>
      <c r="H11" s="5"/>
      <c r="I11" s="5"/>
      <c r="J11" s="5"/>
      <c r="K11" s="5"/>
      <c r="L11" s="5"/>
      <c r="M11" s="5"/>
      <c r="N11" s="5"/>
      <c r="O11" s="5"/>
    </row>
    <row r="12" spans="1:18" customFormat="1" ht="15" customHeight="1" thickBot="1">
      <c r="A12" s="231"/>
      <c r="B12" s="231"/>
      <c r="C12" s="92" t="s">
        <v>152</v>
      </c>
      <c r="D12" s="93" t="s">
        <v>60</v>
      </c>
      <c r="E12" s="233"/>
      <c r="F12" s="303"/>
      <c r="G12" s="301" t="e">
        <f t="shared" ref="G12" si="2" xml:space="preserve"> IF(ISBLANK(G11),"",TRUNC(20.5173* (15.5-G11)^1.92))</f>
        <v>#NUM!</v>
      </c>
    </row>
    <row r="13" spans="1:18" customFormat="1" ht="15" customHeight="1">
      <c r="A13" s="230">
        <v>3</v>
      </c>
      <c r="B13" s="230">
        <v>2</v>
      </c>
      <c r="C13" s="90" t="s">
        <v>201</v>
      </c>
      <c r="D13" s="91" t="s">
        <v>202</v>
      </c>
      <c r="E13" s="232" t="s">
        <v>338</v>
      </c>
      <c r="F13" s="302" t="s">
        <v>344</v>
      </c>
      <c r="G13" s="300">
        <f t="shared" ref="G13" si="3" xml:space="preserve"> IF(ISBLANK(F13),"",TRUNC(20.5173* (15.5-F13)^1.92))</f>
        <v>654</v>
      </c>
    </row>
    <row r="14" spans="1:18" customFormat="1" ht="15" customHeight="1" thickBot="1">
      <c r="A14" s="231"/>
      <c r="B14" s="231"/>
      <c r="C14" s="92">
        <v>38120</v>
      </c>
      <c r="D14" s="93" t="s">
        <v>205</v>
      </c>
      <c r="E14" s="233"/>
      <c r="F14" s="303"/>
      <c r="G14" s="301" t="e">
        <f t="shared" ref="G14" si="4" xml:space="preserve"> IF(ISBLANK(G13),"",TRUNC(20.5173* (15.5-G13)^1.92))</f>
        <v>#NUM!</v>
      </c>
    </row>
    <row r="15" spans="1:18" customFormat="1" ht="15" customHeight="1">
      <c r="A15" s="230">
        <v>4</v>
      </c>
      <c r="B15" s="230">
        <v>1</v>
      </c>
      <c r="C15" s="90" t="s">
        <v>110</v>
      </c>
      <c r="D15" s="91" t="s">
        <v>111</v>
      </c>
      <c r="E15" s="232" t="s">
        <v>337</v>
      </c>
      <c r="F15" s="302" t="s">
        <v>343</v>
      </c>
      <c r="G15" s="300">
        <f xml:space="preserve"> IF(ISBLANK(F15),"",TRUNC(20.5173* (15.5-F15)^1.92))</f>
        <v>593</v>
      </c>
    </row>
    <row r="16" spans="1:18" customFormat="1" ht="15" customHeight="1" thickBot="1">
      <c r="A16" s="231"/>
      <c r="B16" s="231"/>
      <c r="C16" s="92" t="s">
        <v>112</v>
      </c>
      <c r="D16" s="93" t="s">
        <v>113</v>
      </c>
      <c r="E16" s="233"/>
      <c r="F16" s="303"/>
      <c r="G16" s="301" t="e">
        <f xml:space="preserve"> IF(ISBLANK(G15),"",TRUNC(20.5173* (15.5-G15)^1.92))</f>
        <v>#NUM!</v>
      </c>
    </row>
    <row r="17" spans="1:7" customFormat="1" ht="15" customHeight="1">
      <c r="A17" s="230">
        <v>5</v>
      </c>
      <c r="B17" s="230">
        <v>5</v>
      </c>
      <c r="C17" s="90" t="s">
        <v>97</v>
      </c>
      <c r="D17" s="91" t="s">
        <v>98</v>
      </c>
      <c r="E17" s="232" t="s">
        <v>341</v>
      </c>
      <c r="F17" s="302" t="s">
        <v>347</v>
      </c>
      <c r="G17" s="300">
        <f t="shared" ref="G17" si="5" xml:space="preserve"> IF(ISBLANK(F17),"",TRUNC(20.5173* (15.5-F17)^1.92))</f>
        <v>543</v>
      </c>
    </row>
    <row r="18" spans="1:7" customFormat="1" ht="15" customHeight="1" thickBot="1">
      <c r="A18" s="231"/>
      <c r="B18" s="231"/>
      <c r="C18" s="92" t="s">
        <v>99</v>
      </c>
      <c r="D18" s="93" t="s">
        <v>14</v>
      </c>
      <c r="E18" s="233"/>
      <c r="F18" s="303"/>
      <c r="G18" s="301" t="e">
        <f t="shared" ref="G18" si="6" xml:space="preserve"> IF(ISBLANK(G17),"",TRUNC(20.5173* (15.5-G17)^1.92))</f>
        <v>#NUM!</v>
      </c>
    </row>
    <row r="19" spans="1:7" customFormat="1" ht="15" customHeight="1">
      <c r="A19" s="230">
        <v>6</v>
      </c>
      <c r="B19" s="230">
        <v>6</v>
      </c>
      <c r="C19" s="90" t="s">
        <v>50</v>
      </c>
      <c r="D19" s="91" t="s">
        <v>116</v>
      </c>
      <c r="E19" s="232" t="s">
        <v>342</v>
      </c>
      <c r="F19" s="302" t="s">
        <v>348</v>
      </c>
      <c r="G19" s="300">
        <f t="shared" ref="G19" si="7" xml:space="preserve"> IF(ISBLANK(F19),"",TRUNC(20.5173* (15.5-F19)^1.92))</f>
        <v>362</v>
      </c>
    </row>
    <row r="20" spans="1:7" customFormat="1" ht="15" customHeight="1" thickBot="1">
      <c r="A20" s="231"/>
      <c r="B20" s="231"/>
      <c r="C20" s="92" t="s">
        <v>117</v>
      </c>
      <c r="D20" s="93" t="s">
        <v>113</v>
      </c>
      <c r="E20" s="233"/>
      <c r="F20" s="303"/>
      <c r="G20" s="301" t="e">
        <f t="shared" ref="G20" si="8" xml:space="preserve"> IF(ISBLANK(G19),"",TRUNC(20.5173* (15.5-G19)^1.92))</f>
        <v>#NUM!</v>
      </c>
    </row>
  </sheetData>
  <mergeCells count="35">
    <mergeCell ref="E15:E16"/>
    <mergeCell ref="F15:F16"/>
    <mergeCell ref="G15:G16"/>
    <mergeCell ref="B15:B16"/>
    <mergeCell ref="B11:B12"/>
    <mergeCell ref="A7:A8"/>
    <mergeCell ref="E7:E8"/>
    <mergeCell ref="F7:F8"/>
    <mergeCell ref="A9:A10"/>
    <mergeCell ref="B7:B8"/>
    <mergeCell ref="A15:A16"/>
    <mergeCell ref="E9:E10"/>
    <mergeCell ref="F9:F10"/>
    <mergeCell ref="A17:A18"/>
    <mergeCell ref="E17:E18"/>
    <mergeCell ref="F17:F18"/>
    <mergeCell ref="B9:B10"/>
    <mergeCell ref="B17:B18"/>
    <mergeCell ref="A11:A12"/>
    <mergeCell ref="E13:E14"/>
    <mergeCell ref="F13:F14"/>
    <mergeCell ref="A13:A14"/>
    <mergeCell ref="E11:E12"/>
    <mergeCell ref="F11:F12"/>
    <mergeCell ref="B13:B14"/>
    <mergeCell ref="G7:G8"/>
    <mergeCell ref="G13:G14"/>
    <mergeCell ref="G11:G12"/>
    <mergeCell ref="G9:G10"/>
    <mergeCell ref="G17:G18"/>
    <mergeCell ref="B19:B20"/>
    <mergeCell ref="A19:A20"/>
    <mergeCell ref="E19:E20"/>
    <mergeCell ref="F19:F20"/>
    <mergeCell ref="G19:G20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showZeros="0" zoomScale="90" zoomScaleNormal="90" workbookViewId="0">
      <selection activeCell="C12" sqref="C12"/>
    </sheetView>
  </sheetViews>
  <sheetFormatPr defaultColWidth="9.109375" defaultRowHeight="13.2"/>
  <cols>
    <col min="1" max="1" width="5.5546875" style="6" customWidth="1"/>
    <col min="2" max="2" width="5.88671875" style="6" customWidth="1"/>
    <col min="3" max="3" width="9.6640625" style="6" bestFit="1" customWidth="1"/>
    <col min="4" max="4" width="14.44140625" style="5" bestFit="1" customWidth="1"/>
    <col min="5" max="10" width="2.6640625" style="6" customWidth="1"/>
    <col min="11" max="34" width="2.6640625" style="5" customWidth="1"/>
    <col min="35" max="35" width="9.109375" style="5"/>
    <col min="36" max="36" width="10.44140625" style="5" bestFit="1" customWidth="1"/>
    <col min="37" max="16384" width="9.109375" style="5"/>
  </cols>
  <sheetData>
    <row r="1" spans="1:37" s="4" customFormat="1" ht="18" customHeight="1">
      <c r="A1" s="23" t="s">
        <v>25</v>
      </c>
      <c r="B1" s="23" t="s">
        <v>25</v>
      </c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 s="4" customFormat="1" ht="13.5" customHeight="1">
      <c r="A2" s="10" t="s">
        <v>91</v>
      </c>
      <c r="B2" s="10" t="s">
        <v>91</v>
      </c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7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7" ht="18" customHeight="1">
      <c r="A4" s="10"/>
      <c r="B4" s="10"/>
      <c r="C4" s="2"/>
      <c r="D4" s="1" t="s">
        <v>22</v>
      </c>
      <c r="E4" s="5"/>
      <c r="F4" s="7" t="s">
        <v>23</v>
      </c>
      <c r="H4" s="3"/>
      <c r="I4" s="3"/>
      <c r="J4" s="3"/>
      <c r="K4" s="3"/>
      <c r="L4" s="3"/>
      <c r="M4" s="3"/>
      <c r="N4" s="3"/>
    </row>
    <row r="5" spans="1:37" ht="13.5" customHeight="1">
      <c r="A5" s="5"/>
      <c r="B5" s="5"/>
      <c r="C5" s="5"/>
      <c r="D5" s="7" t="s">
        <v>382</v>
      </c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ht="13.5" customHeight="1" thickBot="1">
      <c r="A6" s="5"/>
      <c r="B6" s="5"/>
      <c r="C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32" customFormat="1" ht="13.5" customHeight="1" thickBot="1">
      <c r="A7" s="5"/>
      <c r="B7" s="5"/>
      <c r="C7" s="30" t="s">
        <v>5</v>
      </c>
      <c r="D7" s="31" t="s">
        <v>6</v>
      </c>
      <c r="E7" s="223" t="s">
        <v>383</v>
      </c>
      <c r="F7" s="224"/>
      <c r="G7" s="225"/>
      <c r="H7" s="223" t="s">
        <v>384</v>
      </c>
      <c r="I7" s="224"/>
      <c r="J7" s="225"/>
      <c r="K7" s="223" t="s">
        <v>207</v>
      </c>
      <c r="L7" s="224"/>
      <c r="M7" s="225"/>
      <c r="N7" s="223" t="s">
        <v>385</v>
      </c>
      <c r="O7" s="224"/>
      <c r="P7" s="225"/>
      <c r="Q7" s="223" t="s">
        <v>208</v>
      </c>
      <c r="R7" s="224"/>
      <c r="S7" s="225"/>
      <c r="T7" s="223" t="s">
        <v>386</v>
      </c>
      <c r="U7" s="224"/>
      <c r="V7" s="225"/>
      <c r="W7" s="223" t="s">
        <v>209</v>
      </c>
      <c r="X7" s="224"/>
      <c r="Y7" s="225"/>
      <c r="Z7" s="223" t="s">
        <v>387</v>
      </c>
      <c r="AA7" s="224"/>
      <c r="AB7" s="225"/>
      <c r="AC7" s="223" t="s">
        <v>210</v>
      </c>
      <c r="AD7" s="224"/>
      <c r="AE7" s="225"/>
      <c r="AF7" s="223" t="s">
        <v>388</v>
      </c>
      <c r="AG7" s="224"/>
      <c r="AH7" s="225"/>
      <c r="AK7" s="5"/>
    </row>
    <row r="8" spans="1:37" ht="13.8" thickBot="1">
      <c r="A8" s="203" t="s">
        <v>0</v>
      </c>
      <c r="B8" s="203" t="s">
        <v>244</v>
      </c>
      <c r="C8" s="202" t="s">
        <v>7</v>
      </c>
      <c r="D8" s="201" t="s">
        <v>1</v>
      </c>
      <c r="E8" s="223" t="s">
        <v>211</v>
      </c>
      <c r="F8" s="224"/>
      <c r="G8" s="225"/>
      <c r="H8" s="223" t="s">
        <v>212</v>
      </c>
      <c r="I8" s="224"/>
      <c r="J8" s="225"/>
      <c r="K8" s="223" t="s">
        <v>213</v>
      </c>
      <c r="L8" s="224"/>
      <c r="M8" s="225"/>
      <c r="N8" s="223" t="s">
        <v>89</v>
      </c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89" t="s">
        <v>2</v>
      </c>
      <c r="AJ8" s="89" t="s">
        <v>12</v>
      </c>
    </row>
    <row r="9" spans="1:37" ht="13.5" customHeight="1">
      <c r="A9" s="230">
        <v>1</v>
      </c>
      <c r="B9" s="230">
        <f>B15+1</f>
        <v>6</v>
      </c>
      <c r="C9" s="100" t="s">
        <v>150</v>
      </c>
      <c r="D9" s="101" t="s">
        <v>151</v>
      </c>
      <c r="E9" s="200"/>
      <c r="F9" s="199"/>
      <c r="G9" s="198"/>
      <c r="H9" s="200"/>
      <c r="I9" s="199"/>
      <c r="J9" s="198"/>
      <c r="K9" s="200"/>
      <c r="L9" s="199"/>
      <c r="M9" s="198"/>
      <c r="N9" s="200"/>
      <c r="O9" s="199"/>
      <c r="P9" s="198"/>
      <c r="Q9" s="200"/>
      <c r="R9" s="199"/>
      <c r="S9" s="198"/>
      <c r="T9" s="200"/>
      <c r="U9" s="199"/>
      <c r="V9" s="198"/>
      <c r="W9" s="200" t="s">
        <v>216</v>
      </c>
      <c r="X9" s="199"/>
      <c r="Y9" s="198"/>
      <c r="Z9" s="200" t="s">
        <v>215</v>
      </c>
      <c r="AA9" s="199" t="s">
        <v>216</v>
      </c>
      <c r="AB9" s="198"/>
      <c r="AC9" s="200" t="s">
        <v>216</v>
      </c>
      <c r="AD9" s="199"/>
      <c r="AE9" s="198"/>
      <c r="AF9" s="200" t="s">
        <v>216</v>
      </c>
      <c r="AG9" s="199"/>
      <c r="AH9" s="198"/>
      <c r="AI9" s="328" t="s">
        <v>213</v>
      </c>
      <c r="AJ9" s="332">
        <f t="shared" ref="AJ9" si="0" xml:space="preserve"> IF(ISBLANK(AI9), "",TRUNC(0.2797* (AI9*100-100)^1.35))</f>
        <v>406</v>
      </c>
    </row>
    <row r="10" spans="1:37" ht="13.5" customHeight="1" thickBot="1">
      <c r="A10" s="231"/>
      <c r="B10" s="231"/>
      <c r="C10" s="131" t="s">
        <v>152</v>
      </c>
      <c r="D10" s="132" t="s">
        <v>60</v>
      </c>
      <c r="E10" s="197" t="s">
        <v>216</v>
      </c>
      <c r="F10" s="196"/>
      <c r="G10" s="195"/>
      <c r="H10" s="197" t="s">
        <v>215</v>
      </c>
      <c r="I10" s="196" t="s">
        <v>216</v>
      </c>
      <c r="J10" s="195"/>
      <c r="K10" s="197" t="s">
        <v>216</v>
      </c>
      <c r="L10" s="196"/>
      <c r="M10" s="195"/>
      <c r="N10" s="197" t="s">
        <v>215</v>
      </c>
      <c r="O10" s="196" t="s">
        <v>215</v>
      </c>
      <c r="P10" s="195" t="s">
        <v>215</v>
      </c>
      <c r="Q10" s="197"/>
      <c r="R10" s="196"/>
      <c r="S10" s="195"/>
      <c r="T10" s="197"/>
      <c r="U10" s="196"/>
      <c r="V10" s="195"/>
      <c r="W10" s="197"/>
      <c r="X10" s="196"/>
      <c r="Y10" s="195"/>
      <c r="Z10" s="197"/>
      <c r="AA10" s="196"/>
      <c r="AB10" s="195"/>
      <c r="AC10" s="197"/>
      <c r="AD10" s="196"/>
      <c r="AE10" s="195"/>
      <c r="AF10" s="197"/>
      <c r="AG10" s="196"/>
      <c r="AH10" s="195"/>
      <c r="AI10" s="329"/>
      <c r="AJ10" s="333">
        <f t="shared" ref="AJ10" si="1" xml:space="preserve"> IF(ISBLANK(AJ9), "",TRUNC(0.2797* (AJ9*100-100)^1.35))</f>
        <v>464255</v>
      </c>
    </row>
    <row r="11" spans="1:37" ht="13.5" customHeight="1">
      <c r="A11" s="230">
        <f>A9+1</f>
        <v>2</v>
      </c>
      <c r="B11" s="230">
        <f>B19+1</f>
        <v>4</v>
      </c>
      <c r="C11" s="100" t="s">
        <v>201</v>
      </c>
      <c r="D11" s="101" t="s">
        <v>202</v>
      </c>
      <c r="E11" s="200"/>
      <c r="F11" s="199"/>
      <c r="G11" s="198"/>
      <c r="H11" s="200"/>
      <c r="I11" s="199"/>
      <c r="J11" s="198"/>
      <c r="K11" s="200"/>
      <c r="L11" s="199"/>
      <c r="M11" s="198"/>
      <c r="N11" s="200"/>
      <c r="O11" s="199"/>
      <c r="P11" s="198"/>
      <c r="Q11" s="200" t="s">
        <v>216</v>
      </c>
      <c r="R11" s="199"/>
      <c r="S11" s="198"/>
      <c r="T11" s="200" t="s">
        <v>216</v>
      </c>
      <c r="U11" s="199"/>
      <c r="V11" s="198"/>
      <c r="W11" s="200" t="s">
        <v>216</v>
      </c>
      <c r="X11" s="199"/>
      <c r="Y11" s="198"/>
      <c r="Z11" s="200" t="s">
        <v>215</v>
      </c>
      <c r="AA11" s="199" t="s">
        <v>216</v>
      </c>
      <c r="AB11" s="198"/>
      <c r="AC11" s="200" t="s">
        <v>215</v>
      </c>
      <c r="AD11" s="199" t="s">
        <v>215</v>
      </c>
      <c r="AE11" s="198" t="s">
        <v>215</v>
      </c>
      <c r="AF11" s="200"/>
      <c r="AG11" s="199"/>
      <c r="AH11" s="198"/>
      <c r="AI11" s="328" t="s">
        <v>387</v>
      </c>
      <c r="AJ11" s="332">
        <f t="shared" ref="AJ11" si="2" xml:space="preserve"> IF(ISBLANK(AI11), "",TRUNC(0.2797* (AI11*100-100)^1.35))</f>
        <v>286</v>
      </c>
    </row>
    <row r="12" spans="1:37" ht="13.5" customHeight="1" thickBot="1">
      <c r="A12" s="231"/>
      <c r="B12" s="231"/>
      <c r="C12" s="131">
        <v>38120</v>
      </c>
      <c r="D12" s="132" t="s">
        <v>205</v>
      </c>
      <c r="E12" s="197"/>
      <c r="F12" s="196"/>
      <c r="G12" s="195"/>
      <c r="H12" s="197"/>
      <c r="I12" s="196"/>
      <c r="J12" s="195"/>
      <c r="K12" s="197"/>
      <c r="L12" s="196"/>
      <c r="M12" s="195"/>
      <c r="N12" s="197"/>
      <c r="O12" s="196"/>
      <c r="P12" s="195"/>
      <c r="Q12" s="197"/>
      <c r="R12" s="196"/>
      <c r="S12" s="195"/>
      <c r="T12" s="197"/>
      <c r="U12" s="196"/>
      <c r="V12" s="195"/>
      <c r="W12" s="197"/>
      <c r="X12" s="196"/>
      <c r="Y12" s="195"/>
      <c r="Z12" s="197"/>
      <c r="AA12" s="196"/>
      <c r="AB12" s="195"/>
      <c r="AC12" s="197"/>
      <c r="AD12" s="196"/>
      <c r="AE12" s="195"/>
      <c r="AF12" s="197"/>
      <c r="AG12" s="196"/>
      <c r="AH12" s="195"/>
      <c r="AI12" s="329"/>
      <c r="AJ12" s="333">
        <f t="shared" ref="AJ12" si="3" xml:space="preserve"> IF(ISBLANK(AJ11), "",TRUNC(0.2797* (AJ11*100-100)^1.35))</f>
        <v>288890</v>
      </c>
    </row>
    <row r="13" spans="1:37" ht="13.5" customHeight="1">
      <c r="A13" s="230">
        <f>A11+1</f>
        <v>3</v>
      </c>
      <c r="B13" s="230">
        <f>B17+1</f>
        <v>2</v>
      </c>
      <c r="C13" s="100" t="s">
        <v>110</v>
      </c>
      <c r="D13" s="101" t="s">
        <v>111</v>
      </c>
      <c r="E13" s="200"/>
      <c r="F13" s="199"/>
      <c r="G13" s="198"/>
      <c r="H13" s="200"/>
      <c r="I13" s="199"/>
      <c r="J13" s="198"/>
      <c r="K13" s="200"/>
      <c r="L13" s="199"/>
      <c r="M13" s="198"/>
      <c r="N13" s="200"/>
      <c r="O13" s="199"/>
      <c r="P13" s="198"/>
      <c r="Q13" s="200" t="s">
        <v>215</v>
      </c>
      <c r="R13" s="199" t="s">
        <v>216</v>
      </c>
      <c r="S13" s="198"/>
      <c r="T13" s="200" t="s">
        <v>215</v>
      </c>
      <c r="U13" s="199" t="s">
        <v>216</v>
      </c>
      <c r="V13" s="198"/>
      <c r="W13" s="200" t="s">
        <v>215</v>
      </c>
      <c r="X13" s="199" t="s">
        <v>215</v>
      </c>
      <c r="Y13" s="198" t="s">
        <v>216</v>
      </c>
      <c r="Z13" s="200" t="s">
        <v>215</v>
      </c>
      <c r="AA13" s="199" t="s">
        <v>216</v>
      </c>
      <c r="AB13" s="198"/>
      <c r="AC13" s="200" t="s">
        <v>215</v>
      </c>
      <c r="AD13" s="199" t="s">
        <v>215</v>
      </c>
      <c r="AE13" s="198" t="s">
        <v>215</v>
      </c>
      <c r="AF13" s="200"/>
      <c r="AG13" s="199"/>
      <c r="AH13" s="198"/>
      <c r="AI13" s="328" t="s">
        <v>387</v>
      </c>
      <c r="AJ13" s="332">
        <f t="shared" ref="AJ13" si="4" xml:space="preserve"> IF(ISBLANK(AI13), "",TRUNC(0.2797* (AI13*100-100)^1.35))</f>
        <v>286</v>
      </c>
    </row>
    <row r="14" spans="1:37" ht="13.5" customHeight="1" thickBot="1">
      <c r="A14" s="231"/>
      <c r="B14" s="231"/>
      <c r="C14" s="131" t="s">
        <v>112</v>
      </c>
      <c r="D14" s="132" t="s">
        <v>113</v>
      </c>
      <c r="E14" s="197"/>
      <c r="F14" s="196"/>
      <c r="G14" s="195"/>
      <c r="H14" s="197"/>
      <c r="I14" s="196"/>
      <c r="J14" s="195"/>
      <c r="K14" s="197"/>
      <c r="L14" s="196"/>
      <c r="M14" s="195"/>
      <c r="N14" s="197"/>
      <c r="O14" s="196"/>
      <c r="P14" s="195"/>
      <c r="Q14" s="197"/>
      <c r="R14" s="196"/>
      <c r="S14" s="195"/>
      <c r="T14" s="197"/>
      <c r="U14" s="196"/>
      <c r="V14" s="195"/>
      <c r="W14" s="197"/>
      <c r="X14" s="196"/>
      <c r="Y14" s="195"/>
      <c r="Z14" s="197"/>
      <c r="AA14" s="196"/>
      <c r="AB14" s="195"/>
      <c r="AC14" s="197"/>
      <c r="AD14" s="196"/>
      <c r="AE14" s="195"/>
      <c r="AF14" s="197"/>
      <c r="AG14" s="196"/>
      <c r="AH14" s="195"/>
      <c r="AI14" s="329"/>
      <c r="AJ14" s="333">
        <f t="shared" ref="AJ14" si="5" xml:space="preserve"> IF(ISBLANK(AJ13), "",TRUNC(0.2797* (AJ13*100-100)^1.35))</f>
        <v>288890</v>
      </c>
    </row>
    <row r="15" spans="1:37" ht="13.5" customHeight="1">
      <c r="A15" s="230">
        <f>A13+1</f>
        <v>4</v>
      </c>
      <c r="B15" s="230">
        <f>B11+1</f>
        <v>5</v>
      </c>
      <c r="C15" s="100" t="s">
        <v>46</v>
      </c>
      <c r="D15" s="101" t="s">
        <v>47</v>
      </c>
      <c r="E15" s="200" t="s">
        <v>216</v>
      </c>
      <c r="F15" s="199"/>
      <c r="G15" s="198"/>
      <c r="H15" s="200" t="s">
        <v>216</v>
      </c>
      <c r="I15" s="199"/>
      <c r="J15" s="198"/>
      <c r="K15" s="200" t="s">
        <v>215</v>
      </c>
      <c r="L15" s="199" t="s">
        <v>216</v>
      </c>
      <c r="M15" s="198"/>
      <c r="N15" s="200" t="s">
        <v>216</v>
      </c>
      <c r="O15" s="199"/>
      <c r="P15" s="198"/>
      <c r="Q15" s="200" t="s">
        <v>216</v>
      </c>
      <c r="R15" s="199"/>
      <c r="S15" s="198"/>
      <c r="T15" s="200" t="s">
        <v>216</v>
      </c>
      <c r="U15" s="199"/>
      <c r="V15" s="198"/>
      <c r="W15" s="200" t="s">
        <v>215</v>
      </c>
      <c r="X15" s="199" t="s">
        <v>215</v>
      </c>
      <c r="Y15" s="198" t="s">
        <v>216</v>
      </c>
      <c r="Z15" s="200" t="s">
        <v>215</v>
      </c>
      <c r="AA15" s="199" t="s">
        <v>215</v>
      </c>
      <c r="AB15" s="198" t="s">
        <v>216</v>
      </c>
      <c r="AC15" s="200" t="s">
        <v>215</v>
      </c>
      <c r="AD15" s="199" t="s">
        <v>215</v>
      </c>
      <c r="AE15" s="198" t="s">
        <v>215</v>
      </c>
      <c r="AF15" s="200"/>
      <c r="AG15" s="199"/>
      <c r="AH15" s="198"/>
      <c r="AI15" s="328" t="s">
        <v>387</v>
      </c>
      <c r="AJ15" s="332">
        <f t="shared" ref="AJ15" si="6" xml:space="preserve"> IF(ISBLANK(AI15), "",TRUNC(0.2797* (AI15*100-100)^1.35))</f>
        <v>286</v>
      </c>
    </row>
    <row r="16" spans="1:37" ht="13.5" customHeight="1" thickBot="1">
      <c r="A16" s="231"/>
      <c r="B16" s="231"/>
      <c r="C16" s="131" t="s">
        <v>48</v>
      </c>
      <c r="D16" s="132" t="s">
        <v>14</v>
      </c>
      <c r="E16" s="194"/>
      <c r="F16" s="193"/>
      <c r="G16" s="192"/>
      <c r="H16" s="194"/>
      <c r="I16" s="193"/>
      <c r="J16" s="192"/>
      <c r="K16" s="194"/>
      <c r="L16" s="193"/>
      <c r="M16" s="192"/>
      <c r="N16" s="194"/>
      <c r="O16" s="193"/>
      <c r="P16" s="192"/>
      <c r="Q16" s="194"/>
      <c r="R16" s="193"/>
      <c r="S16" s="192"/>
      <c r="T16" s="194"/>
      <c r="U16" s="193"/>
      <c r="V16" s="192"/>
      <c r="W16" s="194"/>
      <c r="X16" s="193"/>
      <c r="Y16" s="192"/>
      <c r="Z16" s="194"/>
      <c r="AA16" s="193"/>
      <c r="AB16" s="192"/>
      <c r="AC16" s="194"/>
      <c r="AD16" s="193"/>
      <c r="AE16" s="192"/>
      <c r="AF16" s="194"/>
      <c r="AG16" s="193"/>
      <c r="AH16" s="192"/>
      <c r="AI16" s="329"/>
      <c r="AJ16" s="333">
        <f t="shared" ref="AJ16" si="7" xml:space="preserve"> IF(ISBLANK(AJ15), "",TRUNC(0.2797* (AJ15*100-100)^1.35))</f>
        <v>288890</v>
      </c>
    </row>
    <row r="17" spans="1:36" ht="13.5" customHeight="1">
      <c r="A17" s="230">
        <f>A15+1</f>
        <v>5</v>
      </c>
      <c r="B17" s="230">
        <v>1</v>
      </c>
      <c r="C17" s="100" t="s">
        <v>50</v>
      </c>
      <c r="D17" s="101" t="s">
        <v>116</v>
      </c>
      <c r="E17" s="200" t="s">
        <v>216</v>
      </c>
      <c r="F17" s="199"/>
      <c r="G17" s="198"/>
      <c r="H17" s="200" t="s">
        <v>216</v>
      </c>
      <c r="I17" s="199"/>
      <c r="J17" s="198"/>
      <c r="K17" s="200" t="s">
        <v>216</v>
      </c>
      <c r="L17" s="199"/>
      <c r="M17" s="198"/>
      <c r="N17" s="200" t="s">
        <v>216</v>
      </c>
      <c r="O17" s="199"/>
      <c r="P17" s="198"/>
      <c r="Q17" s="200" t="s">
        <v>215</v>
      </c>
      <c r="R17" s="199" t="s">
        <v>215</v>
      </c>
      <c r="S17" s="198" t="s">
        <v>215</v>
      </c>
      <c r="T17" s="200"/>
      <c r="U17" s="199"/>
      <c r="V17" s="198"/>
      <c r="W17" s="200"/>
      <c r="X17" s="199"/>
      <c r="Y17" s="198"/>
      <c r="Z17" s="200"/>
      <c r="AA17" s="199"/>
      <c r="AB17" s="198"/>
      <c r="AC17" s="200"/>
      <c r="AD17" s="199"/>
      <c r="AE17" s="198"/>
      <c r="AF17" s="200"/>
      <c r="AG17" s="199"/>
      <c r="AH17" s="198"/>
      <c r="AI17" s="328">
        <v>2.2999999999999998</v>
      </c>
      <c r="AJ17" s="332">
        <f xml:space="preserve"> IF(ISBLANK(AI17), "",TRUNC(0.2797* (AI17*100-100)^1.35))</f>
        <v>199</v>
      </c>
    </row>
    <row r="18" spans="1:36" ht="13.5" customHeight="1" thickBot="1">
      <c r="A18" s="231"/>
      <c r="B18" s="231"/>
      <c r="C18" s="131" t="s">
        <v>117</v>
      </c>
      <c r="D18" s="132" t="s">
        <v>113</v>
      </c>
      <c r="E18" s="197"/>
      <c r="F18" s="196"/>
      <c r="G18" s="195"/>
      <c r="H18" s="197"/>
      <c r="I18" s="196"/>
      <c r="J18" s="195"/>
      <c r="K18" s="197"/>
      <c r="L18" s="196"/>
      <c r="M18" s="195"/>
      <c r="N18" s="197"/>
      <c r="O18" s="196"/>
      <c r="P18" s="195"/>
      <c r="Q18" s="197"/>
      <c r="R18" s="196"/>
      <c r="S18" s="195"/>
      <c r="T18" s="197"/>
      <c r="U18" s="196"/>
      <c r="V18" s="195"/>
      <c r="W18" s="197"/>
      <c r="X18" s="196"/>
      <c r="Y18" s="195"/>
      <c r="Z18" s="197"/>
      <c r="AA18" s="196"/>
      <c r="AB18" s="195"/>
      <c r="AC18" s="197"/>
      <c r="AD18" s="196"/>
      <c r="AE18" s="195"/>
      <c r="AF18" s="197"/>
      <c r="AG18" s="196"/>
      <c r="AH18" s="195"/>
      <c r="AI18" s="329"/>
      <c r="AJ18" s="333">
        <f xml:space="preserve"> IF(ISBLANK(AJ17), "",TRUNC(0.2797* (AJ17*100-100)^1.35))</f>
        <v>176681</v>
      </c>
    </row>
    <row r="19" spans="1:36" ht="15.6">
      <c r="A19" s="230">
        <f>A17+1</f>
        <v>6</v>
      </c>
      <c r="B19" s="230">
        <f>B13+1</f>
        <v>3</v>
      </c>
      <c r="C19" s="100" t="s">
        <v>97</v>
      </c>
      <c r="D19" s="101" t="s">
        <v>98</v>
      </c>
      <c r="E19" s="200" t="s">
        <v>216</v>
      </c>
      <c r="F19" s="199"/>
      <c r="G19" s="198"/>
      <c r="H19" s="200" t="s">
        <v>216</v>
      </c>
      <c r="I19" s="199"/>
      <c r="J19" s="198"/>
      <c r="K19" s="200" t="s">
        <v>215</v>
      </c>
      <c r="L19" s="199" t="s">
        <v>215</v>
      </c>
      <c r="M19" s="198" t="s">
        <v>215</v>
      </c>
      <c r="N19" s="200"/>
      <c r="O19" s="199"/>
      <c r="P19" s="198"/>
      <c r="Q19" s="200"/>
      <c r="R19" s="199"/>
      <c r="S19" s="198"/>
      <c r="T19" s="200"/>
      <c r="U19" s="199"/>
      <c r="V19" s="198"/>
      <c r="W19" s="200"/>
      <c r="X19" s="199"/>
      <c r="Y19" s="198"/>
      <c r="Z19" s="200"/>
      <c r="AA19" s="199"/>
      <c r="AB19" s="198"/>
      <c r="AC19" s="200"/>
      <c r="AD19" s="199"/>
      <c r="AE19" s="198"/>
      <c r="AF19" s="200"/>
      <c r="AG19" s="199"/>
      <c r="AH19" s="198"/>
      <c r="AI19" s="328" t="s">
        <v>384</v>
      </c>
      <c r="AJ19" s="332">
        <f t="shared" ref="AJ19" si="8" xml:space="preserve"> IF(ISBLANK(AI19), "",TRUNC(0.2797* (AI19*100-100)^1.35))</f>
        <v>159</v>
      </c>
    </row>
    <row r="20" spans="1:36" ht="13.5" customHeight="1" thickBot="1">
      <c r="A20" s="231"/>
      <c r="B20" s="231"/>
      <c r="C20" s="131" t="s">
        <v>99</v>
      </c>
      <c r="D20" s="132" t="s">
        <v>14</v>
      </c>
      <c r="E20" s="197"/>
      <c r="F20" s="196"/>
      <c r="G20" s="195"/>
      <c r="H20" s="197"/>
      <c r="I20" s="196"/>
      <c r="J20" s="195"/>
      <c r="K20" s="197"/>
      <c r="L20" s="196"/>
      <c r="M20" s="195"/>
      <c r="N20" s="197"/>
      <c r="O20" s="196"/>
      <c r="P20" s="195"/>
      <c r="Q20" s="197"/>
      <c r="R20" s="196"/>
      <c r="S20" s="195"/>
      <c r="T20" s="197"/>
      <c r="U20" s="196"/>
      <c r="V20" s="195"/>
      <c r="W20" s="197"/>
      <c r="X20" s="196"/>
      <c r="Y20" s="195"/>
      <c r="Z20" s="197"/>
      <c r="AA20" s="196"/>
      <c r="AB20" s="195"/>
      <c r="AC20" s="197"/>
      <c r="AD20" s="196"/>
      <c r="AE20" s="195"/>
      <c r="AF20" s="197"/>
      <c r="AG20" s="196"/>
      <c r="AH20" s="195"/>
      <c r="AI20" s="329"/>
      <c r="AJ20" s="333">
        <f t="shared" ref="AJ20" si="9" xml:space="preserve"> IF(ISBLANK(AJ19), "",TRUNC(0.2797* (AJ19*100-100)^1.35))</f>
        <v>130280</v>
      </c>
    </row>
  </sheetData>
  <mergeCells count="44">
    <mergeCell ref="W7:Y7"/>
    <mergeCell ref="Z7:AB7"/>
    <mergeCell ref="AC7:AE7"/>
    <mergeCell ref="AF7:AH7"/>
    <mergeCell ref="E8:G8"/>
    <mergeCell ref="H8:J8"/>
    <mergeCell ref="K8:M8"/>
    <mergeCell ref="N8:P8"/>
    <mergeCell ref="Q8:S8"/>
    <mergeCell ref="T8:V8"/>
    <mergeCell ref="E7:G7"/>
    <mergeCell ref="H7:J7"/>
    <mergeCell ref="K7:M7"/>
    <mergeCell ref="N7:P7"/>
    <mergeCell ref="Q7:S7"/>
    <mergeCell ref="T7:V7"/>
    <mergeCell ref="W8:Y8"/>
    <mergeCell ref="Z8:AB8"/>
    <mergeCell ref="AC8:AE8"/>
    <mergeCell ref="AF8:AH8"/>
    <mergeCell ref="A9:A10"/>
    <mergeCell ref="AJ9:AJ10"/>
    <mergeCell ref="A11:A12"/>
    <mergeCell ref="AI13:AI14"/>
    <mergeCell ref="A13:A14"/>
    <mergeCell ref="AI19:AI20"/>
    <mergeCell ref="A15:A16"/>
    <mergeCell ref="AI11:AI12"/>
    <mergeCell ref="B13:B14"/>
    <mergeCell ref="B19:B20"/>
    <mergeCell ref="B11:B12"/>
    <mergeCell ref="AI17:AI18"/>
    <mergeCell ref="B17:B18"/>
    <mergeCell ref="AJ17:AJ18"/>
    <mergeCell ref="AJ13:AJ14"/>
    <mergeCell ref="AJ19:AJ20"/>
    <mergeCell ref="AJ11:AJ12"/>
    <mergeCell ref="AJ15:AJ16"/>
    <mergeCell ref="B15:B16"/>
    <mergeCell ref="B9:B10"/>
    <mergeCell ref="A17:A18"/>
    <mergeCell ref="AI15:AI16"/>
    <mergeCell ref="A19:A20"/>
    <mergeCell ref="AI9:AI10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Zeros="0" topLeftCell="A4" zoomScaleNormal="100" workbookViewId="0">
      <selection activeCell="C14" sqref="C14"/>
    </sheetView>
  </sheetViews>
  <sheetFormatPr defaultColWidth="9.109375" defaultRowHeight="13.2"/>
  <cols>
    <col min="1" max="2" width="6.6640625" style="6" customWidth="1"/>
    <col min="3" max="3" width="15.5546875" style="6" customWidth="1"/>
    <col min="4" max="4" width="16.6640625" style="5" customWidth="1"/>
    <col min="5" max="6" width="9" style="6" bestFit="1" customWidth="1"/>
    <col min="7" max="7" width="13.88671875" style="6" customWidth="1"/>
    <col min="8" max="8" width="2.88671875" style="6" customWidth="1"/>
    <col min="9" max="27" width="2.88671875" style="5" customWidth="1"/>
    <col min="28" max="16384" width="9.109375" style="5"/>
  </cols>
  <sheetData>
    <row r="1" spans="1:15" s="4" customFormat="1" ht="18" customHeight="1">
      <c r="A1" s="23" t="s">
        <v>25</v>
      </c>
      <c r="B1" s="23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</row>
    <row r="3" spans="1:15" ht="18" customHeight="1">
      <c r="A3" s="10"/>
      <c r="B3" s="10"/>
      <c r="C3" s="2"/>
      <c r="D3" s="1"/>
      <c r="E3" s="3"/>
      <c r="F3" s="3"/>
      <c r="G3" s="3"/>
      <c r="H3" s="3"/>
      <c r="I3" s="3"/>
      <c r="J3" s="3"/>
    </row>
    <row r="4" spans="1:15" ht="18" customHeight="1">
      <c r="D4" s="1" t="s">
        <v>22</v>
      </c>
      <c r="G4" s="5"/>
      <c r="H4" s="5"/>
      <c r="I4" s="6"/>
    </row>
    <row r="5" spans="1:15" ht="15.6">
      <c r="A5" s="5"/>
      <c r="B5" s="5"/>
      <c r="C5" s="7" t="s">
        <v>412</v>
      </c>
      <c r="H5" s="5"/>
    </row>
    <row r="6" spans="1:15" ht="13.8" thickBot="1">
      <c r="A6" s="5"/>
      <c r="B6" s="5"/>
      <c r="C6" s="5"/>
      <c r="F6" s="25">
        <v>1.1574074074074073E-5</v>
      </c>
      <c r="H6" s="5"/>
    </row>
    <row r="7" spans="1:15" s="32" customFormat="1" ht="13.5" customHeight="1">
      <c r="A7" s="248" t="s">
        <v>0</v>
      </c>
      <c r="B7" s="248" t="s">
        <v>244</v>
      </c>
      <c r="C7" s="212" t="s">
        <v>5</v>
      </c>
      <c r="D7" s="213" t="s">
        <v>6</v>
      </c>
      <c r="E7" s="236" t="s">
        <v>2</v>
      </c>
      <c r="F7" s="236" t="s">
        <v>12</v>
      </c>
    </row>
    <row r="8" spans="1:15" ht="13.5" customHeight="1" thickBot="1">
      <c r="A8" s="249"/>
      <c r="B8" s="249"/>
      <c r="C8" s="214" t="s">
        <v>7</v>
      </c>
      <c r="D8" s="215" t="s">
        <v>1</v>
      </c>
      <c r="E8" s="237"/>
      <c r="F8" s="237"/>
      <c r="G8" s="32"/>
      <c r="H8" s="5"/>
    </row>
    <row r="9" spans="1:15" ht="12.75" customHeight="1">
      <c r="A9" s="230">
        <f>A8+1</f>
        <v>1</v>
      </c>
      <c r="B9" s="230">
        <f>B8+1</f>
        <v>1</v>
      </c>
      <c r="C9" s="90" t="s">
        <v>150</v>
      </c>
      <c r="D9" s="91" t="s">
        <v>151</v>
      </c>
      <c r="E9" s="334">
        <v>2.0743055555555554E-3</v>
      </c>
      <c r="F9" s="336">
        <f>IF(ISBLANK(E9),"",INT(0.08713*(305.5-(E9/$F$6))^1.85))</f>
        <v>672</v>
      </c>
      <c r="G9" s="5"/>
      <c r="H9" s="5"/>
    </row>
    <row r="10" spans="1:15" ht="13.5" customHeight="1" thickBot="1">
      <c r="A10" s="231"/>
      <c r="B10" s="231"/>
      <c r="C10" s="92" t="s">
        <v>152</v>
      </c>
      <c r="D10" s="93" t="s">
        <v>60</v>
      </c>
      <c r="E10" s="335"/>
      <c r="F10" s="337" t="e">
        <f>IF(ISBLANK(F9),"",INT(0.08713*(305.5-(F9/$E$6))^1.85))</f>
        <v>#DIV/0!</v>
      </c>
      <c r="G10" s="5"/>
      <c r="H10" s="5"/>
    </row>
    <row r="11" spans="1:15" ht="12.75" customHeight="1">
      <c r="A11" s="230">
        <f>A9+1</f>
        <v>2</v>
      </c>
      <c r="B11" s="230">
        <f>B17+1</f>
        <v>5</v>
      </c>
      <c r="C11" s="90" t="s">
        <v>97</v>
      </c>
      <c r="D11" s="91" t="s">
        <v>98</v>
      </c>
      <c r="E11" s="334">
        <v>2.162037037037037E-3</v>
      </c>
      <c r="F11" s="336">
        <f t="shared" ref="F11" si="0">IF(ISBLANK(E11),"",INT(0.08713*(305.5-(E11/$F$6))^1.85))</f>
        <v>599</v>
      </c>
      <c r="G11" s="5"/>
      <c r="H11" s="5"/>
    </row>
    <row r="12" spans="1:15" ht="13.5" customHeight="1" thickBot="1">
      <c r="A12" s="231"/>
      <c r="B12" s="231"/>
      <c r="C12" s="92" t="s">
        <v>99</v>
      </c>
      <c r="D12" s="93" t="s">
        <v>14</v>
      </c>
      <c r="E12" s="335"/>
      <c r="F12" s="337" t="e">
        <f>IF(ISBLANK(F11),"",INT(0.08713*(305.5-(F11/$E$6))^1.85))</f>
        <v>#DIV/0!</v>
      </c>
      <c r="G12" s="5"/>
      <c r="H12" s="5"/>
    </row>
    <row r="13" spans="1:15" ht="12.75" customHeight="1">
      <c r="A13" s="230">
        <f>A11+1</f>
        <v>3</v>
      </c>
      <c r="B13" s="230">
        <f>B15+1</f>
        <v>3</v>
      </c>
      <c r="C13" s="90" t="s">
        <v>201</v>
      </c>
      <c r="D13" s="91" t="s">
        <v>202</v>
      </c>
      <c r="E13" s="334">
        <v>2.2457175925925926E-3</v>
      </c>
      <c r="F13" s="336">
        <f t="shared" ref="F13" si="1">IF(ISBLANK(E13),"",INT(0.08713*(305.5-(E13/$F$6))^1.85))</f>
        <v>533</v>
      </c>
      <c r="G13" s="5"/>
      <c r="H13" s="5"/>
    </row>
    <row r="14" spans="1:15" ht="13.5" customHeight="1" thickBot="1">
      <c r="A14" s="231"/>
      <c r="B14" s="231"/>
      <c r="C14" s="92">
        <v>38120</v>
      </c>
      <c r="D14" s="93" t="s">
        <v>205</v>
      </c>
      <c r="E14" s="335"/>
      <c r="F14" s="337" t="e">
        <f t="shared" ref="F14" si="2">IF(ISBLANK(F13),"",INT(0.08713*(305.5-(F13/$E$6))^1.85))</f>
        <v>#DIV/0!</v>
      </c>
      <c r="G14" s="5"/>
      <c r="H14" s="5"/>
    </row>
    <row r="15" spans="1:15" ht="12.75" customHeight="1">
      <c r="A15" s="230">
        <f>A13+1</f>
        <v>4</v>
      </c>
      <c r="B15" s="230">
        <f>B9+1</f>
        <v>2</v>
      </c>
      <c r="C15" s="90" t="s">
        <v>46</v>
      </c>
      <c r="D15" s="91" t="s">
        <v>47</v>
      </c>
      <c r="E15" s="334">
        <v>2.2553240740740741E-3</v>
      </c>
      <c r="F15" s="336">
        <f t="shared" ref="F15" si="3">IF(ISBLANK(E15),"",INT(0.08713*(305.5-(E15/$F$6))^1.85))</f>
        <v>526</v>
      </c>
      <c r="G15" s="5"/>
      <c r="H15" s="5"/>
    </row>
    <row r="16" spans="1:15" ht="13.5" customHeight="1" thickBot="1">
      <c r="A16" s="231"/>
      <c r="B16" s="231"/>
      <c r="C16" s="92" t="s">
        <v>48</v>
      </c>
      <c r="D16" s="93" t="s">
        <v>14</v>
      </c>
      <c r="E16" s="335"/>
      <c r="F16" s="337" t="e">
        <f t="shared" ref="F16" si="4">IF(ISBLANK(F15),"",INT(0.08713*(305.5-(F15/$E$6))^1.85))</f>
        <v>#DIV/0!</v>
      </c>
      <c r="G16" s="5"/>
      <c r="H16" s="5"/>
    </row>
    <row r="17" spans="1:8" ht="12.75" customHeight="1">
      <c r="A17" s="230">
        <f>A15+1</f>
        <v>5</v>
      </c>
      <c r="B17" s="230">
        <f>B13+1</f>
        <v>4</v>
      </c>
      <c r="C17" s="90" t="s">
        <v>110</v>
      </c>
      <c r="D17" s="91" t="s">
        <v>111</v>
      </c>
      <c r="E17" s="334">
        <v>2.2775462962962962E-3</v>
      </c>
      <c r="F17" s="336">
        <f t="shared" ref="F17" si="5">IF(ISBLANK(E17),"",INT(0.08713*(305.5-(E17/$F$6))^1.85))</f>
        <v>509</v>
      </c>
      <c r="G17" s="5"/>
      <c r="H17" s="5"/>
    </row>
    <row r="18" spans="1:8" ht="13.5" customHeight="1" thickBot="1">
      <c r="A18" s="231"/>
      <c r="B18" s="231"/>
      <c r="C18" s="92" t="s">
        <v>112</v>
      </c>
      <c r="D18" s="93" t="s">
        <v>113</v>
      </c>
      <c r="E18" s="335"/>
      <c r="F18" s="337" t="e">
        <f t="shared" ref="F18" si="6">IF(ISBLANK(F17),"",INT(0.08713*(305.5-(F17/$E$6))^1.85))</f>
        <v>#DIV/0!</v>
      </c>
      <c r="G18" s="5"/>
      <c r="H18" s="5"/>
    </row>
    <row r="19" spans="1:8">
      <c r="A19" s="230">
        <f>A17+1</f>
        <v>6</v>
      </c>
      <c r="B19" s="230">
        <f>B11+1</f>
        <v>6</v>
      </c>
      <c r="C19" s="90" t="s">
        <v>50</v>
      </c>
      <c r="D19" s="91" t="s">
        <v>116</v>
      </c>
      <c r="E19" s="334">
        <v>2.2998842592592593E-3</v>
      </c>
      <c r="F19" s="336">
        <f t="shared" ref="F19" si="7">IF(ISBLANK(E19),"",INT(0.08713*(305.5-(E19/$F$6))^1.85))</f>
        <v>493</v>
      </c>
    </row>
    <row r="20" spans="1:8" ht="13.8" thickBot="1">
      <c r="A20" s="231"/>
      <c r="B20" s="231"/>
      <c r="C20" s="92" t="s">
        <v>117</v>
      </c>
      <c r="D20" s="93" t="s">
        <v>113</v>
      </c>
      <c r="E20" s="335"/>
      <c r="F20" s="337" t="e">
        <f t="shared" ref="F20" si="8">IF(ISBLANK(F19),"",INT(0.08713*(305.5-(F19/$E$6))^1.85))</f>
        <v>#DIV/0!</v>
      </c>
    </row>
  </sheetData>
  <mergeCells count="28">
    <mergeCell ref="E11:E12"/>
    <mergeCell ref="B13:B14"/>
    <mergeCell ref="B17:B18"/>
    <mergeCell ref="B11:B12"/>
    <mergeCell ref="A7:A8"/>
    <mergeCell ref="E7:E8"/>
    <mergeCell ref="A9:A10"/>
    <mergeCell ref="E9:E10"/>
    <mergeCell ref="A11:A12"/>
    <mergeCell ref="E15:E16"/>
    <mergeCell ref="B9:B10"/>
    <mergeCell ref="B15:B16"/>
    <mergeCell ref="B19:B20"/>
    <mergeCell ref="A19:A20"/>
    <mergeCell ref="E19:E20"/>
    <mergeCell ref="F7:F8"/>
    <mergeCell ref="F9:F10"/>
    <mergeCell ref="F15:F16"/>
    <mergeCell ref="F13:F14"/>
    <mergeCell ref="F17:F18"/>
    <mergeCell ref="F11:F12"/>
    <mergeCell ref="F19:F20"/>
    <mergeCell ref="B7:B8"/>
    <mergeCell ref="A13:A14"/>
    <mergeCell ref="E13:E14"/>
    <mergeCell ref="A15:A16"/>
    <mergeCell ref="E17:E18"/>
    <mergeCell ref="A17:A18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rgb="FFFF0000"/>
  </sheetPr>
  <dimension ref="A1:R20"/>
  <sheetViews>
    <sheetView showZeros="0" topLeftCell="A3" zoomScale="90" zoomScaleNormal="90" zoomScaleSheetLayoutView="75" workbookViewId="0">
      <selection activeCell="B14" sqref="B14"/>
    </sheetView>
  </sheetViews>
  <sheetFormatPr defaultColWidth="9.109375" defaultRowHeight="13.2"/>
  <cols>
    <col min="1" max="1" width="5.44140625" style="6" customWidth="1"/>
    <col min="2" max="2" width="13.33203125" style="6" customWidth="1"/>
    <col min="3" max="3" width="13.88671875" style="5" customWidth="1"/>
    <col min="4" max="4" width="12.88671875" style="5" bestFit="1" customWidth="1"/>
    <col min="5" max="5" width="7" style="5" customWidth="1"/>
    <col min="6" max="6" width="7.5546875" style="5" bestFit="1" customWidth="1"/>
    <col min="7" max="7" width="5.6640625" style="6" bestFit="1" customWidth="1"/>
    <col min="8" max="8" width="8.44140625" style="6" bestFit="1" customWidth="1"/>
    <col min="9" max="9" width="8.33203125" style="6" bestFit="1" customWidth="1"/>
    <col min="10" max="10" width="10.44140625" style="6" customWidth="1"/>
    <col min="11" max="11" width="7" style="6" bestFit="1" customWidth="1"/>
    <col min="12" max="12" width="7.88671875" style="6" bestFit="1" customWidth="1"/>
    <col min="13" max="13" width="9" style="6" bestFit="1" customWidth="1"/>
    <col min="14" max="14" width="6.88671875" style="6" customWidth="1"/>
    <col min="15" max="15" width="23.109375" style="6" bestFit="1" customWidth="1"/>
    <col min="16" max="16384" width="9.109375" style="5"/>
  </cols>
  <sheetData>
    <row r="1" spans="1:18" s="4" customFormat="1" ht="18" customHeight="1">
      <c r="A1" s="23" t="s">
        <v>25</v>
      </c>
      <c r="B1" s="2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2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customHeight="1">
      <c r="A3" s="10"/>
      <c r="B3" s="2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8" customHeight="1">
      <c r="A4" s="10"/>
      <c r="B4" s="2"/>
      <c r="C4" s="1" t="s">
        <v>22</v>
      </c>
      <c r="D4" s="1"/>
      <c r="F4" s="7" t="s">
        <v>23</v>
      </c>
      <c r="H4" s="3"/>
      <c r="I4" s="3"/>
      <c r="J4" s="3"/>
      <c r="K4" s="3"/>
      <c r="L4" s="3"/>
      <c r="M4" s="3"/>
      <c r="N4" s="5"/>
      <c r="O4" s="3"/>
    </row>
    <row r="5" spans="1:18" ht="13.5" customHeight="1" thickBot="1">
      <c r="F5" s="8"/>
      <c r="L5" s="5"/>
      <c r="M5" s="5"/>
      <c r="N5" s="5"/>
    </row>
    <row r="6" spans="1:18" ht="12.75" customHeight="1" thickBot="1">
      <c r="A6" s="26"/>
      <c r="B6" s="26"/>
      <c r="C6" s="7"/>
      <c r="D6" s="7"/>
      <c r="E6" s="25">
        <v>1.1574074074074073E-5</v>
      </c>
      <c r="F6" s="269" t="s">
        <v>4</v>
      </c>
      <c r="G6" s="270"/>
      <c r="H6" s="270"/>
      <c r="I6" s="270"/>
      <c r="J6" s="270"/>
      <c r="K6" s="270"/>
      <c r="L6" s="271"/>
      <c r="M6" s="26"/>
      <c r="N6" s="26"/>
      <c r="O6" s="26"/>
    </row>
    <row r="7" spans="1:18" ht="22.5" customHeight="1">
      <c r="A7" s="272" t="s">
        <v>0</v>
      </c>
      <c r="B7" s="48" t="s">
        <v>5</v>
      </c>
      <c r="C7" s="36" t="s">
        <v>6</v>
      </c>
      <c r="D7" s="69" t="s">
        <v>93</v>
      </c>
      <c r="E7" s="274"/>
      <c r="F7" s="276" t="s">
        <v>20</v>
      </c>
      <c r="G7" s="278" t="s">
        <v>9</v>
      </c>
      <c r="H7" s="280" t="s">
        <v>19</v>
      </c>
      <c r="I7" s="278" t="s">
        <v>8</v>
      </c>
      <c r="J7" s="280" t="s">
        <v>185</v>
      </c>
      <c r="K7" s="278" t="s">
        <v>21</v>
      </c>
      <c r="L7" s="282" t="s">
        <v>13</v>
      </c>
      <c r="M7" s="236" t="s">
        <v>2</v>
      </c>
      <c r="N7" s="236" t="s">
        <v>35</v>
      </c>
      <c r="O7" s="236" t="s">
        <v>15</v>
      </c>
    </row>
    <row r="8" spans="1:18" ht="13.5" customHeight="1" thickBot="1">
      <c r="A8" s="273"/>
      <c r="B8" s="49" t="s">
        <v>7</v>
      </c>
      <c r="C8" s="38" t="s">
        <v>1</v>
      </c>
      <c r="D8" s="70" t="s">
        <v>94</v>
      </c>
      <c r="E8" s="275"/>
      <c r="F8" s="277"/>
      <c r="G8" s="279"/>
      <c r="H8" s="281"/>
      <c r="I8" s="279"/>
      <c r="J8" s="281"/>
      <c r="K8" s="279"/>
      <c r="L8" s="283"/>
      <c r="M8" s="237"/>
      <c r="N8" s="237"/>
      <c r="O8" s="237"/>
    </row>
    <row r="9" spans="1:18">
      <c r="A9" s="217">
        <v>1</v>
      </c>
      <c r="B9" s="90" t="s">
        <v>150</v>
      </c>
      <c r="C9" s="91" t="s">
        <v>151</v>
      </c>
      <c r="D9" s="123" t="s">
        <v>119</v>
      </c>
      <c r="E9" s="118" t="s">
        <v>11</v>
      </c>
      <c r="F9" s="119">
        <v>7.39</v>
      </c>
      <c r="G9" s="124">
        <v>5.98</v>
      </c>
      <c r="H9" s="124">
        <v>12.32</v>
      </c>
      <c r="I9" s="124">
        <v>1.67</v>
      </c>
      <c r="J9" s="125">
        <v>9.15</v>
      </c>
      <c r="K9" s="124">
        <v>3.2</v>
      </c>
      <c r="L9" s="126">
        <v>2.0743055555555554E-3</v>
      </c>
      <c r="M9" s="116">
        <f>SUM(F10:L10)</f>
        <v>4268</v>
      </c>
      <c r="N9" s="338" t="str">
        <f>IF(ISBLANK(M9),"",IF(M9&gt;=4700,"KSM",IF(M9&gt;=4100,"I A",IF(M9&gt;=3400,"II A",IF(M9&gt;=2800,"III A",IF(M9&gt;=2400,"I JA",))))))</f>
        <v>I A</v>
      </c>
      <c r="O9" s="127" t="s">
        <v>130</v>
      </c>
    </row>
    <row r="10" spans="1:18" ht="13.8" thickBot="1">
      <c r="A10" s="218"/>
      <c r="B10" s="92" t="s">
        <v>152</v>
      </c>
      <c r="C10" s="93" t="s">
        <v>60</v>
      </c>
      <c r="D10" s="93"/>
      <c r="E10" s="120" t="s">
        <v>12</v>
      </c>
      <c r="F10" s="122">
        <f xml:space="preserve"> IF(ISBLANK(F9),"",TRUNC(58.015* (11.5-F9)^1.81))</f>
        <v>749</v>
      </c>
      <c r="G10" s="122">
        <f xml:space="preserve"> IF(ISBLANK(G9), "",TRUNC(0.14354* (G9*100-220)^1.4))</f>
        <v>582</v>
      </c>
      <c r="H10" s="122">
        <f xml:space="preserve"> IF(ISBLANK(H9), "",TRUNC(51.39* (H9-1.5)^1.05))</f>
        <v>626</v>
      </c>
      <c r="I10" s="122">
        <f xml:space="preserve"> IF(ISBLANK(I9), "",TRUNC(0.8465* (I9*100-75)^1.42))</f>
        <v>520</v>
      </c>
      <c r="J10" s="128">
        <f xml:space="preserve"> IF(ISBLANK(J9),"",TRUNC(20.5173* (15.5-J9)^1.92))</f>
        <v>713</v>
      </c>
      <c r="K10" s="122">
        <f xml:space="preserve"> IF(ISBLANK(K9), "",TRUNC(0.2797* (K9*100-100)^1.35))</f>
        <v>406</v>
      </c>
      <c r="L10" s="129">
        <f>IF(ISBLANK(L9),"",INT(0.08713*(305.5-(L9/$E$6))^1.85))</f>
        <v>672</v>
      </c>
      <c r="M10" s="117">
        <f>M9</f>
        <v>4268</v>
      </c>
      <c r="N10" s="339"/>
      <c r="O10" s="130"/>
    </row>
    <row r="11" spans="1:18">
      <c r="A11" s="217">
        <v>2</v>
      </c>
      <c r="B11" s="90" t="s">
        <v>46</v>
      </c>
      <c r="C11" s="91" t="s">
        <v>47</v>
      </c>
      <c r="D11" s="123" t="s">
        <v>95</v>
      </c>
      <c r="E11" s="118" t="s">
        <v>11</v>
      </c>
      <c r="F11" s="119">
        <v>7.71</v>
      </c>
      <c r="G11" s="124">
        <v>5.8</v>
      </c>
      <c r="H11" s="124">
        <v>12.41</v>
      </c>
      <c r="I11" s="124">
        <v>1.61</v>
      </c>
      <c r="J11" s="125">
        <v>9.08</v>
      </c>
      <c r="K11" s="124">
        <v>2.7</v>
      </c>
      <c r="L11" s="126">
        <v>2.2553240740740741E-3</v>
      </c>
      <c r="M11" s="116">
        <f>SUM(F12:L12)</f>
        <v>3833</v>
      </c>
      <c r="N11" s="338" t="str">
        <f>IF(ISBLANK(M11),"",IF(M11&gt;=4700,"KSM",IF(M11&gt;=4100,"I A",IF(M11&gt;=3400,"II A",IF(M11&gt;=2800,"III A",IF(M11&gt;=2400,"I JA",))))))</f>
        <v>II A</v>
      </c>
      <c r="O11" s="127" t="s">
        <v>96</v>
      </c>
    </row>
    <row r="12" spans="1:18" ht="13.8" thickBot="1">
      <c r="A12" s="218"/>
      <c r="B12" s="92" t="s">
        <v>48</v>
      </c>
      <c r="C12" s="93" t="s">
        <v>14</v>
      </c>
      <c r="D12" s="93"/>
      <c r="E12" s="120" t="s">
        <v>12</v>
      </c>
      <c r="F12" s="122">
        <f xml:space="preserve"> IF(ISBLANK(F11),"",TRUNC(58.015* (11.5-F11)^1.81))</f>
        <v>646</v>
      </c>
      <c r="G12" s="122">
        <f xml:space="preserve"> IF(ISBLANK(G11), "",TRUNC(0.14354* (G11*100-220)^1.4))</f>
        <v>544</v>
      </c>
      <c r="H12" s="122">
        <f xml:space="preserve"> IF(ISBLANK(H11), "",TRUNC(51.39* (H11-1.5)^1.05))</f>
        <v>631</v>
      </c>
      <c r="I12" s="122">
        <f xml:space="preserve"> IF(ISBLANK(I11), "",TRUNC(0.8465* (I11*100-75)^1.42))</f>
        <v>472</v>
      </c>
      <c r="J12" s="128">
        <f xml:space="preserve"> IF(ISBLANK(J11),"",TRUNC(20.5173* (15.5-J11)^1.92))</f>
        <v>728</v>
      </c>
      <c r="K12" s="122">
        <f xml:space="preserve"> IF(ISBLANK(K11), "",TRUNC(0.2797* (K11*100-100)^1.35))</f>
        <v>286</v>
      </c>
      <c r="L12" s="129">
        <f>IF(ISBLANK(L11),"",INT(0.08713*(305.5-(L11/$E$6))^1.85))</f>
        <v>526</v>
      </c>
      <c r="M12" s="117">
        <f>M11</f>
        <v>3833</v>
      </c>
      <c r="N12" s="339"/>
      <c r="O12" s="130"/>
    </row>
    <row r="13" spans="1:18">
      <c r="A13" s="217">
        <v>3</v>
      </c>
      <c r="B13" s="90" t="s">
        <v>201</v>
      </c>
      <c r="C13" s="91" t="s">
        <v>202</v>
      </c>
      <c r="D13" s="123" t="s">
        <v>196</v>
      </c>
      <c r="E13" s="118" t="s">
        <v>11</v>
      </c>
      <c r="F13" s="119">
        <v>7.74</v>
      </c>
      <c r="G13" s="124">
        <v>5.95</v>
      </c>
      <c r="H13" s="124">
        <v>10.82</v>
      </c>
      <c r="I13" s="124">
        <v>1.64</v>
      </c>
      <c r="J13" s="125">
        <v>9.43</v>
      </c>
      <c r="K13" s="124">
        <v>2.7</v>
      </c>
      <c r="L13" s="126">
        <v>2.2457175925925926E-3</v>
      </c>
      <c r="M13" s="116">
        <f>SUM(F14:L14)</f>
        <v>3717</v>
      </c>
      <c r="N13" s="338" t="str">
        <f>IF(ISBLANK(M13),"",IF(M13&gt;=4700,"KSM",IF(M13&gt;=4100,"I A",IF(M13&gt;=3400,"II A",IF(M13&gt;=2800,"III A",IF(M13&gt;=2400,"I JA",))))))</f>
        <v>II A</v>
      </c>
      <c r="O13" s="127" t="s">
        <v>193</v>
      </c>
    </row>
    <row r="14" spans="1:18" ht="13.8" thickBot="1">
      <c r="A14" s="218"/>
      <c r="B14" s="92">
        <v>38120</v>
      </c>
      <c r="C14" s="93" t="s">
        <v>205</v>
      </c>
      <c r="D14" s="93" t="s">
        <v>197</v>
      </c>
      <c r="E14" s="120" t="s">
        <v>12</v>
      </c>
      <c r="F14" s="122">
        <f xml:space="preserve"> IF(ISBLANK(F13),"",TRUNC(58.015* (11.5-F13)^1.81))</f>
        <v>637</v>
      </c>
      <c r="G14" s="122">
        <f xml:space="preserve"> IF(ISBLANK(G13), "",TRUNC(0.14354* (G13*100-220)^1.4))</f>
        <v>576</v>
      </c>
      <c r="H14" s="122">
        <f xml:space="preserve"> IF(ISBLANK(H13), "",TRUNC(51.39* (H13-1.5)^1.05))</f>
        <v>535</v>
      </c>
      <c r="I14" s="122">
        <f xml:space="preserve"> IF(ISBLANK(I13), "",TRUNC(0.8465* (I13*100-75)^1.42))</f>
        <v>496</v>
      </c>
      <c r="J14" s="128">
        <f xml:space="preserve"> IF(ISBLANK(J13),"",TRUNC(20.5173* (15.5-J13)^1.92))</f>
        <v>654</v>
      </c>
      <c r="K14" s="122">
        <f xml:space="preserve"> IF(ISBLANK(K13), "",TRUNC(0.2797* (K13*100-100)^1.35))</f>
        <v>286</v>
      </c>
      <c r="L14" s="129">
        <f>IF(ISBLANK(L13),"",INT(0.08713*(305.5-(L13/$E$6))^1.85))</f>
        <v>533</v>
      </c>
      <c r="M14" s="117">
        <f>M13</f>
        <v>3717</v>
      </c>
      <c r="N14" s="339"/>
      <c r="O14" s="130"/>
    </row>
    <row r="15" spans="1:18">
      <c r="A15" s="217">
        <v>4</v>
      </c>
      <c r="B15" s="90" t="s">
        <v>110</v>
      </c>
      <c r="C15" s="91" t="s">
        <v>111</v>
      </c>
      <c r="D15" s="123" t="s">
        <v>114</v>
      </c>
      <c r="E15" s="118" t="s">
        <v>11</v>
      </c>
      <c r="F15" s="119">
        <v>7.91</v>
      </c>
      <c r="G15" s="124">
        <v>5.55</v>
      </c>
      <c r="H15" s="124">
        <v>11.21</v>
      </c>
      <c r="I15" s="124">
        <v>1.73</v>
      </c>
      <c r="J15" s="125">
        <v>9.73</v>
      </c>
      <c r="K15" s="124">
        <v>2.7</v>
      </c>
      <c r="L15" s="126">
        <v>2.2775462962962962E-3</v>
      </c>
      <c r="M15" s="116">
        <f>SUM(F16:L16)</f>
        <v>3594</v>
      </c>
      <c r="N15" s="338" t="str">
        <f>IF(ISBLANK(M15),"",IF(M15&gt;=4700,"KSM",IF(M15&gt;=4100,"I A",IF(M15&gt;=3400,"II A",IF(M15&gt;=2800,"III A",IF(M15&gt;=2400,"I JA",))))))</f>
        <v>II A</v>
      </c>
      <c r="O15" s="127" t="s">
        <v>115</v>
      </c>
    </row>
    <row r="16" spans="1:18" ht="13.8" thickBot="1">
      <c r="A16" s="218"/>
      <c r="B16" s="92" t="s">
        <v>112</v>
      </c>
      <c r="C16" s="93" t="s">
        <v>113</v>
      </c>
      <c r="D16" s="93"/>
      <c r="E16" s="120" t="s">
        <v>12</v>
      </c>
      <c r="F16" s="122">
        <f xml:space="preserve"> IF(ISBLANK(F15),"",TRUNC(58.015* (11.5-F15)^1.81))</f>
        <v>586</v>
      </c>
      <c r="G16" s="122">
        <f xml:space="preserve"> IF(ISBLANK(G15), "",TRUNC(0.14354* (G15*100-220)^1.4))</f>
        <v>492</v>
      </c>
      <c r="H16" s="122">
        <f xml:space="preserve"> IF(ISBLANK(H15), "",TRUNC(51.39* (H15-1.5)^1.05))</f>
        <v>559</v>
      </c>
      <c r="I16" s="122">
        <f xml:space="preserve"> IF(ISBLANK(I15), "",TRUNC(0.8465* (I15*100-75)^1.42))</f>
        <v>569</v>
      </c>
      <c r="J16" s="128">
        <f xml:space="preserve"> IF(ISBLANK(J15),"",TRUNC(20.5173* (15.5-J15)^1.92))</f>
        <v>593</v>
      </c>
      <c r="K16" s="122">
        <f xml:space="preserve"> IF(ISBLANK(K15), "",TRUNC(0.2797* (K15*100-100)^1.35))</f>
        <v>286</v>
      </c>
      <c r="L16" s="129">
        <f>IF(ISBLANK(L15),"",INT(0.08713*(305.5-(L15/$E$6))^1.85))</f>
        <v>509</v>
      </c>
      <c r="M16" s="117">
        <f>M15</f>
        <v>3594</v>
      </c>
      <c r="N16" s="339"/>
      <c r="O16" s="130"/>
    </row>
    <row r="17" spans="1:15">
      <c r="A17" s="217">
        <v>5</v>
      </c>
      <c r="B17" s="90" t="s">
        <v>97</v>
      </c>
      <c r="C17" s="91" t="s">
        <v>98</v>
      </c>
      <c r="D17" s="123" t="s">
        <v>95</v>
      </c>
      <c r="E17" s="118" t="s">
        <v>11</v>
      </c>
      <c r="F17" s="119">
        <v>7.67</v>
      </c>
      <c r="G17" s="124">
        <v>6.07</v>
      </c>
      <c r="H17" s="124">
        <v>9.6</v>
      </c>
      <c r="I17" s="124">
        <v>1.64</v>
      </c>
      <c r="J17" s="125">
        <v>9.99</v>
      </c>
      <c r="K17" s="124">
        <v>2.1</v>
      </c>
      <c r="L17" s="126">
        <v>2.162037037037037E-3</v>
      </c>
      <c r="M17" s="116">
        <f>SUM(F18:L18)</f>
        <v>3520</v>
      </c>
      <c r="N17" s="338" t="str">
        <f>IF(ISBLANK(M17),"",IF(M17&gt;=4700,"KSM",IF(M17&gt;=4100,"I A",IF(M17&gt;=3400,"II A",IF(M17&gt;=2800,"III A",IF(M17&gt;=2400,"I JA",))))))</f>
        <v>II A</v>
      </c>
      <c r="O17" s="127" t="s">
        <v>96</v>
      </c>
    </row>
    <row r="18" spans="1:15" ht="13.8" thickBot="1">
      <c r="A18" s="218"/>
      <c r="B18" s="92" t="s">
        <v>99</v>
      </c>
      <c r="C18" s="93" t="s">
        <v>14</v>
      </c>
      <c r="D18" s="93"/>
      <c r="E18" s="120" t="s">
        <v>12</v>
      </c>
      <c r="F18" s="122">
        <f xml:space="preserve"> IF(ISBLANK(F17),"",TRUNC(58.015* (11.5-F17)^1.81))</f>
        <v>659</v>
      </c>
      <c r="G18" s="122">
        <f xml:space="preserve"> IF(ISBLANK(G17), "",TRUNC(0.14354* (G17*100-220)^1.4))</f>
        <v>602</v>
      </c>
      <c r="H18" s="122">
        <f xml:space="preserve"> IF(ISBLANK(H17), "",TRUNC(51.39* (H17-1.5)^1.05))</f>
        <v>462</v>
      </c>
      <c r="I18" s="122">
        <f xml:space="preserve"> IF(ISBLANK(I17), "",TRUNC(0.8465* (I17*100-75)^1.42))</f>
        <v>496</v>
      </c>
      <c r="J18" s="128">
        <f xml:space="preserve"> IF(ISBLANK(J17),"",TRUNC(20.5173* (15.5-J17)^1.92))</f>
        <v>543</v>
      </c>
      <c r="K18" s="122">
        <f xml:space="preserve"> IF(ISBLANK(K17), "",TRUNC(0.2797* (K17*100-100)^1.35))</f>
        <v>159</v>
      </c>
      <c r="L18" s="129">
        <f>IF(ISBLANK(L17),"",INT(0.08713*(305.5-(L17/$E$6))^1.85))</f>
        <v>599</v>
      </c>
      <c r="M18" s="117">
        <f>M17</f>
        <v>3520</v>
      </c>
      <c r="N18" s="339"/>
      <c r="O18" s="130"/>
    </row>
    <row r="19" spans="1:15">
      <c r="A19" s="217">
        <v>6</v>
      </c>
      <c r="B19" s="90" t="s">
        <v>50</v>
      </c>
      <c r="C19" s="91" t="s">
        <v>116</v>
      </c>
      <c r="D19" s="123" t="s">
        <v>114</v>
      </c>
      <c r="E19" s="118" t="s">
        <v>11</v>
      </c>
      <c r="F19" s="119">
        <v>8.6199999999999992</v>
      </c>
      <c r="G19" s="124">
        <v>5.16</v>
      </c>
      <c r="H19" s="124">
        <v>9.33</v>
      </c>
      <c r="I19" s="124">
        <v>1.55</v>
      </c>
      <c r="J19" s="125">
        <v>11.04</v>
      </c>
      <c r="K19" s="124">
        <v>2.2999999999999998</v>
      </c>
      <c r="L19" s="126">
        <v>2.2998842592592593E-3</v>
      </c>
      <c r="M19" s="116">
        <f>SUM(F20:L20)</f>
        <v>2731</v>
      </c>
      <c r="N19" s="338" t="str">
        <f>IF(ISBLANK(M19),"",IF(M19&gt;=4700,"KSM",IF(M19&gt;=4100,"I A",IF(M19&gt;=3400,"II A",IF(M19&gt;=2800,"III A",IF(M19&gt;=2400,"I JA",))))))</f>
        <v>I JA</v>
      </c>
      <c r="O19" s="127" t="s">
        <v>115</v>
      </c>
    </row>
    <row r="20" spans="1:15" ht="13.8" thickBot="1">
      <c r="A20" s="218"/>
      <c r="B20" s="92" t="s">
        <v>117</v>
      </c>
      <c r="C20" s="93" t="s">
        <v>113</v>
      </c>
      <c r="D20" s="93"/>
      <c r="E20" s="120" t="s">
        <v>12</v>
      </c>
      <c r="F20" s="122">
        <f xml:space="preserve"> IF(ISBLANK(F19),"",TRUNC(58.015* (11.5-F19)^1.81))</f>
        <v>393</v>
      </c>
      <c r="G20" s="122">
        <f xml:space="preserve"> IF(ISBLANK(G19), "",TRUNC(0.14354* (G19*100-220)^1.4))</f>
        <v>413</v>
      </c>
      <c r="H20" s="122">
        <f xml:space="preserve"> IF(ISBLANK(H19), "",TRUNC(51.39* (H19-1.5)^1.05))</f>
        <v>445</v>
      </c>
      <c r="I20" s="122">
        <f xml:space="preserve"> IF(ISBLANK(I19), "",TRUNC(0.8465* (I19*100-75)^1.42))</f>
        <v>426</v>
      </c>
      <c r="J20" s="128">
        <f xml:space="preserve"> IF(ISBLANK(J19),"",TRUNC(20.5173* (15.5-J19)^1.92))</f>
        <v>362</v>
      </c>
      <c r="K20" s="122">
        <f xml:space="preserve"> IF(ISBLANK(K19), "",TRUNC(0.2797* (K19*100-100)^1.35))</f>
        <v>199</v>
      </c>
      <c r="L20" s="129">
        <f>IF(ISBLANK(L19),"",INT(0.08713*(305.5-(L19/$E$6))^1.85))</f>
        <v>493</v>
      </c>
      <c r="M20" s="117">
        <f>M19</f>
        <v>2731</v>
      </c>
      <c r="N20" s="339"/>
      <c r="O20" s="130"/>
    </row>
  </sheetData>
  <sortState ref="B9:O20">
    <sortCondition descending="1" ref="M9:M20"/>
  </sortState>
  <mergeCells count="25">
    <mergeCell ref="O7:O8"/>
    <mergeCell ref="A9:A10"/>
    <mergeCell ref="J7:J8"/>
    <mergeCell ref="K7:K8"/>
    <mergeCell ref="H7:H8"/>
    <mergeCell ref="I7:I8"/>
    <mergeCell ref="M7:M8"/>
    <mergeCell ref="N7:N8"/>
    <mergeCell ref="N9:N10"/>
    <mergeCell ref="N15:N16"/>
    <mergeCell ref="N17:N18"/>
    <mergeCell ref="N19:N20"/>
    <mergeCell ref="F6:L6"/>
    <mergeCell ref="A7:A8"/>
    <mergeCell ref="E7:E8"/>
    <mergeCell ref="F7:F8"/>
    <mergeCell ref="G7:G8"/>
    <mergeCell ref="L7:L8"/>
    <mergeCell ref="A19:A20"/>
    <mergeCell ref="A11:A12"/>
    <mergeCell ref="A13:A14"/>
    <mergeCell ref="A15:A16"/>
    <mergeCell ref="A17:A18"/>
    <mergeCell ref="N11:N12"/>
    <mergeCell ref="N13:N14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Zeros="0" zoomScale="80" zoomScaleNormal="80" zoomScaleSheetLayoutView="75" workbookViewId="0">
      <selection activeCell="D15" sqref="D15:E15"/>
    </sheetView>
  </sheetViews>
  <sheetFormatPr defaultColWidth="9.109375" defaultRowHeight="13.2"/>
  <cols>
    <col min="1" max="1" width="5.44140625" style="6" customWidth="1"/>
    <col min="2" max="2" width="7.6640625" style="6" customWidth="1"/>
    <col min="3" max="3" width="8.88671875" style="6" customWidth="1"/>
    <col min="4" max="4" width="14" style="5" customWidth="1"/>
    <col min="5" max="6" width="13" style="5" customWidth="1"/>
    <col min="7" max="7" width="14.5546875" style="5" customWidth="1"/>
    <col min="8" max="8" width="23.5546875" style="6" customWidth="1"/>
    <col min="9" max="12" width="7.44140625" style="6" customWidth="1"/>
    <col min="13" max="13" width="10.33203125" style="6" customWidth="1"/>
    <col min="14" max="14" width="6.88671875" style="6" hidden="1" customWidth="1"/>
    <col min="15" max="15" width="23.109375" style="6" bestFit="1" customWidth="1"/>
    <col min="16" max="16384" width="9.109375" style="5"/>
  </cols>
  <sheetData>
    <row r="1" spans="1:19" s="4" customFormat="1" ht="18" customHeight="1">
      <c r="A1" s="23" t="s">
        <v>25</v>
      </c>
      <c r="B1" s="2"/>
      <c r="C1" s="2"/>
      <c r="D1" s="1"/>
      <c r="E1" s="1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2"/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8" customHeight="1">
      <c r="A3" s="10"/>
      <c r="B3" s="2"/>
      <c r="C3" s="2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8" customHeight="1">
      <c r="A4" s="10"/>
      <c r="B4" s="2"/>
      <c r="C4" s="2"/>
      <c r="G4" s="7" t="s">
        <v>23</v>
      </c>
      <c r="H4" s="3"/>
      <c r="I4" s="3"/>
      <c r="J4" s="3"/>
      <c r="K4" s="3"/>
      <c r="L4" s="3"/>
      <c r="M4" s="3"/>
      <c r="N4" s="5"/>
      <c r="O4" s="3"/>
    </row>
    <row r="5" spans="1:19" ht="13.5" customHeight="1">
      <c r="B5" s="1"/>
      <c r="C5" s="1"/>
      <c r="D5" s="1" t="s">
        <v>30</v>
      </c>
      <c r="E5" s="1"/>
      <c r="F5" s="7"/>
      <c r="G5" s="4"/>
      <c r="L5" s="5"/>
      <c r="M5" s="5"/>
      <c r="N5" s="5"/>
    </row>
    <row r="6" spans="1:19" ht="17.399999999999999">
      <c r="B6" s="1"/>
      <c r="C6" s="1"/>
      <c r="D6" s="7"/>
      <c r="E6" s="7" t="s">
        <v>270</v>
      </c>
      <c r="F6" s="7"/>
      <c r="G6" s="4"/>
    </row>
    <row r="7" spans="1:19" ht="15" customHeight="1" thickBot="1">
      <c r="B7"/>
      <c r="C7"/>
      <c r="D7" s="147"/>
      <c r="E7"/>
      <c r="F7"/>
      <c r="G7" s="148"/>
    </row>
    <row r="8" spans="1:19" ht="15" customHeight="1">
      <c r="B8" s="228" t="s">
        <v>0</v>
      </c>
      <c r="C8" s="228" t="s">
        <v>220</v>
      </c>
      <c r="D8" s="149" t="s">
        <v>5</v>
      </c>
      <c r="E8" s="150" t="s">
        <v>6</v>
      </c>
      <c r="F8" s="228" t="s">
        <v>221</v>
      </c>
      <c r="G8" s="300" t="s">
        <v>2</v>
      </c>
      <c r="H8" s="300" t="s">
        <v>12</v>
      </c>
    </row>
    <row r="9" spans="1:19" ht="15" customHeight="1" thickBot="1">
      <c r="B9" s="229"/>
      <c r="C9" s="229"/>
      <c r="D9" s="169" t="s">
        <v>7</v>
      </c>
      <c r="E9" s="170" t="s">
        <v>1</v>
      </c>
      <c r="F9" s="229"/>
      <c r="G9" s="301"/>
      <c r="H9" s="301"/>
    </row>
    <row r="10" spans="1:19" ht="15" customHeight="1">
      <c r="B10" s="230">
        <v>1</v>
      </c>
      <c r="C10" s="230">
        <v>2</v>
      </c>
      <c r="D10" s="90" t="s">
        <v>134</v>
      </c>
      <c r="E10" s="91" t="s">
        <v>135</v>
      </c>
      <c r="F10" s="304" t="s">
        <v>284</v>
      </c>
      <c r="G10" s="304" t="s">
        <v>285</v>
      </c>
      <c r="H10" s="300">
        <f xml:space="preserve"> IF(ISBLANK(G10),"",TRUNC(58.015* (11.5-G10)^1.81))</f>
        <v>697</v>
      </c>
    </row>
    <row r="11" spans="1:19" ht="15" customHeight="1" thickBot="1">
      <c r="B11" s="231"/>
      <c r="C11" s="231"/>
      <c r="D11" s="92" t="s">
        <v>136</v>
      </c>
      <c r="E11" s="93" t="s">
        <v>60</v>
      </c>
      <c r="F11" s="305"/>
      <c r="G11" s="305"/>
      <c r="H11" s="301" t="e">
        <f xml:space="preserve"> IF(ISBLANK(H10),"",TRUNC(58.015* (11.5-H10)^1.81))</f>
        <v>#NUM!</v>
      </c>
    </row>
    <row r="12" spans="1:19" ht="15" customHeight="1">
      <c r="B12" s="230">
        <v>2</v>
      </c>
      <c r="C12" s="230">
        <v>5</v>
      </c>
      <c r="D12" s="90" t="s">
        <v>56</v>
      </c>
      <c r="E12" s="91" t="s">
        <v>57</v>
      </c>
      <c r="F12" s="304" t="s">
        <v>288</v>
      </c>
      <c r="G12" s="304" t="s">
        <v>289</v>
      </c>
      <c r="H12" s="300">
        <f t="shared" ref="H12" si="0" xml:space="preserve"> IF(ISBLANK(G12),"",TRUNC(58.015* (11.5-G12)^1.81))</f>
        <v>625</v>
      </c>
    </row>
    <row r="13" spans="1:19" ht="15" customHeight="1" thickBot="1">
      <c r="B13" s="231"/>
      <c r="C13" s="231"/>
      <c r="D13" s="92" t="s">
        <v>58</v>
      </c>
      <c r="E13" s="93" t="s">
        <v>14</v>
      </c>
      <c r="F13" s="305"/>
      <c r="G13" s="305"/>
      <c r="H13" s="301" t="e">
        <f t="shared" ref="H13" si="1" xml:space="preserve"> IF(ISBLANK(H12),"",TRUNC(58.015* (11.5-H12)^1.81))</f>
        <v>#NUM!</v>
      </c>
    </row>
    <row r="14" spans="1:19" ht="15" customHeight="1">
      <c r="B14" s="230">
        <v>3</v>
      </c>
      <c r="C14" s="230">
        <v>4</v>
      </c>
      <c r="D14" s="90" t="s">
        <v>203</v>
      </c>
      <c r="E14" s="91" t="s">
        <v>204</v>
      </c>
      <c r="F14" s="304" t="s">
        <v>286</v>
      </c>
      <c r="G14" s="304" t="s">
        <v>287</v>
      </c>
      <c r="H14" s="300">
        <f t="shared" ref="H14" si="2" xml:space="preserve"> IF(ISBLANK(G14),"",TRUNC(58.015* (11.5-G14)^1.81))</f>
        <v>525</v>
      </c>
    </row>
    <row r="15" spans="1:19" ht="15" customHeight="1" thickBot="1">
      <c r="B15" s="231"/>
      <c r="C15" s="231"/>
      <c r="D15" s="92">
        <v>36924</v>
      </c>
      <c r="E15" s="93" t="s">
        <v>205</v>
      </c>
      <c r="F15" s="305"/>
      <c r="G15" s="305"/>
      <c r="H15" s="301" t="e">
        <f t="shared" ref="H15" si="3" xml:space="preserve"> IF(ISBLANK(H14),"",TRUNC(58.015* (11.5-H14)^1.81))</f>
        <v>#NUM!</v>
      </c>
    </row>
    <row r="16" spans="1:19" ht="15" customHeight="1">
      <c r="B16" s="230">
        <v>4</v>
      </c>
      <c r="C16" s="230">
        <v>3</v>
      </c>
      <c r="D16" s="90" t="s">
        <v>43</v>
      </c>
      <c r="E16" s="91" t="s">
        <v>44</v>
      </c>
      <c r="F16" s="304"/>
      <c r="G16" s="304" t="s">
        <v>206</v>
      </c>
      <c r="H16" s="300"/>
    </row>
    <row r="17" spans="2:8" ht="15" customHeight="1" thickBot="1">
      <c r="B17" s="231"/>
      <c r="C17" s="231"/>
      <c r="D17" s="92" t="s">
        <v>45</v>
      </c>
      <c r="E17" s="93" t="s">
        <v>14</v>
      </c>
      <c r="F17" s="305"/>
      <c r="G17" s="305"/>
      <c r="H17" s="301"/>
    </row>
  </sheetData>
  <mergeCells count="25">
    <mergeCell ref="H8:H9"/>
    <mergeCell ref="H16:H17"/>
    <mergeCell ref="G16:G17"/>
    <mergeCell ref="G8:G9"/>
    <mergeCell ref="H10:H11"/>
    <mergeCell ref="H14:H15"/>
    <mergeCell ref="H12:H13"/>
    <mergeCell ref="G10:G11"/>
    <mergeCell ref="B16:B17"/>
    <mergeCell ref="F14:F15"/>
    <mergeCell ref="G14:G15"/>
    <mergeCell ref="F12:F13"/>
    <mergeCell ref="G12:G13"/>
    <mergeCell ref="B14:B15"/>
    <mergeCell ref="F16:F17"/>
    <mergeCell ref="B8:B9"/>
    <mergeCell ref="F8:F9"/>
    <mergeCell ref="C8:C9"/>
    <mergeCell ref="C10:C11"/>
    <mergeCell ref="C16:C17"/>
    <mergeCell ref="C14:C15"/>
    <mergeCell ref="C12:C13"/>
    <mergeCell ref="B10:B11"/>
    <mergeCell ref="B12:B13"/>
    <mergeCell ref="F10:F11"/>
  </mergeCells>
  <printOptions horizontalCentered="1"/>
  <pageMargins left="0" right="0" top="1.1811023622047245" bottom="0.78740157480314965" header="0.19685039370078741" footer="0.39370078740157483"/>
  <pageSetup paperSize="9" orientation="portrait" horizontalDpi="429496729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zoomScale="80" zoomScaleNormal="80" workbookViewId="0">
      <selection activeCell="C15" sqref="C15:D15"/>
    </sheetView>
  </sheetViews>
  <sheetFormatPr defaultColWidth="9.109375" defaultRowHeight="13.2"/>
  <cols>
    <col min="1" max="2" width="6.6640625" style="6" customWidth="1"/>
    <col min="3" max="3" width="14" style="6" customWidth="1"/>
    <col min="4" max="4" width="14" style="5" customWidth="1"/>
    <col min="5" max="6" width="13" style="5" customWidth="1"/>
    <col min="7" max="7" width="13" style="6" customWidth="1"/>
    <col min="8" max="10" width="15" style="6" customWidth="1"/>
    <col min="11" max="11" width="2.6640625" style="6" customWidth="1"/>
    <col min="12" max="30" width="2.6640625" style="5" customWidth="1"/>
    <col min="31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8" customHeight="1">
      <c r="A4" s="10"/>
      <c r="B4" s="10"/>
      <c r="C4" s="2"/>
      <c r="F4" s="7" t="s">
        <v>23</v>
      </c>
      <c r="H4" s="3"/>
      <c r="I4" s="3"/>
      <c r="J4" s="3"/>
      <c r="K4" s="3"/>
      <c r="L4" s="3"/>
      <c r="M4" s="3"/>
      <c r="N4" s="3"/>
    </row>
    <row r="5" spans="1:18" ht="17.399999999999999">
      <c r="A5" s="5"/>
      <c r="B5" s="5"/>
      <c r="C5" s="1" t="s">
        <v>30</v>
      </c>
      <c r="F5" s="4"/>
      <c r="G5" s="5"/>
      <c r="K5" s="5"/>
    </row>
    <row r="6" spans="1:18" ht="16.2" thickBot="1">
      <c r="A6" s="5"/>
      <c r="B6" s="5"/>
      <c r="C6" s="7" t="s">
        <v>265</v>
      </c>
      <c r="D6" s="7"/>
      <c r="F6" s="4"/>
      <c r="G6" s="5"/>
      <c r="K6" s="5"/>
    </row>
    <row r="7" spans="1:18" s="32" customFormat="1" ht="15" customHeight="1" thickBot="1">
      <c r="A7" s="5"/>
      <c r="B7" s="5"/>
      <c r="C7" s="5"/>
      <c r="D7" s="5"/>
      <c r="E7" s="250" t="s">
        <v>263</v>
      </c>
      <c r="F7" s="251"/>
      <c r="G7" s="252"/>
      <c r="J7" s="5"/>
      <c r="K7" s="5"/>
    </row>
    <row r="8" spans="1:18" s="32" customFormat="1" ht="15" customHeight="1">
      <c r="A8" s="310" t="s">
        <v>0</v>
      </c>
      <c r="B8" s="310" t="s">
        <v>244</v>
      </c>
      <c r="C8" s="165" t="s">
        <v>5</v>
      </c>
      <c r="D8" s="167" t="s">
        <v>6</v>
      </c>
      <c r="E8" s="253">
        <v>1</v>
      </c>
      <c r="F8" s="255">
        <v>2</v>
      </c>
      <c r="G8" s="257">
        <v>3</v>
      </c>
      <c r="H8" s="236" t="s">
        <v>2</v>
      </c>
      <c r="I8" s="236" t="s">
        <v>12</v>
      </c>
    </row>
    <row r="9" spans="1:18" ht="15" customHeight="1" thickBot="1">
      <c r="A9" s="311"/>
      <c r="B9" s="311"/>
      <c r="C9" s="166" t="s">
        <v>7</v>
      </c>
      <c r="D9" s="168" t="s">
        <v>1</v>
      </c>
      <c r="E9" s="254"/>
      <c r="F9" s="256"/>
      <c r="G9" s="258"/>
      <c r="H9" s="237"/>
      <c r="I9" s="237"/>
      <c r="J9" s="32"/>
      <c r="K9" s="5"/>
    </row>
    <row r="10" spans="1:18" ht="15" customHeight="1">
      <c r="A10" s="318">
        <f>A9+1</f>
        <v>1</v>
      </c>
      <c r="B10" s="318">
        <f>B14+1</f>
        <v>3</v>
      </c>
      <c r="C10" s="156" t="s">
        <v>56</v>
      </c>
      <c r="D10" s="157" t="s">
        <v>57</v>
      </c>
      <c r="E10" s="259">
        <v>5.45</v>
      </c>
      <c r="F10" s="261">
        <v>5.93</v>
      </c>
      <c r="G10" s="263">
        <v>5.78</v>
      </c>
      <c r="H10" s="265">
        <v>5.93</v>
      </c>
      <c r="I10" s="246">
        <f xml:space="preserve"> IF(ISBLANK(H10), "",TRUNC(0.14354* (H10*100-220)^1.4))</f>
        <v>571</v>
      </c>
      <c r="J10" s="5"/>
      <c r="K10" s="5"/>
    </row>
    <row r="11" spans="1:18" ht="15" customHeight="1" thickBot="1">
      <c r="A11" s="319"/>
      <c r="B11" s="319"/>
      <c r="C11" s="133" t="s">
        <v>58</v>
      </c>
      <c r="D11" s="134" t="s">
        <v>14</v>
      </c>
      <c r="E11" s="260"/>
      <c r="F11" s="262"/>
      <c r="G11" s="264"/>
      <c r="H11" s="266"/>
      <c r="I11" s="247">
        <f xml:space="preserve"> IF(ISBLANK(I10), "",TRUNC(0.14354* (I10*100-220)^1.4))</f>
        <v>651502</v>
      </c>
      <c r="J11" s="5"/>
      <c r="K11" s="5"/>
    </row>
    <row r="12" spans="1:18" ht="15" customHeight="1">
      <c r="A12" s="318">
        <v>2</v>
      </c>
      <c r="B12" s="318">
        <f>B9+1</f>
        <v>1</v>
      </c>
      <c r="C12" s="156" t="s">
        <v>134</v>
      </c>
      <c r="D12" s="157" t="s">
        <v>135</v>
      </c>
      <c r="E12" s="259">
        <v>5.8</v>
      </c>
      <c r="F12" s="261">
        <v>5.68</v>
      </c>
      <c r="G12" s="263">
        <v>5.69</v>
      </c>
      <c r="H12" s="265">
        <v>5.8</v>
      </c>
      <c r="I12" s="246">
        <f t="shared" ref="I12" si="0" xml:space="preserve"> IF(ISBLANK(H12), "",TRUNC(0.14354* (H12*100-220)^1.4))</f>
        <v>544</v>
      </c>
      <c r="J12" s="5"/>
      <c r="K12" s="5"/>
    </row>
    <row r="13" spans="1:18" ht="15" customHeight="1" thickBot="1">
      <c r="A13" s="319"/>
      <c r="B13" s="319"/>
      <c r="C13" s="133" t="s">
        <v>136</v>
      </c>
      <c r="D13" s="134" t="s">
        <v>60</v>
      </c>
      <c r="E13" s="260"/>
      <c r="F13" s="262"/>
      <c r="G13" s="264"/>
      <c r="H13" s="266"/>
      <c r="I13" s="247">
        <f t="shared" ref="I13" si="1" xml:space="preserve"> IF(ISBLANK(I12), "",TRUNC(0.14354* (I12*100-220)^1.4))</f>
        <v>608621</v>
      </c>
      <c r="J13" s="5"/>
      <c r="K13" s="5"/>
    </row>
    <row r="14" spans="1:18" ht="15" customHeight="1">
      <c r="A14" s="318">
        <f>A12+1</f>
        <v>3</v>
      </c>
      <c r="B14" s="318">
        <v>2</v>
      </c>
      <c r="C14" s="156" t="s">
        <v>203</v>
      </c>
      <c r="D14" s="157" t="s">
        <v>204</v>
      </c>
      <c r="E14" s="259">
        <v>5.46</v>
      </c>
      <c r="F14" s="261">
        <v>5.22</v>
      </c>
      <c r="G14" s="263">
        <v>5.47</v>
      </c>
      <c r="H14" s="265">
        <v>5.47</v>
      </c>
      <c r="I14" s="246">
        <f t="shared" ref="I14" si="2" xml:space="preserve"> IF(ISBLANK(H14), "",TRUNC(0.14354* (H14*100-220)^1.4))</f>
        <v>475</v>
      </c>
      <c r="J14" s="5"/>
      <c r="K14" s="5"/>
    </row>
    <row r="15" spans="1:18" ht="15" customHeight="1" thickBot="1">
      <c r="A15" s="319"/>
      <c r="B15" s="319"/>
      <c r="C15" s="133">
        <v>36924</v>
      </c>
      <c r="D15" s="134" t="s">
        <v>205</v>
      </c>
      <c r="E15" s="260"/>
      <c r="F15" s="262"/>
      <c r="G15" s="264"/>
      <c r="H15" s="266"/>
      <c r="I15" s="247">
        <f t="shared" ref="I15" si="3" xml:space="preserve"> IF(ISBLANK(I14), "",TRUNC(0.14354* (I14*100-220)^1.4))</f>
        <v>502946</v>
      </c>
      <c r="J15" s="5"/>
      <c r="K15" s="5"/>
    </row>
    <row r="16" spans="1:18" ht="15" customHeight="1"/>
    <row r="17" ht="15" customHeight="1"/>
    <row r="18" ht="15" customHeight="1"/>
    <row r="19" ht="15" customHeight="1"/>
    <row r="20" ht="15" customHeight="1"/>
  </sheetData>
  <mergeCells count="29">
    <mergeCell ref="A14:A15"/>
    <mergeCell ref="E10:E11"/>
    <mergeCell ref="F10:F11"/>
    <mergeCell ref="G10:G11"/>
    <mergeCell ref="H10:H11"/>
    <mergeCell ref="A12:A13"/>
    <mergeCell ref="E14:E15"/>
    <mergeCell ref="F14:F15"/>
    <mergeCell ref="G14:G15"/>
    <mergeCell ref="H14:H15"/>
    <mergeCell ref="A8:A9"/>
    <mergeCell ref="E8:E9"/>
    <mergeCell ref="F8:F9"/>
    <mergeCell ref="G8:G9"/>
    <mergeCell ref="A10:A11"/>
    <mergeCell ref="B8:B9"/>
    <mergeCell ref="B12:B13"/>
    <mergeCell ref="B14:B15"/>
    <mergeCell ref="B10:B11"/>
    <mergeCell ref="E7:G7"/>
    <mergeCell ref="E12:E13"/>
    <mergeCell ref="F12:F13"/>
    <mergeCell ref="G12:G13"/>
    <mergeCell ref="I8:I9"/>
    <mergeCell ref="I12:I13"/>
    <mergeCell ref="I14:I15"/>
    <mergeCell ref="I10:I11"/>
    <mergeCell ref="H8:H9"/>
    <mergeCell ref="H12:H13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zoomScale="80" zoomScaleNormal="80" workbookViewId="0">
      <selection activeCell="C13" sqref="C13:D13"/>
    </sheetView>
  </sheetViews>
  <sheetFormatPr defaultColWidth="9.109375" defaultRowHeight="13.2"/>
  <cols>
    <col min="1" max="1" width="5.33203125" style="6" customWidth="1"/>
    <col min="2" max="2" width="6.109375" style="6" customWidth="1"/>
    <col min="3" max="3" width="14" style="6" customWidth="1"/>
    <col min="4" max="4" width="14" style="5" customWidth="1"/>
    <col min="5" max="6" width="13" style="5" customWidth="1"/>
    <col min="7" max="7" width="13" style="6" customWidth="1"/>
    <col min="8" max="10" width="15" style="6" customWidth="1"/>
    <col min="11" max="11" width="2.6640625" style="6" customWidth="1"/>
    <col min="12" max="30" width="2.6640625" style="5" customWidth="1"/>
    <col min="31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8" customHeight="1">
      <c r="A4" s="191"/>
      <c r="B4" s="191"/>
      <c r="C4" s="1"/>
      <c r="F4" s="7" t="s">
        <v>23</v>
      </c>
      <c r="H4" s="3"/>
      <c r="I4" s="3"/>
      <c r="J4" s="3"/>
      <c r="K4" s="3"/>
      <c r="L4" s="3"/>
      <c r="M4" s="3"/>
      <c r="N4" s="3"/>
    </row>
    <row r="5" spans="1:18" ht="17.399999999999999">
      <c r="A5" s="5"/>
      <c r="B5" s="5"/>
      <c r="C5" s="1" t="s">
        <v>30</v>
      </c>
      <c r="F5" s="4"/>
      <c r="G5" s="5"/>
      <c r="K5" s="5"/>
    </row>
    <row r="6" spans="1:18" ht="16.2" thickBot="1">
      <c r="A6" s="5"/>
      <c r="B6" s="5"/>
      <c r="C6" s="7" t="s">
        <v>290</v>
      </c>
      <c r="D6" s="7"/>
      <c r="F6" s="4"/>
      <c r="G6" s="5"/>
      <c r="K6" s="5"/>
    </row>
    <row r="7" spans="1:18" s="32" customFormat="1" ht="15" customHeight="1" thickBot="1">
      <c r="A7" s="5"/>
      <c r="B7" s="5"/>
      <c r="C7" s="5"/>
      <c r="D7" s="5"/>
      <c r="E7" s="250" t="s">
        <v>263</v>
      </c>
      <c r="F7" s="251"/>
      <c r="G7" s="252"/>
      <c r="J7" s="5"/>
      <c r="K7" s="5"/>
    </row>
    <row r="8" spans="1:18" s="32" customFormat="1" ht="15" customHeight="1">
      <c r="A8" s="248" t="s">
        <v>0</v>
      </c>
      <c r="B8" s="248" t="s">
        <v>244</v>
      </c>
      <c r="C8" s="165" t="s">
        <v>5</v>
      </c>
      <c r="D8" s="167" t="s">
        <v>6</v>
      </c>
      <c r="E8" s="253">
        <v>1</v>
      </c>
      <c r="F8" s="255">
        <v>2</v>
      </c>
      <c r="G8" s="257">
        <v>3</v>
      </c>
      <c r="H8" s="236" t="s">
        <v>2</v>
      </c>
      <c r="I8" s="236" t="s">
        <v>12</v>
      </c>
    </row>
    <row r="9" spans="1:18" ht="15" customHeight="1" thickBot="1">
      <c r="A9" s="249"/>
      <c r="B9" s="249"/>
      <c r="C9" s="166" t="s">
        <v>7</v>
      </c>
      <c r="D9" s="168" t="s">
        <v>1</v>
      </c>
      <c r="E9" s="254"/>
      <c r="F9" s="256"/>
      <c r="G9" s="258"/>
      <c r="H9" s="237"/>
      <c r="I9" s="237"/>
      <c r="J9" s="32"/>
      <c r="K9" s="5"/>
    </row>
    <row r="10" spans="1:18" ht="15" customHeight="1">
      <c r="A10" s="230">
        <f>A9+1</f>
        <v>1</v>
      </c>
      <c r="B10" s="230">
        <f>B9+1</f>
        <v>1</v>
      </c>
      <c r="C10" s="156" t="s">
        <v>56</v>
      </c>
      <c r="D10" s="157" t="s">
        <v>57</v>
      </c>
      <c r="E10" s="259">
        <v>11.88</v>
      </c>
      <c r="F10" s="261">
        <v>10.37</v>
      </c>
      <c r="G10" s="263">
        <v>11.35</v>
      </c>
      <c r="H10" s="265">
        <v>11.88</v>
      </c>
      <c r="I10" s="246">
        <f xml:space="preserve"> IF(ISBLANK(H10), "",TRUNC(51.39* (H10-1.5)^1.05))</f>
        <v>599</v>
      </c>
      <c r="J10" s="5"/>
      <c r="K10" s="5"/>
    </row>
    <row r="11" spans="1:18" ht="15" customHeight="1" thickBot="1">
      <c r="A11" s="231"/>
      <c r="B11" s="231"/>
      <c r="C11" s="133" t="s">
        <v>58</v>
      </c>
      <c r="D11" s="134" t="s">
        <v>14</v>
      </c>
      <c r="E11" s="260"/>
      <c r="F11" s="262"/>
      <c r="G11" s="264"/>
      <c r="H11" s="266"/>
      <c r="I11" s="247">
        <f xml:space="preserve"> IF(ISBLANK(I10), "",TRUNC(51.39* (I10-1.5)^1.05))</f>
        <v>42270</v>
      </c>
      <c r="J11" s="5"/>
      <c r="K11" s="5"/>
    </row>
    <row r="12" spans="1:18" ht="15" customHeight="1">
      <c r="A12" s="230">
        <f>A10+1</f>
        <v>2</v>
      </c>
      <c r="B12" s="230">
        <f>B10+1</f>
        <v>2</v>
      </c>
      <c r="C12" s="156" t="s">
        <v>203</v>
      </c>
      <c r="D12" s="157" t="s">
        <v>204</v>
      </c>
      <c r="E12" s="259">
        <v>10.88</v>
      </c>
      <c r="F12" s="261">
        <v>10.220000000000001</v>
      </c>
      <c r="G12" s="263">
        <v>11.29</v>
      </c>
      <c r="H12" s="265">
        <v>11.29</v>
      </c>
      <c r="I12" s="246">
        <f t="shared" ref="I12" si="0" xml:space="preserve"> IF(ISBLANK(H12), "",TRUNC(51.39* (H12-1.5)^1.05))</f>
        <v>563</v>
      </c>
      <c r="J12" s="5"/>
      <c r="K12" s="5"/>
    </row>
    <row r="13" spans="1:18" ht="15" customHeight="1" thickBot="1">
      <c r="A13" s="231"/>
      <c r="B13" s="231"/>
      <c r="C13" s="133">
        <v>36924</v>
      </c>
      <c r="D13" s="134" t="s">
        <v>205</v>
      </c>
      <c r="E13" s="260"/>
      <c r="F13" s="262"/>
      <c r="G13" s="264"/>
      <c r="H13" s="266"/>
      <c r="I13" s="247">
        <f t="shared" ref="I13" si="1" xml:space="preserve"> IF(ISBLANK(I12), "",TRUNC(51.39* (I12-1.5)^1.05))</f>
        <v>39600</v>
      </c>
      <c r="J13" s="5"/>
      <c r="K13" s="5"/>
    </row>
    <row r="14" spans="1:18" ht="15" customHeight="1">
      <c r="A14" s="230">
        <v>3</v>
      </c>
      <c r="B14" s="230">
        <v>3</v>
      </c>
      <c r="C14" s="156" t="s">
        <v>134</v>
      </c>
      <c r="D14" s="157" t="s">
        <v>135</v>
      </c>
      <c r="E14" s="259">
        <v>9.6199999999999992</v>
      </c>
      <c r="F14" s="261">
        <v>10.199999999999999</v>
      </c>
      <c r="G14" s="263">
        <v>10.68</v>
      </c>
      <c r="H14" s="265">
        <v>10.68</v>
      </c>
      <c r="I14" s="246">
        <f t="shared" ref="I14" si="2" xml:space="preserve"> IF(ISBLANK(H14), "",TRUNC(51.39* (H14-1.5)^1.05))</f>
        <v>527</v>
      </c>
      <c r="J14" s="5"/>
      <c r="K14" s="5"/>
    </row>
    <row r="15" spans="1:18" ht="15" customHeight="1" thickBot="1">
      <c r="A15" s="231"/>
      <c r="B15" s="231"/>
      <c r="C15" s="133" t="s">
        <v>136</v>
      </c>
      <c r="D15" s="134" t="s">
        <v>60</v>
      </c>
      <c r="E15" s="260"/>
      <c r="F15" s="262"/>
      <c r="G15" s="264"/>
      <c r="H15" s="266"/>
      <c r="I15" s="247">
        <f t="shared" ref="I15" si="3" xml:space="preserve"> IF(ISBLANK(I14), "",TRUNC(51.39* (I14-1.5)^1.05))</f>
        <v>36938</v>
      </c>
      <c r="J15" s="5"/>
      <c r="K15" s="5"/>
    </row>
    <row r="16" spans="1:18" ht="15" customHeight="1"/>
    <row r="17" ht="15" customHeight="1"/>
    <row r="18" ht="15" customHeight="1"/>
    <row r="19" ht="15" customHeight="1"/>
    <row r="20" ht="15" customHeight="1"/>
  </sheetData>
  <mergeCells count="29">
    <mergeCell ref="A14:A15"/>
    <mergeCell ref="E14:E15"/>
    <mergeCell ref="F14:F15"/>
    <mergeCell ref="G14:G15"/>
    <mergeCell ref="H14:H15"/>
    <mergeCell ref="B14:B15"/>
    <mergeCell ref="A10:A11"/>
    <mergeCell ref="E10:E11"/>
    <mergeCell ref="F10:F11"/>
    <mergeCell ref="G10:G11"/>
    <mergeCell ref="H10:H11"/>
    <mergeCell ref="B10:B11"/>
    <mergeCell ref="A12:A13"/>
    <mergeCell ref="E12:E13"/>
    <mergeCell ref="F12:F13"/>
    <mergeCell ref="G12:G13"/>
    <mergeCell ref="H12:H13"/>
    <mergeCell ref="B12:B13"/>
    <mergeCell ref="E7:G7"/>
    <mergeCell ref="A8:A9"/>
    <mergeCell ref="E8:E9"/>
    <mergeCell ref="F8:F9"/>
    <mergeCell ref="G8:G9"/>
    <mergeCell ref="B8:B9"/>
    <mergeCell ref="H8:H9"/>
    <mergeCell ref="I8:I9"/>
    <mergeCell ref="I10:I11"/>
    <mergeCell ref="I12:I13"/>
    <mergeCell ref="I14:I15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showZeros="0" zoomScale="80" zoomScaleNormal="80" workbookViewId="0">
      <selection activeCell="E22" sqref="E22"/>
    </sheetView>
  </sheetViews>
  <sheetFormatPr defaultColWidth="9.109375" defaultRowHeight="13.2"/>
  <cols>
    <col min="1" max="1" width="5.88671875" style="6" customWidth="1"/>
    <col min="2" max="2" width="6.6640625" style="6" customWidth="1"/>
    <col min="3" max="3" width="9.6640625" style="6" bestFit="1" customWidth="1"/>
    <col min="4" max="4" width="14.44140625" style="5" bestFit="1" customWidth="1"/>
    <col min="5" max="10" width="2.6640625" style="6" customWidth="1"/>
    <col min="11" max="34" width="2.6640625" style="5" customWidth="1"/>
    <col min="35" max="16384" width="9.109375" style="5"/>
  </cols>
  <sheetData>
    <row r="1" spans="1:37" s="4" customFormat="1" ht="18" customHeight="1">
      <c r="A1" s="9" t="s">
        <v>27</v>
      </c>
      <c r="B1" s="9" t="s">
        <v>27</v>
      </c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 s="4" customFormat="1" ht="13.5" customHeight="1">
      <c r="A2" s="191" t="s">
        <v>91</v>
      </c>
      <c r="B2" s="191" t="s">
        <v>91</v>
      </c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7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7" ht="18" customHeight="1">
      <c r="A4" s="191"/>
      <c r="B4" s="191"/>
      <c r="C4" s="1" t="s">
        <v>30</v>
      </c>
      <c r="E4" s="5"/>
      <c r="F4" s="7" t="s">
        <v>23</v>
      </c>
      <c r="H4" s="3"/>
      <c r="I4" s="3"/>
      <c r="J4" s="3"/>
      <c r="K4" s="3"/>
      <c r="L4" s="3"/>
      <c r="M4" s="3"/>
      <c r="N4" s="3"/>
    </row>
    <row r="5" spans="1:37" ht="13.5" customHeight="1">
      <c r="A5" s="5"/>
      <c r="B5" s="5"/>
      <c r="C5" s="7" t="s">
        <v>243</v>
      </c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ht="13.5" customHeight="1" thickBot="1">
      <c r="A6" s="5"/>
      <c r="B6" s="5"/>
      <c r="C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32" customFormat="1" ht="15" customHeight="1" thickBot="1">
      <c r="A7" s="5"/>
      <c r="B7" s="5"/>
      <c r="C7" s="149" t="s">
        <v>5</v>
      </c>
      <c r="D7" s="150" t="s">
        <v>6</v>
      </c>
      <c r="E7" s="223" t="s">
        <v>255</v>
      </c>
      <c r="F7" s="224"/>
      <c r="G7" s="225"/>
      <c r="H7" s="223" t="s">
        <v>256</v>
      </c>
      <c r="I7" s="224"/>
      <c r="J7" s="225"/>
      <c r="K7" s="223" t="s">
        <v>257</v>
      </c>
      <c r="L7" s="224"/>
      <c r="M7" s="225"/>
      <c r="N7" s="223" t="s">
        <v>258</v>
      </c>
      <c r="O7" s="224"/>
      <c r="P7" s="225"/>
      <c r="Q7" s="223" t="s">
        <v>259</v>
      </c>
      <c r="R7" s="224"/>
      <c r="S7" s="225"/>
      <c r="T7" s="223" t="s">
        <v>260</v>
      </c>
      <c r="U7" s="224"/>
      <c r="V7" s="225"/>
      <c r="W7" s="223" t="s">
        <v>261</v>
      </c>
      <c r="X7" s="224"/>
      <c r="Y7" s="225"/>
      <c r="Z7" s="223" t="s">
        <v>324</v>
      </c>
      <c r="AA7" s="224"/>
      <c r="AB7" s="225"/>
      <c r="AC7" s="223" t="s">
        <v>325</v>
      </c>
      <c r="AD7" s="224"/>
      <c r="AE7" s="225"/>
      <c r="AF7" s="223" t="s">
        <v>326</v>
      </c>
      <c r="AG7" s="224"/>
      <c r="AH7" s="225"/>
      <c r="AK7" s="5"/>
    </row>
    <row r="8" spans="1:37" ht="15" customHeight="1" thickBot="1">
      <c r="A8" s="203" t="s">
        <v>0</v>
      </c>
      <c r="B8" s="203" t="s">
        <v>244</v>
      </c>
      <c r="C8" s="169" t="s">
        <v>7</v>
      </c>
      <c r="D8" s="170" t="s">
        <v>1</v>
      </c>
      <c r="E8" s="223"/>
      <c r="F8" s="224"/>
      <c r="G8" s="225"/>
      <c r="H8" s="223"/>
      <c r="I8" s="224"/>
      <c r="J8" s="225"/>
      <c r="K8" s="223"/>
      <c r="L8" s="224"/>
      <c r="M8" s="225"/>
      <c r="N8" s="223"/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37" t="s">
        <v>2</v>
      </c>
      <c r="AJ8" s="89" t="s">
        <v>12</v>
      </c>
    </row>
    <row r="9" spans="1:37" ht="15" customHeight="1">
      <c r="A9" s="230">
        <v>1</v>
      </c>
      <c r="B9" s="230">
        <v>1</v>
      </c>
      <c r="C9" s="100" t="s">
        <v>56</v>
      </c>
      <c r="D9" s="101" t="s">
        <v>57</v>
      </c>
      <c r="E9" s="200" t="s">
        <v>216</v>
      </c>
      <c r="F9" s="199"/>
      <c r="G9" s="198"/>
      <c r="H9" s="200" t="s">
        <v>216</v>
      </c>
      <c r="I9" s="199"/>
      <c r="J9" s="198"/>
      <c r="K9" s="200" t="s">
        <v>216</v>
      </c>
      <c r="L9" s="199"/>
      <c r="M9" s="198"/>
      <c r="N9" s="200" t="s">
        <v>216</v>
      </c>
      <c r="O9" s="199"/>
      <c r="P9" s="198"/>
      <c r="Q9" s="200" t="s">
        <v>215</v>
      </c>
      <c r="R9" s="199" t="s">
        <v>216</v>
      </c>
      <c r="S9" s="198"/>
      <c r="T9" s="200" t="s">
        <v>216</v>
      </c>
      <c r="U9" s="199"/>
      <c r="V9" s="198"/>
      <c r="W9" s="200" t="s">
        <v>215</v>
      </c>
      <c r="X9" s="199" t="s">
        <v>216</v>
      </c>
      <c r="Y9" s="198"/>
      <c r="Z9" s="200" t="s">
        <v>216</v>
      </c>
      <c r="AA9" s="199"/>
      <c r="AB9" s="198"/>
      <c r="AC9" s="200" t="s">
        <v>215</v>
      </c>
      <c r="AD9" s="199" t="s">
        <v>264</v>
      </c>
      <c r="AE9" s="198" t="s">
        <v>264</v>
      </c>
      <c r="AF9" s="200"/>
      <c r="AG9" s="199"/>
      <c r="AH9" s="198"/>
      <c r="AI9" s="328" t="s">
        <v>324</v>
      </c>
      <c r="AJ9" s="332">
        <f xml:space="preserve"> IF(ISBLANK(AI9), "",TRUNC(0.8465* (AI9*100-75)^1.42))</f>
        <v>552</v>
      </c>
    </row>
    <row r="10" spans="1:37" ht="15" customHeight="1" thickBot="1">
      <c r="A10" s="231"/>
      <c r="B10" s="231"/>
      <c r="C10" s="131" t="s">
        <v>58</v>
      </c>
      <c r="D10" s="132" t="s">
        <v>14</v>
      </c>
      <c r="E10" s="197"/>
      <c r="F10" s="196"/>
      <c r="G10" s="195"/>
      <c r="H10" s="197"/>
      <c r="I10" s="196"/>
      <c r="J10" s="195"/>
      <c r="K10" s="197"/>
      <c r="L10" s="196"/>
      <c r="M10" s="195"/>
      <c r="N10" s="197"/>
      <c r="O10" s="196"/>
      <c r="P10" s="195"/>
      <c r="Q10" s="197"/>
      <c r="R10" s="196"/>
      <c r="S10" s="195"/>
      <c r="T10" s="197"/>
      <c r="U10" s="196"/>
      <c r="V10" s="195"/>
      <c r="W10" s="197"/>
      <c r="X10" s="196"/>
      <c r="Y10" s="195"/>
      <c r="Z10" s="197"/>
      <c r="AA10" s="196"/>
      <c r="AB10" s="195"/>
      <c r="AC10" s="197"/>
      <c r="AD10" s="196"/>
      <c r="AE10" s="195"/>
      <c r="AF10" s="197"/>
      <c r="AG10" s="196"/>
      <c r="AH10" s="195"/>
      <c r="AI10" s="329"/>
      <c r="AJ10" s="333">
        <f xml:space="preserve"> IF(ISBLANK(AJ9), "",TRUNC(0.8465* (AJ9*100-75)^1.42))</f>
        <v>4574482</v>
      </c>
    </row>
    <row r="11" spans="1:37" ht="15" customHeight="1">
      <c r="A11" s="230">
        <f>A9+1</f>
        <v>2</v>
      </c>
      <c r="B11" s="230">
        <f>B13+1</f>
        <v>3</v>
      </c>
      <c r="C11" s="100" t="s">
        <v>203</v>
      </c>
      <c r="D11" s="101" t="s">
        <v>204</v>
      </c>
      <c r="E11" s="200" t="s">
        <v>216</v>
      </c>
      <c r="F11" s="199"/>
      <c r="G11" s="198"/>
      <c r="H11" s="200" t="s">
        <v>216</v>
      </c>
      <c r="I11" s="199"/>
      <c r="J11" s="198"/>
      <c r="K11" s="200" t="s">
        <v>216</v>
      </c>
      <c r="L11" s="199"/>
      <c r="M11" s="198"/>
      <c r="N11" s="200" t="s">
        <v>215</v>
      </c>
      <c r="O11" s="199" t="s">
        <v>216</v>
      </c>
      <c r="P11" s="198"/>
      <c r="Q11" s="200" t="s">
        <v>216</v>
      </c>
      <c r="R11" s="199"/>
      <c r="S11" s="198"/>
      <c r="T11" s="200" t="s">
        <v>215</v>
      </c>
      <c r="U11" s="199" t="s">
        <v>216</v>
      </c>
      <c r="V11" s="198"/>
      <c r="W11" s="200" t="s">
        <v>216</v>
      </c>
      <c r="X11" s="199"/>
      <c r="Y11" s="198"/>
      <c r="Z11" s="200" t="s">
        <v>215</v>
      </c>
      <c r="AA11" s="199" t="s">
        <v>215</v>
      </c>
      <c r="AB11" s="198" t="s">
        <v>215</v>
      </c>
      <c r="AC11" s="200"/>
      <c r="AD11" s="199"/>
      <c r="AE11" s="198"/>
      <c r="AF11" s="200"/>
      <c r="AG11" s="199"/>
      <c r="AH11" s="198"/>
      <c r="AI11" s="328" t="s">
        <v>261</v>
      </c>
      <c r="AJ11" s="332">
        <f t="shared" ref="AJ11" si="0" xml:space="preserve"> IF(ISBLANK(AI11), "",TRUNC(0.8465* (AI11*100-75)^1.42))</f>
        <v>528</v>
      </c>
    </row>
    <row r="12" spans="1:37" ht="15" customHeight="1" thickBot="1">
      <c r="A12" s="231"/>
      <c r="B12" s="231"/>
      <c r="C12" s="131">
        <v>36924</v>
      </c>
      <c r="D12" s="132" t="s">
        <v>205</v>
      </c>
      <c r="E12" s="197"/>
      <c r="F12" s="196"/>
      <c r="G12" s="195"/>
      <c r="H12" s="197"/>
      <c r="I12" s="196"/>
      <c r="J12" s="195"/>
      <c r="K12" s="197"/>
      <c r="L12" s="196"/>
      <c r="M12" s="195"/>
      <c r="N12" s="197"/>
      <c r="O12" s="196"/>
      <c r="P12" s="195"/>
      <c r="Q12" s="197"/>
      <c r="R12" s="196"/>
      <c r="S12" s="195"/>
      <c r="T12" s="197"/>
      <c r="U12" s="196"/>
      <c r="V12" s="195"/>
      <c r="W12" s="197"/>
      <c r="X12" s="196"/>
      <c r="Y12" s="195"/>
      <c r="Z12" s="197"/>
      <c r="AA12" s="196"/>
      <c r="AB12" s="195"/>
      <c r="AC12" s="197"/>
      <c r="AD12" s="196"/>
      <c r="AE12" s="195"/>
      <c r="AF12" s="197"/>
      <c r="AG12" s="196"/>
      <c r="AH12" s="195"/>
      <c r="AI12" s="329"/>
      <c r="AJ12" s="333">
        <f t="shared" ref="AJ12" si="1" xml:space="preserve"> IF(ISBLANK(AJ11), "",TRUNC(0.8465* (AJ11*100-75)^1.42))</f>
        <v>4294281</v>
      </c>
    </row>
    <row r="13" spans="1:37" ht="15" customHeight="1">
      <c r="A13" s="230">
        <f>A11+1</f>
        <v>3</v>
      </c>
      <c r="B13" s="230">
        <f>B9+1</f>
        <v>2</v>
      </c>
      <c r="C13" s="100" t="s">
        <v>134</v>
      </c>
      <c r="D13" s="101" t="s">
        <v>135</v>
      </c>
      <c r="E13" s="200"/>
      <c r="F13" s="199"/>
      <c r="G13" s="198"/>
      <c r="H13" s="200"/>
      <c r="I13" s="199"/>
      <c r="J13" s="198"/>
      <c r="K13" s="200" t="s">
        <v>216</v>
      </c>
      <c r="L13" s="199"/>
      <c r="M13" s="198"/>
      <c r="N13" s="200" t="s">
        <v>216</v>
      </c>
      <c r="O13" s="199"/>
      <c r="P13" s="198"/>
      <c r="Q13" s="200" t="s">
        <v>215</v>
      </c>
      <c r="R13" s="199" t="s">
        <v>216</v>
      </c>
      <c r="S13" s="198"/>
      <c r="T13" s="200" t="s">
        <v>216</v>
      </c>
      <c r="U13" s="199"/>
      <c r="V13" s="198"/>
      <c r="W13" s="200" t="s">
        <v>215</v>
      </c>
      <c r="X13" s="199" t="s">
        <v>216</v>
      </c>
      <c r="Y13" s="198"/>
      <c r="Z13" s="200" t="s">
        <v>215</v>
      </c>
      <c r="AA13" s="199" t="s">
        <v>215</v>
      </c>
      <c r="AB13" s="198" t="s">
        <v>215</v>
      </c>
      <c r="AC13" s="200"/>
      <c r="AD13" s="199"/>
      <c r="AE13" s="198"/>
      <c r="AF13" s="200"/>
      <c r="AG13" s="199"/>
      <c r="AH13" s="198"/>
      <c r="AI13" s="328" t="s">
        <v>261</v>
      </c>
      <c r="AJ13" s="332">
        <f t="shared" ref="AJ13" si="2" xml:space="preserve"> IF(ISBLANK(AI13), "",TRUNC(0.8465* (AI13*100-75)^1.42))</f>
        <v>528</v>
      </c>
    </row>
    <row r="14" spans="1:37" ht="15" customHeight="1" thickBot="1">
      <c r="A14" s="231"/>
      <c r="B14" s="231"/>
      <c r="C14" s="131" t="s">
        <v>136</v>
      </c>
      <c r="D14" s="132" t="s">
        <v>60</v>
      </c>
      <c r="E14" s="194"/>
      <c r="F14" s="193"/>
      <c r="G14" s="192"/>
      <c r="H14" s="194"/>
      <c r="I14" s="193"/>
      <c r="J14" s="192"/>
      <c r="K14" s="194"/>
      <c r="L14" s="193"/>
      <c r="M14" s="192"/>
      <c r="N14" s="194"/>
      <c r="O14" s="193"/>
      <c r="P14" s="192"/>
      <c r="Q14" s="194"/>
      <c r="R14" s="193"/>
      <c r="S14" s="192"/>
      <c r="T14" s="194"/>
      <c r="U14" s="193"/>
      <c r="V14" s="192"/>
      <c r="W14" s="194"/>
      <c r="X14" s="193"/>
      <c r="Y14" s="192"/>
      <c r="Z14" s="194"/>
      <c r="AA14" s="193"/>
      <c r="AB14" s="192"/>
      <c r="AC14" s="194"/>
      <c r="AD14" s="193"/>
      <c r="AE14" s="192"/>
      <c r="AF14" s="194"/>
      <c r="AG14" s="193"/>
      <c r="AH14" s="192"/>
      <c r="AI14" s="329"/>
      <c r="AJ14" s="333">
        <f t="shared" ref="AJ14" si="3" xml:space="preserve"> IF(ISBLANK(AJ13), "",TRUNC(0.8465* (AJ13*100-75)^1.42))</f>
        <v>4294281</v>
      </c>
    </row>
  </sheetData>
  <mergeCells count="32">
    <mergeCell ref="A11:A12"/>
    <mergeCell ref="AI13:AI14"/>
    <mergeCell ref="A13:A14"/>
    <mergeCell ref="AI11:AI12"/>
    <mergeCell ref="W8:Y8"/>
    <mergeCell ref="Z8:AB8"/>
    <mergeCell ref="AC8:AE8"/>
    <mergeCell ref="AF8:AH8"/>
    <mergeCell ref="A9:A10"/>
    <mergeCell ref="AI9:AI10"/>
    <mergeCell ref="B9:B10"/>
    <mergeCell ref="B13:B14"/>
    <mergeCell ref="B11:B12"/>
    <mergeCell ref="T8:V8"/>
    <mergeCell ref="E7:G7"/>
    <mergeCell ref="H7:J7"/>
    <mergeCell ref="K7:M7"/>
    <mergeCell ref="N7:P7"/>
    <mergeCell ref="Q7:S7"/>
    <mergeCell ref="T7:V7"/>
    <mergeCell ref="E8:G8"/>
    <mergeCell ref="H8:J8"/>
    <mergeCell ref="K8:M8"/>
    <mergeCell ref="N8:P8"/>
    <mergeCell ref="Q8:S8"/>
    <mergeCell ref="AJ9:AJ10"/>
    <mergeCell ref="AJ13:AJ14"/>
    <mergeCell ref="AJ11:AJ12"/>
    <mergeCell ref="W7:Y7"/>
    <mergeCell ref="Z7:AB7"/>
    <mergeCell ref="AC7:AE7"/>
    <mergeCell ref="AF7:AH7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Zeros="0" zoomScale="80" zoomScaleNormal="80" zoomScaleSheetLayoutView="75" workbookViewId="0">
      <selection activeCell="C14" sqref="C14:D14"/>
    </sheetView>
  </sheetViews>
  <sheetFormatPr defaultColWidth="9.109375" defaultRowHeight="13.2"/>
  <cols>
    <col min="1" max="2" width="5.44140625" style="6" customWidth="1"/>
    <col min="3" max="3" width="15.109375" style="6" customWidth="1"/>
    <col min="4" max="4" width="18.5546875" style="5" customWidth="1"/>
    <col min="5" max="7" width="11.109375" style="5" customWidth="1"/>
    <col min="8" max="8" width="5.6640625" style="6" bestFit="1" customWidth="1"/>
    <col min="9" max="9" width="8.44140625" style="6" bestFit="1" customWidth="1"/>
    <col min="10" max="10" width="10.44140625" style="6" customWidth="1"/>
    <col min="11" max="11" width="7" style="6" bestFit="1" customWidth="1"/>
    <col min="12" max="12" width="7.88671875" style="6" bestFit="1" customWidth="1"/>
    <col min="13" max="13" width="11.109375" style="6" bestFit="1" customWidth="1"/>
    <col min="14" max="14" width="6.88671875" style="6" hidden="1" customWidth="1"/>
    <col min="15" max="15" width="23.109375" style="6" bestFit="1" customWidth="1"/>
    <col min="16" max="16384" width="9.109375" style="5"/>
  </cols>
  <sheetData>
    <row r="1" spans="1:18" s="4" customFormat="1" ht="18" customHeight="1">
      <c r="A1" s="23" t="s">
        <v>25</v>
      </c>
      <c r="B1" s="23" t="s">
        <v>25</v>
      </c>
      <c r="C1" s="2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10" t="s">
        <v>91</v>
      </c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customHeight="1">
      <c r="A3" s="10"/>
      <c r="B3" s="10"/>
      <c r="C3" s="2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8" customHeight="1">
      <c r="A4" s="10"/>
      <c r="B4" s="10"/>
      <c r="C4" s="173" t="s">
        <v>30</v>
      </c>
      <c r="D4" s="1"/>
      <c r="E4" s="1"/>
      <c r="G4" s="7" t="s">
        <v>23</v>
      </c>
      <c r="I4" s="3"/>
      <c r="J4" s="3"/>
      <c r="K4" s="3"/>
      <c r="L4" s="3"/>
      <c r="M4" s="3"/>
      <c r="N4" s="5"/>
      <c r="O4" s="3"/>
    </row>
    <row r="5" spans="1:18" s="176" customFormat="1" ht="12.75" customHeight="1">
      <c r="A5" s="1"/>
      <c r="B5" s="1"/>
      <c r="C5" s="173" t="s">
        <v>391</v>
      </c>
      <c r="D5" s="7"/>
      <c r="E5" s="7"/>
      <c r="F5" s="4"/>
      <c r="G5" s="4"/>
    </row>
    <row r="6" spans="1:18" customFormat="1" ht="16.2" thickBot="1">
      <c r="C6" s="171"/>
      <c r="D6" s="174"/>
      <c r="F6" s="148"/>
      <c r="G6" s="148"/>
    </row>
    <row r="7" spans="1:18" ht="15" customHeight="1">
      <c r="A7" s="228" t="s">
        <v>0</v>
      </c>
      <c r="B7" s="228" t="s">
        <v>220</v>
      </c>
      <c r="C7" s="149"/>
      <c r="D7" s="150" t="s">
        <v>6</v>
      </c>
      <c r="E7" s="228" t="s">
        <v>221</v>
      </c>
      <c r="F7" s="300" t="s">
        <v>2</v>
      </c>
      <c r="G7" s="300" t="s">
        <v>12</v>
      </c>
      <c r="H7" s="5"/>
      <c r="I7" s="5"/>
      <c r="J7" s="5"/>
      <c r="K7" s="5"/>
      <c r="L7" s="5"/>
      <c r="M7" s="5"/>
      <c r="N7" s="5"/>
      <c r="O7" s="5"/>
    </row>
    <row r="8" spans="1:18" ht="15" customHeight="1" thickBot="1">
      <c r="A8" s="229"/>
      <c r="B8" s="229"/>
      <c r="C8" s="169" t="s">
        <v>7</v>
      </c>
      <c r="D8" s="170" t="s">
        <v>1</v>
      </c>
      <c r="E8" s="229"/>
      <c r="F8" s="301"/>
      <c r="G8" s="301"/>
      <c r="H8" s="5"/>
      <c r="I8" s="5"/>
      <c r="J8" s="5"/>
      <c r="K8" s="5"/>
      <c r="L8" s="5"/>
      <c r="M8" s="5"/>
      <c r="N8" s="5"/>
      <c r="O8" s="5"/>
    </row>
    <row r="9" spans="1:18" ht="15" customHeight="1">
      <c r="A9" s="230">
        <v>1</v>
      </c>
      <c r="B9" s="230">
        <v>4</v>
      </c>
      <c r="C9" s="90" t="s">
        <v>134</v>
      </c>
      <c r="D9" s="91" t="s">
        <v>135</v>
      </c>
      <c r="E9" s="232" t="s">
        <v>352</v>
      </c>
      <c r="F9" s="302" t="s">
        <v>238</v>
      </c>
      <c r="G9" s="300">
        <f t="shared" ref="G9" si="0" xml:space="preserve"> IF(ISBLANK(F9),"",TRUNC(20.5173* (15.5-F9)^1.92))</f>
        <v>766</v>
      </c>
      <c r="H9" s="5"/>
      <c r="I9" s="5"/>
      <c r="J9" s="5"/>
      <c r="K9" s="5"/>
      <c r="L9" s="5"/>
      <c r="M9" s="5"/>
      <c r="N9" s="5"/>
      <c r="O9" s="5"/>
    </row>
    <row r="10" spans="1:18" customFormat="1" ht="15" customHeight="1" thickBot="1">
      <c r="A10" s="231"/>
      <c r="B10" s="231"/>
      <c r="C10" s="92" t="s">
        <v>136</v>
      </c>
      <c r="D10" s="93" t="s">
        <v>60</v>
      </c>
      <c r="E10" s="233"/>
      <c r="F10" s="303"/>
      <c r="G10" s="301" t="e">
        <f t="shared" ref="G10" si="1" xml:space="preserve"> IF(ISBLANK(G9),"",TRUNC(20.5173* (15.5-G9)^1.92))</f>
        <v>#NUM!</v>
      </c>
    </row>
    <row r="11" spans="1:18" customFormat="1" ht="15" customHeight="1">
      <c r="A11" s="230">
        <v>2</v>
      </c>
      <c r="B11" s="230">
        <v>3</v>
      </c>
      <c r="C11" s="90" t="s">
        <v>56</v>
      </c>
      <c r="D11" s="91" t="s">
        <v>57</v>
      </c>
      <c r="E11" s="232" t="s">
        <v>293</v>
      </c>
      <c r="F11" s="302" t="s">
        <v>351</v>
      </c>
      <c r="G11" s="300">
        <f t="shared" ref="G11" si="2" xml:space="preserve"> IF(ISBLANK(F11),"",TRUNC(20.5173* (15.5-F11)^1.92))</f>
        <v>615</v>
      </c>
    </row>
    <row r="12" spans="1:18" customFormat="1" ht="15" customHeight="1" thickBot="1">
      <c r="A12" s="231"/>
      <c r="B12" s="231"/>
      <c r="C12" s="92" t="s">
        <v>58</v>
      </c>
      <c r="D12" s="93" t="s">
        <v>14</v>
      </c>
      <c r="E12" s="233"/>
      <c r="F12" s="303"/>
      <c r="G12" s="301" t="e">
        <f t="shared" ref="G12" si="3" xml:space="preserve"> IF(ISBLANK(G11),"",TRUNC(20.5173* (15.5-G11)^1.92))</f>
        <v>#NUM!</v>
      </c>
    </row>
    <row r="13" spans="1:18" customFormat="1" ht="15" customHeight="1">
      <c r="A13" s="230">
        <v>3</v>
      </c>
      <c r="B13" s="230">
        <v>2</v>
      </c>
      <c r="C13" s="90" t="s">
        <v>203</v>
      </c>
      <c r="D13" s="91" t="s">
        <v>204</v>
      </c>
      <c r="E13" s="232" t="s">
        <v>349</v>
      </c>
      <c r="F13" s="302" t="s">
        <v>350</v>
      </c>
      <c r="G13" s="300">
        <f xml:space="preserve"> IF(ISBLANK(F13),"",TRUNC(20.5173* (15.5-F13)^1.92))</f>
        <v>475</v>
      </c>
    </row>
    <row r="14" spans="1:18" customFormat="1" ht="15" customHeight="1" thickBot="1">
      <c r="A14" s="231"/>
      <c r="B14" s="231"/>
      <c r="C14" s="92">
        <v>36924</v>
      </c>
      <c r="D14" s="93" t="s">
        <v>205</v>
      </c>
      <c r="E14" s="233"/>
      <c r="F14" s="303"/>
      <c r="G14" s="301" t="e">
        <f xml:space="preserve"> IF(ISBLANK(G13),"",TRUNC(20.5173* (15.5-G13)^1.92))</f>
        <v>#NUM!</v>
      </c>
    </row>
  </sheetData>
  <mergeCells count="20">
    <mergeCell ref="E7:E8"/>
    <mergeCell ref="F7:F8"/>
    <mergeCell ref="G7:G8"/>
    <mergeCell ref="E9:E10"/>
    <mergeCell ref="F9:F10"/>
    <mergeCell ref="G9:G10"/>
    <mergeCell ref="A9:A10"/>
    <mergeCell ref="E13:E14"/>
    <mergeCell ref="F13:F14"/>
    <mergeCell ref="G13:G14"/>
    <mergeCell ref="A11:A12"/>
    <mergeCell ref="E11:E12"/>
    <mergeCell ref="F11:F12"/>
    <mergeCell ref="G11:G12"/>
    <mergeCell ref="B7:B8"/>
    <mergeCell ref="B13:B14"/>
    <mergeCell ref="B11:B12"/>
    <mergeCell ref="B9:B10"/>
    <mergeCell ref="A13:A14"/>
    <mergeCell ref="A7:A8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showZeros="0" zoomScale="80" zoomScaleNormal="80" workbookViewId="0">
      <selection activeCell="C12" sqref="C12:D12"/>
    </sheetView>
  </sheetViews>
  <sheetFormatPr defaultColWidth="9.109375" defaultRowHeight="13.2"/>
  <cols>
    <col min="1" max="1" width="6.6640625" style="6" customWidth="1"/>
    <col min="2" max="2" width="6" style="6" customWidth="1"/>
    <col min="3" max="3" width="11.5546875" style="6" customWidth="1"/>
    <col min="4" max="4" width="14.44140625" style="5" bestFit="1" customWidth="1"/>
    <col min="5" max="10" width="2.6640625" style="6" customWidth="1"/>
    <col min="11" max="34" width="2.6640625" style="5" customWidth="1"/>
    <col min="35" max="16384" width="9.109375" style="5"/>
  </cols>
  <sheetData>
    <row r="1" spans="1:37" s="4" customFormat="1" ht="18" customHeight="1">
      <c r="A1" s="9" t="s">
        <v>27</v>
      </c>
      <c r="B1" s="9" t="s">
        <v>27</v>
      </c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 s="4" customFormat="1" ht="13.5" customHeight="1">
      <c r="A2" s="191" t="s">
        <v>91</v>
      </c>
      <c r="B2" s="191" t="s">
        <v>91</v>
      </c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7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7" ht="18" customHeight="1">
      <c r="A4" s="191"/>
      <c r="B4" s="1" t="s">
        <v>30</v>
      </c>
      <c r="C4" s="2"/>
      <c r="E4" s="5"/>
      <c r="F4" s="7" t="s">
        <v>23</v>
      </c>
      <c r="H4" s="3"/>
      <c r="I4" s="3"/>
      <c r="J4" s="3"/>
      <c r="K4" s="3"/>
      <c r="L4" s="3"/>
      <c r="M4" s="3"/>
      <c r="N4" s="3"/>
    </row>
    <row r="5" spans="1:37" ht="13.5" customHeight="1">
      <c r="A5" s="5"/>
      <c r="B5" s="5"/>
      <c r="C5" s="5"/>
      <c r="D5" s="7" t="s">
        <v>382</v>
      </c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ht="13.5" customHeight="1" thickBot="1">
      <c r="A6" s="5"/>
      <c r="B6" s="5"/>
      <c r="C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32" customFormat="1" ht="13.5" customHeight="1" thickBot="1">
      <c r="A7" s="5"/>
      <c r="B7" s="5"/>
      <c r="C7" s="30" t="s">
        <v>5</v>
      </c>
      <c r="D7" s="31" t="s">
        <v>6</v>
      </c>
      <c r="E7" s="223" t="s">
        <v>383</v>
      </c>
      <c r="F7" s="224"/>
      <c r="G7" s="225"/>
      <c r="H7" s="223" t="s">
        <v>386</v>
      </c>
      <c r="I7" s="224"/>
      <c r="J7" s="225"/>
      <c r="K7" s="223" t="s">
        <v>209</v>
      </c>
      <c r="L7" s="224"/>
      <c r="M7" s="225"/>
      <c r="N7" s="223" t="s">
        <v>387</v>
      </c>
      <c r="O7" s="224"/>
      <c r="P7" s="225"/>
      <c r="Q7" s="223" t="s">
        <v>210</v>
      </c>
      <c r="R7" s="224"/>
      <c r="S7" s="225"/>
      <c r="T7" s="223" t="s">
        <v>388</v>
      </c>
      <c r="U7" s="224"/>
      <c r="V7" s="225"/>
      <c r="W7" s="223" t="s">
        <v>211</v>
      </c>
      <c r="X7" s="224"/>
      <c r="Y7" s="225"/>
      <c r="Z7" s="223" t="s">
        <v>212</v>
      </c>
      <c r="AA7" s="224"/>
      <c r="AB7" s="225"/>
      <c r="AC7" s="223" t="s">
        <v>213</v>
      </c>
      <c r="AD7" s="224"/>
      <c r="AE7" s="225"/>
      <c r="AF7" s="223" t="s">
        <v>214</v>
      </c>
      <c r="AG7" s="224"/>
      <c r="AH7" s="225"/>
      <c r="AK7" s="5"/>
    </row>
    <row r="8" spans="1:37" ht="13.8" thickBot="1">
      <c r="A8" s="203" t="s">
        <v>0</v>
      </c>
      <c r="B8" s="203" t="s">
        <v>244</v>
      </c>
      <c r="C8" s="202" t="s">
        <v>7</v>
      </c>
      <c r="D8" s="201" t="s">
        <v>1</v>
      </c>
      <c r="E8" s="223" t="s">
        <v>390</v>
      </c>
      <c r="F8" s="224"/>
      <c r="G8" s="225"/>
      <c r="H8" s="223"/>
      <c r="I8" s="224"/>
      <c r="J8" s="225"/>
      <c r="K8" s="223"/>
      <c r="L8" s="224"/>
      <c r="M8" s="225"/>
      <c r="N8" s="223"/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89" t="s">
        <v>2</v>
      </c>
      <c r="AJ8" s="89" t="s">
        <v>12</v>
      </c>
    </row>
    <row r="9" spans="1:37" ht="13.5" customHeight="1">
      <c r="A9" s="230">
        <v>1</v>
      </c>
      <c r="B9" s="230">
        <v>1</v>
      </c>
      <c r="C9" s="90" t="s">
        <v>56</v>
      </c>
      <c r="D9" s="91" t="s">
        <v>57</v>
      </c>
      <c r="E9" s="200"/>
      <c r="F9" s="199"/>
      <c r="G9" s="198"/>
      <c r="H9" s="200"/>
      <c r="I9" s="199"/>
      <c r="J9" s="198"/>
      <c r="K9" s="200"/>
      <c r="L9" s="199"/>
      <c r="M9" s="198"/>
      <c r="N9" s="200"/>
      <c r="O9" s="199"/>
      <c r="P9" s="198"/>
      <c r="Q9" s="200" t="s">
        <v>216</v>
      </c>
      <c r="R9" s="199"/>
      <c r="S9" s="198"/>
      <c r="T9" s="200" t="s">
        <v>264</v>
      </c>
      <c r="U9" s="199"/>
      <c r="V9" s="198"/>
      <c r="W9" s="200" t="s">
        <v>216</v>
      </c>
      <c r="X9" s="199"/>
      <c r="Y9" s="198"/>
      <c r="Z9" s="200" t="s">
        <v>264</v>
      </c>
      <c r="AA9" s="199"/>
      <c r="AB9" s="198"/>
      <c r="AC9" s="200" t="s">
        <v>216</v>
      </c>
      <c r="AD9" s="199"/>
      <c r="AE9" s="198"/>
      <c r="AF9" s="200" t="s">
        <v>216</v>
      </c>
      <c r="AG9" s="199"/>
      <c r="AH9" s="198"/>
      <c r="AI9" s="242" t="s">
        <v>214</v>
      </c>
      <c r="AJ9" s="240">
        <f xml:space="preserve"> IF(ISBLANK(AI9), "",TRUNC(0.2797* (AI9*100-100)^1.35))</f>
        <v>457</v>
      </c>
    </row>
    <row r="10" spans="1:37" ht="13.5" customHeight="1" thickBot="1">
      <c r="A10" s="231"/>
      <c r="B10" s="231"/>
      <c r="C10" s="133" t="s">
        <v>58</v>
      </c>
      <c r="D10" s="134" t="s">
        <v>14</v>
      </c>
      <c r="E10" s="197" t="s">
        <v>215</v>
      </c>
      <c r="F10" s="196" t="s">
        <v>215</v>
      </c>
      <c r="G10" s="195" t="s">
        <v>215</v>
      </c>
      <c r="H10" s="197"/>
      <c r="I10" s="196"/>
      <c r="J10" s="195"/>
      <c r="K10" s="197"/>
      <c r="L10" s="196"/>
      <c r="M10" s="195"/>
      <c r="N10" s="197"/>
      <c r="O10" s="196"/>
      <c r="P10" s="195"/>
      <c r="Q10" s="197"/>
      <c r="R10" s="196"/>
      <c r="S10" s="195"/>
      <c r="T10" s="197"/>
      <c r="U10" s="196"/>
      <c r="V10" s="195"/>
      <c r="W10" s="197"/>
      <c r="X10" s="196"/>
      <c r="Y10" s="195"/>
      <c r="Z10" s="197"/>
      <c r="AA10" s="196"/>
      <c r="AB10" s="195"/>
      <c r="AC10" s="197"/>
      <c r="AD10" s="196"/>
      <c r="AE10" s="195"/>
      <c r="AF10" s="197"/>
      <c r="AG10" s="196"/>
      <c r="AH10" s="195"/>
      <c r="AI10" s="243"/>
      <c r="AJ10" s="241">
        <f xml:space="preserve"> IF(ISBLANK(AJ9), "",TRUNC(0.2797* (AJ9*100-100)^1.35))</f>
        <v>544872</v>
      </c>
    </row>
    <row r="11" spans="1:37" ht="13.5" customHeight="1">
      <c r="A11" s="230">
        <f>A9+1</f>
        <v>2</v>
      </c>
      <c r="B11" s="230">
        <f>B13+1</f>
        <v>3</v>
      </c>
      <c r="C11" s="90" t="s">
        <v>203</v>
      </c>
      <c r="D11" s="91" t="s">
        <v>204</v>
      </c>
      <c r="E11" s="200"/>
      <c r="F11" s="199"/>
      <c r="G11" s="198"/>
      <c r="H11" s="200" t="s">
        <v>216</v>
      </c>
      <c r="I11" s="199"/>
      <c r="J11" s="198"/>
      <c r="K11" s="200" t="s">
        <v>215</v>
      </c>
      <c r="L11" s="199" t="s">
        <v>216</v>
      </c>
      <c r="M11" s="198"/>
      <c r="N11" s="200" t="s">
        <v>216</v>
      </c>
      <c r="O11" s="199"/>
      <c r="P11" s="198"/>
      <c r="Q11" s="200" t="s">
        <v>216</v>
      </c>
      <c r="R11" s="199"/>
      <c r="S11" s="198"/>
      <c r="T11" s="200" t="s">
        <v>216</v>
      </c>
      <c r="U11" s="199"/>
      <c r="V11" s="198"/>
      <c r="W11" s="200" t="s">
        <v>216</v>
      </c>
      <c r="X11" s="199"/>
      <c r="Y11" s="198"/>
      <c r="Z11" s="200" t="s">
        <v>215</v>
      </c>
      <c r="AA11" s="199" t="s">
        <v>215</v>
      </c>
      <c r="AB11" s="198" t="s">
        <v>215</v>
      </c>
      <c r="AC11" s="200"/>
      <c r="AD11" s="199"/>
      <c r="AE11" s="198"/>
      <c r="AF11" s="200"/>
      <c r="AG11" s="199"/>
      <c r="AH11" s="198"/>
      <c r="AI11" s="242" t="s">
        <v>211</v>
      </c>
      <c r="AJ11" s="240">
        <f t="shared" ref="AJ11" si="0" xml:space="preserve"> IF(ISBLANK(AI11), "",TRUNC(0.2797* (AI11*100-100)^1.35))</f>
        <v>357</v>
      </c>
    </row>
    <row r="12" spans="1:37" ht="13.5" customHeight="1" thickBot="1">
      <c r="A12" s="231"/>
      <c r="B12" s="231"/>
      <c r="C12" s="133">
        <v>36924</v>
      </c>
      <c r="D12" s="134" t="s">
        <v>205</v>
      </c>
      <c r="E12" s="197"/>
      <c r="F12" s="196"/>
      <c r="G12" s="195"/>
      <c r="H12" s="197"/>
      <c r="I12" s="196"/>
      <c r="J12" s="195"/>
      <c r="K12" s="197"/>
      <c r="L12" s="196"/>
      <c r="M12" s="195"/>
      <c r="N12" s="197"/>
      <c r="O12" s="196"/>
      <c r="P12" s="195"/>
      <c r="Q12" s="197"/>
      <c r="R12" s="196"/>
      <c r="S12" s="195"/>
      <c r="T12" s="197"/>
      <c r="U12" s="196"/>
      <c r="V12" s="195"/>
      <c r="W12" s="197"/>
      <c r="X12" s="196"/>
      <c r="Y12" s="195"/>
      <c r="Z12" s="197"/>
      <c r="AA12" s="196"/>
      <c r="AB12" s="195"/>
      <c r="AC12" s="197"/>
      <c r="AD12" s="196"/>
      <c r="AE12" s="195"/>
      <c r="AF12" s="197"/>
      <c r="AG12" s="196"/>
      <c r="AH12" s="195"/>
      <c r="AI12" s="243"/>
      <c r="AJ12" s="241">
        <f t="shared" ref="AJ12" si="1" xml:space="preserve"> IF(ISBLANK(AJ11), "",TRUNC(0.2797* (AJ11*100-100)^1.35))</f>
        <v>390076</v>
      </c>
    </row>
    <row r="13" spans="1:37" ht="13.5" customHeight="1">
      <c r="A13" s="230">
        <f>A11+1</f>
        <v>3</v>
      </c>
      <c r="B13" s="230">
        <f>B9+1</f>
        <v>2</v>
      </c>
      <c r="C13" s="90" t="s">
        <v>134</v>
      </c>
      <c r="D13" s="91" t="s">
        <v>135</v>
      </c>
      <c r="E13" s="200" t="s">
        <v>215</v>
      </c>
      <c r="F13" s="199" t="s">
        <v>215</v>
      </c>
      <c r="G13" s="198" t="s">
        <v>215</v>
      </c>
      <c r="H13" s="200"/>
      <c r="I13" s="199"/>
      <c r="J13" s="198"/>
      <c r="K13" s="200"/>
      <c r="L13" s="199"/>
      <c r="M13" s="198"/>
      <c r="N13" s="200"/>
      <c r="O13" s="199"/>
      <c r="P13" s="198"/>
      <c r="Q13" s="200"/>
      <c r="R13" s="199"/>
      <c r="S13" s="198"/>
      <c r="T13" s="200"/>
      <c r="U13" s="199"/>
      <c r="V13" s="198"/>
      <c r="W13" s="200"/>
      <c r="X13" s="199"/>
      <c r="Y13" s="198"/>
      <c r="Z13" s="200"/>
      <c r="AA13" s="199"/>
      <c r="AB13" s="198"/>
      <c r="AC13" s="200"/>
      <c r="AD13" s="199"/>
      <c r="AE13" s="198"/>
      <c r="AF13" s="200"/>
      <c r="AG13" s="199"/>
      <c r="AH13" s="198"/>
      <c r="AI13" s="242" t="s">
        <v>283</v>
      </c>
      <c r="AJ13" s="240"/>
    </row>
    <row r="14" spans="1:37" ht="13.5" customHeight="1" thickBot="1">
      <c r="A14" s="231"/>
      <c r="B14" s="231"/>
      <c r="C14" s="133" t="s">
        <v>136</v>
      </c>
      <c r="D14" s="134" t="s">
        <v>60</v>
      </c>
      <c r="E14" s="197"/>
      <c r="F14" s="196"/>
      <c r="G14" s="195"/>
      <c r="H14" s="197"/>
      <c r="I14" s="196"/>
      <c r="J14" s="195"/>
      <c r="K14" s="197"/>
      <c r="L14" s="196"/>
      <c r="M14" s="195"/>
      <c r="N14" s="197"/>
      <c r="O14" s="196"/>
      <c r="P14" s="195"/>
      <c r="Q14" s="197"/>
      <c r="R14" s="196"/>
      <c r="S14" s="195"/>
      <c r="T14" s="197"/>
      <c r="U14" s="196"/>
      <c r="V14" s="195"/>
      <c r="W14" s="197"/>
      <c r="X14" s="196"/>
      <c r="Y14" s="195"/>
      <c r="Z14" s="197"/>
      <c r="AA14" s="196"/>
      <c r="AB14" s="195"/>
      <c r="AC14" s="197"/>
      <c r="AD14" s="196"/>
      <c r="AE14" s="195"/>
      <c r="AF14" s="197"/>
      <c r="AG14" s="196"/>
      <c r="AH14" s="195"/>
      <c r="AI14" s="243"/>
      <c r="AJ14" s="241"/>
    </row>
  </sheetData>
  <mergeCells count="32">
    <mergeCell ref="W7:Y7"/>
    <mergeCell ref="Z7:AB7"/>
    <mergeCell ref="AC7:AE7"/>
    <mergeCell ref="AF7:AH7"/>
    <mergeCell ref="E8:G8"/>
    <mergeCell ref="H8:J8"/>
    <mergeCell ref="K8:M8"/>
    <mergeCell ref="N8:P8"/>
    <mergeCell ref="Q8:S8"/>
    <mergeCell ref="T8:V8"/>
    <mergeCell ref="E7:G7"/>
    <mergeCell ref="H7:J7"/>
    <mergeCell ref="K7:M7"/>
    <mergeCell ref="N7:P7"/>
    <mergeCell ref="Q7:S7"/>
    <mergeCell ref="T7:V7"/>
    <mergeCell ref="W8:Y8"/>
    <mergeCell ref="Z8:AB8"/>
    <mergeCell ref="AC8:AE8"/>
    <mergeCell ref="AF8:AH8"/>
    <mergeCell ref="A9:A10"/>
    <mergeCell ref="AJ9:AJ10"/>
    <mergeCell ref="AJ13:AJ14"/>
    <mergeCell ref="AJ11:AJ12"/>
    <mergeCell ref="A11:A12"/>
    <mergeCell ref="AI13:AI14"/>
    <mergeCell ref="A13:A14"/>
    <mergeCell ref="AI11:AI12"/>
    <mergeCell ref="B9:B10"/>
    <mergeCell ref="B13:B14"/>
    <mergeCell ref="B11:B12"/>
    <mergeCell ref="AI9:AI10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showZeros="0" zoomScale="80" zoomScaleNormal="80" workbookViewId="0">
      <selection activeCell="O31" sqref="O31"/>
    </sheetView>
  </sheetViews>
  <sheetFormatPr defaultColWidth="9.109375" defaultRowHeight="13.2"/>
  <cols>
    <col min="1" max="1" width="6.6640625" style="6" customWidth="1"/>
    <col min="2" max="2" width="11.109375" style="6" customWidth="1"/>
    <col min="3" max="3" width="16.109375" style="5" customWidth="1"/>
    <col min="4" max="4" width="12.88671875" style="5" bestFit="1" customWidth="1"/>
    <col min="5" max="10" width="2.6640625" style="6" customWidth="1"/>
    <col min="11" max="28" width="2.6640625" style="5" customWidth="1"/>
    <col min="29" max="29" width="9.109375" style="5"/>
    <col min="30" max="30" width="5.5546875" style="5" customWidth="1"/>
    <col min="31" max="31" width="15.88671875" style="5" customWidth="1"/>
    <col min="32" max="16384" width="9.109375" style="5"/>
  </cols>
  <sheetData>
    <row r="1" spans="1:32" s="4" customFormat="1" ht="18" customHeight="1">
      <c r="A1" s="9" t="s">
        <v>33</v>
      </c>
      <c r="B1" s="2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s="4" customFormat="1" ht="13.5" customHeight="1">
      <c r="A2" s="191" t="s">
        <v>91</v>
      </c>
      <c r="B2" s="2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10.5" customHeight="1">
      <c r="A3" s="28"/>
      <c r="B3" s="2"/>
      <c r="C3" s="1"/>
      <c r="D3" s="1"/>
      <c r="E3" s="3"/>
      <c r="F3" s="3"/>
      <c r="G3" s="3"/>
      <c r="H3" s="3"/>
      <c r="I3" s="3"/>
      <c r="J3" s="5"/>
    </row>
    <row r="4" spans="1:32" ht="18" customHeight="1">
      <c r="C4" s="1" t="s">
        <v>34</v>
      </c>
      <c r="D4" s="1"/>
      <c r="H4" s="5"/>
      <c r="I4" s="5"/>
    </row>
    <row r="5" spans="1:32" ht="13.5" customHeight="1" thickBot="1">
      <c r="A5" s="5"/>
      <c r="B5" s="5"/>
      <c r="C5" s="7"/>
      <c r="D5" s="7"/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2" s="32" customFormat="1" ht="13.5" customHeight="1" thickBot="1">
      <c r="B6" s="30" t="s">
        <v>5</v>
      </c>
      <c r="C6" s="31" t="s">
        <v>6</v>
      </c>
      <c r="D6" s="34" t="s">
        <v>93</v>
      </c>
      <c r="E6" s="223" t="s">
        <v>207</v>
      </c>
      <c r="F6" s="224"/>
      <c r="G6" s="225"/>
      <c r="H6" s="223" t="s">
        <v>208</v>
      </c>
      <c r="I6" s="224"/>
      <c r="J6" s="225"/>
      <c r="K6" s="223" t="s">
        <v>209</v>
      </c>
      <c r="L6" s="224"/>
      <c r="M6" s="225"/>
      <c r="N6" s="223" t="s">
        <v>210</v>
      </c>
      <c r="O6" s="224"/>
      <c r="P6" s="225"/>
      <c r="Q6" s="223" t="s">
        <v>211</v>
      </c>
      <c r="R6" s="224"/>
      <c r="S6" s="225"/>
      <c r="T6" s="223" t="s">
        <v>212</v>
      </c>
      <c r="U6" s="224"/>
      <c r="V6" s="225"/>
      <c r="W6" s="223" t="s">
        <v>213</v>
      </c>
      <c r="X6" s="224"/>
      <c r="Y6" s="225"/>
      <c r="Z6" s="223" t="s">
        <v>89</v>
      </c>
      <c r="AA6" s="224"/>
      <c r="AB6" s="225"/>
      <c r="AF6" s="5"/>
    </row>
    <row r="7" spans="1:32" ht="13.5" customHeight="1" thickBot="1">
      <c r="A7" s="76" t="s">
        <v>0</v>
      </c>
      <c r="B7" s="77" t="s">
        <v>7</v>
      </c>
      <c r="C7" s="78" t="s">
        <v>1</v>
      </c>
      <c r="D7" s="79" t="s">
        <v>94</v>
      </c>
      <c r="E7" s="223" t="s">
        <v>214</v>
      </c>
      <c r="F7" s="224"/>
      <c r="G7" s="225"/>
      <c r="H7" s="223"/>
      <c r="I7" s="224"/>
      <c r="J7" s="225"/>
      <c r="K7" s="223"/>
      <c r="L7" s="224"/>
      <c r="M7" s="225"/>
      <c r="N7" s="223"/>
      <c r="O7" s="224"/>
      <c r="P7" s="225"/>
      <c r="Q7" s="223"/>
      <c r="R7" s="224"/>
      <c r="S7" s="225"/>
      <c r="T7" s="223"/>
      <c r="U7" s="224"/>
      <c r="V7" s="225"/>
      <c r="W7" s="223"/>
      <c r="X7" s="224"/>
      <c r="Y7" s="225"/>
      <c r="Z7" s="223"/>
      <c r="AA7" s="224"/>
      <c r="AB7" s="225"/>
      <c r="AC7" s="89" t="s">
        <v>2</v>
      </c>
      <c r="AD7" s="89" t="s">
        <v>35</v>
      </c>
      <c r="AE7" s="89" t="s">
        <v>15</v>
      </c>
    </row>
    <row r="8" spans="1:32" ht="13.5" customHeight="1">
      <c r="A8" s="217">
        <v>1</v>
      </c>
      <c r="B8" s="90" t="s">
        <v>174</v>
      </c>
      <c r="C8" s="91" t="s">
        <v>175</v>
      </c>
      <c r="D8" s="98" t="s">
        <v>119</v>
      </c>
      <c r="E8" s="135"/>
      <c r="F8" s="136"/>
      <c r="G8" s="137"/>
      <c r="H8" s="135"/>
      <c r="I8" s="136"/>
      <c r="J8" s="137"/>
      <c r="K8" s="135"/>
      <c r="L8" s="136"/>
      <c r="M8" s="137"/>
      <c r="N8" s="135"/>
      <c r="O8" s="136"/>
      <c r="P8" s="137"/>
      <c r="Q8" s="135" t="s">
        <v>215</v>
      </c>
      <c r="R8" s="136" t="s">
        <v>216</v>
      </c>
      <c r="S8" s="137"/>
      <c r="T8" s="135" t="s">
        <v>216</v>
      </c>
      <c r="U8" s="136"/>
      <c r="V8" s="137"/>
      <c r="W8" s="135" t="s">
        <v>216</v>
      </c>
      <c r="X8" s="136"/>
      <c r="Y8" s="137"/>
      <c r="Z8" s="135" t="s">
        <v>216</v>
      </c>
      <c r="AA8" s="136"/>
      <c r="AB8" s="137"/>
      <c r="AC8" s="219">
        <v>3.3</v>
      </c>
      <c r="AD8" s="221" t="str">
        <f>IF(ISBLANK(AC8),"",IF(AC8&gt;=3.48,"KSM",IF(AC8&gt;=3.1,"I A",IF(AC8&gt;=2.7,"II A",IF(AC8&gt;=2.4,"III A",IF(AC8&gt;=2.15,"I JA",IF(AC8&gt;=1.95,"II JA",IF(AC8&gt;=1.8,"III JA"))))))))</f>
        <v>I A</v>
      </c>
      <c r="AE8" s="138" t="s">
        <v>78</v>
      </c>
    </row>
    <row r="9" spans="1:32" ht="13.5" customHeight="1" thickBot="1">
      <c r="A9" s="218"/>
      <c r="B9" s="92" t="s">
        <v>176</v>
      </c>
      <c r="C9" s="93" t="s">
        <v>60</v>
      </c>
      <c r="D9" s="99"/>
      <c r="E9" s="139" t="s">
        <v>215</v>
      </c>
      <c r="F9" s="140" t="s">
        <v>215</v>
      </c>
      <c r="G9" s="141" t="s">
        <v>215</v>
      </c>
      <c r="H9" s="139"/>
      <c r="I9" s="140"/>
      <c r="J9" s="141"/>
      <c r="K9" s="139"/>
      <c r="L9" s="140"/>
      <c r="M9" s="141"/>
      <c r="N9" s="139"/>
      <c r="O9" s="140"/>
      <c r="P9" s="141"/>
      <c r="Q9" s="139"/>
      <c r="R9" s="140"/>
      <c r="S9" s="141"/>
      <c r="T9" s="139"/>
      <c r="U9" s="140"/>
      <c r="V9" s="141"/>
      <c r="W9" s="139"/>
      <c r="X9" s="140"/>
      <c r="Y9" s="141"/>
      <c r="Z9" s="139"/>
      <c r="AA9" s="140"/>
      <c r="AB9" s="141"/>
      <c r="AC9" s="220"/>
      <c r="AD9" s="222"/>
      <c r="AE9" s="142"/>
    </row>
    <row r="10" spans="1:32">
      <c r="A10" s="217">
        <v>2</v>
      </c>
      <c r="B10" s="90" t="s">
        <v>53</v>
      </c>
      <c r="C10" s="91" t="s">
        <v>54</v>
      </c>
      <c r="D10" s="98" t="s">
        <v>102</v>
      </c>
      <c r="E10" s="135"/>
      <c r="F10" s="136"/>
      <c r="G10" s="137"/>
      <c r="H10" s="135"/>
      <c r="I10" s="136"/>
      <c r="J10" s="137"/>
      <c r="K10" s="135"/>
      <c r="L10" s="136"/>
      <c r="M10" s="137"/>
      <c r="N10" s="135"/>
      <c r="O10" s="136"/>
      <c r="P10" s="137"/>
      <c r="Q10" s="135" t="s">
        <v>215</v>
      </c>
      <c r="R10" s="136" t="s">
        <v>216</v>
      </c>
      <c r="S10" s="137"/>
      <c r="T10" s="135" t="s">
        <v>216</v>
      </c>
      <c r="U10" s="136"/>
      <c r="V10" s="137"/>
      <c r="W10" s="135" t="s">
        <v>216</v>
      </c>
      <c r="X10" s="136"/>
      <c r="Y10" s="137"/>
      <c r="Z10" s="135" t="s">
        <v>215</v>
      </c>
      <c r="AA10" s="136" t="s">
        <v>215</v>
      </c>
      <c r="AB10" s="137" t="s">
        <v>215</v>
      </c>
      <c r="AC10" s="219">
        <v>3.2</v>
      </c>
      <c r="AD10" s="221" t="str">
        <f>IF(ISBLANK(AC10),"",IF(AC10&gt;=3.48,"KSM",IF(AC10&gt;=3.1,"I A",IF(AC10&gt;=2.7,"II A",IF(AC10&gt;=2.4,"III A",IF(AC10&gt;=2.15,"I JA",IF(AC10&gt;=1.95,"II JA",IF(AC10&gt;=1.8,"III JA"))))))))</f>
        <v>I A</v>
      </c>
      <c r="AE10" s="138" t="s">
        <v>51</v>
      </c>
    </row>
    <row r="11" spans="1:32" ht="13.8" thickBot="1">
      <c r="A11" s="218"/>
      <c r="B11" s="92" t="s">
        <v>55</v>
      </c>
      <c r="C11" s="93" t="s">
        <v>14</v>
      </c>
      <c r="D11" s="143"/>
      <c r="E11" s="144"/>
      <c r="F11" s="145"/>
      <c r="G11" s="146"/>
      <c r="H11" s="144"/>
      <c r="I11" s="145"/>
      <c r="J11" s="146"/>
      <c r="K11" s="144"/>
      <c r="L11" s="145"/>
      <c r="M11" s="146"/>
      <c r="N11" s="144"/>
      <c r="O11" s="145"/>
      <c r="P11" s="146"/>
      <c r="Q11" s="144"/>
      <c r="R11" s="145"/>
      <c r="S11" s="146"/>
      <c r="T11" s="144"/>
      <c r="U11" s="145"/>
      <c r="V11" s="146"/>
      <c r="W11" s="144"/>
      <c r="X11" s="145"/>
      <c r="Y11" s="146"/>
      <c r="Z11" s="144"/>
      <c r="AA11" s="145"/>
      <c r="AB11" s="146"/>
      <c r="AC11" s="220"/>
      <c r="AD11" s="222"/>
      <c r="AE11" s="142" t="s">
        <v>52</v>
      </c>
    </row>
    <row r="12" spans="1:32" ht="13.5" customHeight="1">
      <c r="A12" s="217">
        <v>3</v>
      </c>
      <c r="B12" s="90" t="s">
        <v>76</v>
      </c>
      <c r="C12" s="91" t="s">
        <v>77</v>
      </c>
      <c r="D12" s="98" t="s">
        <v>119</v>
      </c>
      <c r="E12" s="135"/>
      <c r="F12" s="136"/>
      <c r="G12" s="137"/>
      <c r="H12" s="135"/>
      <c r="I12" s="136"/>
      <c r="J12" s="137"/>
      <c r="K12" s="135"/>
      <c r="L12" s="136"/>
      <c r="M12" s="137"/>
      <c r="N12" s="135" t="s">
        <v>216</v>
      </c>
      <c r="O12" s="136"/>
      <c r="P12" s="137"/>
      <c r="Q12" s="135" t="s">
        <v>216</v>
      </c>
      <c r="R12" s="136"/>
      <c r="S12" s="137"/>
      <c r="T12" s="135" t="s">
        <v>216</v>
      </c>
      <c r="U12" s="136"/>
      <c r="V12" s="137"/>
      <c r="W12" s="135" t="s">
        <v>215</v>
      </c>
      <c r="X12" s="136" t="s">
        <v>215</v>
      </c>
      <c r="Y12" s="137" t="s">
        <v>215</v>
      </c>
      <c r="Z12" s="135"/>
      <c r="AA12" s="136"/>
      <c r="AB12" s="137"/>
      <c r="AC12" s="219">
        <v>3.1</v>
      </c>
      <c r="AD12" s="221" t="str">
        <f>IF(ISBLANK(AC12),"",IF(AC12&gt;=3.48,"KSM",IF(AC12&gt;=3.1,"I A",IF(AC12&gt;=2.7,"II A",IF(AC12&gt;=2.4,"III A",IF(AC12&gt;=2.15,"I JA",IF(AC12&gt;=1.95,"II JA",IF(AC12&gt;=1.8,"III JA"))))))))</f>
        <v>I A</v>
      </c>
      <c r="AE12" s="138" t="s">
        <v>78</v>
      </c>
    </row>
    <row r="13" spans="1:32" ht="13.5" customHeight="1" thickBot="1">
      <c r="A13" s="218"/>
      <c r="B13" s="92">
        <v>36256</v>
      </c>
      <c r="C13" s="93" t="s">
        <v>60</v>
      </c>
      <c r="D13" s="143"/>
      <c r="E13" s="144"/>
      <c r="F13" s="145"/>
      <c r="G13" s="146"/>
      <c r="H13" s="144"/>
      <c r="I13" s="145"/>
      <c r="J13" s="146"/>
      <c r="K13" s="144"/>
      <c r="L13" s="145"/>
      <c r="M13" s="146"/>
      <c r="N13" s="144"/>
      <c r="O13" s="145"/>
      <c r="P13" s="146"/>
      <c r="Q13" s="144"/>
      <c r="R13" s="145"/>
      <c r="S13" s="146"/>
      <c r="T13" s="144"/>
      <c r="U13" s="145"/>
      <c r="V13" s="146"/>
      <c r="W13" s="144"/>
      <c r="X13" s="145"/>
      <c r="Y13" s="146"/>
      <c r="Z13" s="144"/>
      <c r="AA13" s="145"/>
      <c r="AB13" s="146"/>
      <c r="AC13" s="220"/>
      <c r="AD13" s="222"/>
      <c r="AE13" s="142"/>
    </row>
    <row r="14" spans="1:32">
      <c r="A14" s="217">
        <v>4</v>
      </c>
      <c r="B14" s="90" t="s">
        <v>153</v>
      </c>
      <c r="C14" s="91" t="s">
        <v>154</v>
      </c>
      <c r="D14" s="98" t="s">
        <v>119</v>
      </c>
      <c r="E14" s="135"/>
      <c r="F14" s="136"/>
      <c r="G14" s="137"/>
      <c r="H14" s="135"/>
      <c r="I14" s="136"/>
      <c r="J14" s="137"/>
      <c r="K14" s="135"/>
      <c r="L14" s="136"/>
      <c r="M14" s="137"/>
      <c r="N14" s="135" t="s">
        <v>216</v>
      </c>
      <c r="O14" s="136"/>
      <c r="P14" s="137"/>
      <c r="Q14" s="135" t="s">
        <v>216</v>
      </c>
      <c r="R14" s="136"/>
      <c r="S14" s="137"/>
      <c r="T14" s="135" t="s">
        <v>215</v>
      </c>
      <c r="U14" s="136" t="s">
        <v>216</v>
      </c>
      <c r="V14" s="137"/>
      <c r="W14" s="135" t="s">
        <v>215</v>
      </c>
      <c r="X14" s="136" t="s">
        <v>215</v>
      </c>
      <c r="Y14" s="137" t="s">
        <v>215</v>
      </c>
      <c r="Z14" s="135"/>
      <c r="AA14" s="136"/>
      <c r="AB14" s="137"/>
      <c r="AC14" s="219">
        <v>3.1</v>
      </c>
      <c r="AD14" s="221" t="str">
        <f>IF(ISBLANK(AC14),"",IF(AC14&gt;=3.48,"KSM",IF(AC14&gt;=3.1,"I A",IF(AC14&gt;=2.7,"II A",IF(AC14&gt;=2.4,"III A",IF(AC14&gt;=2.15,"I JA",IF(AC14&gt;=1.95,"II JA",IF(AC14&gt;=1.8,"III JA"))))))))</f>
        <v>I A</v>
      </c>
      <c r="AE14" s="138" t="s">
        <v>70</v>
      </c>
    </row>
    <row r="15" spans="1:32" ht="13.8" thickBot="1">
      <c r="A15" s="218"/>
      <c r="B15" s="92" t="s">
        <v>155</v>
      </c>
      <c r="C15" s="93" t="s">
        <v>60</v>
      </c>
      <c r="D15" s="99"/>
      <c r="E15" s="139"/>
      <c r="F15" s="140"/>
      <c r="G15" s="141"/>
      <c r="H15" s="139"/>
      <c r="I15" s="140"/>
      <c r="J15" s="141"/>
      <c r="K15" s="139"/>
      <c r="L15" s="140"/>
      <c r="M15" s="141"/>
      <c r="N15" s="139"/>
      <c r="O15" s="140"/>
      <c r="P15" s="141"/>
      <c r="Q15" s="139"/>
      <c r="R15" s="140"/>
      <c r="S15" s="141"/>
      <c r="T15" s="139"/>
      <c r="U15" s="140"/>
      <c r="V15" s="141"/>
      <c r="W15" s="139"/>
      <c r="X15" s="140"/>
      <c r="Y15" s="141"/>
      <c r="Z15" s="139"/>
      <c r="AA15" s="140"/>
      <c r="AB15" s="141"/>
      <c r="AC15" s="220"/>
      <c r="AD15" s="222"/>
      <c r="AE15" s="142"/>
    </row>
    <row r="16" spans="1:32">
      <c r="A16" s="217">
        <v>5</v>
      </c>
      <c r="B16" s="90" t="s">
        <v>71</v>
      </c>
      <c r="C16" s="91" t="s">
        <v>72</v>
      </c>
      <c r="D16" s="98" t="s">
        <v>119</v>
      </c>
      <c r="E16" s="135"/>
      <c r="F16" s="136"/>
      <c r="G16" s="137"/>
      <c r="H16" s="135" t="s">
        <v>216</v>
      </c>
      <c r="I16" s="136"/>
      <c r="J16" s="137"/>
      <c r="K16" s="135" t="s">
        <v>216</v>
      </c>
      <c r="L16" s="136"/>
      <c r="M16" s="137"/>
      <c r="N16" s="135" t="s">
        <v>215</v>
      </c>
      <c r="O16" s="136" t="s">
        <v>215</v>
      </c>
      <c r="P16" s="137" t="s">
        <v>215</v>
      </c>
      <c r="Q16" s="135"/>
      <c r="R16" s="136"/>
      <c r="S16" s="137"/>
      <c r="T16" s="135"/>
      <c r="U16" s="136"/>
      <c r="V16" s="137"/>
      <c r="W16" s="135"/>
      <c r="X16" s="136"/>
      <c r="Y16" s="137"/>
      <c r="Z16" s="135"/>
      <c r="AA16" s="136"/>
      <c r="AB16" s="137"/>
      <c r="AC16" s="219">
        <v>2.6</v>
      </c>
      <c r="AD16" s="221" t="str">
        <f>IF(ISBLANK(AC16),"",IF(AC16&gt;=3.48,"KSM",IF(AC16&gt;=3.1,"I A",IF(AC16&gt;=2.7,"II A",IF(AC16&gt;=2.4,"III A",IF(AC16&gt;=2.15,"I JA",IF(AC16&gt;=1.95,"II JA",IF(AC16&gt;=1.8,"III JA"))))))))</f>
        <v>III A</v>
      </c>
      <c r="AE16" s="138" t="s">
        <v>70</v>
      </c>
    </row>
    <row r="17" spans="1:31" ht="13.8" thickBot="1">
      <c r="A17" s="218"/>
      <c r="B17" s="92" t="s">
        <v>73</v>
      </c>
      <c r="C17" s="93" t="s">
        <v>60</v>
      </c>
      <c r="D17" s="99"/>
      <c r="E17" s="139"/>
      <c r="F17" s="140"/>
      <c r="G17" s="141"/>
      <c r="H17" s="139"/>
      <c r="I17" s="140"/>
      <c r="J17" s="141"/>
      <c r="K17" s="139"/>
      <c r="L17" s="140"/>
      <c r="M17" s="141"/>
      <c r="N17" s="139"/>
      <c r="O17" s="140"/>
      <c r="P17" s="141"/>
      <c r="Q17" s="139"/>
      <c r="R17" s="140"/>
      <c r="S17" s="141"/>
      <c r="T17" s="139"/>
      <c r="U17" s="140"/>
      <c r="V17" s="141"/>
      <c r="W17" s="139"/>
      <c r="X17" s="140"/>
      <c r="Y17" s="141"/>
      <c r="Z17" s="139"/>
      <c r="AA17" s="140"/>
      <c r="AB17" s="141"/>
      <c r="AC17" s="220"/>
      <c r="AD17" s="222"/>
      <c r="AE17" s="142"/>
    </row>
    <row r="18" spans="1:31">
      <c r="A18" s="217">
        <v>6</v>
      </c>
      <c r="B18" s="90" t="s">
        <v>156</v>
      </c>
      <c r="C18" s="91" t="s">
        <v>157</v>
      </c>
      <c r="D18" s="98" t="s">
        <v>119</v>
      </c>
      <c r="E18" s="135" t="s">
        <v>216</v>
      </c>
      <c r="F18" s="136"/>
      <c r="G18" s="137"/>
      <c r="H18" s="135" t="s">
        <v>216</v>
      </c>
      <c r="I18" s="136"/>
      <c r="J18" s="137"/>
      <c r="K18" s="135" t="s">
        <v>215</v>
      </c>
      <c r="L18" s="136" t="s">
        <v>215</v>
      </c>
      <c r="M18" s="137" t="s">
        <v>215</v>
      </c>
      <c r="N18" s="135"/>
      <c r="O18" s="136"/>
      <c r="P18" s="137"/>
      <c r="Q18" s="135"/>
      <c r="R18" s="136"/>
      <c r="S18" s="137"/>
      <c r="T18" s="135"/>
      <c r="U18" s="136"/>
      <c r="V18" s="137"/>
      <c r="W18" s="135"/>
      <c r="X18" s="136"/>
      <c r="Y18" s="137"/>
      <c r="Z18" s="135"/>
      <c r="AA18" s="136"/>
      <c r="AB18" s="137"/>
      <c r="AC18" s="219">
        <v>2.4</v>
      </c>
      <c r="AD18" s="221" t="str">
        <f>IF(ISBLANK(AC18),"",IF(AC18&gt;=3.48,"KSM",IF(AC18&gt;=3.1,"I A",IF(AC18&gt;=2.7,"II A",IF(AC18&gt;=2.4,"III A",IF(AC18&gt;=2.15,"I JA",IF(AC18&gt;=1.95,"II JA",IF(AC18&gt;=1.8,"III JA"))))))))</f>
        <v>III A</v>
      </c>
      <c r="AE18" s="138" t="s">
        <v>70</v>
      </c>
    </row>
    <row r="19" spans="1:31" ht="13.8" thickBot="1">
      <c r="A19" s="218"/>
      <c r="B19" s="92" t="s">
        <v>158</v>
      </c>
      <c r="C19" s="93" t="s">
        <v>60</v>
      </c>
      <c r="D19" s="99"/>
      <c r="E19" s="139"/>
      <c r="F19" s="140"/>
      <c r="G19" s="141"/>
      <c r="H19" s="139"/>
      <c r="I19" s="140"/>
      <c r="J19" s="141"/>
      <c r="K19" s="139"/>
      <c r="L19" s="140"/>
      <c r="M19" s="141"/>
      <c r="N19" s="139"/>
      <c r="O19" s="140"/>
      <c r="P19" s="141"/>
      <c r="Q19" s="139"/>
      <c r="R19" s="140"/>
      <c r="S19" s="141"/>
      <c r="T19" s="139"/>
      <c r="U19" s="140"/>
      <c r="V19" s="141"/>
      <c r="W19" s="139"/>
      <c r="X19" s="140"/>
      <c r="Y19" s="141"/>
      <c r="Z19" s="139"/>
      <c r="AA19" s="140"/>
      <c r="AB19" s="141"/>
      <c r="AC19" s="220"/>
      <c r="AD19" s="222"/>
      <c r="AE19" s="142"/>
    </row>
  </sheetData>
  <mergeCells count="34">
    <mergeCell ref="W6:Y6"/>
    <mergeCell ref="Z6:AB6"/>
    <mergeCell ref="E7:G7"/>
    <mergeCell ref="H7:J7"/>
    <mergeCell ref="K7:M7"/>
    <mergeCell ref="N7:P7"/>
    <mergeCell ref="Q7:S7"/>
    <mergeCell ref="T7:V7"/>
    <mergeCell ref="W7:Y7"/>
    <mergeCell ref="Z7:AB7"/>
    <mergeCell ref="E6:G6"/>
    <mergeCell ref="H6:J6"/>
    <mergeCell ref="K6:M6"/>
    <mergeCell ref="N6:P6"/>
    <mergeCell ref="Q6:S6"/>
    <mergeCell ref="T6:V6"/>
    <mergeCell ref="A8:A9"/>
    <mergeCell ref="AC8:AC9"/>
    <mergeCell ref="A10:A11"/>
    <mergeCell ref="AC10:AC11"/>
    <mergeCell ref="A12:A13"/>
    <mergeCell ref="AC12:AC13"/>
    <mergeCell ref="AD18:AD19"/>
    <mergeCell ref="A14:A15"/>
    <mergeCell ref="AC14:AC15"/>
    <mergeCell ref="A16:A17"/>
    <mergeCell ref="AC16:AC17"/>
    <mergeCell ref="A18:A19"/>
    <mergeCell ref="AC18:AC19"/>
    <mergeCell ref="AD8:AD9"/>
    <mergeCell ref="AD10:AD11"/>
    <mergeCell ref="AD12:AD13"/>
    <mergeCell ref="AD14:AD15"/>
    <mergeCell ref="AD16:AD17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Zeros="0" zoomScaleNormal="100" workbookViewId="0">
      <selection activeCell="D22" sqref="D22"/>
    </sheetView>
  </sheetViews>
  <sheetFormatPr defaultColWidth="9.109375" defaultRowHeight="13.2"/>
  <cols>
    <col min="1" max="2" width="6.6640625" style="6" customWidth="1"/>
    <col min="3" max="3" width="15.5546875" style="6" customWidth="1"/>
    <col min="4" max="4" width="16.6640625" style="5" customWidth="1"/>
    <col min="5" max="6" width="9" style="6" bestFit="1" customWidth="1"/>
    <col min="7" max="7" width="13.88671875" style="6" customWidth="1"/>
    <col min="8" max="8" width="2.88671875" style="6" customWidth="1"/>
    <col min="9" max="27" width="2.88671875" style="5" customWidth="1"/>
    <col min="28" max="16384" width="9.109375" style="5"/>
  </cols>
  <sheetData>
    <row r="1" spans="1:15" s="4" customFormat="1" ht="18" customHeight="1">
      <c r="A1" s="23" t="s">
        <v>25</v>
      </c>
      <c r="B1" s="23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</row>
    <row r="3" spans="1:15" ht="18" customHeight="1">
      <c r="A3" s="10"/>
      <c r="B3" s="10"/>
      <c r="C3" s="2"/>
      <c r="D3" s="1"/>
      <c r="E3" s="3"/>
      <c r="F3" s="3"/>
      <c r="G3" s="3"/>
      <c r="H3" s="3"/>
      <c r="I3" s="3"/>
      <c r="J3" s="3"/>
    </row>
    <row r="4" spans="1:15" ht="18" customHeight="1">
      <c r="B4" s="7" t="s">
        <v>30</v>
      </c>
      <c r="G4" s="5"/>
      <c r="H4" s="5"/>
      <c r="I4" s="6"/>
    </row>
    <row r="5" spans="1:15" ht="15.6">
      <c r="A5" s="5"/>
      <c r="B5" s="5"/>
      <c r="C5" s="7" t="s">
        <v>363</v>
      </c>
      <c r="H5" s="5"/>
    </row>
    <row r="6" spans="1:15" ht="13.8" thickBot="1">
      <c r="A6" s="5"/>
      <c r="B6" s="5"/>
      <c r="C6" s="5"/>
      <c r="F6" s="25">
        <v>1.1574074074074073E-5</v>
      </c>
      <c r="H6" s="5"/>
    </row>
    <row r="7" spans="1:15" s="32" customFormat="1" ht="13.5" customHeight="1">
      <c r="A7" s="248" t="s">
        <v>0</v>
      </c>
      <c r="B7" s="248" t="s">
        <v>244</v>
      </c>
      <c r="C7" s="212" t="s">
        <v>5</v>
      </c>
      <c r="D7" s="213" t="s">
        <v>6</v>
      </c>
      <c r="E7" s="236" t="s">
        <v>2</v>
      </c>
      <c r="F7" s="236" t="s">
        <v>12</v>
      </c>
    </row>
    <row r="8" spans="1:15" ht="13.5" customHeight="1" thickBot="1">
      <c r="A8" s="249"/>
      <c r="B8" s="249"/>
      <c r="C8" s="214" t="s">
        <v>7</v>
      </c>
      <c r="D8" s="215" t="s">
        <v>1</v>
      </c>
      <c r="E8" s="237"/>
      <c r="F8" s="237"/>
      <c r="G8" s="32"/>
      <c r="H8" s="5"/>
    </row>
    <row r="9" spans="1:15" ht="12.75" customHeight="1">
      <c r="A9" s="230">
        <f>A8+1</f>
        <v>1</v>
      </c>
      <c r="B9" s="230">
        <f>B13+1</f>
        <v>2</v>
      </c>
      <c r="C9" s="90" t="s">
        <v>134</v>
      </c>
      <c r="D9" s="91" t="s">
        <v>135</v>
      </c>
      <c r="E9" s="295">
        <v>2.0619212962962965E-3</v>
      </c>
      <c r="F9" s="290">
        <f t="shared" ref="F9" si="0">IF(ISBLANK(E9),"",INT(0.08713*(305.5-(E9/$F$6))^1.85))</f>
        <v>682</v>
      </c>
      <c r="G9" s="5"/>
      <c r="H9" s="5"/>
    </row>
    <row r="10" spans="1:15" ht="13.5" customHeight="1" thickBot="1">
      <c r="A10" s="231"/>
      <c r="B10" s="231"/>
      <c r="C10" s="92" t="s">
        <v>136</v>
      </c>
      <c r="D10" s="93" t="s">
        <v>60</v>
      </c>
      <c r="E10" s="296"/>
      <c r="F10" s="291" t="e">
        <f>IF(ISBLANK(F9),"",INT(0.08713*(305.5-(F9/$E$6))^1.85))</f>
        <v>#DIV/0!</v>
      </c>
      <c r="G10" s="5"/>
      <c r="H10" s="5"/>
    </row>
    <row r="11" spans="1:15" ht="12.75" customHeight="1">
      <c r="A11" s="230">
        <f>A9+1</f>
        <v>2</v>
      </c>
      <c r="B11" s="230">
        <f>B9+1</f>
        <v>3</v>
      </c>
      <c r="C11" s="90" t="s">
        <v>203</v>
      </c>
      <c r="D11" s="91" t="s">
        <v>204</v>
      </c>
      <c r="E11" s="295">
        <v>2.1627314814814812E-3</v>
      </c>
      <c r="F11" s="290">
        <f t="shared" ref="F11" si="1">IF(ISBLANK(E11),"",INT(0.08713*(305.5-(E11/$F$6))^1.85))</f>
        <v>599</v>
      </c>
      <c r="G11" s="5"/>
      <c r="H11" s="5"/>
    </row>
    <row r="12" spans="1:15" ht="13.5" customHeight="1" thickBot="1">
      <c r="A12" s="231"/>
      <c r="B12" s="231"/>
      <c r="C12" s="92">
        <v>36924</v>
      </c>
      <c r="D12" s="93" t="s">
        <v>205</v>
      </c>
      <c r="E12" s="296"/>
      <c r="F12" s="291" t="e">
        <f t="shared" ref="F12" si="2">IF(ISBLANK(F11),"",INT(0.08713*(305.5-(F11/$E$6))^1.85))</f>
        <v>#DIV/0!</v>
      </c>
      <c r="G12" s="5"/>
      <c r="H12" s="5"/>
    </row>
    <row r="13" spans="1:15" ht="12.75" customHeight="1">
      <c r="A13" s="230">
        <f>A11+1</f>
        <v>3</v>
      </c>
      <c r="B13" s="230">
        <f>B8+1</f>
        <v>1</v>
      </c>
      <c r="C13" s="90" t="s">
        <v>56</v>
      </c>
      <c r="D13" s="91" t="s">
        <v>57</v>
      </c>
      <c r="E13" s="295">
        <v>2.1711805555555555E-3</v>
      </c>
      <c r="F13" s="290">
        <f>IF(ISBLANK(E13),"",INT(0.08713*(305.5-(E13/$F$6))^1.85))</f>
        <v>592</v>
      </c>
      <c r="G13" s="5"/>
      <c r="H13" s="5"/>
    </row>
    <row r="14" spans="1:15" ht="13.5" customHeight="1" thickBot="1">
      <c r="A14" s="231"/>
      <c r="B14" s="231"/>
      <c r="C14" s="92" t="s">
        <v>58</v>
      </c>
      <c r="D14" s="93" t="s">
        <v>14</v>
      </c>
      <c r="E14" s="296"/>
      <c r="F14" s="291" t="e">
        <f>IF(ISBLANK(F13),"",INT(0.08713*(305.5-(F13/$E$6))^1.85))</f>
        <v>#DIV/0!</v>
      </c>
      <c r="G14" s="5"/>
      <c r="H14" s="5"/>
    </row>
  </sheetData>
  <mergeCells count="16">
    <mergeCell ref="A7:A8"/>
    <mergeCell ref="B7:B8"/>
    <mergeCell ref="E7:E8"/>
    <mergeCell ref="F7:F8"/>
    <mergeCell ref="A9:A10"/>
    <mergeCell ref="A11:A12"/>
    <mergeCell ref="B9:B10"/>
    <mergeCell ref="E9:E10"/>
    <mergeCell ref="F9:F10"/>
    <mergeCell ref="A13:A14"/>
    <mergeCell ref="B11:B12"/>
    <mergeCell ref="E11:E12"/>
    <mergeCell ref="F11:F12"/>
    <mergeCell ref="B13:B14"/>
    <mergeCell ref="E13:E14"/>
    <mergeCell ref="F13:F14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rgb="FF00B050"/>
  </sheetPr>
  <dimension ref="A1:S14"/>
  <sheetViews>
    <sheetView showZeros="0" tabSelected="1" zoomScale="90" zoomScaleNormal="90" zoomScaleSheetLayoutView="75" workbookViewId="0">
      <selection activeCell="D23" sqref="D23"/>
    </sheetView>
  </sheetViews>
  <sheetFormatPr defaultColWidth="9.109375" defaultRowHeight="13.2"/>
  <cols>
    <col min="1" max="1" width="5.44140625" style="6" customWidth="1"/>
    <col min="2" max="2" width="12.109375" style="6" customWidth="1"/>
    <col min="3" max="3" width="14" style="5" customWidth="1"/>
    <col min="4" max="4" width="12.88671875" style="5" bestFit="1" customWidth="1"/>
    <col min="5" max="5" width="9.88671875" style="5" bestFit="1" customWidth="1"/>
    <col min="6" max="6" width="7.44140625" style="5" customWidth="1"/>
    <col min="7" max="12" width="7.44140625" style="6" customWidth="1"/>
    <col min="13" max="13" width="10.33203125" style="6" customWidth="1"/>
    <col min="14" max="14" width="6.88671875" style="6" customWidth="1"/>
    <col min="15" max="15" width="23.109375" style="6" bestFit="1" customWidth="1"/>
    <col min="16" max="16384" width="9.109375" style="5"/>
  </cols>
  <sheetData>
    <row r="1" spans="1:19" s="4" customFormat="1" ht="18" customHeight="1">
      <c r="A1" s="23" t="s">
        <v>25</v>
      </c>
      <c r="B1" s="2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2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8" customHeight="1">
      <c r="A3" s="10"/>
      <c r="B3" s="2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8" customHeight="1">
      <c r="A4" s="10"/>
      <c r="B4" s="2"/>
      <c r="C4" s="1" t="s">
        <v>30</v>
      </c>
      <c r="D4" s="1"/>
      <c r="F4" s="7" t="s">
        <v>23</v>
      </c>
      <c r="H4" s="3"/>
      <c r="I4" s="3"/>
      <c r="J4" s="3"/>
      <c r="K4" s="3"/>
      <c r="L4" s="3"/>
      <c r="M4" s="3"/>
      <c r="N4" s="5"/>
      <c r="O4" s="3"/>
    </row>
    <row r="5" spans="1:19" ht="13.5" customHeight="1" thickBot="1">
      <c r="F5" s="8"/>
      <c r="L5" s="5"/>
      <c r="M5" s="5"/>
      <c r="N5" s="5"/>
    </row>
    <row r="6" spans="1:19" ht="12.75" customHeight="1" thickBot="1">
      <c r="A6" s="26"/>
      <c r="B6" s="26"/>
      <c r="C6" s="7"/>
      <c r="D6" s="7"/>
      <c r="E6" s="25">
        <v>1.1574074074074073E-5</v>
      </c>
      <c r="F6" s="269" t="s">
        <v>4</v>
      </c>
      <c r="G6" s="270"/>
      <c r="H6" s="270"/>
      <c r="I6" s="270"/>
      <c r="J6" s="270"/>
      <c r="K6" s="270"/>
      <c r="L6" s="271"/>
      <c r="M6" s="26"/>
      <c r="N6" s="26"/>
      <c r="O6" s="26"/>
    </row>
    <row r="7" spans="1:19" ht="22.5" customHeight="1">
      <c r="A7" s="272" t="s">
        <v>0</v>
      </c>
      <c r="B7" s="48" t="s">
        <v>5</v>
      </c>
      <c r="C7" s="36" t="s">
        <v>6</v>
      </c>
      <c r="D7" s="69" t="s">
        <v>93</v>
      </c>
      <c r="E7" s="274"/>
      <c r="F7" s="276" t="s">
        <v>20</v>
      </c>
      <c r="G7" s="278" t="s">
        <v>9</v>
      </c>
      <c r="H7" s="280" t="s">
        <v>31</v>
      </c>
      <c r="I7" s="278" t="s">
        <v>8</v>
      </c>
      <c r="J7" s="280" t="s">
        <v>191</v>
      </c>
      <c r="K7" s="278" t="s">
        <v>21</v>
      </c>
      <c r="L7" s="282" t="s">
        <v>13</v>
      </c>
      <c r="M7" s="236" t="s">
        <v>2</v>
      </c>
      <c r="N7" s="236" t="s">
        <v>35</v>
      </c>
      <c r="O7" s="284" t="s">
        <v>15</v>
      </c>
    </row>
    <row r="8" spans="1:19" ht="13.5" customHeight="1" thickBot="1">
      <c r="A8" s="273"/>
      <c r="B8" s="49" t="s">
        <v>7</v>
      </c>
      <c r="C8" s="38" t="s">
        <v>1</v>
      </c>
      <c r="D8" s="70" t="s">
        <v>94</v>
      </c>
      <c r="E8" s="275"/>
      <c r="F8" s="277"/>
      <c r="G8" s="279"/>
      <c r="H8" s="281"/>
      <c r="I8" s="279"/>
      <c r="J8" s="281"/>
      <c r="K8" s="279"/>
      <c r="L8" s="283"/>
      <c r="M8" s="237"/>
      <c r="N8" s="237"/>
      <c r="O8" s="297"/>
    </row>
    <row r="9" spans="1:19" ht="15" customHeight="1">
      <c r="A9" s="217">
        <v>1</v>
      </c>
      <c r="B9" s="90" t="s">
        <v>56</v>
      </c>
      <c r="C9" s="91" t="s">
        <v>57</v>
      </c>
      <c r="D9" s="107" t="s">
        <v>102</v>
      </c>
      <c r="E9" s="118" t="s">
        <v>11</v>
      </c>
      <c r="F9" s="119">
        <v>7.78</v>
      </c>
      <c r="G9" s="124">
        <v>5.93</v>
      </c>
      <c r="H9" s="124">
        <v>11.88</v>
      </c>
      <c r="I9" s="124">
        <v>1.71</v>
      </c>
      <c r="J9" s="125">
        <v>9.6199999999999992</v>
      </c>
      <c r="K9" s="124">
        <v>3.4</v>
      </c>
      <c r="L9" s="126">
        <v>2.1711805555555555E-3</v>
      </c>
      <c r="M9" s="116">
        <f>SUM(F10:L10)</f>
        <v>4011</v>
      </c>
      <c r="N9" s="338" t="str">
        <f>IF(ISBLANK(M9),"",IF(M9&gt;=5300,"SM",IF(M9&gt;=4700,"KSM",IF(M9&gt;=4100,"I A",IF(M9&gt;=3400,"II A",IF(M9&gt;=2800,"III A",IF(M9&gt;=2400,"I JA",)))))))</f>
        <v>II A</v>
      </c>
      <c r="O9" s="127" t="s">
        <v>103</v>
      </c>
    </row>
    <row r="10" spans="1:19" ht="15" customHeight="1" thickBot="1">
      <c r="A10" s="218"/>
      <c r="B10" s="133" t="s">
        <v>58</v>
      </c>
      <c r="C10" s="134" t="s">
        <v>14</v>
      </c>
      <c r="D10" s="134"/>
      <c r="E10" s="120" t="s">
        <v>12</v>
      </c>
      <c r="F10" s="122">
        <f xml:space="preserve"> IF(ISBLANK(F9),"",TRUNC(58.015* (11.5-F9)^1.81))</f>
        <v>625</v>
      </c>
      <c r="G10" s="122">
        <f xml:space="preserve"> IF(ISBLANK(G9), "",TRUNC(0.14354* (G9*100-220)^1.4))</f>
        <v>571</v>
      </c>
      <c r="H10" s="122">
        <f xml:space="preserve"> IF(ISBLANK(H9), "",TRUNC(51.39* (H9-1.5)^1.05))</f>
        <v>599</v>
      </c>
      <c r="I10" s="122">
        <f xml:space="preserve"> IF(ISBLANK(I9), "",TRUNC(0.8465* (I9*100-75)^1.42))</f>
        <v>552</v>
      </c>
      <c r="J10" s="128">
        <f xml:space="preserve"> IF(ISBLANK(J9),"",TRUNC(20.5173* (15.5-J9)^1.92))</f>
        <v>615</v>
      </c>
      <c r="K10" s="122">
        <f xml:space="preserve"> IF(ISBLANK(K9), "",TRUNC(0.2797* (K9*100-100)^1.35))</f>
        <v>457</v>
      </c>
      <c r="L10" s="129">
        <f>IF(ISBLANK(L9),"",INT(0.08713*(305.5-(L9/$E$6))^1.85))</f>
        <v>592</v>
      </c>
      <c r="M10" s="117">
        <f>M9</f>
        <v>4011</v>
      </c>
      <c r="N10" s="339"/>
      <c r="O10" s="130"/>
    </row>
    <row r="11" spans="1:19" ht="15" customHeight="1">
      <c r="A11" s="217">
        <v>2</v>
      </c>
      <c r="B11" s="90" t="s">
        <v>134</v>
      </c>
      <c r="C11" s="91" t="s">
        <v>135</v>
      </c>
      <c r="D11" s="107" t="s">
        <v>119</v>
      </c>
      <c r="E11" s="118" t="s">
        <v>11</v>
      </c>
      <c r="F11" s="119">
        <v>7.55</v>
      </c>
      <c r="G11" s="124">
        <v>5.8</v>
      </c>
      <c r="H11" s="124">
        <v>10.68</v>
      </c>
      <c r="I11" s="124">
        <v>1.68</v>
      </c>
      <c r="J11" s="125">
        <v>8.91</v>
      </c>
      <c r="K11" s="124" t="s">
        <v>283</v>
      </c>
      <c r="L11" s="126">
        <v>2.0619212962962965E-3</v>
      </c>
      <c r="M11" s="116">
        <f>SUM(F12:L12)</f>
        <v>3744</v>
      </c>
      <c r="N11" s="338" t="str">
        <f>IF(ISBLANK(M11),"",IF(M11&gt;=5300,"SM",IF(M11&gt;=4700,"KSM",IF(M11&gt;=4100,"I A",IF(M11&gt;=3400,"II A",IF(M11&gt;=2800,"III A",IF(M11&gt;=2400,"I JA",)))))))</f>
        <v>II A</v>
      </c>
      <c r="O11" s="127" t="s">
        <v>137</v>
      </c>
    </row>
    <row r="12" spans="1:19" ht="15" customHeight="1" thickBot="1">
      <c r="A12" s="218"/>
      <c r="B12" s="133" t="s">
        <v>136</v>
      </c>
      <c r="C12" s="134" t="s">
        <v>60</v>
      </c>
      <c r="D12" s="134"/>
      <c r="E12" s="120" t="s">
        <v>12</v>
      </c>
      <c r="F12" s="122">
        <f xml:space="preserve"> IF(ISBLANK(F11),"",TRUNC(58.015* (11.5-F11)^1.81))</f>
        <v>697</v>
      </c>
      <c r="G12" s="122">
        <f xml:space="preserve"> IF(ISBLANK(G11), "",TRUNC(0.14354* (G11*100-220)^1.4))</f>
        <v>544</v>
      </c>
      <c r="H12" s="122">
        <f xml:space="preserve"> IF(ISBLANK(H11), "",TRUNC(51.39* (H11-1.5)^1.05))</f>
        <v>527</v>
      </c>
      <c r="I12" s="122">
        <f xml:space="preserve"> IF(ISBLANK(I11), "",TRUNC(0.8465* (I11*100-75)^1.42))</f>
        <v>528</v>
      </c>
      <c r="J12" s="128">
        <f xml:space="preserve"> IF(ISBLANK(J11),"",TRUNC(20.5173* (15.5-J11)^1.92))</f>
        <v>766</v>
      </c>
      <c r="K12" s="122"/>
      <c r="L12" s="129">
        <f>IF(ISBLANK(L11),"",INT(0.08713*(305.5-(L11/$E$6))^1.85))</f>
        <v>682</v>
      </c>
      <c r="M12" s="117">
        <f>M11</f>
        <v>3744</v>
      </c>
      <c r="N12" s="339"/>
      <c r="O12" s="130"/>
    </row>
    <row r="13" spans="1:19" ht="15" customHeight="1">
      <c r="A13" s="217">
        <v>3</v>
      </c>
      <c r="B13" s="90" t="s">
        <v>203</v>
      </c>
      <c r="C13" s="91" t="s">
        <v>204</v>
      </c>
      <c r="D13" s="107" t="s">
        <v>196</v>
      </c>
      <c r="E13" s="118" t="s">
        <v>11</v>
      </c>
      <c r="F13" s="119">
        <v>8.1199999999999992</v>
      </c>
      <c r="G13" s="124">
        <v>5.47</v>
      </c>
      <c r="H13" s="124">
        <v>11.29</v>
      </c>
      <c r="I13" s="124">
        <v>1.68</v>
      </c>
      <c r="J13" s="125">
        <v>10.36</v>
      </c>
      <c r="K13" s="124">
        <v>3</v>
      </c>
      <c r="L13" s="126">
        <v>2.1627314814814812E-3</v>
      </c>
      <c r="M13" s="116">
        <f>SUM(F14:L14)</f>
        <v>3522</v>
      </c>
      <c r="N13" s="338" t="str">
        <f>IF(ISBLANK(M13),"",IF(M13&gt;=5300,"SM",IF(M13&gt;=4700,"KSM",IF(M13&gt;=4100,"I A",IF(M13&gt;=3400,"II A",IF(M13&gt;=2800,"III A",IF(M13&gt;=2400,"I JA",)))))))</f>
        <v>II A</v>
      </c>
      <c r="O13" s="127" t="s">
        <v>193</v>
      </c>
    </row>
    <row r="14" spans="1:19" ht="15" customHeight="1" thickBot="1">
      <c r="A14" s="218"/>
      <c r="B14" s="133">
        <v>36924</v>
      </c>
      <c r="C14" s="134" t="s">
        <v>205</v>
      </c>
      <c r="D14" s="134" t="s">
        <v>197</v>
      </c>
      <c r="E14" s="120" t="s">
        <v>12</v>
      </c>
      <c r="F14" s="122">
        <f xml:space="preserve"> IF(ISBLANK(F13),"",TRUNC(58.015* (11.5-F13)^1.81))</f>
        <v>525</v>
      </c>
      <c r="G14" s="122">
        <f xml:space="preserve"> IF(ISBLANK(G13), "",TRUNC(0.14354* (G13*100-220)^1.4))</f>
        <v>475</v>
      </c>
      <c r="H14" s="122">
        <f xml:space="preserve"> IF(ISBLANK(H13), "",TRUNC(51.39* (H13-1.5)^1.05))</f>
        <v>563</v>
      </c>
      <c r="I14" s="122">
        <f xml:space="preserve"> IF(ISBLANK(I13), "",TRUNC(0.8465* (I13*100-75)^1.42))</f>
        <v>528</v>
      </c>
      <c r="J14" s="128">
        <f xml:space="preserve"> IF(ISBLANK(J13),"",TRUNC(20.5173* (15.5-J13)^1.92))</f>
        <v>475</v>
      </c>
      <c r="K14" s="122">
        <f xml:space="preserve"> IF(ISBLANK(K13), "",TRUNC(0.2797* (K13*100-100)^1.35))</f>
        <v>357</v>
      </c>
      <c r="L14" s="129">
        <f>IF(ISBLANK(L13),"",INT(0.08713*(305.5-(L13/$E$6))^1.85))</f>
        <v>599</v>
      </c>
      <c r="M14" s="117">
        <f>M13</f>
        <v>3522</v>
      </c>
      <c r="N14" s="339"/>
      <c r="O14" s="130"/>
    </row>
  </sheetData>
  <sortState ref="B9:O14">
    <sortCondition descending="1" ref="M9:M14"/>
  </sortState>
  <mergeCells count="19">
    <mergeCell ref="O7:O8"/>
    <mergeCell ref="A11:A12"/>
    <mergeCell ref="A9:A10"/>
    <mergeCell ref="A13:A14"/>
    <mergeCell ref="I7:I8"/>
    <mergeCell ref="J7:J8"/>
    <mergeCell ref="M7:M8"/>
    <mergeCell ref="N7:N8"/>
    <mergeCell ref="N9:N10"/>
    <mergeCell ref="N11:N12"/>
    <mergeCell ref="N13:N14"/>
    <mergeCell ref="F6:L6"/>
    <mergeCell ref="A7:A8"/>
    <mergeCell ref="E7:E8"/>
    <mergeCell ref="F7:F8"/>
    <mergeCell ref="G7:G8"/>
    <mergeCell ref="H7:H8"/>
    <mergeCell ref="K7:K8"/>
    <mergeCell ref="L7:L8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Zeros="0" zoomScale="90" zoomScaleNormal="90" zoomScaleSheetLayoutView="75" workbookViewId="0"/>
  </sheetViews>
  <sheetFormatPr defaultColWidth="9.109375" defaultRowHeight="13.2"/>
  <cols>
    <col min="1" max="1" width="5.44140625" style="6" customWidth="1"/>
    <col min="2" max="2" width="6.109375" style="6" bestFit="1" customWidth="1"/>
    <col min="3" max="3" width="14" style="6" customWidth="1"/>
    <col min="4" max="4" width="14" style="5" customWidth="1"/>
    <col min="5" max="7" width="13" style="5" customWidth="1"/>
    <col min="8" max="12" width="7.44140625" style="6" customWidth="1"/>
    <col min="13" max="13" width="10.33203125" style="6" customWidth="1"/>
    <col min="14" max="14" width="6.88671875" style="6" hidden="1" customWidth="1"/>
    <col min="15" max="15" width="23.109375" style="6" bestFit="1" customWidth="1"/>
    <col min="16" max="16384" width="9.109375" style="5"/>
  </cols>
  <sheetData>
    <row r="1" spans="1:19" s="4" customFormat="1" ht="18" customHeight="1">
      <c r="A1" s="23" t="s">
        <v>25</v>
      </c>
      <c r="B1" s="23"/>
      <c r="C1" s="2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10"/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8" customHeight="1">
      <c r="A3" s="10"/>
      <c r="B3" s="10"/>
      <c r="C3" s="2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8" customHeight="1">
      <c r="A4" s="10"/>
      <c r="B4" s="10"/>
      <c r="C4" s="1" t="s">
        <v>32</v>
      </c>
      <c r="D4" s="1"/>
      <c r="E4" s="1"/>
      <c r="H4" s="3"/>
      <c r="I4" s="3"/>
      <c r="J4" s="3"/>
      <c r="K4" s="3"/>
      <c r="L4" s="3"/>
      <c r="M4" s="3"/>
      <c r="N4" s="5"/>
      <c r="O4" s="3"/>
    </row>
    <row r="5" spans="1:19" ht="13.5" customHeight="1">
      <c r="B5" s="1"/>
      <c r="C5" s="7"/>
      <c r="D5" s="7" t="s">
        <v>297</v>
      </c>
      <c r="E5" s="7"/>
      <c r="F5" s="4"/>
      <c r="G5" s="4"/>
      <c r="L5" s="5"/>
      <c r="M5" s="5"/>
      <c r="N5" s="5"/>
    </row>
    <row r="6" spans="1:19" ht="13.8" thickBot="1">
      <c r="A6"/>
      <c r="B6"/>
      <c r="C6" s="147"/>
      <c r="D6"/>
      <c r="E6"/>
      <c r="F6" s="148"/>
      <c r="G6" s="148"/>
    </row>
    <row r="7" spans="1:19" ht="15" customHeight="1">
      <c r="A7" s="228" t="s">
        <v>0</v>
      </c>
      <c r="B7" s="228" t="s">
        <v>220</v>
      </c>
      <c r="C7" s="149" t="s">
        <v>5</v>
      </c>
      <c r="D7" s="150" t="s">
        <v>6</v>
      </c>
      <c r="E7" s="236" t="s">
        <v>221</v>
      </c>
      <c r="F7" s="238" t="s">
        <v>2</v>
      </c>
      <c r="G7" s="238" t="s">
        <v>12</v>
      </c>
    </row>
    <row r="8" spans="1:19" ht="15" customHeight="1" thickBot="1">
      <c r="A8" s="229"/>
      <c r="B8" s="229"/>
      <c r="C8" s="151" t="s">
        <v>7</v>
      </c>
      <c r="D8" s="152" t="s">
        <v>1</v>
      </c>
      <c r="E8" s="237"/>
      <c r="F8" s="239"/>
      <c r="G8" s="239"/>
    </row>
    <row r="9" spans="1:19" ht="15" customHeight="1">
      <c r="A9" s="230">
        <v>2</v>
      </c>
      <c r="B9" s="230">
        <v>2</v>
      </c>
      <c r="C9" s="100" t="s">
        <v>171</v>
      </c>
      <c r="D9" s="101" t="s">
        <v>172</v>
      </c>
      <c r="E9" s="304" t="s">
        <v>291</v>
      </c>
      <c r="F9" s="292" t="s">
        <v>292</v>
      </c>
      <c r="G9" s="340">
        <f xml:space="preserve"> IF(ISBLANK(F9),"",TRUNC(58.015* (11.5-F9)^1.81))</f>
        <v>875</v>
      </c>
    </row>
    <row r="10" spans="1:19" ht="15" customHeight="1" thickBot="1">
      <c r="A10" s="231"/>
      <c r="B10" s="231"/>
      <c r="C10" s="102">
        <v>34997</v>
      </c>
      <c r="D10" s="103" t="s">
        <v>173</v>
      </c>
      <c r="E10" s="305"/>
      <c r="F10" s="294"/>
      <c r="G10" s="293" t="e">
        <f xml:space="preserve"> IF(ISBLANK(G9),"",TRUNC(58.015* (11.5-G9)^1.81))</f>
        <v>#NUM!</v>
      </c>
    </row>
    <row r="11" spans="1:19" ht="15" customHeight="1">
      <c r="A11" s="230">
        <v>3</v>
      </c>
      <c r="B11" s="230">
        <v>3</v>
      </c>
      <c r="C11" s="100" t="s">
        <v>64</v>
      </c>
      <c r="D11" s="101" t="s">
        <v>122</v>
      </c>
      <c r="E11" s="304" t="s">
        <v>293</v>
      </c>
      <c r="F11" s="292" t="s">
        <v>294</v>
      </c>
      <c r="G11" s="340">
        <f t="shared" ref="G11" si="0" xml:space="preserve"> IF(ISBLANK(F11),"",TRUNC(58.015* (11.5-F11)^1.81))</f>
        <v>782</v>
      </c>
    </row>
    <row r="12" spans="1:19" ht="15" customHeight="1" thickBot="1">
      <c r="A12" s="231"/>
      <c r="B12" s="231"/>
      <c r="C12" s="102" t="s">
        <v>123</v>
      </c>
      <c r="D12" s="103" t="s">
        <v>60</v>
      </c>
      <c r="E12" s="305"/>
      <c r="F12" s="294"/>
      <c r="G12" s="293" t="e">
        <f t="shared" ref="G12" si="1" xml:space="preserve"> IF(ISBLANK(G11),"",TRUNC(58.015* (11.5-G11)^1.81))</f>
        <v>#NUM!</v>
      </c>
    </row>
    <row r="13" spans="1:19" ht="15" customHeight="1">
      <c r="A13" s="230">
        <v>4</v>
      </c>
      <c r="B13" s="230">
        <v>4</v>
      </c>
      <c r="C13" s="100" t="s">
        <v>61</v>
      </c>
      <c r="D13" s="101" t="s">
        <v>62</v>
      </c>
      <c r="E13" s="304" t="s">
        <v>295</v>
      </c>
      <c r="F13" s="292" t="s">
        <v>296</v>
      </c>
      <c r="G13" s="340">
        <f t="shared" ref="G13" si="2" xml:space="preserve"> IF(ISBLANK(F13),"",TRUNC(58.015* (11.5-F13)^1.81))</f>
        <v>765</v>
      </c>
    </row>
    <row r="14" spans="1:19" ht="15" customHeight="1" thickBot="1">
      <c r="A14" s="231"/>
      <c r="B14" s="231"/>
      <c r="C14" s="102" t="s">
        <v>118</v>
      </c>
      <c r="D14" s="103" t="s">
        <v>60</v>
      </c>
      <c r="E14" s="305"/>
      <c r="F14" s="294"/>
      <c r="G14" s="293" t="e">
        <f t="shared" ref="G14" si="3" xml:space="preserve"> IF(ISBLANK(G13),"",TRUNC(58.015* (11.5-G13)^1.81))</f>
        <v>#NUM!</v>
      </c>
    </row>
  </sheetData>
  <mergeCells count="20">
    <mergeCell ref="A7:A8"/>
    <mergeCell ref="E7:E8"/>
    <mergeCell ref="A9:A10"/>
    <mergeCell ref="E9:E10"/>
    <mergeCell ref="F13:F14"/>
    <mergeCell ref="F9:F10"/>
    <mergeCell ref="F11:F12"/>
    <mergeCell ref="F7:F8"/>
    <mergeCell ref="A11:A12"/>
    <mergeCell ref="E11:E12"/>
    <mergeCell ref="A13:A14"/>
    <mergeCell ref="E13:E14"/>
    <mergeCell ref="B7:B8"/>
    <mergeCell ref="B9:B10"/>
    <mergeCell ref="B11:B12"/>
    <mergeCell ref="B13:B14"/>
    <mergeCell ref="G13:G14"/>
    <mergeCell ref="G7:G8"/>
    <mergeCell ref="G9:G10"/>
    <mergeCell ref="G11:G12"/>
  </mergeCells>
  <printOptions horizontalCentered="1"/>
  <pageMargins left="0" right="0" top="1.1811023622047245" bottom="0.78740157480314965" header="0.19685039370078741" footer="0.39370078740157483"/>
  <pageSetup paperSize="9" orientation="portrait" horizontalDpi="4294967294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zoomScaleNormal="100" workbookViewId="0"/>
  </sheetViews>
  <sheetFormatPr defaultColWidth="9.109375" defaultRowHeight="13.2"/>
  <cols>
    <col min="1" max="2" width="6.6640625" style="6" customWidth="1"/>
    <col min="3" max="3" width="14" style="6" customWidth="1"/>
    <col min="4" max="4" width="14" style="5" customWidth="1"/>
    <col min="5" max="6" width="13" style="5" customWidth="1"/>
    <col min="7" max="7" width="13" style="6" customWidth="1"/>
    <col min="8" max="10" width="15" style="6" customWidth="1"/>
    <col min="11" max="11" width="2.6640625" style="6" customWidth="1"/>
    <col min="12" max="30" width="2.6640625" style="5" customWidth="1"/>
    <col min="31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>
      <c r="A3" s="10"/>
      <c r="B3" s="10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8" customHeight="1">
      <c r="A4" s="10"/>
      <c r="B4" s="10"/>
      <c r="C4" s="2"/>
      <c r="F4" s="7" t="s">
        <v>23</v>
      </c>
      <c r="H4" s="3"/>
      <c r="I4" s="3"/>
      <c r="J4" s="3"/>
      <c r="K4" s="3"/>
      <c r="L4" s="3"/>
      <c r="M4" s="3"/>
      <c r="N4" s="3"/>
    </row>
    <row r="5" spans="1:18" ht="17.399999999999999">
      <c r="A5" s="5"/>
      <c r="B5" s="5"/>
      <c r="C5" s="1" t="s">
        <v>32</v>
      </c>
      <c r="F5" s="4"/>
      <c r="G5" s="5"/>
      <c r="K5" s="5"/>
    </row>
    <row r="6" spans="1:18" ht="16.2" thickBot="1">
      <c r="A6" s="5"/>
      <c r="B6" s="5"/>
      <c r="C6" s="7" t="s">
        <v>265</v>
      </c>
      <c r="D6" s="7"/>
      <c r="F6" s="4"/>
      <c r="G6" s="5"/>
      <c r="K6" s="5"/>
    </row>
    <row r="7" spans="1:18" s="32" customFormat="1" ht="15" customHeight="1" thickBot="1">
      <c r="A7" s="5"/>
      <c r="B7" s="5"/>
      <c r="C7" s="5"/>
      <c r="D7" s="5"/>
      <c r="E7" s="250" t="s">
        <v>263</v>
      </c>
      <c r="F7" s="251"/>
      <c r="G7" s="252"/>
      <c r="J7" s="5"/>
      <c r="K7" s="5"/>
    </row>
    <row r="8" spans="1:18" s="32" customFormat="1" ht="15" customHeight="1">
      <c r="A8" s="310" t="s">
        <v>0</v>
      </c>
      <c r="B8" s="310" t="s">
        <v>244</v>
      </c>
      <c r="C8" s="165" t="s">
        <v>5</v>
      </c>
      <c r="D8" s="167" t="s">
        <v>6</v>
      </c>
      <c r="E8" s="253">
        <v>1</v>
      </c>
      <c r="F8" s="255">
        <v>2</v>
      </c>
      <c r="G8" s="257">
        <v>3</v>
      </c>
      <c r="H8" s="236" t="s">
        <v>2</v>
      </c>
      <c r="I8" s="236" t="s">
        <v>12</v>
      </c>
    </row>
    <row r="9" spans="1:18" ht="15" customHeight="1" thickBot="1">
      <c r="A9" s="311"/>
      <c r="B9" s="311"/>
      <c r="C9" s="166" t="s">
        <v>7</v>
      </c>
      <c r="D9" s="168" t="s">
        <v>1</v>
      </c>
      <c r="E9" s="254"/>
      <c r="F9" s="256"/>
      <c r="G9" s="258"/>
      <c r="H9" s="237"/>
      <c r="I9" s="237"/>
      <c r="J9" s="32"/>
      <c r="K9" s="5"/>
    </row>
    <row r="10" spans="1:18" ht="15" customHeight="1">
      <c r="A10" s="318">
        <f>A9+1</f>
        <v>1</v>
      </c>
      <c r="B10" s="318">
        <v>2</v>
      </c>
      <c r="C10" s="156" t="s">
        <v>171</v>
      </c>
      <c r="D10" s="157" t="s">
        <v>172</v>
      </c>
      <c r="E10" s="259">
        <v>7.31</v>
      </c>
      <c r="F10" s="261">
        <v>7.41</v>
      </c>
      <c r="G10" s="263">
        <v>7.32</v>
      </c>
      <c r="H10" s="292">
        <v>7.41</v>
      </c>
      <c r="I10" s="336">
        <f t="shared" ref="I10" si="0" xml:space="preserve"> IF(ISBLANK(H10), "",TRUNC(0.14354* (H10*100-220)^1.4))</f>
        <v>913</v>
      </c>
      <c r="J10" s="5"/>
      <c r="K10" s="5"/>
    </row>
    <row r="11" spans="1:18" ht="15" customHeight="1" thickBot="1">
      <c r="A11" s="319"/>
      <c r="B11" s="319"/>
      <c r="C11" s="133">
        <v>34997</v>
      </c>
      <c r="D11" s="134" t="s">
        <v>173</v>
      </c>
      <c r="E11" s="260"/>
      <c r="F11" s="262"/>
      <c r="G11" s="264"/>
      <c r="H11" s="293"/>
      <c r="I11" s="337">
        <f xml:space="preserve"> IF(ISBLANK(I10), "",TRUNC(0.14354* (I10*100-220)^1.4))</f>
        <v>1259404</v>
      </c>
      <c r="J11" s="5"/>
      <c r="K11" s="5"/>
    </row>
    <row r="12" spans="1:18" ht="15" customHeight="1">
      <c r="A12" s="318">
        <v>2</v>
      </c>
      <c r="B12" s="318">
        <v>1</v>
      </c>
      <c r="C12" s="156" t="s">
        <v>64</v>
      </c>
      <c r="D12" s="157" t="s">
        <v>122</v>
      </c>
      <c r="E12" s="259">
        <v>6.75</v>
      </c>
      <c r="F12" s="261">
        <v>6.84</v>
      </c>
      <c r="G12" s="263">
        <v>6.92</v>
      </c>
      <c r="H12" s="292">
        <v>6.92</v>
      </c>
      <c r="I12" s="336">
        <f xml:space="preserve"> IF(ISBLANK(H12), "",TRUNC(0.14354* (H12*100-220)^1.4))</f>
        <v>795</v>
      </c>
      <c r="J12" s="5"/>
      <c r="K12" s="5"/>
    </row>
    <row r="13" spans="1:18" ht="15" customHeight="1" thickBot="1">
      <c r="A13" s="319"/>
      <c r="B13" s="319"/>
      <c r="C13" s="133" t="s">
        <v>123</v>
      </c>
      <c r="D13" s="134" t="s">
        <v>60</v>
      </c>
      <c r="E13" s="260"/>
      <c r="F13" s="262"/>
      <c r="G13" s="264"/>
      <c r="H13" s="293"/>
      <c r="I13" s="337">
        <f xml:space="preserve"> IF(ISBLANK(I12), "",TRUNC(0.14354* (I12*100-220)^1.4))</f>
        <v>1037055</v>
      </c>
      <c r="J13" s="5"/>
      <c r="K13" s="5"/>
    </row>
    <row r="14" spans="1:18" ht="15" customHeight="1">
      <c r="A14" s="318">
        <f>A12+1</f>
        <v>3</v>
      </c>
      <c r="B14" s="318">
        <v>3</v>
      </c>
      <c r="C14" s="156" t="s">
        <v>61</v>
      </c>
      <c r="D14" s="157" t="s">
        <v>62</v>
      </c>
      <c r="E14" s="259">
        <v>6.78</v>
      </c>
      <c r="F14" s="261">
        <v>6.63</v>
      </c>
      <c r="G14" s="263" t="s">
        <v>215</v>
      </c>
      <c r="H14" s="292">
        <v>6.78</v>
      </c>
      <c r="I14" s="336">
        <f t="shared" ref="I14" si="1" xml:space="preserve"> IF(ISBLANK(H14), "",TRUNC(0.14354* (H14*100-220)^1.4))</f>
        <v>762</v>
      </c>
      <c r="J14" s="5"/>
      <c r="K14" s="5"/>
    </row>
    <row r="15" spans="1:18" ht="15" customHeight="1" thickBot="1">
      <c r="A15" s="319"/>
      <c r="B15" s="319"/>
      <c r="C15" s="133" t="s">
        <v>118</v>
      </c>
      <c r="D15" s="134" t="s">
        <v>60</v>
      </c>
      <c r="E15" s="260"/>
      <c r="F15" s="262"/>
      <c r="G15" s="264"/>
      <c r="H15" s="293"/>
      <c r="I15" s="337">
        <f t="shared" ref="I15" si="2" xml:space="preserve"> IF(ISBLANK(I14), "",TRUNC(0.14354* (I14*100-220)^1.4))</f>
        <v>977129</v>
      </c>
      <c r="J15" s="5"/>
      <c r="K15" s="5"/>
    </row>
    <row r="16" spans="1:18" ht="15" customHeight="1"/>
    <row r="17" ht="15" customHeight="1"/>
    <row r="18" ht="15" customHeight="1"/>
    <row r="19" ht="15" customHeight="1"/>
    <row r="20" ht="15" customHeight="1"/>
  </sheetData>
  <mergeCells count="29">
    <mergeCell ref="E7:G7"/>
    <mergeCell ref="A8:A9"/>
    <mergeCell ref="B8:B9"/>
    <mergeCell ref="E8:E9"/>
    <mergeCell ref="F8:F9"/>
    <mergeCell ref="G8:G9"/>
    <mergeCell ref="H8:H9"/>
    <mergeCell ref="I8:I9"/>
    <mergeCell ref="A10:A11"/>
    <mergeCell ref="B12:B13"/>
    <mergeCell ref="E12:E13"/>
    <mergeCell ref="F12:F13"/>
    <mergeCell ref="G12:G13"/>
    <mergeCell ref="H12:H13"/>
    <mergeCell ref="I12:I13"/>
    <mergeCell ref="I10:I11"/>
    <mergeCell ref="A14:A15"/>
    <mergeCell ref="B14:B15"/>
    <mergeCell ref="E14:E15"/>
    <mergeCell ref="F14:F15"/>
    <mergeCell ref="G14:G15"/>
    <mergeCell ref="H14:H15"/>
    <mergeCell ref="I14:I15"/>
    <mergeCell ref="A12:A13"/>
    <mergeCell ref="B10:B11"/>
    <mergeCell ref="E10:E11"/>
    <mergeCell ref="F10:F11"/>
    <mergeCell ref="G10:G11"/>
    <mergeCell ref="H10:H11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zoomScaleNormal="100" workbookViewId="0"/>
  </sheetViews>
  <sheetFormatPr defaultColWidth="9.109375" defaultRowHeight="13.2"/>
  <cols>
    <col min="1" max="2" width="6.6640625" style="6" customWidth="1"/>
    <col min="3" max="3" width="14" style="6" customWidth="1"/>
    <col min="4" max="4" width="14" style="5" customWidth="1"/>
    <col min="5" max="6" width="13" style="5" customWidth="1"/>
    <col min="7" max="7" width="13" style="6" customWidth="1"/>
    <col min="8" max="10" width="15" style="6" customWidth="1"/>
    <col min="11" max="11" width="2.6640625" style="6" customWidth="1"/>
    <col min="12" max="30" width="2.6640625" style="5" customWidth="1"/>
    <col min="31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8" customHeight="1">
      <c r="A4" s="191"/>
      <c r="B4" s="191"/>
      <c r="C4" s="1"/>
      <c r="F4" s="7" t="s">
        <v>23</v>
      </c>
      <c r="H4" s="3"/>
      <c r="I4" s="3"/>
      <c r="J4" s="3"/>
      <c r="K4" s="3"/>
      <c r="L4" s="3"/>
      <c r="M4" s="3"/>
      <c r="N4" s="3"/>
    </row>
    <row r="5" spans="1:18" ht="17.399999999999999">
      <c r="A5" s="5"/>
      <c r="B5" s="5"/>
      <c r="C5" s="1" t="s">
        <v>32</v>
      </c>
      <c r="F5" s="4"/>
      <c r="G5" s="5"/>
      <c r="K5" s="5"/>
    </row>
    <row r="6" spans="1:18" ht="16.2" thickBot="1">
      <c r="A6" s="5"/>
      <c r="B6" s="5"/>
      <c r="C6" s="7" t="s">
        <v>393</v>
      </c>
      <c r="D6" s="7"/>
      <c r="F6" s="4"/>
      <c r="G6" s="5"/>
      <c r="K6" s="5"/>
    </row>
    <row r="7" spans="1:18" s="32" customFormat="1" ht="15" customHeight="1" thickBot="1">
      <c r="A7" s="5"/>
      <c r="B7" s="5"/>
      <c r="C7" s="5"/>
      <c r="D7" s="5"/>
      <c r="E7" s="250" t="s">
        <v>263</v>
      </c>
      <c r="F7" s="251"/>
      <c r="G7" s="252"/>
      <c r="J7" s="5"/>
      <c r="K7" s="5"/>
    </row>
    <row r="8" spans="1:18" s="32" customFormat="1" ht="15" customHeight="1">
      <c r="A8" s="248" t="s">
        <v>0</v>
      </c>
      <c r="B8" s="248" t="s">
        <v>244</v>
      </c>
      <c r="C8" s="165" t="s">
        <v>5</v>
      </c>
      <c r="D8" s="167" t="s">
        <v>6</v>
      </c>
      <c r="E8" s="253">
        <v>1</v>
      </c>
      <c r="F8" s="255">
        <v>2</v>
      </c>
      <c r="G8" s="257">
        <v>3</v>
      </c>
      <c r="H8" s="236" t="s">
        <v>2</v>
      </c>
      <c r="I8" s="236" t="s">
        <v>12</v>
      </c>
    </row>
    <row r="9" spans="1:18" ht="15" customHeight="1" thickBot="1">
      <c r="A9" s="249"/>
      <c r="B9" s="249"/>
      <c r="C9" s="166" t="s">
        <v>7</v>
      </c>
      <c r="D9" s="168" t="s">
        <v>1</v>
      </c>
      <c r="E9" s="254"/>
      <c r="F9" s="256"/>
      <c r="G9" s="258"/>
      <c r="H9" s="237"/>
      <c r="I9" s="237"/>
      <c r="J9" s="32"/>
      <c r="K9" s="5"/>
    </row>
    <row r="10" spans="1:18" ht="15" customHeight="1">
      <c r="A10" s="230">
        <f>A9+1</f>
        <v>1</v>
      </c>
      <c r="B10" s="230">
        <f>B12+1</f>
        <v>2</v>
      </c>
      <c r="C10" s="156" t="s">
        <v>171</v>
      </c>
      <c r="D10" s="157" t="s">
        <v>172</v>
      </c>
      <c r="E10" s="259">
        <v>12.96</v>
      </c>
      <c r="F10" s="261">
        <v>12.87</v>
      </c>
      <c r="G10" s="263">
        <v>13.02</v>
      </c>
      <c r="H10" s="292">
        <v>13.02</v>
      </c>
      <c r="I10" s="336">
        <f t="shared" ref="I10" si="0" xml:space="preserve"> IF(ISBLANK(H10), "",TRUNC(51.39* (H10-1.5)^1.05))</f>
        <v>668</v>
      </c>
      <c r="J10" s="5"/>
      <c r="K10" s="5"/>
    </row>
    <row r="11" spans="1:18" ht="15" customHeight="1" thickBot="1">
      <c r="A11" s="231"/>
      <c r="B11" s="231"/>
      <c r="C11" s="133">
        <v>34997</v>
      </c>
      <c r="D11" s="134" t="s">
        <v>173</v>
      </c>
      <c r="E11" s="260"/>
      <c r="F11" s="262"/>
      <c r="G11" s="264"/>
      <c r="H11" s="293"/>
      <c r="I11" s="337">
        <f xml:space="preserve"> IF(ISBLANK(I10), "",TRUNC(51.39* (I10-1.5)^1.05))</f>
        <v>47409</v>
      </c>
      <c r="J11" s="5"/>
      <c r="K11" s="5"/>
    </row>
    <row r="12" spans="1:18" ht="15" customHeight="1">
      <c r="A12" s="230">
        <f>A10+1</f>
        <v>2</v>
      </c>
      <c r="B12" s="230">
        <f>B9+1</f>
        <v>1</v>
      </c>
      <c r="C12" s="156" t="s">
        <v>61</v>
      </c>
      <c r="D12" s="157" t="s">
        <v>62</v>
      </c>
      <c r="E12" s="259">
        <v>11.8</v>
      </c>
      <c r="F12" s="261">
        <v>12.69</v>
      </c>
      <c r="G12" s="263">
        <v>12.61</v>
      </c>
      <c r="H12" s="292">
        <v>12.69</v>
      </c>
      <c r="I12" s="336">
        <f xml:space="preserve"> IF(ISBLANK(H12), "",TRUNC(51.39* (H12-1.5)^1.05))</f>
        <v>648</v>
      </c>
      <c r="J12" s="5"/>
      <c r="K12" s="5"/>
    </row>
    <row r="13" spans="1:18" ht="15" customHeight="1" thickBot="1">
      <c r="A13" s="231"/>
      <c r="B13" s="231"/>
      <c r="C13" s="133" t="s">
        <v>118</v>
      </c>
      <c r="D13" s="134" t="s">
        <v>60</v>
      </c>
      <c r="E13" s="260"/>
      <c r="F13" s="262"/>
      <c r="G13" s="264"/>
      <c r="H13" s="293"/>
      <c r="I13" s="337">
        <f xml:space="preserve"> IF(ISBLANK(I12), "",TRUNC(51.39* (I12-1.5)^1.05))</f>
        <v>45917</v>
      </c>
      <c r="J13" s="5"/>
      <c r="K13" s="5"/>
    </row>
    <row r="14" spans="1:18" ht="15" customHeight="1">
      <c r="A14" s="230">
        <v>3</v>
      </c>
      <c r="B14" s="230">
        <v>3</v>
      </c>
      <c r="C14" s="156" t="s">
        <v>64</v>
      </c>
      <c r="D14" s="157" t="s">
        <v>122</v>
      </c>
      <c r="E14" s="259">
        <v>11.8</v>
      </c>
      <c r="F14" s="261">
        <v>12.16</v>
      </c>
      <c r="G14" s="263">
        <v>12.53</v>
      </c>
      <c r="H14" s="292">
        <v>12.53</v>
      </c>
      <c r="I14" s="336">
        <f t="shared" ref="I14" si="1" xml:space="preserve"> IF(ISBLANK(H14), "",TRUNC(51.39* (H14-1.5)^1.05))</f>
        <v>639</v>
      </c>
      <c r="J14" s="5"/>
      <c r="K14" s="5"/>
    </row>
    <row r="15" spans="1:18" ht="15" customHeight="1" thickBot="1">
      <c r="A15" s="231"/>
      <c r="B15" s="231"/>
      <c r="C15" s="133" t="s">
        <v>123</v>
      </c>
      <c r="D15" s="134" t="s">
        <v>60</v>
      </c>
      <c r="E15" s="260"/>
      <c r="F15" s="262"/>
      <c r="G15" s="264"/>
      <c r="H15" s="293"/>
      <c r="I15" s="337">
        <f t="shared" ref="I15" si="2" xml:space="preserve"> IF(ISBLANK(I14), "",TRUNC(51.39* (I14-1.5)^1.05))</f>
        <v>45246</v>
      </c>
      <c r="J15" s="5"/>
      <c r="K15" s="5"/>
    </row>
    <row r="16" spans="1:18" ht="15" customHeight="1"/>
    <row r="17" ht="15" customHeight="1"/>
    <row r="18" ht="15" customHeight="1"/>
    <row r="19" ht="15" customHeight="1"/>
    <row r="20" ht="15" customHeight="1"/>
  </sheetData>
  <mergeCells count="29">
    <mergeCell ref="E7:G7"/>
    <mergeCell ref="A8:A9"/>
    <mergeCell ref="B8:B9"/>
    <mergeCell ref="E8:E9"/>
    <mergeCell ref="F8:F9"/>
    <mergeCell ref="G8:G9"/>
    <mergeCell ref="H8:H9"/>
    <mergeCell ref="I8:I9"/>
    <mergeCell ref="A10:A11"/>
    <mergeCell ref="B12:B13"/>
    <mergeCell ref="E12:E13"/>
    <mergeCell ref="F12:F13"/>
    <mergeCell ref="G12:G13"/>
    <mergeCell ref="H12:H13"/>
    <mergeCell ref="I12:I13"/>
    <mergeCell ref="I10:I11"/>
    <mergeCell ref="A14:A15"/>
    <mergeCell ref="B14:B15"/>
    <mergeCell ref="E14:E15"/>
    <mergeCell ref="F14:F15"/>
    <mergeCell ref="G14:G15"/>
    <mergeCell ref="H14:H15"/>
    <mergeCell ref="I14:I15"/>
    <mergeCell ref="A12:A13"/>
    <mergeCell ref="B10:B11"/>
    <mergeCell ref="E10:E11"/>
    <mergeCell ref="F10:F11"/>
    <mergeCell ref="G10:G11"/>
    <mergeCell ref="H10:H11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showZeros="0" zoomScaleNormal="100" workbookViewId="0">
      <selection activeCell="F19" sqref="F19"/>
    </sheetView>
  </sheetViews>
  <sheetFormatPr defaultColWidth="9.109375" defaultRowHeight="13.2"/>
  <cols>
    <col min="1" max="2" width="6.6640625" style="6" customWidth="1"/>
    <col min="3" max="3" width="9.6640625" style="6" bestFit="1" customWidth="1"/>
    <col min="4" max="4" width="14.44140625" style="5" bestFit="1" customWidth="1"/>
    <col min="5" max="10" width="2.6640625" style="6" customWidth="1"/>
    <col min="11" max="34" width="2.6640625" style="5" customWidth="1"/>
    <col min="35" max="16384" width="9.109375" style="5"/>
  </cols>
  <sheetData>
    <row r="1" spans="1:36" s="4" customFormat="1" ht="18" customHeight="1">
      <c r="A1" s="9" t="s">
        <v>27</v>
      </c>
      <c r="B1" s="9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6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6" ht="18" customHeight="1">
      <c r="A4" s="191"/>
      <c r="B4" s="191"/>
      <c r="C4" s="1" t="s">
        <v>32</v>
      </c>
      <c r="E4" s="5"/>
      <c r="F4" s="7" t="s">
        <v>23</v>
      </c>
      <c r="H4" s="3"/>
      <c r="I4" s="3"/>
      <c r="J4" s="3"/>
      <c r="K4" s="3"/>
      <c r="L4" s="3"/>
      <c r="M4" s="3"/>
      <c r="N4" s="3"/>
    </row>
    <row r="5" spans="1:36" ht="13.5" customHeight="1">
      <c r="A5" s="5"/>
      <c r="B5" s="5"/>
      <c r="C5" s="7" t="s">
        <v>243</v>
      </c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6" ht="13.5" customHeight="1" thickBot="1">
      <c r="A6" s="5"/>
      <c r="B6" s="5"/>
      <c r="C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6" s="32" customFormat="1" ht="15" customHeight="1" thickBot="1">
      <c r="A7" s="5"/>
      <c r="B7" s="5"/>
      <c r="C7" s="149" t="s">
        <v>5</v>
      </c>
      <c r="D7" s="150" t="s">
        <v>6</v>
      </c>
      <c r="E7" s="223" t="s">
        <v>327</v>
      </c>
      <c r="F7" s="224"/>
      <c r="G7" s="225"/>
      <c r="H7" s="223" t="s">
        <v>328</v>
      </c>
      <c r="I7" s="224"/>
      <c r="J7" s="225"/>
      <c r="K7" s="223" t="s">
        <v>329</v>
      </c>
      <c r="L7" s="224"/>
      <c r="M7" s="225"/>
      <c r="N7" s="223" t="s">
        <v>330</v>
      </c>
      <c r="O7" s="224"/>
      <c r="P7" s="225"/>
      <c r="Q7" s="223" t="s">
        <v>331</v>
      </c>
      <c r="R7" s="224"/>
      <c r="S7" s="225"/>
      <c r="T7" s="223" t="s">
        <v>332</v>
      </c>
      <c r="U7" s="224"/>
      <c r="V7" s="225"/>
      <c r="W7" s="223" t="s">
        <v>333</v>
      </c>
      <c r="X7" s="224"/>
      <c r="Y7" s="225"/>
      <c r="Z7" s="223" t="s">
        <v>334</v>
      </c>
      <c r="AA7" s="224"/>
      <c r="AB7" s="225"/>
      <c r="AC7" s="223" t="s">
        <v>335</v>
      </c>
      <c r="AD7" s="224"/>
      <c r="AE7" s="225"/>
      <c r="AF7" s="223"/>
      <c r="AG7" s="224"/>
      <c r="AH7" s="225"/>
      <c r="AJ7" s="5"/>
    </row>
    <row r="8" spans="1:36" ht="15" customHeight="1" thickBot="1">
      <c r="A8" s="203" t="s">
        <v>0</v>
      </c>
      <c r="B8" s="203" t="s">
        <v>244</v>
      </c>
      <c r="C8" s="169" t="s">
        <v>7</v>
      </c>
      <c r="D8" s="170" t="s">
        <v>1</v>
      </c>
      <c r="E8" s="223"/>
      <c r="F8" s="224"/>
      <c r="G8" s="225"/>
      <c r="H8" s="223"/>
      <c r="I8" s="224"/>
      <c r="J8" s="225"/>
      <c r="K8" s="223"/>
      <c r="L8" s="224"/>
      <c r="M8" s="225"/>
      <c r="N8" s="223"/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37" t="s">
        <v>2</v>
      </c>
      <c r="AJ8" s="89" t="s">
        <v>12</v>
      </c>
    </row>
    <row r="9" spans="1:36" ht="15" customHeight="1">
      <c r="A9" s="230">
        <v>1</v>
      </c>
      <c r="B9" s="230">
        <f>B13+1</f>
        <v>3</v>
      </c>
      <c r="C9" s="90" t="s">
        <v>64</v>
      </c>
      <c r="D9" s="91" t="s">
        <v>122</v>
      </c>
      <c r="E9" s="200" t="s">
        <v>216</v>
      </c>
      <c r="F9" s="199"/>
      <c r="G9" s="198"/>
      <c r="H9" s="200" t="s">
        <v>216</v>
      </c>
      <c r="I9" s="199"/>
      <c r="J9" s="198"/>
      <c r="K9" s="200" t="s">
        <v>216</v>
      </c>
      <c r="L9" s="199"/>
      <c r="M9" s="198"/>
      <c r="N9" s="200" t="s">
        <v>216</v>
      </c>
      <c r="O9" s="199"/>
      <c r="P9" s="198"/>
      <c r="Q9" s="200" t="s">
        <v>216</v>
      </c>
      <c r="R9" s="199"/>
      <c r="S9" s="198"/>
      <c r="T9" s="200" t="s">
        <v>216</v>
      </c>
      <c r="U9" s="199"/>
      <c r="V9" s="198"/>
      <c r="W9" s="200" t="s">
        <v>215</v>
      </c>
      <c r="X9" s="199" t="s">
        <v>215</v>
      </c>
      <c r="Y9" s="198" t="s">
        <v>216</v>
      </c>
      <c r="Z9" s="200" t="s">
        <v>216</v>
      </c>
      <c r="AA9" s="199"/>
      <c r="AB9" s="198"/>
      <c r="AC9" s="200" t="s">
        <v>215</v>
      </c>
      <c r="AD9" s="199" t="s">
        <v>215</v>
      </c>
      <c r="AE9" s="198" t="s">
        <v>215</v>
      </c>
      <c r="AF9" s="200"/>
      <c r="AG9" s="199"/>
      <c r="AH9" s="198"/>
      <c r="AI9" s="330" t="s">
        <v>334</v>
      </c>
      <c r="AJ9" s="332">
        <f xml:space="preserve"> IF(ISBLANK(AI9), "",TRUNC(0.8465* (AI9*100-75)^1.42))</f>
        <v>813</v>
      </c>
    </row>
    <row r="10" spans="1:36" ht="15" customHeight="1" thickBot="1">
      <c r="A10" s="231"/>
      <c r="B10" s="231"/>
      <c r="C10" s="92" t="s">
        <v>123</v>
      </c>
      <c r="D10" s="93" t="s">
        <v>60</v>
      </c>
      <c r="E10" s="194"/>
      <c r="F10" s="193"/>
      <c r="G10" s="192"/>
      <c r="H10" s="194"/>
      <c r="I10" s="193"/>
      <c r="J10" s="192"/>
      <c r="K10" s="194"/>
      <c r="L10" s="193"/>
      <c r="M10" s="192"/>
      <c r="N10" s="194"/>
      <c r="O10" s="193"/>
      <c r="P10" s="192"/>
      <c r="Q10" s="194"/>
      <c r="R10" s="193"/>
      <c r="S10" s="192"/>
      <c r="T10" s="194"/>
      <c r="U10" s="193"/>
      <c r="V10" s="192"/>
      <c r="W10" s="194"/>
      <c r="X10" s="193"/>
      <c r="Y10" s="192"/>
      <c r="Z10" s="194"/>
      <c r="AA10" s="193"/>
      <c r="AB10" s="192"/>
      <c r="AC10" s="194"/>
      <c r="AD10" s="193"/>
      <c r="AE10" s="192"/>
      <c r="AF10" s="194"/>
      <c r="AG10" s="193"/>
      <c r="AH10" s="192"/>
      <c r="AI10" s="331"/>
      <c r="AJ10" s="333">
        <f xml:space="preserve"> IF(ISBLANK(AJ9), "",TRUNC(0.8465* (AJ9*100-75)^1.42))</f>
        <v>7932066</v>
      </c>
    </row>
    <row r="11" spans="1:36" ht="15" customHeight="1">
      <c r="A11" s="230">
        <f>A9+1</f>
        <v>2</v>
      </c>
      <c r="B11" s="230">
        <v>1</v>
      </c>
      <c r="C11" s="90" t="s">
        <v>171</v>
      </c>
      <c r="D11" s="91" t="s">
        <v>172</v>
      </c>
      <c r="E11" s="200"/>
      <c r="F11" s="199"/>
      <c r="G11" s="198"/>
      <c r="H11" s="200" t="s">
        <v>216</v>
      </c>
      <c r="I11" s="199"/>
      <c r="J11" s="198"/>
      <c r="K11" s="200" t="s">
        <v>216</v>
      </c>
      <c r="L11" s="199"/>
      <c r="M11" s="198"/>
      <c r="N11" s="200" t="s">
        <v>216</v>
      </c>
      <c r="O11" s="199"/>
      <c r="P11" s="198"/>
      <c r="Q11" s="200" t="s">
        <v>215</v>
      </c>
      <c r="R11" s="199" t="s">
        <v>216</v>
      </c>
      <c r="S11" s="198"/>
      <c r="T11" s="200" t="s">
        <v>215</v>
      </c>
      <c r="U11" s="199" t="s">
        <v>215</v>
      </c>
      <c r="V11" s="198" t="s">
        <v>216</v>
      </c>
      <c r="W11" s="200" t="s">
        <v>216</v>
      </c>
      <c r="X11" s="199"/>
      <c r="Y11" s="198"/>
      <c r="Z11" s="200" t="s">
        <v>215</v>
      </c>
      <c r="AA11" s="199" t="s">
        <v>215</v>
      </c>
      <c r="AB11" s="198" t="s">
        <v>216</v>
      </c>
      <c r="AC11" s="200" t="s">
        <v>215</v>
      </c>
      <c r="AD11" s="199" t="s">
        <v>215</v>
      </c>
      <c r="AE11" s="198" t="s">
        <v>215</v>
      </c>
      <c r="AF11" s="209"/>
      <c r="AG11" s="210"/>
      <c r="AH11" s="211"/>
      <c r="AI11" s="330" t="s">
        <v>334</v>
      </c>
      <c r="AJ11" s="332">
        <f t="shared" ref="AJ11" si="0" xml:space="preserve"> IF(ISBLANK(AI11), "",TRUNC(0.8465* (AI11*100-75)^1.42))</f>
        <v>813</v>
      </c>
    </row>
    <row r="12" spans="1:36" ht="15" customHeight="1" thickBot="1">
      <c r="A12" s="231"/>
      <c r="B12" s="231"/>
      <c r="C12" s="92">
        <v>34997</v>
      </c>
      <c r="D12" s="93" t="s">
        <v>173</v>
      </c>
      <c r="E12" s="194"/>
      <c r="F12" s="193"/>
      <c r="G12" s="192"/>
      <c r="H12" s="194"/>
      <c r="I12" s="193"/>
      <c r="J12" s="192"/>
      <c r="K12" s="194"/>
      <c r="L12" s="193"/>
      <c r="M12" s="192"/>
      <c r="N12" s="194"/>
      <c r="O12" s="193"/>
      <c r="P12" s="192"/>
      <c r="Q12" s="194"/>
      <c r="R12" s="193"/>
      <c r="S12" s="192"/>
      <c r="T12" s="194"/>
      <c r="U12" s="193"/>
      <c r="V12" s="192"/>
      <c r="W12" s="194"/>
      <c r="X12" s="193"/>
      <c r="Y12" s="192"/>
      <c r="Z12" s="194"/>
      <c r="AA12" s="193"/>
      <c r="AB12" s="192"/>
      <c r="AC12" s="194"/>
      <c r="AD12" s="193"/>
      <c r="AE12" s="192"/>
      <c r="AF12" s="197"/>
      <c r="AG12" s="196"/>
      <c r="AH12" s="195"/>
      <c r="AI12" s="331"/>
      <c r="AJ12" s="333">
        <f t="shared" ref="AJ12" si="1" xml:space="preserve"> IF(ISBLANK(AJ11), "",TRUNC(0.8465* (AJ11*100-75)^1.42))</f>
        <v>7932066</v>
      </c>
    </row>
    <row r="13" spans="1:36" ht="15" customHeight="1">
      <c r="A13" s="230">
        <f>A11+1</f>
        <v>3</v>
      </c>
      <c r="B13" s="230">
        <f>B11+1</f>
        <v>2</v>
      </c>
      <c r="C13" s="90" t="s">
        <v>61</v>
      </c>
      <c r="D13" s="91" t="s">
        <v>62</v>
      </c>
      <c r="E13" s="200" t="s">
        <v>216</v>
      </c>
      <c r="F13" s="199"/>
      <c r="G13" s="198"/>
      <c r="H13" s="200" t="s">
        <v>216</v>
      </c>
      <c r="I13" s="199"/>
      <c r="J13" s="198"/>
      <c r="K13" s="200" t="s">
        <v>216</v>
      </c>
      <c r="L13" s="199"/>
      <c r="M13" s="198"/>
      <c r="N13" s="200" t="s">
        <v>216</v>
      </c>
      <c r="O13" s="199"/>
      <c r="P13" s="198"/>
      <c r="Q13" s="200" t="s">
        <v>216</v>
      </c>
      <c r="R13" s="199"/>
      <c r="S13" s="198"/>
      <c r="T13" s="200" t="s">
        <v>216</v>
      </c>
      <c r="U13" s="199"/>
      <c r="V13" s="198"/>
      <c r="W13" s="200" t="s">
        <v>215</v>
      </c>
      <c r="X13" s="199" t="s">
        <v>215</v>
      </c>
      <c r="Y13" s="198" t="s">
        <v>215</v>
      </c>
      <c r="Z13" s="200"/>
      <c r="AA13" s="199"/>
      <c r="AB13" s="198"/>
      <c r="AC13" s="200"/>
      <c r="AD13" s="199"/>
      <c r="AE13" s="198"/>
      <c r="AF13" s="200"/>
      <c r="AG13" s="199"/>
      <c r="AH13" s="198"/>
      <c r="AI13" s="330" t="s">
        <v>332</v>
      </c>
      <c r="AJ13" s="332">
        <f t="shared" ref="AJ13" si="2" xml:space="preserve"> IF(ISBLANK(AI13), "",TRUNC(0.8465* (AI13*100-75)^1.42))</f>
        <v>758</v>
      </c>
    </row>
    <row r="14" spans="1:36" ht="15" customHeight="1" thickBot="1">
      <c r="A14" s="231"/>
      <c r="B14" s="231"/>
      <c r="C14" s="92" t="s">
        <v>118</v>
      </c>
      <c r="D14" s="93" t="s">
        <v>60</v>
      </c>
      <c r="E14" s="194"/>
      <c r="F14" s="193"/>
      <c r="G14" s="192"/>
      <c r="H14" s="194"/>
      <c r="I14" s="193"/>
      <c r="J14" s="192"/>
      <c r="K14" s="194"/>
      <c r="L14" s="193"/>
      <c r="M14" s="192"/>
      <c r="N14" s="194"/>
      <c r="O14" s="193"/>
      <c r="P14" s="192"/>
      <c r="Q14" s="194"/>
      <c r="R14" s="193"/>
      <c r="S14" s="192"/>
      <c r="T14" s="194"/>
      <c r="U14" s="193"/>
      <c r="V14" s="192"/>
      <c r="W14" s="194"/>
      <c r="X14" s="193"/>
      <c r="Y14" s="192"/>
      <c r="Z14" s="194"/>
      <c r="AA14" s="193"/>
      <c r="AB14" s="192"/>
      <c r="AC14" s="194"/>
      <c r="AD14" s="193"/>
      <c r="AE14" s="192"/>
      <c r="AF14" s="194"/>
      <c r="AG14" s="193"/>
      <c r="AH14" s="192"/>
      <c r="AI14" s="331"/>
      <c r="AJ14" s="333">
        <f t="shared" ref="AJ14" si="3" xml:space="preserve"> IF(ISBLANK(AJ13), "",TRUNC(0.8465* (AJ13*100-75)^1.42))</f>
        <v>7180368</v>
      </c>
    </row>
  </sheetData>
  <mergeCells count="32">
    <mergeCell ref="A11:A12"/>
    <mergeCell ref="AI11:AI12"/>
    <mergeCell ref="A13:A14"/>
    <mergeCell ref="AI13:AI14"/>
    <mergeCell ref="W8:Y8"/>
    <mergeCell ref="Z8:AB8"/>
    <mergeCell ref="AC8:AE8"/>
    <mergeCell ref="AF8:AH8"/>
    <mergeCell ref="A9:A10"/>
    <mergeCell ref="AI9:AI10"/>
    <mergeCell ref="B11:B12"/>
    <mergeCell ref="B9:B10"/>
    <mergeCell ref="B13:B14"/>
    <mergeCell ref="T8:V8"/>
    <mergeCell ref="E7:G7"/>
    <mergeCell ref="H7:J7"/>
    <mergeCell ref="K7:M7"/>
    <mergeCell ref="N7:P7"/>
    <mergeCell ref="Q7:S7"/>
    <mergeCell ref="T7:V7"/>
    <mergeCell ref="E8:G8"/>
    <mergeCell ref="H8:J8"/>
    <mergeCell ref="K8:M8"/>
    <mergeCell ref="N8:P8"/>
    <mergeCell ref="Q8:S8"/>
    <mergeCell ref="AJ9:AJ10"/>
    <mergeCell ref="AJ11:AJ12"/>
    <mergeCell ref="AJ13:AJ14"/>
    <mergeCell ref="W7:Y7"/>
    <mergeCell ref="Z7:AB7"/>
    <mergeCell ref="AC7:AE7"/>
    <mergeCell ref="AF7:AH7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Zeros="0" zoomScale="90" zoomScaleNormal="90" zoomScaleSheetLayoutView="75" workbookViewId="0"/>
  </sheetViews>
  <sheetFormatPr defaultColWidth="9.109375" defaultRowHeight="13.2"/>
  <cols>
    <col min="1" max="2" width="5.44140625" style="6" customWidth="1"/>
    <col min="3" max="3" width="15.109375" style="6" customWidth="1"/>
    <col min="4" max="4" width="18.5546875" style="5" customWidth="1"/>
    <col min="5" max="7" width="11.109375" style="5" customWidth="1"/>
    <col min="8" max="8" width="5.6640625" style="6" bestFit="1" customWidth="1"/>
    <col min="9" max="9" width="8.44140625" style="6" bestFit="1" customWidth="1"/>
    <col min="10" max="10" width="10.44140625" style="6" customWidth="1"/>
    <col min="11" max="11" width="7" style="6" bestFit="1" customWidth="1"/>
    <col min="12" max="12" width="7.88671875" style="6" bestFit="1" customWidth="1"/>
    <col min="13" max="13" width="11.109375" style="6" bestFit="1" customWidth="1"/>
    <col min="14" max="14" width="6.88671875" style="6" hidden="1" customWidth="1"/>
    <col min="15" max="15" width="23.109375" style="6" bestFit="1" customWidth="1"/>
    <col min="16" max="16384" width="9.109375" style="5"/>
  </cols>
  <sheetData>
    <row r="1" spans="1:18" s="4" customFormat="1" ht="18" customHeight="1">
      <c r="A1" s="23" t="s">
        <v>25</v>
      </c>
      <c r="B1" s="23" t="s">
        <v>25</v>
      </c>
      <c r="C1" s="2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0" t="s">
        <v>91</v>
      </c>
      <c r="B2" s="10" t="s">
        <v>91</v>
      </c>
      <c r="C2" s="2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customHeight="1">
      <c r="A3" s="10"/>
      <c r="B3" s="10"/>
      <c r="C3" s="2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8" customHeight="1">
      <c r="A4" s="10"/>
      <c r="B4" s="10"/>
      <c r="C4" s="173" t="s">
        <v>32</v>
      </c>
      <c r="D4" s="1"/>
      <c r="E4" s="1"/>
      <c r="G4" s="7" t="s">
        <v>23</v>
      </c>
      <c r="I4" s="3"/>
      <c r="J4" s="3"/>
      <c r="K4" s="3"/>
      <c r="L4" s="3"/>
      <c r="M4" s="3"/>
      <c r="N4" s="5"/>
      <c r="O4" s="3"/>
    </row>
    <row r="5" spans="1:18" s="176" customFormat="1" ht="12.75" customHeight="1">
      <c r="A5" s="1"/>
      <c r="B5" s="1"/>
      <c r="C5" s="173" t="s">
        <v>394</v>
      </c>
      <c r="D5" s="7"/>
      <c r="E5" s="7"/>
      <c r="F5" s="4"/>
      <c r="G5" s="4"/>
    </row>
    <row r="6" spans="1:18" customFormat="1" ht="16.2" thickBot="1">
      <c r="C6" s="171"/>
      <c r="D6" s="174"/>
      <c r="F6" s="148"/>
      <c r="G6" s="148"/>
    </row>
    <row r="7" spans="1:18" ht="15" customHeight="1">
      <c r="A7" s="228" t="s">
        <v>0</v>
      </c>
      <c r="B7" s="228" t="s">
        <v>220</v>
      </c>
      <c r="C7" s="149"/>
      <c r="D7" s="150" t="s">
        <v>6</v>
      </c>
      <c r="E7" s="228" t="s">
        <v>221</v>
      </c>
      <c r="F7" s="300" t="s">
        <v>2</v>
      </c>
      <c r="G7" s="300" t="s">
        <v>12</v>
      </c>
      <c r="H7" s="5"/>
      <c r="I7" s="5"/>
      <c r="J7" s="5"/>
      <c r="K7" s="5"/>
      <c r="L7" s="5"/>
      <c r="M7" s="5"/>
      <c r="N7" s="5"/>
      <c r="O7" s="5"/>
    </row>
    <row r="8" spans="1:18" ht="15" customHeight="1" thickBot="1">
      <c r="A8" s="229"/>
      <c r="B8" s="229"/>
      <c r="C8" s="169" t="s">
        <v>7</v>
      </c>
      <c r="D8" s="170" t="s">
        <v>1</v>
      </c>
      <c r="E8" s="229"/>
      <c r="F8" s="301"/>
      <c r="G8" s="301"/>
      <c r="H8" s="5"/>
      <c r="I8" s="5"/>
      <c r="J8" s="5"/>
      <c r="K8" s="5"/>
      <c r="L8" s="5"/>
      <c r="M8" s="5"/>
      <c r="N8" s="5"/>
      <c r="O8" s="5"/>
    </row>
    <row r="9" spans="1:18" ht="15" customHeight="1">
      <c r="A9" s="230">
        <v>1</v>
      </c>
      <c r="B9" s="230">
        <v>3</v>
      </c>
      <c r="C9" s="100" t="s">
        <v>171</v>
      </c>
      <c r="D9" s="101" t="s">
        <v>172</v>
      </c>
      <c r="E9" s="232" t="s">
        <v>397</v>
      </c>
      <c r="F9" s="234" t="s">
        <v>398</v>
      </c>
      <c r="G9" s="300">
        <f t="shared" ref="G9" si="0" xml:space="preserve"> IF(ISBLANK(F9),"",TRUNC(20.5173* (15.5-F9)^1.92))</f>
        <v>947</v>
      </c>
      <c r="H9" s="5"/>
      <c r="I9" s="5"/>
      <c r="J9" s="5"/>
      <c r="K9" s="5"/>
      <c r="L9" s="5"/>
      <c r="M9" s="5"/>
      <c r="N9" s="5"/>
      <c r="O9" s="5"/>
    </row>
    <row r="10" spans="1:18" customFormat="1" ht="15" customHeight="1" thickBot="1">
      <c r="A10" s="231"/>
      <c r="B10" s="231"/>
      <c r="C10" s="102">
        <v>34997</v>
      </c>
      <c r="D10" s="103" t="s">
        <v>173</v>
      </c>
      <c r="E10" s="233"/>
      <c r="F10" s="235"/>
      <c r="G10" s="301" t="e">
        <f t="shared" ref="G10" si="1" xml:space="preserve"> IF(ISBLANK(G9),"",TRUNC(20.5173* (15.5-G9)^1.92))</f>
        <v>#NUM!</v>
      </c>
    </row>
    <row r="11" spans="1:18" customFormat="1" ht="15" customHeight="1">
      <c r="A11" s="230">
        <v>2</v>
      </c>
      <c r="B11" s="230">
        <v>2</v>
      </c>
      <c r="C11" s="100" t="s">
        <v>61</v>
      </c>
      <c r="D11" s="101" t="s">
        <v>62</v>
      </c>
      <c r="E11" s="232" t="s">
        <v>395</v>
      </c>
      <c r="F11" s="234" t="s">
        <v>396</v>
      </c>
      <c r="G11" s="300">
        <f t="shared" ref="G11" si="2" xml:space="preserve"> IF(ISBLANK(F11),"",TRUNC(20.5173* (15.5-F11)^1.92))</f>
        <v>843</v>
      </c>
    </row>
    <row r="12" spans="1:18" customFormat="1" ht="15" customHeight="1" thickBot="1">
      <c r="A12" s="231"/>
      <c r="B12" s="231"/>
      <c r="C12" s="102" t="s">
        <v>118</v>
      </c>
      <c r="D12" s="103" t="s">
        <v>60</v>
      </c>
      <c r="E12" s="233"/>
      <c r="F12" s="235"/>
      <c r="G12" s="301" t="e">
        <f t="shared" ref="G12" si="3" xml:space="preserve"> IF(ISBLANK(G11),"",TRUNC(20.5173* (15.5-G11)^1.92))</f>
        <v>#NUM!</v>
      </c>
    </row>
    <row r="13" spans="1:18" customFormat="1" ht="15" customHeight="1">
      <c r="A13" s="230">
        <v>3</v>
      </c>
      <c r="B13" s="230">
        <v>4</v>
      </c>
      <c r="C13" s="100" t="s">
        <v>64</v>
      </c>
      <c r="D13" s="101" t="s">
        <v>122</v>
      </c>
      <c r="E13" s="232" t="s">
        <v>399</v>
      </c>
      <c r="F13" s="234" t="s">
        <v>400</v>
      </c>
      <c r="G13" s="300">
        <f xml:space="preserve"> IF(ISBLANK(F13),"",TRUNC(20.5173* (15.5-F13)^1.92))</f>
        <v>625</v>
      </c>
    </row>
    <row r="14" spans="1:18" customFormat="1" ht="15" customHeight="1" thickBot="1">
      <c r="A14" s="231"/>
      <c r="B14" s="231"/>
      <c r="C14" s="102" t="s">
        <v>123</v>
      </c>
      <c r="D14" s="103" t="s">
        <v>60</v>
      </c>
      <c r="E14" s="233"/>
      <c r="F14" s="235"/>
      <c r="G14" s="301" t="e">
        <f xml:space="preserve"> IF(ISBLANK(G13),"",TRUNC(20.5173* (15.5-G13)^1.92))</f>
        <v>#NUM!</v>
      </c>
    </row>
  </sheetData>
  <mergeCells count="20">
    <mergeCell ref="A7:A8"/>
    <mergeCell ref="B7:B8"/>
    <mergeCell ref="E7:E8"/>
    <mergeCell ref="F7:F8"/>
    <mergeCell ref="G7:G8"/>
    <mergeCell ref="A13:A14"/>
    <mergeCell ref="B13:B14"/>
    <mergeCell ref="E13:E14"/>
    <mergeCell ref="F13:F14"/>
    <mergeCell ref="G13:G14"/>
    <mergeCell ref="A11:A12"/>
    <mergeCell ref="B9:B10"/>
    <mergeCell ref="E9:E10"/>
    <mergeCell ref="F9:F10"/>
    <mergeCell ref="G9:G10"/>
    <mergeCell ref="A9:A10"/>
    <mergeCell ref="B11:B12"/>
    <mergeCell ref="E11:E12"/>
    <mergeCell ref="F11:F12"/>
    <mergeCell ref="G11:G12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showZeros="0" zoomScale="90" zoomScaleNormal="90" workbookViewId="0">
      <selection activeCell="R24" sqref="R24"/>
    </sheetView>
  </sheetViews>
  <sheetFormatPr defaultColWidth="9.109375" defaultRowHeight="13.2"/>
  <cols>
    <col min="1" max="2" width="6.6640625" style="6" customWidth="1"/>
    <col min="3" max="3" width="9.6640625" style="6" bestFit="1" customWidth="1"/>
    <col min="4" max="4" width="14.44140625" style="5" bestFit="1" customWidth="1"/>
    <col min="5" max="10" width="2.6640625" style="6" customWidth="1"/>
    <col min="11" max="34" width="2.6640625" style="5" customWidth="1"/>
    <col min="35" max="16384" width="9.109375" style="5"/>
  </cols>
  <sheetData>
    <row r="1" spans="1:37" s="4" customFormat="1" ht="18" customHeight="1">
      <c r="A1" s="9" t="s">
        <v>27</v>
      </c>
      <c r="B1" s="9" t="s">
        <v>27</v>
      </c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 s="4" customFormat="1" ht="13.5" customHeight="1">
      <c r="A2" s="191" t="s">
        <v>91</v>
      </c>
      <c r="B2" s="191" t="s">
        <v>91</v>
      </c>
      <c r="C2" s="2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7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7" ht="18" customHeight="1">
      <c r="A4" s="191"/>
      <c r="B4" s="1" t="s">
        <v>389</v>
      </c>
      <c r="C4" s="2"/>
      <c r="E4" s="5"/>
      <c r="F4" s="7" t="s">
        <v>23</v>
      </c>
      <c r="H4" s="3"/>
      <c r="I4" s="3"/>
      <c r="J4" s="3"/>
      <c r="K4" s="3"/>
      <c r="L4" s="3"/>
      <c r="M4" s="3"/>
      <c r="N4" s="3"/>
    </row>
    <row r="5" spans="1:37" ht="13.5" customHeight="1">
      <c r="A5" s="5"/>
      <c r="B5" s="5"/>
      <c r="C5" s="7" t="s">
        <v>382</v>
      </c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ht="13.5" customHeight="1" thickBot="1">
      <c r="A6" s="5"/>
      <c r="B6" s="5"/>
      <c r="C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32" customFormat="1" ht="13.5" customHeight="1" thickBot="1">
      <c r="A7" s="5"/>
      <c r="B7" s="5"/>
      <c r="C7" s="30" t="s">
        <v>5</v>
      </c>
      <c r="D7" s="31" t="s">
        <v>6</v>
      </c>
      <c r="E7" s="223" t="s">
        <v>401</v>
      </c>
      <c r="F7" s="224"/>
      <c r="G7" s="225"/>
      <c r="H7" s="223" t="s">
        <v>402</v>
      </c>
      <c r="I7" s="224"/>
      <c r="J7" s="225"/>
      <c r="K7" s="223" t="s">
        <v>403</v>
      </c>
      <c r="L7" s="224"/>
      <c r="M7" s="225"/>
      <c r="N7" s="223" t="s">
        <v>404</v>
      </c>
      <c r="O7" s="224"/>
      <c r="P7" s="225"/>
      <c r="Q7" s="223" t="s">
        <v>405</v>
      </c>
      <c r="R7" s="224"/>
      <c r="S7" s="225"/>
      <c r="T7" s="223" t="s">
        <v>406</v>
      </c>
      <c r="U7" s="224"/>
      <c r="V7" s="225"/>
      <c r="W7" s="223" t="s">
        <v>407</v>
      </c>
      <c r="X7" s="224"/>
      <c r="Y7" s="225"/>
      <c r="Z7" s="223" t="s">
        <v>408</v>
      </c>
      <c r="AA7" s="224"/>
      <c r="AB7" s="225"/>
      <c r="AC7" s="223" t="s">
        <v>409</v>
      </c>
      <c r="AD7" s="224"/>
      <c r="AE7" s="225"/>
      <c r="AF7" s="223" t="s">
        <v>410</v>
      </c>
      <c r="AG7" s="224"/>
      <c r="AH7" s="225"/>
      <c r="AK7" s="5"/>
    </row>
    <row r="8" spans="1:37" ht="13.8" thickBot="1">
      <c r="A8" s="203" t="s">
        <v>0</v>
      </c>
      <c r="B8" s="203" t="s">
        <v>244</v>
      </c>
      <c r="C8" s="202" t="s">
        <v>7</v>
      </c>
      <c r="D8" s="201" t="s">
        <v>1</v>
      </c>
      <c r="E8" s="223" t="s">
        <v>411</v>
      </c>
      <c r="F8" s="224"/>
      <c r="G8" s="225"/>
      <c r="H8" s="223"/>
      <c r="I8" s="224"/>
      <c r="J8" s="225"/>
      <c r="K8" s="223"/>
      <c r="L8" s="224"/>
      <c r="M8" s="225"/>
      <c r="N8" s="223"/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89" t="s">
        <v>2</v>
      </c>
      <c r="AJ8" s="89" t="s">
        <v>12</v>
      </c>
    </row>
    <row r="9" spans="1:37" ht="13.5" customHeight="1">
      <c r="A9" s="230">
        <v>1</v>
      </c>
      <c r="B9" s="230">
        <v>1</v>
      </c>
      <c r="C9" s="90" t="s">
        <v>171</v>
      </c>
      <c r="D9" s="91" t="s">
        <v>172</v>
      </c>
      <c r="E9" s="200"/>
      <c r="F9" s="199"/>
      <c r="G9" s="198"/>
      <c r="H9" s="200"/>
      <c r="I9" s="199"/>
      <c r="J9" s="198"/>
      <c r="K9" s="200"/>
      <c r="L9" s="199"/>
      <c r="M9" s="198"/>
      <c r="N9" s="200"/>
      <c r="O9" s="199"/>
      <c r="P9" s="198"/>
      <c r="Q9" s="200"/>
      <c r="R9" s="199"/>
      <c r="S9" s="198"/>
      <c r="T9" s="200"/>
      <c r="U9" s="199"/>
      <c r="V9" s="198"/>
      <c r="W9" s="200"/>
      <c r="X9" s="199"/>
      <c r="Y9" s="198"/>
      <c r="Z9" s="200" t="s">
        <v>216</v>
      </c>
      <c r="AA9" s="199"/>
      <c r="AB9" s="198"/>
      <c r="AC9" s="200" t="s">
        <v>216</v>
      </c>
      <c r="AD9" s="199"/>
      <c r="AE9" s="198"/>
      <c r="AF9" s="200" t="s">
        <v>216</v>
      </c>
      <c r="AG9" s="199"/>
      <c r="AH9" s="198"/>
      <c r="AI9" s="328">
        <v>5</v>
      </c>
      <c r="AJ9" s="332">
        <f xml:space="preserve"> IF(ISBLANK(AI9), "",TRUNC(0.2797* (AI9*100-100)^1.35))</f>
        <v>910</v>
      </c>
    </row>
    <row r="10" spans="1:37" ht="13.5" customHeight="1" thickBot="1">
      <c r="A10" s="231"/>
      <c r="B10" s="231"/>
      <c r="C10" s="133">
        <v>34997</v>
      </c>
      <c r="D10" s="134" t="s">
        <v>173</v>
      </c>
      <c r="E10" s="197" t="s">
        <v>215</v>
      </c>
      <c r="F10" s="196" t="s">
        <v>215</v>
      </c>
      <c r="G10" s="195" t="s">
        <v>215</v>
      </c>
      <c r="H10" s="197"/>
      <c r="I10" s="196"/>
      <c r="J10" s="195"/>
      <c r="K10" s="197"/>
      <c r="L10" s="196"/>
      <c r="M10" s="195"/>
      <c r="N10" s="197"/>
      <c r="O10" s="196"/>
      <c r="P10" s="195"/>
      <c r="Q10" s="197"/>
      <c r="R10" s="196"/>
      <c r="S10" s="195"/>
      <c r="T10" s="197"/>
      <c r="U10" s="196"/>
      <c r="V10" s="195"/>
      <c r="W10" s="197"/>
      <c r="X10" s="196"/>
      <c r="Y10" s="195"/>
      <c r="Z10" s="197"/>
      <c r="AA10" s="196"/>
      <c r="AB10" s="195"/>
      <c r="AC10" s="197"/>
      <c r="AD10" s="196"/>
      <c r="AE10" s="195"/>
      <c r="AF10" s="197"/>
      <c r="AG10" s="196"/>
      <c r="AH10" s="195"/>
      <c r="AI10" s="329"/>
      <c r="AJ10" s="333">
        <f xml:space="preserve"> IF(ISBLANK(AJ9), "",TRUNC(0.2797* (AJ9*100-100)^1.35))</f>
        <v>1382781</v>
      </c>
    </row>
    <row r="11" spans="1:37" ht="13.5" customHeight="1">
      <c r="A11" s="230">
        <f>A9+1</f>
        <v>2</v>
      </c>
      <c r="B11" s="230">
        <v>3</v>
      </c>
      <c r="C11" s="90" t="s">
        <v>61</v>
      </c>
      <c r="D11" s="91" t="s">
        <v>62</v>
      </c>
      <c r="E11" s="200"/>
      <c r="F11" s="199"/>
      <c r="G11" s="198"/>
      <c r="H11" s="200" t="s">
        <v>216</v>
      </c>
      <c r="I11" s="199"/>
      <c r="J11" s="198"/>
      <c r="K11" s="200" t="s">
        <v>264</v>
      </c>
      <c r="L11" s="199"/>
      <c r="M11" s="198"/>
      <c r="N11" s="200" t="s">
        <v>215</v>
      </c>
      <c r="O11" s="199" t="s">
        <v>216</v>
      </c>
      <c r="P11" s="198"/>
      <c r="Q11" s="200" t="s">
        <v>216</v>
      </c>
      <c r="R11" s="199"/>
      <c r="S11" s="198"/>
      <c r="T11" s="200" t="s">
        <v>216</v>
      </c>
      <c r="U11" s="199"/>
      <c r="V11" s="198"/>
      <c r="W11" s="200" t="s">
        <v>215</v>
      </c>
      <c r="X11" s="199" t="s">
        <v>215</v>
      </c>
      <c r="Y11" s="198" t="s">
        <v>215</v>
      </c>
      <c r="Z11" s="200"/>
      <c r="AA11" s="199"/>
      <c r="AB11" s="198"/>
      <c r="AC11" s="200"/>
      <c r="AD11" s="199"/>
      <c r="AE11" s="198"/>
      <c r="AF11" s="200"/>
      <c r="AG11" s="199"/>
      <c r="AH11" s="198"/>
      <c r="AI11" s="328">
        <v>4.2</v>
      </c>
      <c r="AJ11" s="332">
        <f xml:space="preserve"> IF(ISBLANK(AI11), "",TRUNC(0.2797* (AI11*100-100)^1.35))</f>
        <v>673</v>
      </c>
    </row>
    <row r="12" spans="1:37" ht="13.5" customHeight="1" thickBot="1">
      <c r="A12" s="231"/>
      <c r="B12" s="231"/>
      <c r="C12" s="133" t="s">
        <v>118</v>
      </c>
      <c r="D12" s="134" t="s">
        <v>60</v>
      </c>
      <c r="E12" s="197"/>
      <c r="F12" s="196"/>
      <c r="G12" s="195"/>
      <c r="H12" s="197"/>
      <c r="I12" s="196"/>
      <c r="J12" s="195"/>
      <c r="K12" s="197"/>
      <c r="L12" s="196"/>
      <c r="M12" s="195"/>
      <c r="N12" s="197"/>
      <c r="O12" s="196"/>
      <c r="P12" s="195"/>
      <c r="Q12" s="197"/>
      <c r="R12" s="196"/>
      <c r="S12" s="195"/>
      <c r="T12" s="197"/>
      <c r="U12" s="196"/>
      <c r="V12" s="195"/>
      <c r="W12" s="197"/>
      <c r="X12" s="196"/>
      <c r="Y12" s="195"/>
      <c r="Z12" s="197"/>
      <c r="AA12" s="196"/>
      <c r="AB12" s="195"/>
      <c r="AC12" s="197"/>
      <c r="AD12" s="196"/>
      <c r="AE12" s="195"/>
      <c r="AF12" s="197"/>
      <c r="AG12" s="196"/>
      <c r="AH12" s="195"/>
      <c r="AI12" s="329"/>
      <c r="AJ12" s="333">
        <f xml:space="preserve"> IF(ISBLANK(AJ11), "",TRUNC(0.2797* (AJ11*100-100)^1.35))</f>
        <v>919688</v>
      </c>
    </row>
    <row r="13" spans="1:37" ht="13.5" customHeight="1">
      <c r="A13" s="230">
        <f>A11+1</f>
        <v>3</v>
      </c>
      <c r="B13" s="230">
        <v>2</v>
      </c>
      <c r="C13" s="90" t="s">
        <v>64</v>
      </c>
      <c r="D13" s="91" t="s">
        <v>122</v>
      </c>
      <c r="E13" s="200" t="s">
        <v>216</v>
      </c>
      <c r="F13" s="199"/>
      <c r="G13" s="198"/>
      <c r="H13" s="200" t="s">
        <v>216</v>
      </c>
      <c r="I13" s="199"/>
      <c r="J13" s="198"/>
      <c r="K13" s="200" t="s">
        <v>215</v>
      </c>
      <c r="L13" s="199" t="s">
        <v>216</v>
      </c>
      <c r="M13" s="198"/>
      <c r="N13" s="200" t="s">
        <v>215</v>
      </c>
      <c r="O13" s="199" t="s">
        <v>216</v>
      </c>
      <c r="P13" s="198"/>
      <c r="Q13" s="200" t="s">
        <v>215</v>
      </c>
      <c r="R13" s="199" t="s">
        <v>215</v>
      </c>
      <c r="S13" s="198" t="s">
        <v>215</v>
      </c>
      <c r="T13" s="200"/>
      <c r="U13" s="199"/>
      <c r="V13" s="198"/>
      <c r="W13" s="200"/>
      <c r="X13" s="199"/>
      <c r="Y13" s="198"/>
      <c r="Z13" s="200"/>
      <c r="AA13" s="199"/>
      <c r="AB13" s="198"/>
      <c r="AC13" s="200"/>
      <c r="AD13" s="199"/>
      <c r="AE13" s="198"/>
      <c r="AF13" s="200"/>
      <c r="AG13" s="199"/>
      <c r="AH13" s="198"/>
      <c r="AI13" s="328">
        <v>4</v>
      </c>
      <c r="AJ13" s="332">
        <f t="shared" ref="AJ13" si="0" xml:space="preserve"> IF(ISBLANK(AI13), "",TRUNC(0.2797* (AI13*100-100)^1.35))</f>
        <v>617</v>
      </c>
    </row>
    <row r="14" spans="1:37" ht="13.5" customHeight="1" thickBot="1">
      <c r="A14" s="231"/>
      <c r="B14" s="231"/>
      <c r="C14" s="133" t="s">
        <v>123</v>
      </c>
      <c r="D14" s="134" t="s">
        <v>60</v>
      </c>
      <c r="E14" s="197"/>
      <c r="F14" s="196"/>
      <c r="G14" s="195"/>
      <c r="H14" s="197"/>
      <c r="I14" s="196"/>
      <c r="J14" s="195"/>
      <c r="K14" s="197"/>
      <c r="L14" s="196"/>
      <c r="M14" s="195"/>
      <c r="N14" s="197"/>
      <c r="O14" s="196"/>
      <c r="P14" s="195"/>
      <c r="Q14" s="197"/>
      <c r="R14" s="196"/>
      <c r="S14" s="195"/>
      <c r="T14" s="197"/>
      <c r="U14" s="196"/>
      <c r="V14" s="195"/>
      <c r="W14" s="197"/>
      <c r="X14" s="196"/>
      <c r="Y14" s="195"/>
      <c r="Z14" s="197"/>
      <c r="AA14" s="196"/>
      <c r="AB14" s="195"/>
      <c r="AC14" s="197"/>
      <c r="AD14" s="196"/>
      <c r="AE14" s="195"/>
      <c r="AF14" s="197"/>
      <c r="AG14" s="196"/>
      <c r="AH14" s="195"/>
      <c r="AI14" s="329"/>
      <c r="AJ14" s="333">
        <f t="shared" ref="AJ14" si="1" xml:space="preserve"> IF(ISBLANK(AJ13), "",TRUNC(0.2797* (AJ13*100-100)^1.35))</f>
        <v>817761</v>
      </c>
    </row>
  </sheetData>
  <mergeCells count="32">
    <mergeCell ref="W7:Y7"/>
    <mergeCell ref="Z7:AB7"/>
    <mergeCell ref="AC7:AE7"/>
    <mergeCell ref="AF7:AH7"/>
    <mergeCell ref="E8:G8"/>
    <mergeCell ref="H8:J8"/>
    <mergeCell ref="K8:M8"/>
    <mergeCell ref="N8:P8"/>
    <mergeCell ref="Q8:S8"/>
    <mergeCell ref="T8:V8"/>
    <mergeCell ref="E7:G7"/>
    <mergeCell ref="H7:J7"/>
    <mergeCell ref="K7:M7"/>
    <mergeCell ref="N7:P7"/>
    <mergeCell ref="Q7:S7"/>
    <mergeCell ref="T7:V7"/>
    <mergeCell ref="W8:Y8"/>
    <mergeCell ref="Z8:AB8"/>
    <mergeCell ref="AC8:AE8"/>
    <mergeCell ref="AF8:AH8"/>
    <mergeCell ref="A9:A10"/>
    <mergeCell ref="B9:B10"/>
    <mergeCell ref="A13:A14"/>
    <mergeCell ref="B11:B12"/>
    <mergeCell ref="AI11:AI12"/>
    <mergeCell ref="AJ11:AJ12"/>
    <mergeCell ref="AI9:AI10"/>
    <mergeCell ref="AJ9:AJ10"/>
    <mergeCell ref="A11:A12"/>
    <mergeCell ref="B13:B14"/>
    <mergeCell ref="AI13:AI14"/>
    <mergeCell ref="AJ13:AJ14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Zeros="0" zoomScaleNormal="100" workbookViewId="0"/>
  </sheetViews>
  <sheetFormatPr defaultColWidth="9.109375" defaultRowHeight="13.2"/>
  <cols>
    <col min="1" max="2" width="6.6640625" style="6" customWidth="1"/>
    <col min="3" max="3" width="15.5546875" style="6" customWidth="1"/>
    <col min="4" max="4" width="16.6640625" style="5" customWidth="1"/>
    <col min="5" max="6" width="9" style="6" bestFit="1" customWidth="1"/>
    <col min="7" max="7" width="13.88671875" style="6" customWidth="1"/>
    <col min="8" max="8" width="2.88671875" style="6" customWidth="1"/>
    <col min="9" max="27" width="2.88671875" style="5" customWidth="1"/>
    <col min="28" max="16384" width="9.109375" style="5"/>
  </cols>
  <sheetData>
    <row r="1" spans="1:15" s="4" customFormat="1" ht="18" customHeight="1">
      <c r="A1" s="23" t="s">
        <v>25</v>
      </c>
      <c r="B1" s="23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3.5" customHeight="1">
      <c r="A2" s="10" t="s">
        <v>91</v>
      </c>
      <c r="B2" s="10"/>
      <c r="C2" s="2"/>
      <c r="D2" s="1"/>
      <c r="E2" s="3"/>
      <c r="F2" s="3"/>
      <c r="G2" s="3"/>
      <c r="H2" s="3"/>
    </row>
    <row r="3" spans="1:15" ht="18" customHeight="1">
      <c r="A3" s="10"/>
      <c r="B3" s="10"/>
      <c r="C3" s="2"/>
      <c r="D3" s="1"/>
      <c r="E3" s="3"/>
      <c r="F3" s="3"/>
      <c r="G3" s="3"/>
      <c r="H3" s="3"/>
      <c r="I3" s="3"/>
      <c r="J3" s="3"/>
    </row>
    <row r="4" spans="1:15" ht="18" customHeight="1">
      <c r="D4" s="1" t="s">
        <v>32</v>
      </c>
      <c r="G4" s="5"/>
      <c r="H4" s="5"/>
      <c r="I4" s="6"/>
    </row>
    <row r="5" spans="1:15" ht="15.6">
      <c r="A5" s="5"/>
      <c r="B5" s="5"/>
      <c r="C5" s="7" t="s">
        <v>363</v>
      </c>
      <c r="H5" s="5"/>
    </row>
    <row r="6" spans="1:15" ht="13.8" thickBot="1">
      <c r="A6" s="5"/>
      <c r="B6" s="5"/>
      <c r="C6" s="5"/>
      <c r="F6" s="25">
        <v>1.1574074074074073E-5</v>
      </c>
      <c r="H6" s="5"/>
    </row>
    <row r="7" spans="1:15" s="32" customFormat="1" ht="13.5" customHeight="1">
      <c r="A7" s="248" t="s">
        <v>0</v>
      </c>
      <c r="B7" s="248" t="s">
        <v>244</v>
      </c>
      <c r="C7" s="212" t="s">
        <v>5</v>
      </c>
      <c r="D7" s="213" t="s">
        <v>6</v>
      </c>
      <c r="E7" s="236" t="s">
        <v>2</v>
      </c>
      <c r="F7" s="236" t="s">
        <v>12</v>
      </c>
    </row>
    <row r="8" spans="1:15" ht="13.5" customHeight="1" thickBot="1">
      <c r="A8" s="249"/>
      <c r="B8" s="249"/>
      <c r="C8" s="214" t="s">
        <v>7</v>
      </c>
      <c r="D8" s="215" t="s">
        <v>1</v>
      </c>
      <c r="E8" s="237"/>
      <c r="F8" s="237"/>
      <c r="G8" s="32"/>
      <c r="H8" s="5"/>
    </row>
    <row r="9" spans="1:15" ht="12.75" customHeight="1">
      <c r="A9" s="230">
        <f>A8+1</f>
        <v>1</v>
      </c>
      <c r="B9" s="230">
        <v>1</v>
      </c>
      <c r="C9" s="90" t="s">
        <v>171</v>
      </c>
      <c r="D9" s="91" t="s">
        <v>172</v>
      </c>
      <c r="E9" s="334">
        <v>1.9901620370370372E-3</v>
      </c>
      <c r="F9" s="336">
        <f t="shared" ref="F9" si="0">IF(ISBLANK(E9),"",INT(0.08713*(305.5-(E9/$F$6))^1.85))</f>
        <v>745</v>
      </c>
      <c r="G9" s="5"/>
      <c r="H9" s="5"/>
    </row>
    <row r="10" spans="1:15" ht="13.5" customHeight="1" thickBot="1">
      <c r="A10" s="231"/>
      <c r="B10" s="231"/>
      <c r="C10" s="92">
        <v>34997</v>
      </c>
      <c r="D10" s="93" t="s">
        <v>173</v>
      </c>
      <c r="E10" s="335"/>
      <c r="F10" s="337" t="e">
        <f>IF(ISBLANK(F9),"",INT(0.08713*(305.5-(F9/$E$6))^1.85))</f>
        <v>#DIV/0!</v>
      </c>
      <c r="G10" s="5"/>
      <c r="H10" s="5"/>
    </row>
    <row r="11" spans="1:15" ht="12.75" customHeight="1">
      <c r="A11" s="230">
        <f>A9+1</f>
        <v>2</v>
      </c>
      <c r="B11" s="230">
        <v>3</v>
      </c>
      <c r="C11" s="90" t="s">
        <v>64</v>
      </c>
      <c r="D11" s="91" t="s">
        <v>122</v>
      </c>
      <c r="E11" s="334">
        <v>2.0233796296296297E-3</v>
      </c>
      <c r="F11" s="336">
        <f>IF(ISBLANK(E11),"",INT(0.08713*(305.5-(E11/$F$6))^1.85))</f>
        <v>716</v>
      </c>
      <c r="G11" s="5"/>
      <c r="H11" s="5"/>
    </row>
    <row r="12" spans="1:15" ht="13.5" customHeight="1" thickBot="1">
      <c r="A12" s="231"/>
      <c r="B12" s="231"/>
      <c r="C12" s="92" t="s">
        <v>123</v>
      </c>
      <c r="D12" s="93" t="s">
        <v>60</v>
      </c>
      <c r="E12" s="335"/>
      <c r="F12" s="337" t="e">
        <f>IF(ISBLANK(F11),"",INT(0.08713*(305.5-(F11/$E$6))^1.85))</f>
        <v>#DIV/0!</v>
      </c>
      <c r="G12" s="5"/>
      <c r="H12" s="5"/>
    </row>
    <row r="13" spans="1:15" ht="12.75" customHeight="1">
      <c r="A13" s="230">
        <f>A11+1</f>
        <v>3</v>
      </c>
      <c r="B13" s="230">
        <v>2</v>
      </c>
      <c r="C13" s="90" t="s">
        <v>61</v>
      </c>
      <c r="D13" s="91" t="s">
        <v>62</v>
      </c>
      <c r="E13" s="334">
        <v>2.051273148148148E-3</v>
      </c>
      <c r="F13" s="336">
        <f t="shared" ref="F13" si="1">IF(ISBLANK(E13),"",INT(0.08713*(305.5-(E13/$F$6))^1.85))</f>
        <v>692</v>
      </c>
      <c r="G13" s="5"/>
      <c r="H13" s="5"/>
    </row>
    <row r="14" spans="1:15" ht="13.5" customHeight="1" thickBot="1">
      <c r="A14" s="231"/>
      <c r="B14" s="231"/>
      <c r="C14" s="92" t="s">
        <v>118</v>
      </c>
      <c r="D14" s="93" t="s">
        <v>60</v>
      </c>
      <c r="E14" s="335"/>
      <c r="F14" s="337" t="e">
        <f t="shared" ref="F14" si="2">IF(ISBLANK(F13),"",INT(0.08713*(305.5-(F13/$E$6))^1.85))</f>
        <v>#DIV/0!</v>
      </c>
      <c r="G14" s="5"/>
      <c r="H14" s="5"/>
    </row>
  </sheetData>
  <mergeCells count="16">
    <mergeCell ref="A7:A8"/>
    <mergeCell ref="B7:B8"/>
    <mergeCell ref="E7:E8"/>
    <mergeCell ref="F7:F8"/>
    <mergeCell ref="A9:A10"/>
    <mergeCell ref="B9:B10"/>
    <mergeCell ref="E9:E10"/>
    <mergeCell ref="F9:F10"/>
    <mergeCell ref="A11:A12"/>
    <mergeCell ref="B13:B14"/>
    <mergeCell ref="E13:E14"/>
    <mergeCell ref="F13:F14"/>
    <mergeCell ref="A13:A14"/>
    <mergeCell ref="B11:B12"/>
    <mergeCell ref="E11:E12"/>
    <mergeCell ref="F11:F12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theme="3"/>
  </sheetPr>
  <dimension ref="A1:S16"/>
  <sheetViews>
    <sheetView showZeros="0" zoomScale="80" zoomScaleNormal="80" zoomScaleSheetLayoutView="75" workbookViewId="0">
      <selection activeCell="G20" sqref="G20"/>
    </sheetView>
  </sheetViews>
  <sheetFormatPr defaultColWidth="9.109375" defaultRowHeight="13.2"/>
  <cols>
    <col min="1" max="1" width="5.44140625" style="6" customWidth="1"/>
    <col min="2" max="2" width="11.44140625" style="6" customWidth="1"/>
    <col min="3" max="3" width="13.44140625" style="5" customWidth="1"/>
    <col min="4" max="4" width="12.88671875" style="5" bestFit="1" customWidth="1"/>
    <col min="5" max="5" width="9.88671875" style="5" bestFit="1" customWidth="1"/>
    <col min="6" max="6" width="9.44140625" style="5" customWidth="1"/>
    <col min="7" max="8" width="9.44140625" style="6" customWidth="1"/>
    <col min="9" max="9" width="8.109375" style="6" customWidth="1"/>
    <col min="10" max="10" width="8.33203125" style="6" customWidth="1"/>
    <col min="11" max="12" width="9.44140625" style="6" customWidth="1"/>
    <col min="13" max="13" width="9" style="6" bestFit="1" customWidth="1"/>
    <col min="14" max="14" width="5.33203125" style="6" bestFit="1" customWidth="1"/>
    <col min="15" max="15" width="16" style="6" customWidth="1"/>
    <col min="16" max="16384" width="9.109375" style="5"/>
  </cols>
  <sheetData>
    <row r="1" spans="1:19" s="4" customFormat="1" ht="18" customHeight="1">
      <c r="A1" s="9" t="s">
        <v>27</v>
      </c>
      <c r="B1" s="2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2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8" customHeight="1">
      <c r="A3" s="10"/>
      <c r="B3" s="2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8" customHeight="1">
      <c r="A4" s="10"/>
      <c r="B4" s="2"/>
      <c r="C4" s="1" t="s">
        <v>32</v>
      </c>
      <c r="D4" s="1"/>
      <c r="F4" s="7" t="s">
        <v>23</v>
      </c>
      <c r="H4" s="3"/>
      <c r="I4" s="3"/>
      <c r="J4" s="3"/>
      <c r="K4" s="3"/>
      <c r="L4" s="3"/>
      <c r="M4" s="3"/>
      <c r="N4" s="5"/>
      <c r="O4" s="3"/>
    </row>
    <row r="5" spans="1:19" ht="13.5" customHeight="1" thickBot="1">
      <c r="F5" s="8"/>
      <c r="L5" s="5"/>
      <c r="M5" s="5"/>
      <c r="N5" s="5"/>
    </row>
    <row r="6" spans="1:19" ht="12.75" customHeight="1" thickBot="1">
      <c r="A6" s="26"/>
      <c r="B6" s="26"/>
      <c r="C6" s="7"/>
      <c r="D6" s="7"/>
      <c r="E6" s="25">
        <v>1.1574074074074073E-5</v>
      </c>
      <c r="F6" s="269" t="s">
        <v>4</v>
      </c>
      <c r="G6" s="270"/>
      <c r="H6" s="270"/>
      <c r="I6" s="270"/>
      <c r="J6" s="270"/>
      <c r="K6" s="270"/>
      <c r="L6" s="271"/>
      <c r="M6" s="26"/>
      <c r="N6" s="26"/>
      <c r="O6" s="26"/>
    </row>
    <row r="7" spans="1:19" ht="22.5" customHeight="1">
      <c r="A7" s="272" t="s">
        <v>0</v>
      </c>
      <c r="B7" s="72" t="s">
        <v>5</v>
      </c>
      <c r="C7" s="73" t="s">
        <v>6</v>
      </c>
      <c r="D7" s="74" t="s">
        <v>93</v>
      </c>
      <c r="E7" s="274"/>
      <c r="F7" s="276" t="s">
        <v>20</v>
      </c>
      <c r="G7" s="278" t="s">
        <v>9</v>
      </c>
      <c r="H7" s="280" t="s">
        <v>29</v>
      </c>
      <c r="I7" s="278" t="s">
        <v>8</v>
      </c>
      <c r="J7" s="280" t="s">
        <v>28</v>
      </c>
      <c r="K7" s="278" t="s">
        <v>21</v>
      </c>
      <c r="L7" s="282" t="s">
        <v>13</v>
      </c>
      <c r="M7" s="236" t="s">
        <v>2</v>
      </c>
      <c r="N7" s="236" t="s">
        <v>35</v>
      </c>
      <c r="O7" s="284" t="s">
        <v>15</v>
      </c>
    </row>
    <row r="8" spans="1:19" ht="13.5" customHeight="1" thickBot="1">
      <c r="A8" s="273"/>
      <c r="B8" s="75" t="s">
        <v>7</v>
      </c>
      <c r="C8" s="38" t="s">
        <v>1</v>
      </c>
      <c r="D8" s="70" t="s">
        <v>94</v>
      </c>
      <c r="E8" s="275"/>
      <c r="F8" s="277"/>
      <c r="G8" s="279"/>
      <c r="H8" s="281"/>
      <c r="I8" s="279"/>
      <c r="J8" s="281"/>
      <c r="K8" s="279"/>
      <c r="L8" s="283"/>
      <c r="M8" s="237"/>
      <c r="N8" s="237"/>
      <c r="O8" s="297"/>
    </row>
    <row r="9" spans="1:19">
      <c r="A9" s="217">
        <v>1</v>
      </c>
      <c r="B9" s="90" t="s">
        <v>171</v>
      </c>
      <c r="C9" s="91" t="s">
        <v>172</v>
      </c>
      <c r="D9" s="91"/>
      <c r="E9" s="118" t="s">
        <v>11</v>
      </c>
      <c r="F9" s="119">
        <v>7.02</v>
      </c>
      <c r="G9" s="124">
        <v>7.41</v>
      </c>
      <c r="H9" s="124">
        <v>13.02</v>
      </c>
      <c r="I9" s="124">
        <v>2.0099999999999998</v>
      </c>
      <c r="J9" s="125">
        <v>8.14</v>
      </c>
      <c r="K9" s="124">
        <v>5</v>
      </c>
      <c r="L9" s="126">
        <v>1.9901620370370372E-3</v>
      </c>
      <c r="M9" s="116">
        <f>SUM(F10:L10)</f>
        <v>5871</v>
      </c>
      <c r="N9" s="338" t="str">
        <f>IF(ISBLANK(M9),"",IF(M9&gt;=5300,"SM",IF(M9&gt;=4700,"KSM",IF(M9&gt;=4100,"I A",IF(M9&gt;=3400,"II A",IF(M9&gt;=2800,"III A",IF(M9&gt;=2400,"I JA",)))))))</f>
        <v>SM</v>
      </c>
      <c r="O9" s="127" t="s">
        <v>187</v>
      </c>
    </row>
    <row r="10" spans="1:19" ht="13.8" thickBot="1">
      <c r="A10" s="218"/>
      <c r="B10" s="133">
        <v>34997</v>
      </c>
      <c r="C10" s="134" t="s">
        <v>173</v>
      </c>
      <c r="D10" s="134"/>
      <c r="E10" s="120" t="s">
        <v>12</v>
      </c>
      <c r="F10" s="122">
        <f xml:space="preserve"> IF(ISBLANK(F9),"",TRUNC(58.015* (11.5-F9)^1.81))</f>
        <v>875</v>
      </c>
      <c r="G10" s="122">
        <f xml:space="preserve"> IF(ISBLANK(G9), "",TRUNC(0.14354* (G9*100-220)^1.4))</f>
        <v>913</v>
      </c>
      <c r="H10" s="122">
        <f xml:space="preserve"> IF(ISBLANK(H9), "",TRUNC(51.39* (H9-1.5)^1.05))</f>
        <v>668</v>
      </c>
      <c r="I10" s="122">
        <f xml:space="preserve"> IF(ISBLANK(I9), "",TRUNC(0.8465* (I9*100-75)^1.42))</f>
        <v>813</v>
      </c>
      <c r="J10" s="128">
        <f xml:space="preserve"> IF(ISBLANK(J9),"",TRUNC(20.5173* (15.5-J9)^1.92))</f>
        <v>947</v>
      </c>
      <c r="K10" s="122">
        <f xml:space="preserve"> IF(ISBLANK(K9), "",TRUNC(0.2797* (K9*100-100)^1.35))</f>
        <v>910</v>
      </c>
      <c r="L10" s="129">
        <f>IF(ISBLANK(L9),"",INT(0.08713*(305.5-(L9/$E$6))^1.85))</f>
        <v>745</v>
      </c>
      <c r="M10" s="117">
        <f>M9</f>
        <v>5871</v>
      </c>
      <c r="N10" s="339"/>
      <c r="O10" s="130" t="s">
        <v>188</v>
      </c>
    </row>
    <row r="11" spans="1:19">
      <c r="A11" s="217">
        <v>2</v>
      </c>
      <c r="B11" s="90" t="s">
        <v>61</v>
      </c>
      <c r="C11" s="91" t="s">
        <v>62</v>
      </c>
      <c r="D11" s="107" t="s">
        <v>119</v>
      </c>
      <c r="E11" s="118" t="s">
        <v>11</v>
      </c>
      <c r="F11" s="119">
        <v>7.34</v>
      </c>
      <c r="G11" s="124">
        <v>6.78</v>
      </c>
      <c r="H11" s="124">
        <v>12.69</v>
      </c>
      <c r="I11" s="124">
        <v>1.95</v>
      </c>
      <c r="J11" s="125">
        <v>8.57</v>
      </c>
      <c r="K11" s="124">
        <v>4.2</v>
      </c>
      <c r="L11" s="126">
        <v>2.051273148148148E-3</v>
      </c>
      <c r="M11" s="116">
        <f>SUM(F12:L12)</f>
        <v>5141</v>
      </c>
      <c r="N11" s="338" t="str">
        <f>IF(ISBLANK(M11),"",IF(M11&gt;=5300,"SM",IF(M11&gt;=4700,"KSM",IF(M11&gt;=4100,"I A",IF(M11&gt;=3400,"II A",IF(M11&gt;=2800,"III A",IF(M11&gt;=2400,"I JA",)))))))</f>
        <v>KSM</v>
      </c>
      <c r="O11" s="127" t="s">
        <v>121</v>
      </c>
    </row>
    <row r="12" spans="1:19" ht="13.8" thickBot="1">
      <c r="A12" s="218"/>
      <c r="B12" s="133" t="s">
        <v>118</v>
      </c>
      <c r="C12" s="134" t="s">
        <v>60</v>
      </c>
      <c r="D12" s="134" t="s">
        <v>120</v>
      </c>
      <c r="E12" s="120" t="s">
        <v>12</v>
      </c>
      <c r="F12" s="122">
        <f xml:space="preserve"> IF(ISBLANK(F11),"",TRUNC(58.015* (11.5-F11)^1.81))</f>
        <v>765</v>
      </c>
      <c r="G12" s="122">
        <f xml:space="preserve"> IF(ISBLANK(G11), "",TRUNC(0.14354* (G11*100-220)^1.4))</f>
        <v>762</v>
      </c>
      <c r="H12" s="122">
        <f xml:space="preserve"> IF(ISBLANK(H11), "",TRUNC(51.39* (H11-1.5)^1.05))</f>
        <v>648</v>
      </c>
      <c r="I12" s="122">
        <f xml:space="preserve"> IF(ISBLANK(I11), "",TRUNC(0.8465* (I11*100-75)^1.42))</f>
        <v>758</v>
      </c>
      <c r="J12" s="128">
        <f xml:space="preserve"> IF(ISBLANK(J11),"",TRUNC(20.5173* (15.5-J11)^1.92))</f>
        <v>843</v>
      </c>
      <c r="K12" s="122">
        <f xml:space="preserve"> IF(ISBLANK(K11), "",TRUNC(0.2797* (K11*100-100)^1.35))</f>
        <v>673</v>
      </c>
      <c r="L12" s="129">
        <f>IF(ISBLANK(L11),"",INT(0.08713*(305.5-(L11/$E$6))^1.85))</f>
        <v>692</v>
      </c>
      <c r="M12" s="117">
        <f>M11</f>
        <v>5141</v>
      </c>
      <c r="N12" s="339"/>
      <c r="O12" s="130"/>
    </row>
    <row r="13" spans="1:19" ht="12.75" customHeight="1">
      <c r="A13" s="217">
        <v>3</v>
      </c>
      <c r="B13" s="90" t="s">
        <v>64</v>
      </c>
      <c r="C13" s="91" t="s">
        <v>122</v>
      </c>
      <c r="D13" s="107" t="s">
        <v>119</v>
      </c>
      <c r="E13" s="118" t="s">
        <v>11</v>
      </c>
      <c r="F13" s="119">
        <v>7.29</v>
      </c>
      <c r="G13" s="124">
        <v>6.92</v>
      </c>
      <c r="H13" s="124">
        <v>12.53</v>
      </c>
      <c r="I13" s="124">
        <v>2.0099999999999998</v>
      </c>
      <c r="J13" s="125">
        <v>9.57</v>
      </c>
      <c r="K13" s="124">
        <v>4</v>
      </c>
      <c r="L13" s="126">
        <v>2.0233796296296297E-3</v>
      </c>
      <c r="M13" s="116">
        <f>SUM(F14:L14)</f>
        <v>4987</v>
      </c>
      <c r="N13" s="338" t="str">
        <f>IF(ISBLANK(M13),"",IF(M13&gt;=5300,"SM",IF(M13&gt;=4700,"KSM",IF(M13&gt;=4100,"I A",IF(M13&gt;=3400,"II A",IF(M13&gt;=2800,"III A",IF(M13&gt;=2400,"I JA",)))))))</f>
        <v>KSM</v>
      </c>
      <c r="O13" s="127" t="s">
        <v>192</v>
      </c>
    </row>
    <row r="14" spans="1:19" ht="13.5" customHeight="1" thickBot="1">
      <c r="A14" s="218"/>
      <c r="B14" s="133" t="s">
        <v>123</v>
      </c>
      <c r="C14" s="134" t="s">
        <v>60</v>
      </c>
      <c r="D14" s="93" t="s">
        <v>124</v>
      </c>
      <c r="E14" s="120" t="s">
        <v>12</v>
      </c>
      <c r="F14" s="122">
        <f xml:space="preserve"> IF(ISBLANK(F13),"",TRUNC(58.015* (11.5-F13)^1.81))</f>
        <v>782</v>
      </c>
      <c r="G14" s="122">
        <f xml:space="preserve"> IF(ISBLANK(G13), "",TRUNC(0.14354* (G13*100-220)^1.4))</f>
        <v>795</v>
      </c>
      <c r="H14" s="122">
        <f xml:space="preserve"> IF(ISBLANK(H13), "",TRUNC(51.39* (H13-1.5)^1.05))</f>
        <v>639</v>
      </c>
      <c r="I14" s="122">
        <f xml:space="preserve"> IF(ISBLANK(I13), "",TRUNC(0.8465* (I13*100-75)^1.42))</f>
        <v>813</v>
      </c>
      <c r="J14" s="128">
        <f xml:space="preserve"> IF(ISBLANK(J13),"",TRUNC(20.5173* (15.5-J13)^1.92))</f>
        <v>625</v>
      </c>
      <c r="K14" s="122">
        <f xml:space="preserve"> IF(ISBLANK(K13), "",TRUNC(0.2797* (K13*100-100)^1.35))</f>
        <v>617</v>
      </c>
      <c r="L14" s="129">
        <f>IF(ISBLANK(L13),"",INT(0.08713*(305.5-(L13/$E$6))^1.85))</f>
        <v>716</v>
      </c>
      <c r="M14" s="117">
        <f>M13</f>
        <v>4987</v>
      </c>
      <c r="N14" s="339"/>
      <c r="O14" s="130" t="s">
        <v>193</v>
      </c>
    </row>
    <row r="15" spans="1:19" ht="12.75" customHeight="1">
      <c r="N15" s="5"/>
      <c r="O15" s="5"/>
    </row>
    <row r="16" spans="1:19" ht="13.5" customHeight="1">
      <c r="N16" s="5"/>
      <c r="O16" s="5"/>
    </row>
  </sheetData>
  <sortState ref="B9:O14">
    <sortCondition descending="1" ref="M9:M14"/>
  </sortState>
  <mergeCells count="19">
    <mergeCell ref="O7:O8"/>
    <mergeCell ref="A9:A10"/>
    <mergeCell ref="A11:A12"/>
    <mergeCell ref="M7:M8"/>
    <mergeCell ref="N7:N8"/>
    <mergeCell ref="N9:N10"/>
    <mergeCell ref="A13:A14"/>
    <mergeCell ref="N13:N14"/>
    <mergeCell ref="F6:L6"/>
    <mergeCell ref="A7:A8"/>
    <mergeCell ref="E7:E8"/>
    <mergeCell ref="F7:F8"/>
    <mergeCell ref="G7:G8"/>
    <mergeCell ref="H7:H8"/>
    <mergeCell ref="J7:J8"/>
    <mergeCell ref="K7:K8"/>
    <mergeCell ref="L7:L8"/>
    <mergeCell ref="I7:I8"/>
    <mergeCell ref="N11:N12"/>
  </mergeCells>
  <printOptions horizontalCentered="1"/>
  <pageMargins left="0" right="0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zoomScale="80" zoomScaleNormal="80" workbookViewId="0">
      <selection activeCell="C15" sqref="C15"/>
    </sheetView>
  </sheetViews>
  <sheetFormatPr defaultColWidth="9.109375" defaultRowHeight="13.2"/>
  <cols>
    <col min="1" max="2" width="6.5546875" style="6" customWidth="1"/>
    <col min="3" max="3" width="18.44140625" style="5" customWidth="1"/>
    <col min="4" max="4" width="18" style="5" customWidth="1"/>
    <col min="5" max="6" width="14.5546875" style="5" customWidth="1"/>
    <col min="7" max="7" width="14.88671875" style="5" bestFit="1" customWidth="1"/>
    <col min="8" max="16384" width="9.109375" style="5"/>
  </cols>
  <sheetData>
    <row r="1" spans="1:7" s="4" customFormat="1" ht="18" customHeight="1">
      <c r="A1" s="23" t="s">
        <v>25</v>
      </c>
      <c r="B1" s="23"/>
      <c r="C1" s="1"/>
      <c r="D1" s="3"/>
      <c r="E1" s="3"/>
    </row>
    <row r="2" spans="1:7" s="4" customFormat="1" ht="13.5" customHeight="1">
      <c r="A2" s="10" t="s">
        <v>91</v>
      </c>
      <c r="B2" s="10"/>
      <c r="C2" s="1"/>
    </row>
    <row r="3" spans="1:7" ht="18" customHeight="1">
      <c r="A3" s="10"/>
      <c r="B3" s="10"/>
      <c r="C3" s="1"/>
    </row>
    <row r="4" spans="1:7" ht="17.399999999999999">
      <c r="A4" s="1" t="s">
        <v>18</v>
      </c>
      <c r="B4" s="1"/>
      <c r="C4" s="7"/>
      <c r="D4" s="7" t="s">
        <v>392</v>
      </c>
      <c r="E4" s="7"/>
      <c r="F4" s="4"/>
      <c r="G4" s="4"/>
    </row>
    <row r="5" spans="1:7" ht="16.2" thickBot="1">
      <c r="A5"/>
      <c r="B5"/>
      <c r="C5" s="204" t="s">
        <v>219</v>
      </c>
      <c r="D5"/>
      <c r="E5"/>
      <c r="F5" s="148"/>
      <c r="G5" s="148"/>
    </row>
    <row r="6" spans="1:7" ht="13.2" customHeight="1">
      <c r="A6" s="228" t="s">
        <v>0</v>
      </c>
      <c r="B6" s="228" t="s">
        <v>220</v>
      </c>
      <c r="C6" s="149" t="s">
        <v>5</v>
      </c>
      <c r="D6" s="150" t="s">
        <v>6</v>
      </c>
      <c r="E6" s="236" t="s">
        <v>269</v>
      </c>
      <c r="F6" s="238" t="s">
        <v>2</v>
      </c>
      <c r="G6" s="238" t="s">
        <v>12</v>
      </c>
    </row>
    <row r="7" spans="1:7" ht="13.2" customHeight="1" thickBot="1">
      <c r="A7" s="229"/>
      <c r="B7" s="229"/>
      <c r="C7" s="151" t="s">
        <v>7</v>
      </c>
      <c r="D7" s="152" t="s">
        <v>1</v>
      </c>
      <c r="E7" s="237"/>
      <c r="F7" s="239"/>
      <c r="G7" s="239"/>
    </row>
    <row r="8" spans="1:7" ht="13.2" customHeight="1">
      <c r="A8" s="230">
        <v>1</v>
      </c>
      <c r="B8" s="230">
        <v>4</v>
      </c>
      <c r="C8" s="100" t="s">
        <v>75</v>
      </c>
      <c r="D8" s="101" t="s">
        <v>147</v>
      </c>
      <c r="E8" s="232" t="s">
        <v>227</v>
      </c>
      <c r="F8" s="234" t="s">
        <v>228</v>
      </c>
      <c r="G8" s="226">
        <f t="shared" ref="G8" si="0">IF(ISBLANK(F8),"",INT(20.0479*(17-F8)^1.835))</f>
        <v>681</v>
      </c>
    </row>
    <row r="9" spans="1:7" ht="13.2" customHeight="1" thickBot="1">
      <c r="A9" s="231"/>
      <c r="B9" s="231"/>
      <c r="C9" s="102" t="s">
        <v>148</v>
      </c>
      <c r="D9" s="103" t="s">
        <v>60</v>
      </c>
      <c r="E9" s="233"/>
      <c r="F9" s="235"/>
      <c r="G9" s="227" t="e">
        <f>IF(ISBLANK(G8),"",INT(20.0479*(17-G8)^1.835))</f>
        <v>#NUM!</v>
      </c>
    </row>
    <row r="10" spans="1:7" ht="13.2" customHeight="1">
      <c r="A10" s="230">
        <v>2</v>
      </c>
      <c r="B10" s="230">
        <v>5</v>
      </c>
      <c r="C10" s="100" t="s">
        <v>164</v>
      </c>
      <c r="D10" s="101" t="s">
        <v>165</v>
      </c>
      <c r="E10" s="232" t="s">
        <v>229</v>
      </c>
      <c r="F10" s="234" t="s">
        <v>230</v>
      </c>
      <c r="G10" s="226">
        <f t="shared" ref="G10" si="1">IF(ISBLANK(F10),"",INT(20.0479*(17-F10)^1.835))</f>
        <v>620</v>
      </c>
    </row>
    <row r="11" spans="1:7" ht="13.2" customHeight="1" thickBot="1">
      <c r="A11" s="231"/>
      <c r="B11" s="231"/>
      <c r="C11" s="102" t="s">
        <v>166</v>
      </c>
      <c r="D11" s="103" t="s">
        <v>162</v>
      </c>
      <c r="E11" s="233"/>
      <c r="F11" s="235"/>
      <c r="G11" s="227" t="e">
        <f>IF(ISBLANK(G10),"",INT(20.0479*(17-G10)^1.835))</f>
        <v>#NUM!</v>
      </c>
    </row>
    <row r="12" spans="1:7" ht="13.2" customHeight="1">
      <c r="A12" s="230">
        <v>3</v>
      </c>
      <c r="B12" s="230">
        <v>2</v>
      </c>
      <c r="C12" s="100" t="s">
        <v>159</v>
      </c>
      <c r="D12" s="101" t="s">
        <v>160</v>
      </c>
      <c r="E12" s="232" t="s">
        <v>223</v>
      </c>
      <c r="F12" s="234" t="s">
        <v>224</v>
      </c>
      <c r="G12" s="226">
        <f t="shared" ref="G12" si="2">IF(ISBLANK(F12),"",INT(20.0479*(17-F12)^1.835))</f>
        <v>609</v>
      </c>
    </row>
    <row r="13" spans="1:7" ht="13.2" customHeight="1" thickBot="1">
      <c r="A13" s="231"/>
      <c r="B13" s="231"/>
      <c r="C13" s="102" t="s">
        <v>161</v>
      </c>
      <c r="D13" s="103" t="s">
        <v>162</v>
      </c>
      <c r="E13" s="233"/>
      <c r="F13" s="235"/>
      <c r="G13" s="227" t="e">
        <f t="shared" ref="G13" si="3">IF(ISBLANK(G12),"",INT(20.0479*(17-G12)^1.835))</f>
        <v>#NUM!</v>
      </c>
    </row>
    <row r="14" spans="1:7" ht="13.2" customHeight="1">
      <c r="A14" s="230">
        <v>4</v>
      </c>
      <c r="B14" s="230">
        <v>3</v>
      </c>
      <c r="C14" s="100" t="s">
        <v>198</v>
      </c>
      <c r="D14" s="101" t="s">
        <v>199</v>
      </c>
      <c r="E14" s="232" t="s">
        <v>225</v>
      </c>
      <c r="F14" s="234" t="s">
        <v>226</v>
      </c>
      <c r="G14" s="226">
        <f t="shared" ref="G14" si="4">IF(ISBLANK(F14),"",INT(20.0479*(17-F14)^1.835))</f>
        <v>433</v>
      </c>
    </row>
    <row r="15" spans="1:7" ht="13.2" customHeight="1" thickBot="1">
      <c r="A15" s="231"/>
      <c r="B15" s="231"/>
      <c r="C15" s="102">
        <v>37607</v>
      </c>
      <c r="D15" s="103" t="s">
        <v>205</v>
      </c>
      <c r="E15" s="233"/>
      <c r="F15" s="235"/>
      <c r="G15" s="227" t="e">
        <f t="shared" ref="G15" si="5">IF(ISBLANK(G14),"",INT(20.0479*(17-G14)^1.835))</f>
        <v>#NUM!</v>
      </c>
    </row>
    <row r="16" spans="1:7" ht="13.2" customHeight="1">
      <c r="A16" s="230">
        <v>5</v>
      </c>
      <c r="B16" s="230">
        <v>1</v>
      </c>
      <c r="C16" s="100" t="s">
        <v>143</v>
      </c>
      <c r="D16" s="101" t="s">
        <v>144</v>
      </c>
      <c r="E16" s="232" t="s">
        <v>217</v>
      </c>
      <c r="F16" s="234" t="s">
        <v>222</v>
      </c>
      <c r="G16" s="226">
        <f>IF(ISBLANK(F16),"",INT(20.0479*(17-F16)^1.835))</f>
        <v>382</v>
      </c>
    </row>
    <row r="17" spans="1:7" ht="13.2" customHeight="1" thickBot="1">
      <c r="A17" s="231"/>
      <c r="B17" s="231"/>
      <c r="C17" s="102" t="s">
        <v>145</v>
      </c>
      <c r="D17" s="103" t="s">
        <v>60</v>
      </c>
      <c r="E17" s="233"/>
      <c r="F17" s="235"/>
      <c r="G17" s="227" t="e">
        <f>IF(ISBLANK(G16),"",INT(20.0479*(17-G16)^1.835))</f>
        <v>#NUM!</v>
      </c>
    </row>
    <row r="18" spans="1:7" ht="13.2" customHeight="1">
      <c r="A18" s="230">
        <v>6</v>
      </c>
      <c r="B18" s="230">
        <v>6</v>
      </c>
      <c r="C18" s="100" t="s">
        <v>59</v>
      </c>
      <c r="D18" s="101" t="s">
        <v>100</v>
      </c>
      <c r="E18" s="232" t="s">
        <v>206</v>
      </c>
      <c r="F18" s="234"/>
      <c r="G18" s="226" t="str">
        <f t="shared" ref="G18" si="6">IF(ISBLANK(F18),"",INT(20.0479*(17-F18)^1.835))</f>
        <v/>
      </c>
    </row>
    <row r="19" spans="1:7" ht="13.2" customHeight="1" thickBot="1">
      <c r="A19" s="231"/>
      <c r="B19" s="231"/>
      <c r="C19" s="102" t="s">
        <v>101</v>
      </c>
      <c r="D19" s="103" t="s">
        <v>14</v>
      </c>
      <c r="E19" s="233"/>
      <c r="F19" s="235"/>
      <c r="G19" s="227" t="e">
        <f t="shared" ref="G19" si="7">IF(ISBLANK(G18),"",INT(20.0479*(17-G18)^1.835))</f>
        <v>#VALUE!</v>
      </c>
    </row>
    <row r="20" spans="1:7" ht="13.2" customHeight="1" thickBot="1">
      <c r="A20"/>
      <c r="B20"/>
      <c r="C20" s="204" t="s">
        <v>231</v>
      </c>
      <c r="D20"/>
      <c r="E20"/>
      <c r="F20" s="148"/>
      <c r="G20" s="148"/>
    </row>
    <row r="21" spans="1:7" ht="13.2" customHeight="1">
      <c r="A21" s="228" t="s">
        <v>0</v>
      </c>
      <c r="B21" s="228" t="s">
        <v>220</v>
      </c>
      <c r="C21" s="149" t="s">
        <v>5</v>
      </c>
      <c r="D21" s="150" t="s">
        <v>6</v>
      </c>
      <c r="E21" s="236" t="s">
        <v>269</v>
      </c>
      <c r="F21" s="238" t="s">
        <v>2</v>
      </c>
      <c r="G21" s="238" t="s">
        <v>12</v>
      </c>
    </row>
    <row r="22" spans="1:7" ht="13.2" customHeight="1" thickBot="1">
      <c r="A22" s="229"/>
      <c r="B22" s="229"/>
      <c r="C22" s="151" t="s">
        <v>7</v>
      </c>
      <c r="D22" s="152" t="s">
        <v>1</v>
      </c>
      <c r="E22" s="237"/>
      <c r="F22" s="239"/>
      <c r="G22" s="239"/>
    </row>
    <row r="23" spans="1:7" ht="13.2" customHeight="1">
      <c r="A23" s="230">
        <v>1</v>
      </c>
      <c r="B23" s="230">
        <v>4</v>
      </c>
      <c r="C23" s="100" t="s">
        <v>65</v>
      </c>
      <c r="D23" s="101" t="s">
        <v>66</v>
      </c>
      <c r="E23" s="232" t="s">
        <v>237</v>
      </c>
      <c r="F23" s="234" t="s">
        <v>238</v>
      </c>
      <c r="G23" s="226">
        <f>IF(ISBLANK(F23),"",INT(20.0479*(17-F23)^1.835))</f>
        <v>929</v>
      </c>
    </row>
    <row r="24" spans="1:7" ht="13.2" customHeight="1" thickBot="1">
      <c r="A24" s="231"/>
      <c r="B24" s="231"/>
      <c r="C24" s="102" t="s">
        <v>138</v>
      </c>
      <c r="D24" s="103" t="s">
        <v>60</v>
      </c>
      <c r="E24" s="233"/>
      <c r="F24" s="235"/>
      <c r="G24" s="227" t="e">
        <f>IF(ISBLANK(G23),"",INT(20.0479*(17-G23)^1.835))</f>
        <v>#NUM!</v>
      </c>
    </row>
    <row r="25" spans="1:7" ht="13.2" customHeight="1">
      <c r="A25" s="230">
        <v>2</v>
      </c>
      <c r="B25" s="230">
        <v>2</v>
      </c>
      <c r="C25" s="100" t="s">
        <v>167</v>
      </c>
      <c r="D25" s="101" t="s">
        <v>168</v>
      </c>
      <c r="E25" s="232" t="s">
        <v>227</v>
      </c>
      <c r="F25" s="234" t="s">
        <v>234</v>
      </c>
      <c r="G25" s="226">
        <f>IF(ISBLANK(F25),"",INT(20.0479*(17-F25)^1.835))</f>
        <v>802</v>
      </c>
    </row>
    <row r="26" spans="1:7" ht="13.2" customHeight="1" thickBot="1">
      <c r="A26" s="231"/>
      <c r="B26" s="231"/>
      <c r="C26" s="102" t="s">
        <v>169</v>
      </c>
      <c r="D26" s="103" t="s">
        <v>162</v>
      </c>
      <c r="E26" s="233"/>
      <c r="F26" s="235"/>
      <c r="G26" s="227" t="e">
        <f>IF(ISBLANK(G25),"",INT(20.0479*(17-G25)^1.835))</f>
        <v>#NUM!</v>
      </c>
    </row>
    <row r="27" spans="1:7" ht="13.2" customHeight="1">
      <c r="A27" s="230">
        <v>3</v>
      </c>
      <c r="B27" s="230">
        <v>6</v>
      </c>
      <c r="C27" s="100" t="s">
        <v>87</v>
      </c>
      <c r="D27" s="101" t="s">
        <v>88</v>
      </c>
      <c r="E27" s="232" t="s">
        <v>241</v>
      </c>
      <c r="F27" s="234" t="s">
        <v>242</v>
      </c>
      <c r="G27" s="226">
        <f>IF(ISBLANK(F27),"",INT(20.0479*(17-F27)^1.835))</f>
        <v>765</v>
      </c>
    </row>
    <row r="28" spans="1:7" ht="13.2" customHeight="1" thickBot="1">
      <c r="A28" s="231"/>
      <c r="B28" s="231"/>
      <c r="C28" s="102" t="s">
        <v>139</v>
      </c>
      <c r="D28" s="103" t="s">
        <v>60</v>
      </c>
      <c r="E28" s="233"/>
      <c r="F28" s="235"/>
      <c r="G28" s="227" t="e">
        <f>IF(ISBLANK(G27),"",INT(20.0479*(17-G27)^1.835))</f>
        <v>#NUM!</v>
      </c>
    </row>
    <row r="29" spans="1:7" ht="13.2" customHeight="1">
      <c r="A29" s="230">
        <v>4</v>
      </c>
      <c r="B29" s="230">
        <v>5</v>
      </c>
      <c r="C29" s="100" t="s">
        <v>140</v>
      </c>
      <c r="D29" s="101" t="s">
        <v>141</v>
      </c>
      <c r="E29" s="232" t="s">
        <v>239</v>
      </c>
      <c r="F29" s="234" t="s">
        <v>240</v>
      </c>
      <c r="G29" s="226">
        <f>IF(ISBLANK(F29),"",INT(20.0479*(17-F29)^1.835))</f>
        <v>733</v>
      </c>
    </row>
    <row r="30" spans="1:7" ht="13.2" customHeight="1" thickBot="1">
      <c r="A30" s="231"/>
      <c r="B30" s="231"/>
      <c r="C30" s="102" t="s">
        <v>142</v>
      </c>
      <c r="D30" s="103" t="s">
        <v>60</v>
      </c>
      <c r="E30" s="233"/>
      <c r="F30" s="235"/>
      <c r="G30" s="227" t="e">
        <f>IF(ISBLANK(G29),"",INT(20.0479*(17-G29)^1.835))</f>
        <v>#NUM!</v>
      </c>
    </row>
    <row r="31" spans="1:7" ht="13.2" customHeight="1">
      <c r="A31" s="230">
        <v>5</v>
      </c>
      <c r="B31" s="230">
        <v>1</v>
      </c>
      <c r="C31" s="100" t="s">
        <v>179</v>
      </c>
      <c r="D31" s="101" t="s">
        <v>180</v>
      </c>
      <c r="E31" s="232" t="s">
        <v>232</v>
      </c>
      <c r="F31" s="234" t="s">
        <v>233</v>
      </c>
      <c r="G31" s="226">
        <f t="shared" ref="G31:G33" si="8">IF(ISBLANK(F31),"",INT(20.0479*(17-F31)^1.835))</f>
        <v>718</v>
      </c>
    </row>
    <row r="32" spans="1:7" ht="13.2" customHeight="1" thickBot="1">
      <c r="A32" s="231"/>
      <c r="B32" s="231"/>
      <c r="C32" s="102" t="s">
        <v>181</v>
      </c>
      <c r="D32" s="103" t="s">
        <v>42</v>
      </c>
      <c r="E32" s="233"/>
      <c r="F32" s="235"/>
      <c r="G32" s="227" t="e">
        <f t="shared" ref="G32:G34" si="9">IF(ISBLANK(G31),"",INT(20.0479*(17-G31)^1.835))</f>
        <v>#NUM!</v>
      </c>
    </row>
    <row r="33" spans="1:7" ht="13.2" customHeight="1">
      <c r="A33" s="230">
        <v>6</v>
      </c>
      <c r="B33" s="230">
        <v>3</v>
      </c>
      <c r="C33" s="100" t="s">
        <v>194</v>
      </c>
      <c r="D33" s="101" t="s">
        <v>195</v>
      </c>
      <c r="E33" s="232" t="s">
        <v>235</v>
      </c>
      <c r="F33" s="234" t="s">
        <v>236</v>
      </c>
      <c r="G33" s="226">
        <f t="shared" si="8"/>
        <v>672</v>
      </c>
    </row>
    <row r="34" spans="1:7" ht="13.2" customHeight="1" thickBot="1">
      <c r="A34" s="231"/>
      <c r="B34" s="231"/>
      <c r="C34" s="102">
        <v>37832</v>
      </c>
      <c r="D34" s="103" t="s">
        <v>205</v>
      </c>
      <c r="E34" s="233"/>
      <c r="F34" s="235"/>
      <c r="G34" s="227" t="e">
        <f t="shared" si="9"/>
        <v>#NUM!</v>
      </c>
    </row>
  </sheetData>
  <mergeCells count="70">
    <mergeCell ref="A33:A34"/>
    <mergeCell ref="E27:E28"/>
    <mergeCell ref="F27:F28"/>
    <mergeCell ref="G6:G7"/>
    <mergeCell ref="G21:G22"/>
    <mergeCell ref="A29:A30"/>
    <mergeCell ref="E23:E24"/>
    <mergeCell ref="F23:F24"/>
    <mergeCell ref="A31:A32"/>
    <mergeCell ref="E29:E30"/>
    <mergeCell ref="F29:F30"/>
    <mergeCell ref="A6:A7"/>
    <mergeCell ref="E6:E7"/>
    <mergeCell ref="F6:F7"/>
    <mergeCell ref="A8:A9"/>
    <mergeCell ref="E16:E17"/>
    <mergeCell ref="F8:F9"/>
    <mergeCell ref="E10:E11"/>
    <mergeCell ref="E25:E26"/>
    <mergeCell ref="F25:F26"/>
    <mergeCell ref="E33:E34"/>
    <mergeCell ref="F33:F34"/>
    <mergeCell ref="E18:E19"/>
    <mergeCell ref="F18:F19"/>
    <mergeCell ref="F16:F17"/>
    <mergeCell ref="E21:E22"/>
    <mergeCell ref="F21:F22"/>
    <mergeCell ref="E31:E32"/>
    <mergeCell ref="F31:F32"/>
    <mergeCell ref="F10:F11"/>
    <mergeCell ref="A27:A28"/>
    <mergeCell ref="A10:A11"/>
    <mergeCell ref="E12:E13"/>
    <mergeCell ref="F12:F13"/>
    <mergeCell ref="A12:A13"/>
    <mergeCell ref="E14:E15"/>
    <mergeCell ref="F14:F15"/>
    <mergeCell ref="A14:A15"/>
    <mergeCell ref="A21:A22"/>
    <mergeCell ref="A23:A24"/>
    <mergeCell ref="A25:A26"/>
    <mergeCell ref="A16:A17"/>
    <mergeCell ref="A18:A19"/>
    <mergeCell ref="G31:G32"/>
    <mergeCell ref="G25:G26"/>
    <mergeCell ref="G33:G34"/>
    <mergeCell ref="G23:G24"/>
    <mergeCell ref="G29:G30"/>
    <mergeCell ref="B31:B32"/>
    <mergeCell ref="B25:B26"/>
    <mergeCell ref="B33:B34"/>
    <mergeCell ref="B23:B24"/>
    <mergeCell ref="B29:B30"/>
    <mergeCell ref="B27:B28"/>
    <mergeCell ref="G27:G28"/>
    <mergeCell ref="B6:B7"/>
    <mergeCell ref="B16:B17"/>
    <mergeCell ref="B12:B13"/>
    <mergeCell ref="B14:B15"/>
    <mergeCell ref="B8:B9"/>
    <mergeCell ref="B10:B11"/>
    <mergeCell ref="B18:B19"/>
    <mergeCell ref="B21:B22"/>
    <mergeCell ref="G16:G17"/>
    <mergeCell ref="G12:G13"/>
    <mergeCell ref="G14:G15"/>
    <mergeCell ref="G8:G9"/>
    <mergeCell ref="G10:G11"/>
    <mergeCell ref="G18:G19"/>
    <mergeCell ref="E8:E9"/>
  </mergeCells>
  <printOptions horizontalCentered="1"/>
  <pageMargins left="0.19685039370078741" right="0.39370078740157483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showZeros="0" zoomScale="80" zoomScaleNormal="80" workbookViewId="0">
      <selection activeCell="L33" sqref="L33"/>
    </sheetView>
  </sheetViews>
  <sheetFormatPr defaultColWidth="9.109375" defaultRowHeight="13.2"/>
  <cols>
    <col min="1" max="2" width="6.6640625" style="6" customWidth="1"/>
    <col min="3" max="3" width="12.33203125" style="6" customWidth="1"/>
    <col min="4" max="4" width="15.109375" style="5" customWidth="1"/>
    <col min="5" max="10" width="2.88671875" style="6" customWidth="1"/>
    <col min="11" max="34" width="2.88671875" style="5" customWidth="1"/>
    <col min="35" max="35" width="9" style="5" bestFit="1" customWidth="1"/>
    <col min="36" max="16384" width="9.109375" style="5"/>
  </cols>
  <sheetData>
    <row r="1" spans="1:3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8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  <c r="I2" s="3"/>
      <c r="J2" s="3"/>
      <c r="K2" s="3"/>
    </row>
    <row r="3" spans="1:38" ht="18" customHeight="1">
      <c r="A3" s="191"/>
      <c r="B3" s="191"/>
      <c r="C3" s="2"/>
      <c r="D3" s="1"/>
      <c r="E3" s="3"/>
      <c r="F3" s="3"/>
      <c r="G3" s="3"/>
      <c r="H3" s="3"/>
      <c r="I3" s="3"/>
      <c r="J3" s="3"/>
      <c r="K3" s="3"/>
      <c r="L3" s="3"/>
      <c r="M3" s="3"/>
    </row>
    <row r="4" spans="1:38" ht="18" customHeight="1">
      <c r="C4" s="1" t="s">
        <v>18</v>
      </c>
      <c r="E4" s="5"/>
      <c r="F4" s="7" t="s">
        <v>3</v>
      </c>
      <c r="J4" s="5"/>
      <c r="L4" s="6"/>
    </row>
    <row r="5" spans="1:38" ht="13.5" customHeight="1">
      <c r="A5" s="5"/>
      <c r="B5" s="5"/>
      <c r="C5" s="7" t="s">
        <v>243</v>
      </c>
      <c r="E5" s="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8" ht="13.5" customHeight="1" thickBot="1">
      <c r="A6" s="5"/>
      <c r="B6" s="5"/>
      <c r="C6" s="5"/>
      <c r="D6" s="7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8" s="32" customFormat="1" ht="13.5" customHeight="1" thickBot="1">
      <c r="A7" s="5"/>
      <c r="B7" s="5"/>
      <c r="C7" s="30" t="s">
        <v>5</v>
      </c>
      <c r="D7" s="31" t="s">
        <v>6</v>
      </c>
      <c r="E7" s="223" t="s">
        <v>245</v>
      </c>
      <c r="F7" s="224"/>
      <c r="G7" s="225"/>
      <c r="H7" s="223" t="s">
        <v>246</v>
      </c>
      <c r="I7" s="224"/>
      <c r="J7" s="225"/>
      <c r="K7" s="223" t="s">
        <v>247</v>
      </c>
      <c r="L7" s="224"/>
      <c r="M7" s="225"/>
      <c r="N7" s="223" t="s">
        <v>248</v>
      </c>
      <c r="O7" s="224"/>
      <c r="P7" s="225"/>
      <c r="Q7" s="223" t="s">
        <v>249</v>
      </c>
      <c r="R7" s="224"/>
      <c r="S7" s="225"/>
      <c r="T7" s="223" t="s">
        <v>250</v>
      </c>
      <c r="U7" s="224"/>
      <c r="V7" s="225"/>
      <c r="W7" s="223" t="s">
        <v>251</v>
      </c>
      <c r="X7" s="224"/>
      <c r="Y7" s="225"/>
      <c r="Z7" s="223" t="s">
        <v>252</v>
      </c>
      <c r="AA7" s="224"/>
      <c r="AB7" s="225"/>
      <c r="AC7" s="223" t="s">
        <v>253</v>
      </c>
      <c r="AD7" s="224"/>
      <c r="AE7" s="225"/>
      <c r="AF7" s="223" t="s">
        <v>254</v>
      </c>
      <c r="AG7" s="224"/>
      <c r="AH7" s="225"/>
      <c r="AI7" s="206"/>
      <c r="AL7" s="5"/>
    </row>
    <row r="8" spans="1:38" ht="13.8" thickBot="1">
      <c r="A8" s="203" t="s">
        <v>0</v>
      </c>
      <c r="B8" s="203" t="s">
        <v>244</v>
      </c>
      <c r="C8" s="202" t="s">
        <v>7</v>
      </c>
      <c r="D8" s="201" t="s">
        <v>1</v>
      </c>
      <c r="E8" s="223" t="s">
        <v>255</v>
      </c>
      <c r="F8" s="224"/>
      <c r="G8" s="225"/>
      <c r="H8" s="223" t="s">
        <v>256</v>
      </c>
      <c r="I8" s="224"/>
      <c r="J8" s="225"/>
      <c r="K8" s="223" t="s">
        <v>257</v>
      </c>
      <c r="L8" s="224"/>
      <c r="M8" s="225"/>
      <c r="N8" s="223" t="s">
        <v>258</v>
      </c>
      <c r="O8" s="224"/>
      <c r="P8" s="225"/>
      <c r="Q8" s="223" t="s">
        <v>259</v>
      </c>
      <c r="R8" s="224"/>
      <c r="S8" s="225"/>
      <c r="T8" s="223" t="s">
        <v>260</v>
      </c>
      <c r="U8" s="224"/>
      <c r="V8" s="225"/>
      <c r="W8" s="223" t="s">
        <v>261</v>
      </c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89" t="s">
        <v>2</v>
      </c>
      <c r="AJ8" s="37" t="s">
        <v>12</v>
      </c>
      <c r="AK8" s="188"/>
    </row>
    <row r="9" spans="1:38" ht="13.5" customHeight="1">
      <c r="A9" s="230">
        <v>1</v>
      </c>
      <c r="B9" s="230">
        <f>B23+1</f>
        <v>4</v>
      </c>
      <c r="C9" s="90" t="s">
        <v>179</v>
      </c>
      <c r="D9" s="91" t="s">
        <v>180</v>
      </c>
      <c r="E9" s="200"/>
      <c r="F9" s="199"/>
      <c r="G9" s="198"/>
      <c r="H9" s="200"/>
      <c r="I9" s="199"/>
      <c r="J9" s="198"/>
      <c r="K9" s="200"/>
      <c r="L9" s="199"/>
      <c r="M9" s="198"/>
      <c r="N9" s="200"/>
      <c r="O9" s="199"/>
      <c r="P9" s="198"/>
      <c r="Q9" s="200"/>
      <c r="R9" s="199"/>
      <c r="S9" s="198"/>
      <c r="T9" s="200"/>
      <c r="U9" s="199"/>
      <c r="V9" s="198"/>
      <c r="W9" s="200"/>
      <c r="X9" s="199"/>
      <c r="Y9" s="198"/>
      <c r="Z9" s="200"/>
      <c r="AA9" s="199"/>
      <c r="AB9" s="198"/>
      <c r="AC9" s="200"/>
      <c r="AD9" s="199"/>
      <c r="AE9" s="198"/>
      <c r="AF9" s="200"/>
      <c r="AG9" s="199"/>
      <c r="AH9" s="198"/>
      <c r="AI9" s="244" t="s">
        <v>261</v>
      </c>
      <c r="AJ9" s="240">
        <f t="shared" ref="AJ9" si="0">IF(ISBLANK(AI9),"",INT(1.84523*(AI9*100-75)^1.348))</f>
        <v>830</v>
      </c>
      <c r="AK9" s="177"/>
    </row>
    <row r="10" spans="1:38" ht="13.5" customHeight="1" thickBot="1">
      <c r="A10" s="231"/>
      <c r="B10" s="231"/>
      <c r="C10" s="92" t="s">
        <v>181</v>
      </c>
      <c r="D10" s="93" t="s">
        <v>42</v>
      </c>
      <c r="E10" s="197" t="s">
        <v>216</v>
      </c>
      <c r="F10" s="196"/>
      <c r="G10" s="195"/>
      <c r="H10" s="197" t="s">
        <v>215</v>
      </c>
      <c r="I10" s="196" t="s">
        <v>216</v>
      </c>
      <c r="J10" s="195"/>
      <c r="K10" s="197" t="s">
        <v>216</v>
      </c>
      <c r="L10" s="196"/>
      <c r="M10" s="195"/>
      <c r="N10" s="197" t="s">
        <v>215</v>
      </c>
      <c r="O10" s="196" t="s">
        <v>216</v>
      </c>
      <c r="P10" s="195"/>
      <c r="Q10" s="197" t="s">
        <v>216</v>
      </c>
      <c r="R10" s="196"/>
      <c r="S10" s="195"/>
      <c r="T10" s="197" t="s">
        <v>215</v>
      </c>
      <c r="U10" s="196" t="s">
        <v>215</v>
      </c>
      <c r="V10" s="195" t="s">
        <v>216</v>
      </c>
      <c r="W10" s="197" t="s">
        <v>215</v>
      </c>
      <c r="X10" s="196" t="s">
        <v>215</v>
      </c>
      <c r="Y10" s="195" t="s">
        <v>216</v>
      </c>
      <c r="Z10" s="197"/>
      <c r="AA10" s="196"/>
      <c r="AB10" s="195"/>
      <c r="AC10" s="197"/>
      <c r="AD10" s="196"/>
      <c r="AE10" s="195"/>
      <c r="AF10" s="197"/>
      <c r="AG10" s="196"/>
      <c r="AH10" s="195"/>
      <c r="AI10" s="245"/>
      <c r="AJ10" s="241">
        <f>IF(ISBLANK(AJ9),"",INT(1.84523*(AJ9*100-75)^1.348))</f>
        <v>7878409</v>
      </c>
      <c r="AK10" s="177"/>
    </row>
    <row r="11" spans="1:38" ht="13.5" customHeight="1">
      <c r="A11" s="230">
        <f>A9+1</f>
        <v>2</v>
      </c>
      <c r="B11" s="230">
        <f>B9+1</f>
        <v>5</v>
      </c>
      <c r="C11" s="90" t="s">
        <v>65</v>
      </c>
      <c r="D11" s="91" t="s">
        <v>66</v>
      </c>
      <c r="E11" s="200"/>
      <c r="F11" s="199"/>
      <c r="G11" s="198"/>
      <c r="H11" s="200"/>
      <c r="I11" s="199"/>
      <c r="J11" s="198"/>
      <c r="K11" s="200"/>
      <c r="L11" s="199"/>
      <c r="M11" s="198"/>
      <c r="N11" s="200"/>
      <c r="O11" s="199"/>
      <c r="P11" s="198"/>
      <c r="Q11" s="200"/>
      <c r="R11" s="199"/>
      <c r="S11" s="198"/>
      <c r="T11" s="200"/>
      <c r="U11" s="199"/>
      <c r="V11" s="198"/>
      <c r="W11" s="200"/>
      <c r="X11" s="199"/>
      <c r="Y11" s="198"/>
      <c r="Z11" s="200"/>
      <c r="AA11" s="199"/>
      <c r="AB11" s="198"/>
      <c r="AC11" s="200"/>
      <c r="AD11" s="199"/>
      <c r="AE11" s="198"/>
      <c r="AF11" s="200"/>
      <c r="AG11" s="199"/>
      <c r="AH11" s="198"/>
      <c r="AI11" s="244" t="s">
        <v>260</v>
      </c>
      <c r="AJ11" s="240">
        <f t="shared" ref="AJ11" si="1">IF(ISBLANK(AI11),"",INT(1.84523*(AI11*100-75)^1.348))</f>
        <v>795</v>
      </c>
      <c r="AK11" s="177"/>
    </row>
    <row r="12" spans="1:38" ht="13.5" customHeight="1" thickBot="1">
      <c r="A12" s="231"/>
      <c r="B12" s="231"/>
      <c r="C12" s="92" t="s">
        <v>138</v>
      </c>
      <c r="D12" s="93" t="s">
        <v>60</v>
      </c>
      <c r="E12" s="194"/>
      <c r="F12" s="193"/>
      <c r="G12" s="192"/>
      <c r="H12" s="194" t="s">
        <v>216</v>
      </c>
      <c r="I12" s="193"/>
      <c r="J12" s="192"/>
      <c r="K12" s="194" t="s">
        <v>216</v>
      </c>
      <c r="L12" s="193"/>
      <c r="M12" s="192"/>
      <c r="N12" s="194" t="s">
        <v>216</v>
      </c>
      <c r="O12" s="193"/>
      <c r="P12" s="192"/>
      <c r="Q12" s="194" t="s">
        <v>216</v>
      </c>
      <c r="R12" s="193"/>
      <c r="S12" s="192"/>
      <c r="T12" s="194" t="s">
        <v>216</v>
      </c>
      <c r="U12" s="193"/>
      <c r="V12" s="192"/>
      <c r="W12" s="194" t="s">
        <v>215</v>
      </c>
      <c r="X12" s="193" t="s">
        <v>215</v>
      </c>
      <c r="Y12" s="192" t="s">
        <v>215</v>
      </c>
      <c r="Z12" s="194"/>
      <c r="AA12" s="193"/>
      <c r="AB12" s="192"/>
      <c r="AC12" s="194"/>
      <c r="AD12" s="193"/>
      <c r="AE12" s="192"/>
      <c r="AF12" s="194"/>
      <c r="AG12" s="193"/>
      <c r="AH12" s="192"/>
      <c r="AI12" s="245"/>
      <c r="AJ12" s="241">
        <f>IF(ISBLANK(AJ11),"",INT(1.84523*(AJ11*100-75)^1.348))</f>
        <v>7433491</v>
      </c>
      <c r="AK12" s="177"/>
    </row>
    <row r="13" spans="1:38" ht="13.5" customHeight="1">
      <c r="A13" s="230">
        <f>A11+1</f>
        <v>3</v>
      </c>
      <c r="B13" s="230">
        <f>B15+1</f>
        <v>8</v>
      </c>
      <c r="C13" s="90" t="s">
        <v>75</v>
      </c>
      <c r="D13" s="91" t="s">
        <v>147</v>
      </c>
      <c r="E13" s="200"/>
      <c r="F13" s="199"/>
      <c r="G13" s="198"/>
      <c r="H13" s="200"/>
      <c r="I13" s="199"/>
      <c r="J13" s="198"/>
      <c r="K13" s="200"/>
      <c r="L13" s="199"/>
      <c r="M13" s="198"/>
      <c r="N13" s="200"/>
      <c r="O13" s="199"/>
      <c r="P13" s="198"/>
      <c r="Q13" s="200"/>
      <c r="R13" s="199"/>
      <c r="S13" s="198"/>
      <c r="T13" s="200"/>
      <c r="U13" s="199"/>
      <c r="V13" s="198"/>
      <c r="W13" s="200"/>
      <c r="X13" s="199"/>
      <c r="Y13" s="198"/>
      <c r="Z13" s="200"/>
      <c r="AA13" s="199"/>
      <c r="AB13" s="198"/>
      <c r="AC13" s="200"/>
      <c r="AD13" s="199"/>
      <c r="AE13" s="198"/>
      <c r="AF13" s="200"/>
      <c r="AG13" s="199"/>
      <c r="AH13" s="198"/>
      <c r="AI13" s="244" t="s">
        <v>257</v>
      </c>
      <c r="AJ13" s="240">
        <f t="shared" ref="AJ13" si="2">IF(ISBLANK(AI13),"",INT(1.84523*(AI13*100-75)^1.348))</f>
        <v>689</v>
      </c>
      <c r="AK13" s="177"/>
    </row>
    <row r="14" spans="1:38" ht="13.5" customHeight="1" thickBot="1">
      <c r="A14" s="231"/>
      <c r="B14" s="231"/>
      <c r="C14" s="92" t="s">
        <v>148</v>
      </c>
      <c r="D14" s="93" t="s">
        <v>60</v>
      </c>
      <c r="E14" s="194" t="s">
        <v>216</v>
      </c>
      <c r="F14" s="193"/>
      <c r="G14" s="192"/>
      <c r="H14" s="194" t="s">
        <v>216</v>
      </c>
      <c r="I14" s="193"/>
      <c r="J14" s="192"/>
      <c r="K14" s="194" t="s">
        <v>215</v>
      </c>
      <c r="L14" s="193" t="s">
        <v>215</v>
      </c>
      <c r="M14" s="192" t="s">
        <v>216</v>
      </c>
      <c r="N14" s="194" t="s">
        <v>215</v>
      </c>
      <c r="O14" s="193" t="s">
        <v>215</v>
      </c>
      <c r="P14" s="192" t="s">
        <v>215</v>
      </c>
      <c r="Q14" s="194"/>
      <c r="R14" s="193"/>
      <c r="S14" s="192"/>
      <c r="T14" s="194"/>
      <c r="U14" s="193"/>
      <c r="V14" s="192"/>
      <c r="W14" s="194"/>
      <c r="X14" s="193"/>
      <c r="Y14" s="192"/>
      <c r="Z14" s="194"/>
      <c r="AA14" s="193"/>
      <c r="AB14" s="192"/>
      <c r="AC14" s="194"/>
      <c r="AD14" s="193"/>
      <c r="AE14" s="192"/>
      <c r="AF14" s="194"/>
      <c r="AG14" s="193"/>
      <c r="AH14" s="192"/>
      <c r="AI14" s="245"/>
      <c r="AJ14" s="241">
        <f>IF(ISBLANK(AJ13),"",INT(1.84523*(AJ13*100-75)^1.348))</f>
        <v>6128192</v>
      </c>
      <c r="AK14" s="177"/>
    </row>
    <row r="15" spans="1:38" ht="13.5" customHeight="1">
      <c r="A15" s="230">
        <f>A13+1</f>
        <v>4</v>
      </c>
      <c r="B15" s="230">
        <f>B19+1</f>
        <v>7</v>
      </c>
      <c r="C15" s="90" t="s">
        <v>87</v>
      </c>
      <c r="D15" s="91" t="s">
        <v>88</v>
      </c>
      <c r="E15" s="200"/>
      <c r="F15" s="199"/>
      <c r="G15" s="198"/>
      <c r="H15" s="200"/>
      <c r="I15" s="199"/>
      <c r="J15" s="198"/>
      <c r="K15" s="200"/>
      <c r="L15" s="199"/>
      <c r="M15" s="198"/>
      <c r="N15" s="200"/>
      <c r="O15" s="199"/>
      <c r="P15" s="198"/>
      <c r="Q15" s="200"/>
      <c r="R15" s="199"/>
      <c r="S15" s="198"/>
      <c r="T15" s="200"/>
      <c r="U15" s="199"/>
      <c r="V15" s="198"/>
      <c r="W15" s="200"/>
      <c r="X15" s="199"/>
      <c r="Y15" s="198"/>
      <c r="Z15" s="200"/>
      <c r="AA15" s="199"/>
      <c r="AB15" s="198"/>
      <c r="AC15" s="200"/>
      <c r="AD15" s="199"/>
      <c r="AE15" s="198"/>
      <c r="AF15" s="200"/>
      <c r="AG15" s="199"/>
      <c r="AH15" s="198"/>
      <c r="AI15" s="244" t="s">
        <v>256</v>
      </c>
      <c r="AJ15" s="240">
        <f t="shared" ref="AJ15" si="3">IF(ISBLANK(AI15),"",INT(1.84523*(AI15*100-75)^1.348))</f>
        <v>655</v>
      </c>
      <c r="AK15" s="177"/>
    </row>
    <row r="16" spans="1:38" ht="13.5" customHeight="1" thickBot="1">
      <c r="A16" s="231"/>
      <c r="B16" s="231"/>
      <c r="C16" s="92" t="s">
        <v>139</v>
      </c>
      <c r="D16" s="93" t="s">
        <v>60</v>
      </c>
      <c r="E16" s="194" t="s">
        <v>216</v>
      </c>
      <c r="F16" s="193"/>
      <c r="G16" s="192"/>
      <c r="H16" s="194" t="s">
        <v>216</v>
      </c>
      <c r="I16" s="193"/>
      <c r="J16" s="192"/>
      <c r="K16" s="194" t="s">
        <v>215</v>
      </c>
      <c r="L16" s="193" t="s">
        <v>215</v>
      </c>
      <c r="M16" s="192" t="s">
        <v>215</v>
      </c>
      <c r="N16" s="194"/>
      <c r="O16" s="193"/>
      <c r="P16" s="192"/>
      <c r="Q16" s="194"/>
      <c r="R16" s="193"/>
      <c r="S16" s="192"/>
      <c r="T16" s="194"/>
      <c r="U16" s="193"/>
      <c r="V16" s="192"/>
      <c r="W16" s="194"/>
      <c r="X16" s="193"/>
      <c r="Y16" s="192"/>
      <c r="Z16" s="194"/>
      <c r="AA16" s="193"/>
      <c r="AB16" s="192"/>
      <c r="AC16" s="194"/>
      <c r="AD16" s="193"/>
      <c r="AE16" s="192"/>
      <c r="AF16" s="194"/>
      <c r="AG16" s="193"/>
      <c r="AH16" s="192"/>
      <c r="AI16" s="245"/>
      <c r="AJ16" s="241">
        <f t="shared" ref="AJ16" si="4">IF(ISBLANK(AJ15),"",INT(1.84523*(AJ15*100-75)^1.348))</f>
        <v>5723649</v>
      </c>
      <c r="AK16" s="177"/>
    </row>
    <row r="17" spans="1:37" ht="13.5" customHeight="1" thickBot="1">
      <c r="A17" s="230">
        <f>A15+1</f>
        <v>5</v>
      </c>
      <c r="B17" s="230">
        <f>B25+1</f>
        <v>2</v>
      </c>
      <c r="C17" s="190" t="s">
        <v>167</v>
      </c>
      <c r="D17" s="189" t="s">
        <v>168</v>
      </c>
      <c r="E17" s="200"/>
      <c r="F17" s="199"/>
      <c r="G17" s="198"/>
      <c r="H17" s="200"/>
      <c r="I17" s="199"/>
      <c r="J17" s="198"/>
      <c r="K17" s="200"/>
      <c r="L17" s="199"/>
      <c r="M17" s="198"/>
      <c r="N17" s="200"/>
      <c r="O17" s="199"/>
      <c r="P17" s="198"/>
      <c r="Q17" s="200"/>
      <c r="R17" s="199"/>
      <c r="S17" s="198"/>
      <c r="T17" s="200"/>
      <c r="U17" s="199"/>
      <c r="V17" s="198"/>
      <c r="W17" s="200"/>
      <c r="X17" s="199"/>
      <c r="Y17" s="198"/>
      <c r="Z17" s="200"/>
      <c r="AA17" s="199"/>
      <c r="AB17" s="198"/>
      <c r="AC17" s="200"/>
      <c r="AD17" s="199"/>
      <c r="AE17" s="198"/>
      <c r="AF17" s="200"/>
      <c r="AG17" s="199"/>
      <c r="AH17" s="198"/>
      <c r="AI17" s="244" t="s">
        <v>255</v>
      </c>
      <c r="AJ17" s="240">
        <f t="shared" ref="AJ17" si="5">IF(ISBLANK(AI17),"",INT(1.84523*(AI17*100-75)^1.348))</f>
        <v>621</v>
      </c>
      <c r="AK17" s="177"/>
    </row>
    <row r="18" spans="1:37" ht="13.5" customHeight="1" thickBot="1">
      <c r="A18" s="231"/>
      <c r="B18" s="231"/>
      <c r="C18" s="92" t="s">
        <v>169</v>
      </c>
      <c r="D18" s="93" t="s">
        <v>162</v>
      </c>
      <c r="E18" s="200" t="s">
        <v>216</v>
      </c>
      <c r="F18" s="199"/>
      <c r="G18" s="198"/>
      <c r="H18" s="200" t="s">
        <v>216</v>
      </c>
      <c r="I18" s="199"/>
      <c r="J18" s="198"/>
      <c r="K18" s="200" t="s">
        <v>215</v>
      </c>
      <c r="L18" s="199" t="s">
        <v>215</v>
      </c>
      <c r="M18" s="198" t="s">
        <v>216</v>
      </c>
      <c r="N18" s="200" t="s">
        <v>215</v>
      </c>
      <c r="O18" s="199" t="s">
        <v>215</v>
      </c>
      <c r="P18" s="198" t="s">
        <v>215</v>
      </c>
      <c r="Q18" s="197"/>
      <c r="R18" s="196"/>
      <c r="S18" s="195"/>
      <c r="T18" s="197"/>
      <c r="U18" s="196"/>
      <c r="V18" s="195"/>
      <c r="W18" s="197"/>
      <c r="X18" s="196"/>
      <c r="Y18" s="195"/>
      <c r="Z18" s="197"/>
      <c r="AA18" s="196"/>
      <c r="AB18" s="195"/>
      <c r="AC18" s="197"/>
      <c r="AD18" s="196"/>
      <c r="AE18" s="195"/>
      <c r="AF18" s="197"/>
      <c r="AG18" s="196"/>
      <c r="AH18" s="195"/>
      <c r="AI18" s="245"/>
      <c r="AJ18" s="241">
        <f t="shared" ref="AJ18" si="6">IF(ISBLANK(AJ17),"",INT(1.84523*(AJ17*100-75)^1.348))</f>
        <v>5326360</v>
      </c>
      <c r="AK18" s="177"/>
    </row>
    <row r="19" spans="1:37" ht="12.75" customHeight="1">
      <c r="A19" s="230">
        <v>6</v>
      </c>
      <c r="B19" s="230">
        <v>6</v>
      </c>
      <c r="C19" s="90" t="s">
        <v>140</v>
      </c>
      <c r="D19" s="91" t="s">
        <v>141</v>
      </c>
      <c r="E19" s="200"/>
      <c r="F19" s="199"/>
      <c r="G19" s="198"/>
      <c r="H19" s="200"/>
      <c r="I19" s="199"/>
      <c r="J19" s="198"/>
      <c r="K19" s="200"/>
      <c r="L19" s="199"/>
      <c r="M19" s="198"/>
      <c r="N19" s="200"/>
      <c r="O19" s="199"/>
      <c r="P19" s="198"/>
      <c r="Q19" s="200"/>
      <c r="R19" s="199"/>
      <c r="S19" s="198"/>
      <c r="T19" s="200" t="s">
        <v>216</v>
      </c>
      <c r="U19" s="199"/>
      <c r="V19" s="198"/>
      <c r="W19" s="200" t="s">
        <v>216</v>
      </c>
      <c r="X19" s="199"/>
      <c r="Y19" s="198"/>
      <c r="Z19" s="200" t="s">
        <v>216</v>
      </c>
      <c r="AA19" s="199"/>
      <c r="AB19" s="198"/>
      <c r="AC19" s="200" t="s">
        <v>216</v>
      </c>
      <c r="AD19" s="199"/>
      <c r="AE19" s="198"/>
      <c r="AF19" s="200" t="s">
        <v>215</v>
      </c>
      <c r="AG19" s="199" t="s">
        <v>215</v>
      </c>
      <c r="AH19" s="198" t="s">
        <v>215</v>
      </c>
      <c r="AI19" s="244" t="s">
        <v>253</v>
      </c>
      <c r="AJ19" s="240">
        <f t="shared" ref="AJ19" si="7">IF(ISBLANK(AI19),"",INT(1.84523*(AI19*100-75)^1.348))</f>
        <v>555</v>
      </c>
      <c r="AK19" s="177"/>
    </row>
    <row r="20" spans="1:37" ht="13.5" customHeight="1" thickBot="1">
      <c r="A20" s="231"/>
      <c r="B20" s="231"/>
      <c r="C20" s="92" t="s">
        <v>142</v>
      </c>
      <c r="D20" s="93" t="s">
        <v>60</v>
      </c>
      <c r="E20" s="194"/>
      <c r="F20" s="193"/>
      <c r="G20" s="192"/>
      <c r="H20" s="194"/>
      <c r="I20" s="193"/>
      <c r="J20" s="192"/>
      <c r="K20" s="194"/>
      <c r="L20" s="193"/>
      <c r="M20" s="192"/>
      <c r="N20" s="194"/>
      <c r="O20" s="193"/>
      <c r="P20" s="192"/>
      <c r="Q20" s="194"/>
      <c r="R20" s="193"/>
      <c r="S20" s="192"/>
      <c r="T20" s="194"/>
      <c r="U20" s="193"/>
      <c r="V20" s="192"/>
      <c r="W20" s="194"/>
      <c r="X20" s="193"/>
      <c r="Y20" s="192"/>
      <c r="Z20" s="194"/>
      <c r="AA20" s="193"/>
      <c r="AB20" s="192"/>
      <c r="AC20" s="194"/>
      <c r="AD20" s="193"/>
      <c r="AE20" s="192"/>
      <c r="AF20" s="194"/>
      <c r="AG20" s="193"/>
      <c r="AH20" s="192"/>
      <c r="AI20" s="245"/>
      <c r="AJ20" s="241">
        <f t="shared" ref="AJ20" si="8">IF(ISBLANK(AJ19),"",INT(1.84523*(AJ19*100-75)^1.348))</f>
        <v>4576840</v>
      </c>
      <c r="AK20" s="177"/>
    </row>
    <row r="21" spans="1:37" ht="12.75" customHeight="1">
      <c r="A21" s="230">
        <f>A19+1</f>
        <v>7</v>
      </c>
      <c r="B21" s="230">
        <f>B29+1</f>
        <v>10</v>
      </c>
      <c r="C21" s="90" t="s">
        <v>194</v>
      </c>
      <c r="D21" s="91" t="s">
        <v>195</v>
      </c>
      <c r="E21" s="200" t="s">
        <v>216</v>
      </c>
      <c r="F21" s="199"/>
      <c r="G21" s="198"/>
      <c r="H21" s="200" t="s">
        <v>216</v>
      </c>
      <c r="I21" s="199"/>
      <c r="J21" s="198"/>
      <c r="K21" s="200" t="s">
        <v>264</v>
      </c>
      <c r="L21" s="199"/>
      <c r="M21" s="198"/>
      <c r="N21" s="200" t="s">
        <v>216</v>
      </c>
      <c r="O21" s="199"/>
      <c r="P21" s="198"/>
      <c r="Q21" s="200" t="s">
        <v>215</v>
      </c>
      <c r="R21" s="199" t="s">
        <v>216</v>
      </c>
      <c r="S21" s="198"/>
      <c r="T21" s="200" t="s">
        <v>216</v>
      </c>
      <c r="U21" s="199"/>
      <c r="V21" s="198"/>
      <c r="W21" s="200" t="s">
        <v>216</v>
      </c>
      <c r="X21" s="199"/>
      <c r="Y21" s="198"/>
      <c r="Z21" s="200" t="s">
        <v>215</v>
      </c>
      <c r="AA21" s="199" t="s">
        <v>216</v>
      </c>
      <c r="AB21" s="198"/>
      <c r="AC21" s="200" t="s">
        <v>215</v>
      </c>
      <c r="AD21" s="199" t="s">
        <v>215</v>
      </c>
      <c r="AE21" s="198" t="s">
        <v>216</v>
      </c>
      <c r="AF21" s="200" t="s">
        <v>215</v>
      </c>
      <c r="AG21" s="199" t="s">
        <v>215</v>
      </c>
      <c r="AH21" s="198" t="s">
        <v>215</v>
      </c>
      <c r="AI21" s="244" t="s">
        <v>253</v>
      </c>
      <c r="AJ21" s="240">
        <f t="shared" ref="AJ21" si="9">IF(ISBLANK(AI21),"",INT(1.84523*(AI21*100-75)^1.348))</f>
        <v>555</v>
      </c>
      <c r="AK21" s="177"/>
    </row>
    <row r="22" spans="1:37" ht="13.5" customHeight="1" thickBot="1">
      <c r="A22" s="231"/>
      <c r="B22" s="231"/>
      <c r="C22" s="92">
        <v>37832</v>
      </c>
      <c r="D22" s="93" t="s">
        <v>196</v>
      </c>
      <c r="E22" s="194"/>
      <c r="F22" s="193"/>
      <c r="G22" s="192"/>
      <c r="H22" s="194"/>
      <c r="I22" s="193"/>
      <c r="J22" s="192"/>
      <c r="K22" s="194"/>
      <c r="L22" s="193"/>
      <c r="M22" s="192"/>
      <c r="N22" s="194"/>
      <c r="O22" s="193"/>
      <c r="P22" s="192"/>
      <c r="Q22" s="194"/>
      <c r="R22" s="193"/>
      <c r="S22" s="192"/>
      <c r="T22" s="194"/>
      <c r="U22" s="193"/>
      <c r="V22" s="192"/>
      <c r="W22" s="194"/>
      <c r="X22" s="193"/>
      <c r="Y22" s="192"/>
      <c r="Z22" s="194"/>
      <c r="AA22" s="193"/>
      <c r="AB22" s="192"/>
      <c r="AC22" s="194"/>
      <c r="AD22" s="193"/>
      <c r="AE22" s="192"/>
      <c r="AF22" s="194"/>
      <c r="AG22" s="193"/>
      <c r="AH22" s="192"/>
      <c r="AI22" s="245"/>
      <c r="AJ22" s="241">
        <f>IF(ISBLANK(AJ21),"",INT(1.84523*(AJ21*100-75)^1.348))</f>
        <v>4576840</v>
      </c>
      <c r="AK22" s="177"/>
    </row>
    <row r="23" spans="1:37" ht="12.75" customHeight="1">
      <c r="A23" s="230">
        <f>A21+1</f>
        <v>8</v>
      </c>
      <c r="B23" s="230">
        <f>B17+1</f>
        <v>3</v>
      </c>
      <c r="C23" s="90" t="s">
        <v>159</v>
      </c>
      <c r="D23" s="91" t="s">
        <v>160</v>
      </c>
      <c r="E23" s="200"/>
      <c r="F23" s="199"/>
      <c r="G23" s="198"/>
      <c r="H23" s="200"/>
      <c r="I23" s="199"/>
      <c r="J23" s="198"/>
      <c r="K23" s="200" t="s">
        <v>216</v>
      </c>
      <c r="L23" s="199"/>
      <c r="M23" s="198"/>
      <c r="N23" s="200" t="s">
        <v>264</v>
      </c>
      <c r="O23" s="199"/>
      <c r="P23" s="198"/>
      <c r="Q23" s="200" t="s">
        <v>216</v>
      </c>
      <c r="R23" s="199"/>
      <c r="S23" s="198"/>
      <c r="T23" s="200" t="s">
        <v>216</v>
      </c>
      <c r="U23" s="199"/>
      <c r="V23" s="198"/>
      <c r="W23" s="200" t="s">
        <v>216</v>
      </c>
      <c r="X23" s="199"/>
      <c r="Y23" s="198"/>
      <c r="Z23" s="200" t="s">
        <v>215</v>
      </c>
      <c r="AA23" s="199" t="s">
        <v>216</v>
      </c>
      <c r="AB23" s="198"/>
      <c r="AC23" s="200" t="s">
        <v>215</v>
      </c>
      <c r="AD23" s="199" t="s">
        <v>215</v>
      </c>
      <c r="AE23" s="198" t="s">
        <v>215</v>
      </c>
      <c r="AF23" s="200"/>
      <c r="AG23" s="199"/>
      <c r="AH23" s="198"/>
      <c r="AI23" s="244" t="s">
        <v>252</v>
      </c>
      <c r="AJ23" s="240">
        <f t="shared" ref="AJ23" si="10">IF(ISBLANK(AI23),"",INT(1.84523*(AI23*100-75)^1.348))</f>
        <v>523</v>
      </c>
      <c r="AK23" s="177"/>
    </row>
    <row r="24" spans="1:37" ht="13.5" customHeight="1" thickBot="1">
      <c r="A24" s="231"/>
      <c r="B24" s="231"/>
      <c r="C24" s="92" t="s">
        <v>161</v>
      </c>
      <c r="D24" s="93" t="s">
        <v>162</v>
      </c>
      <c r="E24" s="197"/>
      <c r="F24" s="196"/>
      <c r="G24" s="195"/>
      <c r="H24" s="197"/>
      <c r="I24" s="196"/>
      <c r="J24" s="195"/>
      <c r="K24" s="197"/>
      <c r="L24" s="196"/>
      <c r="M24" s="195"/>
      <c r="N24" s="197"/>
      <c r="O24" s="196"/>
      <c r="P24" s="195"/>
      <c r="Q24" s="197"/>
      <c r="R24" s="196"/>
      <c r="S24" s="195"/>
      <c r="T24" s="197"/>
      <c r="U24" s="196"/>
      <c r="V24" s="195"/>
      <c r="W24" s="197"/>
      <c r="X24" s="196"/>
      <c r="Y24" s="195"/>
      <c r="Z24" s="197"/>
      <c r="AA24" s="196"/>
      <c r="AB24" s="195"/>
      <c r="AC24" s="197"/>
      <c r="AD24" s="196"/>
      <c r="AE24" s="195"/>
      <c r="AF24" s="197"/>
      <c r="AG24" s="196"/>
      <c r="AH24" s="195"/>
      <c r="AI24" s="245"/>
      <c r="AJ24" s="241">
        <f t="shared" ref="AJ24" si="11">IF(ISBLANK(AJ23),"",INT(1.84523*(AJ23*100-75)^1.348))</f>
        <v>4224260</v>
      </c>
      <c r="AK24" s="177"/>
    </row>
    <row r="25" spans="1:37" ht="12.75" customHeight="1">
      <c r="A25" s="230">
        <f>A23+1</f>
        <v>9</v>
      </c>
      <c r="B25" s="230">
        <v>1</v>
      </c>
      <c r="C25" s="90" t="s">
        <v>164</v>
      </c>
      <c r="D25" s="91" t="s">
        <v>165</v>
      </c>
      <c r="E25" s="200"/>
      <c r="F25" s="199"/>
      <c r="G25" s="198"/>
      <c r="H25" s="200" t="s">
        <v>216</v>
      </c>
      <c r="I25" s="199"/>
      <c r="J25" s="198"/>
      <c r="K25" s="200" t="s">
        <v>215</v>
      </c>
      <c r="L25" s="199" t="s">
        <v>216</v>
      </c>
      <c r="M25" s="198"/>
      <c r="N25" s="200" t="s">
        <v>215</v>
      </c>
      <c r="O25" s="199" t="s">
        <v>215</v>
      </c>
      <c r="P25" s="198" t="s">
        <v>216</v>
      </c>
      <c r="Q25" s="200" t="s">
        <v>215</v>
      </c>
      <c r="R25" s="199" t="s">
        <v>215</v>
      </c>
      <c r="S25" s="198" t="s">
        <v>215</v>
      </c>
      <c r="T25" s="200"/>
      <c r="U25" s="199"/>
      <c r="V25" s="198"/>
      <c r="W25" s="200"/>
      <c r="X25" s="199"/>
      <c r="Y25" s="198"/>
      <c r="Z25" s="200"/>
      <c r="AA25" s="199"/>
      <c r="AB25" s="198"/>
      <c r="AC25" s="200"/>
      <c r="AD25" s="199"/>
      <c r="AE25" s="198"/>
      <c r="AF25" s="200"/>
      <c r="AG25" s="199"/>
      <c r="AH25" s="198"/>
      <c r="AI25" s="242">
        <v>1.29</v>
      </c>
      <c r="AJ25" s="240">
        <f>IF(ISBLANK(AI25),"",INT(1.84523*(AI25*100-75)^1.348))</f>
        <v>399</v>
      </c>
      <c r="AK25" s="177"/>
    </row>
    <row r="26" spans="1:37" ht="13.5" customHeight="1" thickBot="1">
      <c r="A26" s="231"/>
      <c r="B26" s="231"/>
      <c r="C26" s="92" t="s">
        <v>166</v>
      </c>
      <c r="D26" s="93" t="s">
        <v>162</v>
      </c>
      <c r="E26" s="197"/>
      <c r="F26" s="196"/>
      <c r="G26" s="195"/>
      <c r="H26" s="197"/>
      <c r="I26" s="196"/>
      <c r="J26" s="195"/>
      <c r="K26" s="197"/>
      <c r="L26" s="196"/>
      <c r="M26" s="195"/>
      <c r="N26" s="197"/>
      <c r="O26" s="196"/>
      <c r="P26" s="195"/>
      <c r="Q26" s="197"/>
      <c r="R26" s="196"/>
      <c r="S26" s="195"/>
      <c r="T26" s="197"/>
      <c r="U26" s="196"/>
      <c r="V26" s="195"/>
      <c r="W26" s="197"/>
      <c r="X26" s="196"/>
      <c r="Y26" s="195"/>
      <c r="Z26" s="197"/>
      <c r="AA26" s="196"/>
      <c r="AB26" s="195"/>
      <c r="AC26" s="197"/>
      <c r="AD26" s="196"/>
      <c r="AE26" s="195"/>
      <c r="AF26" s="197"/>
      <c r="AG26" s="196"/>
      <c r="AH26" s="195"/>
      <c r="AI26" s="243"/>
      <c r="AJ26" s="241">
        <f>IF(ISBLANK(AJ25),"",INT(1.84523*(AJ25*100-75)^1.348))</f>
        <v>2931301</v>
      </c>
      <c r="AK26" s="177"/>
    </row>
    <row r="27" spans="1:37" ht="12.75" customHeight="1">
      <c r="A27" s="230">
        <f t="shared" ref="A27" si="12">A25+1</f>
        <v>10</v>
      </c>
      <c r="B27" s="230">
        <f>B21+1</f>
        <v>11</v>
      </c>
      <c r="C27" s="90" t="s">
        <v>198</v>
      </c>
      <c r="D27" s="91" t="s">
        <v>199</v>
      </c>
      <c r="E27" s="200" t="s">
        <v>216</v>
      </c>
      <c r="F27" s="199"/>
      <c r="G27" s="198"/>
      <c r="H27" s="200" t="s">
        <v>216</v>
      </c>
      <c r="I27" s="199"/>
      <c r="J27" s="198"/>
      <c r="K27" s="200" t="s">
        <v>216</v>
      </c>
      <c r="L27" s="199"/>
      <c r="M27" s="198"/>
      <c r="N27" s="200" t="s">
        <v>216</v>
      </c>
      <c r="O27" s="199"/>
      <c r="P27" s="198"/>
      <c r="Q27" s="200" t="s">
        <v>215</v>
      </c>
      <c r="R27" s="199" t="s">
        <v>215</v>
      </c>
      <c r="S27" s="198" t="s">
        <v>215</v>
      </c>
      <c r="T27" s="200"/>
      <c r="U27" s="199"/>
      <c r="V27" s="198"/>
      <c r="W27" s="200"/>
      <c r="X27" s="199"/>
      <c r="Y27" s="198"/>
      <c r="Z27" s="200"/>
      <c r="AA27" s="199"/>
      <c r="AB27" s="198"/>
      <c r="AC27" s="200"/>
      <c r="AD27" s="199"/>
      <c r="AE27" s="198"/>
      <c r="AF27" s="200"/>
      <c r="AG27" s="199"/>
      <c r="AH27" s="198"/>
      <c r="AI27" s="244" t="s">
        <v>248</v>
      </c>
      <c r="AJ27" s="240">
        <f t="shared" ref="AJ27" si="13">IF(ISBLANK(AI27),"",INT(1.84523*(AI27*100-75)^1.348))</f>
        <v>399</v>
      </c>
      <c r="AK27" s="177"/>
    </row>
    <row r="28" spans="1:37" ht="13.5" customHeight="1" thickBot="1">
      <c r="A28" s="231"/>
      <c r="B28" s="231"/>
      <c r="C28" s="92">
        <v>37607</v>
      </c>
      <c r="D28" s="93" t="s">
        <v>196</v>
      </c>
      <c r="E28" s="194"/>
      <c r="F28" s="193"/>
      <c r="G28" s="192"/>
      <c r="H28" s="194"/>
      <c r="I28" s="193"/>
      <c r="J28" s="192"/>
      <c r="K28" s="194"/>
      <c r="L28" s="193"/>
      <c r="M28" s="192"/>
      <c r="N28" s="194"/>
      <c r="O28" s="193"/>
      <c r="P28" s="192"/>
      <c r="Q28" s="194"/>
      <c r="R28" s="193"/>
      <c r="S28" s="192"/>
      <c r="T28" s="194"/>
      <c r="U28" s="193"/>
      <c r="V28" s="192"/>
      <c r="W28" s="194"/>
      <c r="X28" s="193"/>
      <c r="Y28" s="192"/>
      <c r="Z28" s="194"/>
      <c r="AA28" s="193"/>
      <c r="AB28" s="192"/>
      <c r="AC28" s="194"/>
      <c r="AD28" s="193"/>
      <c r="AE28" s="192"/>
      <c r="AF28" s="194"/>
      <c r="AG28" s="193"/>
      <c r="AH28" s="192"/>
      <c r="AI28" s="245"/>
      <c r="AJ28" s="241">
        <f t="shared" ref="AJ28" si="14">IF(ISBLANK(AJ27),"",INT(1.84523*(AJ27*100-75)^1.348))</f>
        <v>2931301</v>
      </c>
      <c r="AK28" s="177"/>
    </row>
    <row r="29" spans="1:37" ht="12.75" customHeight="1">
      <c r="A29" s="230">
        <f t="shared" ref="A29" si="15">A27+1</f>
        <v>11</v>
      </c>
      <c r="B29" s="230">
        <f>B13+1</f>
        <v>9</v>
      </c>
      <c r="C29" s="90" t="s">
        <v>143</v>
      </c>
      <c r="D29" s="91" t="s">
        <v>144</v>
      </c>
      <c r="E29" s="200" t="s">
        <v>216</v>
      </c>
      <c r="F29" s="199"/>
      <c r="G29" s="198"/>
      <c r="H29" s="200" t="s">
        <v>215</v>
      </c>
      <c r="I29" s="199" t="s">
        <v>216</v>
      </c>
      <c r="J29" s="198"/>
      <c r="K29" s="200" t="s">
        <v>215</v>
      </c>
      <c r="L29" s="199" t="s">
        <v>216</v>
      </c>
      <c r="M29" s="198"/>
      <c r="N29" s="200" t="s">
        <v>215</v>
      </c>
      <c r="O29" s="199" t="s">
        <v>215</v>
      </c>
      <c r="P29" s="198" t="s">
        <v>215</v>
      </c>
      <c r="Q29" s="200"/>
      <c r="R29" s="199"/>
      <c r="S29" s="198"/>
      <c r="T29" s="200"/>
      <c r="U29" s="199"/>
      <c r="V29" s="198"/>
      <c r="W29" s="200"/>
      <c r="X29" s="199"/>
      <c r="Y29" s="198"/>
      <c r="Z29" s="200"/>
      <c r="AA29" s="199"/>
      <c r="AB29" s="198"/>
      <c r="AC29" s="200"/>
      <c r="AD29" s="199"/>
      <c r="AE29" s="198"/>
      <c r="AF29" s="200"/>
      <c r="AG29" s="199"/>
      <c r="AH29" s="198"/>
      <c r="AI29" s="244" t="s">
        <v>247</v>
      </c>
      <c r="AJ29" s="240">
        <f t="shared" ref="AJ29" si="16">IF(ISBLANK(AI29),"",INT(1.84523*(AI29*100-75)^1.348))</f>
        <v>369</v>
      </c>
      <c r="AK29" s="177"/>
    </row>
    <row r="30" spans="1:37" ht="13.5" customHeight="1" thickBot="1">
      <c r="A30" s="231"/>
      <c r="B30" s="231"/>
      <c r="C30" s="92" t="s">
        <v>145</v>
      </c>
      <c r="D30" s="93" t="s">
        <v>60</v>
      </c>
      <c r="E30" s="194"/>
      <c r="F30" s="193"/>
      <c r="G30" s="192"/>
      <c r="H30" s="194"/>
      <c r="I30" s="193"/>
      <c r="J30" s="192"/>
      <c r="K30" s="194"/>
      <c r="L30" s="193"/>
      <c r="M30" s="192"/>
      <c r="N30" s="194"/>
      <c r="O30" s="193"/>
      <c r="P30" s="192"/>
      <c r="Q30" s="194"/>
      <c r="R30" s="193"/>
      <c r="S30" s="192"/>
      <c r="T30" s="194"/>
      <c r="U30" s="193"/>
      <c r="V30" s="192"/>
      <c r="W30" s="194"/>
      <c r="X30" s="193"/>
      <c r="Y30" s="192"/>
      <c r="Z30" s="194"/>
      <c r="AA30" s="193"/>
      <c r="AB30" s="192"/>
      <c r="AC30" s="194"/>
      <c r="AD30" s="193"/>
      <c r="AE30" s="192"/>
      <c r="AF30" s="194"/>
      <c r="AG30" s="193"/>
      <c r="AH30" s="192"/>
      <c r="AI30" s="245"/>
      <c r="AJ30" s="241">
        <f t="shared" ref="AJ30" si="17">IF(ISBLANK(AJ29),"",INT(1.84523*(AJ29*100-75)^1.348))</f>
        <v>2637612</v>
      </c>
      <c r="AK30" s="177"/>
    </row>
  </sheetData>
  <mergeCells count="64">
    <mergeCell ref="A29:A30"/>
    <mergeCell ref="AJ27:AJ28"/>
    <mergeCell ref="A23:A24"/>
    <mergeCell ref="AJ13:AJ14"/>
    <mergeCell ref="A25:A26"/>
    <mergeCell ref="AJ29:AJ30"/>
    <mergeCell ref="A27:A28"/>
    <mergeCell ref="AJ21:AJ22"/>
    <mergeCell ref="B13:B14"/>
    <mergeCell ref="B29:B30"/>
    <mergeCell ref="B21:B22"/>
    <mergeCell ref="B27:B28"/>
    <mergeCell ref="AI13:AI14"/>
    <mergeCell ref="AI29:AI30"/>
    <mergeCell ref="AI21:AI22"/>
    <mergeCell ref="AI27:AI28"/>
    <mergeCell ref="A11:A12"/>
    <mergeCell ref="AJ17:AJ18"/>
    <mergeCell ref="A13:A14"/>
    <mergeCell ref="AJ23:AJ24"/>
    <mergeCell ref="A15:A16"/>
    <mergeCell ref="AI17:AI18"/>
    <mergeCell ref="AI23:AI24"/>
    <mergeCell ref="A17:A18"/>
    <mergeCell ref="AJ11:AJ12"/>
    <mergeCell ref="A19:A20"/>
    <mergeCell ref="AJ19:AJ20"/>
    <mergeCell ref="A21:A22"/>
    <mergeCell ref="AJ15:AJ16"/>
    <mergeCell ref="B11:B12"/>
    <mergeCell ref="B19:B20"/>
    <mergeCell ref="B15:B16"/>
    <mergeCell ref="A9:A10"/>
    <mergeCell ref="E8:G8"/>
    <mergeCell ref="H8:J8"/>
    <mergeCell ref="K8:M8"/>
    <mergeCell ref="N8:P8"/>
    <mergeCell ref="AJ25:AJ26"/>
    <mergeCell ref="W7:Y7"/>
    <mergeCell ref="Z7:AB7"/>
    <mergeCell ref="AC7:AE7"/>
    <mergeCell ref="AF7:AH7"/>
    <mergeCell ref="AI25:AI26"/>
    <mergeCell ref="W8:Y8"/>
    <mergeCell ref="Z8:AB8"/>
    <mergeCell ref="AC8:AE8"/>
    <mergeCell ref="AF8:AH8"/>
    <mergeCell ref="AJ9:AJ10"/>
    <mergeCell ref="AI9:AI10"/>
    <mergeCell ref="AI11:AI12"/>
    <mergeCell ref="AI19:AI20"/>
    <mergeCell ref="AI15:AI16"/>
    <mergeCell ref="T7:V7"/>
    <mergeCell ref="B25:B26"/>
    <mergeCell ref="B17:B18"/>
    <mergeCell ref="B23:B24"/>
    <mergeCell ref="B9:B10"/>
    <mergeCell ref="E7:G7"/>
    <mergeCell ref="H7:J7"/>
    <mergeCell ref="K7:M7"/>
    <mergeCell ref="N7:P7"/>
    <mergeCell ref="Q7:S7"/>
    <mergeCell ref="Q8:S8"/>
    <mergeCell ref="T8:V8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zoomScale="80" zoomScaleNormal="80" workbookViewId="0">
      <selection activeCell="C23" sqref="C23"/>
    </sheetView>
  </sheetViews>
  <sheetFormatPr defaultColWidth="9.109375" defaultRowHeight="13.2"/>
  <cols>
    <col min="1" max="2" width="6.6640625" style="6" customWidth="1"/>
    <col min="3" max="3" width="14.33203125" style="6" customWidth="1"/>
    <col min="4" max="4" width="14.33203125" style="5" customWidth="1"/>
    <col min="5" max="6" width="12.109375" style="5" customWidth="1"/>
    <col min="7" max="7" width="12.109375" style="6" customWidth="1"/>
    <col min="8" max="11" width="13.88671875" style="6" customWidth="1"/>
    <col min="12" max="12" width="2.88671875" style="6" customWidth="1"/>
    <col min="13" max="31" width="2.88671875" style="5" customWidth="1"/>
    <col min="32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  <c r="I2" s="3"/>
      <c r="J2" s="3"/>
      <c r="K2" s="3"/>
    </row>
    <row r="3" spans="1:18" ht="18" customHeight="1">
      <c r="J3" s="5"/>
      <c r="K3" s="5"/>
    </row>
    <row r="4" spans="1:18" ht="12.75" customHeight="1">
      <c r="A4" s="5"/>
      <c r="B4" s="5"/>
      <c r="C4" s="5"/>
      <c r="E4" s="7" t="s">
        <v>3</v>
      </c>
      <c r="G4" s="5"/>
      <c r="K4" s="5"/>
      <c r="L4" s="5"/>
    </row>
    <row r="5" spans="1:18" ht="12.75" customHeight="1">
      <c r="A5" s="5"/>
      <c r="B5" s="5"/>
      <c r="C5" s="7" t="s">
        <v>18</v>
      </c>
      <c r="E5" s="4"/>
      <c r="G5" s="5"/>
      <c r="K5" s="5"/>
      <c r="L5" s="5"/>
    </row>
    <row r="6" spans="1:18" ht="12.75" customHeight="1" thickBot="1">
      <c r="A6" s="5"/>
      <c r="B6" s="5"/>
      <c r="C6" s="7" t="s">
        <v>262</v>
      </c>
      <c r="F6" s="6"/>
      <c r="J6" s="5"/>
      <c r="K6" s="5"/>
      <c r="L6" s="5"/>
    </row>
    <row r="7" spans="1:18" s="32" customFormat="1" ht="12.75" customHeight="1" thickBot="1">
      <c r="A7" s="5"/>
      <c r="B7" s="5"/>
      <c r="C7" s="5"/>
      <c r="D7" s="5"/>
      <c r="E7" s="250" t="s">
        <v>263</v>
      </c>
      <c r="F7" s="251"/>
      <c r="G7" s="252"/>
      <c r="J7" s="5"/>
      <c r="K7" s="5"/>
    </row>
    <row r="8" spans="1:18" s="32" customFormat="1" ht="12.75" customHeight="1">
      <c r="A8" s="248" t="s">
        <v>0</v>
      </c>
      <c r="B8" s="248" t="s">
        <v>244</v>
      </c>
      <c r="C8" s="187" t="s">
        <v>5</v>
      </c>
      <c r="D8" s="186" t="s">
        <v>6</v>
      </c>
      <c r="E8" s="253">
        <v>1</v>
      </c>
      <c r="F8" s="255">
        <v>2</v>
      </c>
      <c r="G8" s="257">
        <v>3</v>
      </c>
      <c r="H8" s="236" t="s">
        <v>2</v>
      </c>
      <c r="I8" s="236" t="s">
        <v>12</v>
      </c>
    </row>
    <row r="9" spans="1:18" ht="12.75" customHeight="1" thickBot="1">
      <c r="A9" s="249"/>
      <c r="B9" s="249"/>
      <c r="C9" s="185" t="s">
        <v>7</v>
      </c>
      <c r="D9" s="184" t="s">
        <v>1</v>
      </c>
      <c r="E9" s="254"/>
      <c r="F9" s="256"/>
      <c r="G9" s="258"/>
      <c r="H9" s="237"/>
      <c r="I9" s="237"/>
      <c r="J9" s="32"/>
      <c r="K9" s="5"/>
      <c r="L9" s="5"/>
    </row>
    <row r="10" spans="1:18" ht="12.75" customHeight="1">
      <c r="A10" s="230">
        <f>A9+1</f>
        <v>1</v>
      </c>
      <c r="B10" s="230">
        <f>B18+1</f>
        <v>9</v>
      </c>
      <c r="C10" s="90" t="s">
        <v>65</v>
      </c>
      <c r="D10" s="183" t="s">
        <v>66</v>
      </c>
      <c r="E10" s="259">
        <v>11.32</v>
      </c>
      <c r="F10" s="261">
        <v>11</v>
      </c>
      <c r="G10" s="263">
        <v>11.11</v>
      </c>
      <c r="H10" s="265">
        <v>11.32</v>
      </c>
      <c r="I10" s="246">
        <f t="shared" ref="I10" si="0">IF(ISBLANK(H10),"",INT(56.0211*(H10-1.5)^1.05))</f>
        <v>616</v>
      </c>
      <c r="J10" s="5"/>
      <c r="K10" s="5"/>
      <c r="L10" s="5"/>
    </row>
    <row r="11" spans="1:18" ht="12.75" customHeight="1" thickBot="1">
      <c r="A11" s="231"/>
      <c r="B11" s="231"/>
      <c r="C11" s="92" t="s">
        <v>138</v>
      </c>
      <c r="D11" s="113" t="s">
        <v>60</v>
      </c>
      <c r="E11" s="260"/>
      <c r="F11" s="262"/>
      <c r="G11" s="264"/>
      <c r="H11" s="266"/>
      <c r="I11" s="247">
        <f>IF(ISBLANK(I10),"",INT(56.0211*(I10-1.5)^1.05))</f>
        <v>47456</v>
      </c>
      <c r="J11" s="5"/>
      <c r="K11" s="5"/>
      <c r="L11" s="5"/>
    </row>
    <row r="12" spans="1:18" ht="12.75" customHeight="1">
      <c r="A12" s="230">
        <f>A10+1</f>
        <v>2</v>
      </c>
      <c r="B12" s="230">
        <f>B28+1</f>
        <v>4</v>
      </c>
      <c r="C12" s="190" t="s">
        <v>167</v>
      </c>
      <c r="D12" s="182" t="s">
        <v>168</v>
      </c>
      <c r="E12" s="259">
        <v>10.8</v>
      </c>
      <c r="F12" s="261" t="s">
        <v>215</v>
      </c>
      <c r="G12" s="263">
        <v>11.11</v>
      </c>
      <c r="H12" s="265">
        <v>11.11</v>
      </c>
      <c r="I12" s="246">
        <f t="shared" ref="I12" si="1">IF(ISBLANK(H12),"",INT(56.0211*(H12-1.5)^1.05))</f>
        <v>602</v>
      </c>
      <c r="J12" s="5"/>
      <c r="K12" s="5"/>
      <c r="L12" s="5"/>
    </row>
    <row r="13" spans="1:18" ht="12.75" customHeight="1" thickBot="1">
      <c r="A13" s="231"/>
      <c r="B13" s="231"/>
      <c r="C13" s="92" t="s">
        <v>169</v>
      </c>
      <c r="D13" s="113" t="s">
        <v>162</v>
      </c>
      <c r="E13" s="260"/>
      <c r="F13" s="262"/>
      <c r="G13" s="264"/>
      <c r="H13" s="266"/>
      <c r="I13" s="247">
        <f t="shared" ref="I13" si="2">IF(ISBLANK(I12),"",INT(56.0211*(I12-1.5)^1.05))</f>
        <v>46322</v>
      </c>
      <c r="J13" s="5"/>
      <c r="K13" s="5"/>
      <c r="L13" s="5"/>
    </row>
    <row r="14" spans="1:18" ht="12.75" customHeight="1">
      <c r="A14" s="230">
        <f>A12+1</f>
        <v>3</v>
      </c>
      <c r="B14" s="230">
        <f>B24+1</f>
        <v>7</v>
      </c>
      <c r="C14" s="90" t="s">
        <v>159</v>
      </c>
      <c r="D14" s="183" t="s">
        <v>160</v>
      </c>
      <c r="E14" s="259">
        <v>9.36</v>
      </c>
      <c r="F14" s="261">
        <v>9.9</v>
      </c>
      <c r="G14" s="263">
        <v>10.15</v>
      </c>
      <c r="H14" s="265">
        <v>10.15</v>
      </c>
      <c r="I14" s="246">
        <f t="shared" ref="I14" si="3">IF(ISBLANK(H14),"",INT(56.0211*(H14-1.5)^1.05))</f>
        <v>539</v>
      </c>
      <c r="J14" s="5"/>
      <c r="K14" s="5"/>
      <c r="L14" s="5"/>
    </row>
    <row r="15" spans="1:18" ht="12.75" customHeight="1" thickBot="1">
      <c r="A15" s="231"/>
      <c r="B15" s="231"/>
      <c r="C15" s="92" t="s">
        <v>161</v>
      </c>
      <c r="D15" s="113" t="s">
        <v>162</v>
      </c>
      <c r="E15" s="260"/>
      <c r="F15" s="262"/>
      <c r="G15" s="264"/>
      <c r="H15" s="266"/>
      <c r="I15" s="247">
        <f t="shared" ref="I15" si="4">IF(ISBLANK(I14),"",INT(56.0211*(I14-1.5)^1.05))</f>
        <v>41233</v>
      </c>
      <c r="J15" s="5"/>
      <c r="K15" s="5"/>
      <c r="L15" s="5"/>
    </row>
    <row r="16" spans="1:18" ht="12.75" customHeight="1">
      <c r="A16" s="230">
        <f>A14+1</f>
        <v>4</v>
      </c>
      <c r="B16" s="230">
        <f>B9+1</f>
        <v>1</v>
      </c>
      <c r="C16" s="90" t="s">
        <v>194</v>
      </c>
      <c r="D16" s="183" t="s">
        <v>195</v>
      </c>
      <c r="E16" s="259">
        <v>9.69</v>
      </c>
      <c r="F16" s="261">
        <v>9.86</v>
      </c>
      <c r="G16" s="263">
        <v>9.07</v>
      </c>
      <c r="H16" s="265">
        <v>9.86</v>
      </c>
      <c r="I16" s="246">
        <f>IF(ISBLANK(H16),"",INT(56.0211*(H16-1.5)^1.05))</f>
        <v>520</v>
      </c>
      <c r="J16" s="5"/>
      <c r="K16" s="5"/>
      <c r="L16" s="5"/>
    </row>
    <row r="17" spans="1:12" ht="12.75" customHeight="1" thickBot="1">
      <c r="A17" s="231"/>
      <c r="B17" s="231"/>
      <c r="C17" s="92">
        <v>37832</v>
      </c>
      <c r="D17" s="113" t="s">
        <v>196</v>
      </c>
      <c r="E17" s="260"/>
      <c r="F17" s="262"/>
      <c r="G17" s="264"/>
      <c r="H17" s="266"/>
      <c r="I17" s="247">
        <f>IF(ISBLANK(I16),"",INT(56.0211*(I16-1.5)^1.05))</f>
        <v>39704</v>
      </c>
      <c r="J17" s="5"/>
      <c r="K17" s="5"/>
      <c r="L17" s="5"/>
    </row>
    <row r="18" spans="1:12" ht="12.75" customHeight="1">
      <c r="A18" s="230">
        <f>A16+1</f>
        <v>5</v>
      </c>
      <c r="B18" s="230">
        <f>B14+1</f>
        <v>8</v>
      </c>
      <c r="C18" s="90" t="s">
        <v>179</v>
      </c>
      <c r="D18" s="183" t="s">
        <v>180</v>
      </c>
      <c r="E18" s="259">
        <v>9.6999999999999993</v>
      </c>
      <c r="F18" s="261">
        <v>8.43</v>
      </c>
      <c r="G18" s="263">
        <v>8.35</v>
      </c>
      <c r="H18" s="265">
        <v>9.6999999999999993</v>
      </c>
      <c r="I18" s="246">
        <f t="shared" ref="I18" si="5">IF(ISBLANK(H18),"",INT(56.0211*(H18-1.5)^1.05))</f>
        <v>510</v>
      </c>
      <c r="J18" s="5"/>
      <c r="K18" s="5"/>
      <c r="L18" s="5"/>
    </row>
    <row r="19" spans="1:12" ht="12.75" customHeight="1" thickBot="1">
      <c r="A19" s="231"/>
      <c r="B19" s="231"/>
      <c r="C19" s="92" t="s">
        <v>181</v>
      </c>
      <c r="D19" s="113" t="s">
        <v>42</v>
      </c>
      <c r="E19" s="260"/>
      <c r="F19" s="262"/>
      <c r="G19" s="264"/>
      <c r="H19" s="266"/>
      <c r="I19" s="247">
        <f t="shared" ref="I19" si="6">IF(ISBLANK(I18),"",INT(56.0211*(I18-1.5)^1.05))</f>
        <v>38900</v>
      </c>
      <c r="J19" s="5"/>
      <c r="K19" s="5"/>
      <c r="L19" s="5"/>
    </row>
    <row r="20" spans="1:12" ht="12.75" customHeight="1">
      <c r="A20" s="230">
        <f>A18+1</f>
        <v>6</v>
      </c>
      <c r="B20" s="230">
        <f>B26+1</f>
        <v>11</v>
      </c>
      <c r="C20" s="90" t="s">
        <v>87</v>
      </c>
      <c r="D20" s="183" t="s">
        <v>88</v>
      </c>
      <c r="E20" s="259">
        <v>9.3800000000000008</v>
      </c>
      <c r="F20" s="261">
        <v>9.2799999999999994</v>
      </c>
      <c r="G20" s="263" t="s">
        <v>215</v>
      </c>
      <c r="H20" s="265">
        <v>9.3800000000000008</v>
      </c>
      <c r="I20" s="246">
        <f t="shared" ref="I20" si="7">IF(ISBLANK(H20),"",INT(56.0211*(H20-1.5)^1.05))</f>
        <v>489</v>
      </c>
    </row>
    <row r="21" spans="1:12" ht="12.75" customHeight="1" thickBot="1">
      <c r="A21" s="231"/>
      <c r="B21" s="231"/>
      <c r="C21" s="92" t="s">
        <v>139</v>
      </c>
      <c r="D21" s="113" t="s">
        <v>60</v>
      </c>
      <c r="E21" s="260"/>
      <c r="F21" s="262"/>
      <c r="G21" s="264"/>
      <c r="H21" s="266"/>
      <c r="I21" s="247">
        <f t="shared" ref="I21" si="8">IF(ISBLANK(I20),"",INT(56.0211*(I20-1.5)^1.05))</f>
        <v>37215</v>
      </c>
    </row>
    <row r="22" spans="1:12" ht="12.75" customHeight="1">
      <c r="A22" s="230">
        <f>A20+1</f>
        <v>7</v>
      </c>
      <c r="B22" s="230">
        <f>B16+1</f>
        <v>2</v>
      </c>
      <c r="C22" s="90" t="s">
        <v>198</v>
      </c>
      <c r="D22" s="183" t="s">
        <v>199</v>
      </c>
      <c r="E22" s="259">
        <v>9.1999999999999993</v>
      </c>
      <c r="F22" s="261">
        <v>8.82</v>
      </c>
      <c r="G22" s="263">
        <v>8.9700000000000006</v>
      </c>
      <c r="H22" s="265">
        <v>9.1999999999999993</v>
      </c>
      <c r="I22" s="246">
        <f t="shared" ref="I22" si="9">IF(ISBLANK(H22),"",INT(56.0211*(H22-1.5)^1.05))</f>
        <v>477</v>
      </c>
    </row>
    <row r="23" spans="1:12" ht="12.75" customHeight="1" thickBot="1">
      <c r="A23" s="231"/>
      <c r="B23" s="231"/>
      <c r="C23" s="92">
        <v>37607</v>
      </c>
      <c r="D23" s="113" t="s">
        <v>196</v>
      </c>
      <c r="E23" s="260"/>
      <c r="F23" s="262"/>
      <c r="G23" s="264"/>
      <c r="H23" s="266"/>
      <c r="I23" s="247">
        <f t="shared" ref="I23" si="10">IF(ISBLANK(I22),"",INT(56.0211*(I22-1.5)^1.05))</f>
        <v>36254</v>
      </c>
    </row>
    <row r="24" spans="1:12" ht="12.75" customHeight="1">
      <c r="A24" s="230">
        <f>A22+1</f>
        <v>8</v>
      </c>
      <c r="B24" s="230">
        <f>B30+1</f>
        <v>6</v>
      </c>
      <c r="C24" s="90" t="s">
        <v>143</v>
      </c>
      <c r="D24" s="183" t="s">
        <v>144</v>
      </c>
      <c r="E24" s="259">
        <v>7.84</v>
      </c>
      <c r="F24" s="261">
        <v>9.11</v>
      </c>
      <c r="G24" s="263">
        <v>8.19</v>
      </c>
      <c r="H24" s="265">
        <v>9.11</v>
      </c>
      <c r="I24" s="246">
        <f t="shared" ref="I24" si="11">IF(ISBLANK(H24),"",INT(56.0211*(H24-1.5)^1.05))</f>
        <v>471</v>
      </c>
    </row>
    <row r="25" spans="1:12" ht="12.75" customHeight="1" thickBot="1">
      <c r="A25" s="231"/>
      <c r="B25" s="231"/>
      <c r="C25" s="92" t="s">
        <v>145</v>
      </c>
      <c r="D25" s="113" t="s">
        <v>60</v>
      </c>
      <c r="E25" s="260"/>
      <c r="F25" s="262"/>
      <c r="G25" s="264"/>
      <c r="H25" s="266"/>
      <c r="I25" s="247">
        <f t="shared" ref="I25" si="12">IF(ISBLANK(I24),"",INT(56.0211*(I24-1.5)^1.05))</f>
        <v>35774</v>
      </c>
    </row>
    <row r="26" spans="1:12" ht="12.75" customHeight="1">
      <c r="A26" s="230">
        <f>A24+1</f>
        <v>9</v>
      </c>
      <c r="B26" s="230">
        <f>B10+1</f>
        <v>10</v>
      </c>
      <c r="C26" s="90" t="s">
        <v>140</v>
      </c>
      <c r="D26" s="183" t="s">
        <v>141</v>
      </c>
      <c r="E26" s="259">
        <v>8.26</v>
      </c>
      <c r="F26" s="261">
        <v>7.62</v>
      </c>
      <c r="G26" s="263">
        <v>8.4499999999999993</v>
      </c>
      <c r="H26" s="265">
        <v>8.4499999999999993</v>
      </c>
      <c r="I26" s="246">
        <f t="shared" ref="I26" si="13">IF(ISBLANK(H26),"",INT(56.0211*(H26-1.5)^1.05))</f>
        <v>428</v>
      </c>
    </row>
    <row r="27" spans="1:12" ht="12.75" customHeight="1" thickBot="1">
      <c r="A27" s="231"/>
      <c r="B27" s="231"/>
      <c r="C27" s="92" t="s">
        <v>142</v>
      </c>
      <c r="D27" s="113" t="s">
        <v>60</v>
      </c>
      <c r="E27" s="260"/>
      <c r="F27" s="262"/>
      <c r="G27" s="264"/>
      <c r="H27" s="266"/>
      <c r="I27" s="247">
        <f t="shared" ref="I27" si="14">IF(ISBLANK(I26),"",INT(56.0211*(I26-1.5)^1.05))</f>
        <v>32341</v>
      </c>
    </row>
    <row r="28" spans="1:12" ht="12.75" customHeight="1">
      <c r="A28" s="230">
        <f>A26+1</f>
        <v>10</v>
      </c>
      <c r="B28" s="230">
        <f>B22+1</f>
        <v>3</v>
      </c>
      <c r="C28" s="90" t="s">
        <v>164</v>
      </c>
      <c r="D28" s="183" t="s">
        <v>165</v>
      </c>
      <c r="E28" s="259">
        <v>8.32</v>
      </c>
      <c r="F28" s="261" t="s">
        <v>215</v>
      </c>
      <c r="G28" s="263" t="s">
        <v>215</v>
      </c>
      <c r="H28" s="265">
        <v>8.32</v>
      </c>
      <c r="I28" s="246">
        <f t="shared" ref="I28" si="15">IF(ISBLANK(H28),"",INT(56.0211*(H28-1.5)^1.05))</f>
        <v>420</v>
      </c>
    </row>
    <row r="29" spans="1:12" ht="12.75" customHeight="1" thickBot="1">
      <c r="A29" s="231"/>
      <c r="B29" s="231"/>
      <c r="C29" s="92" t="s">
        <v>166</v>
      </c>
      <c r="D29" s="113" t="s">
        <v>162</v>
      </c>
      <c r="E29" s="260"/>
      <c r="F29" s="262"/>
      <c r="G29" s="264"/>
      <c r="H29" s="266"/>
      <c r="I29" s="247">
        <f t="shared" ref="I29" si="16">IF(ISBLANK(I28),"",INT(56.0211*(I28-1.5)^1.05))</f>
        <v>31705</v>
      </c>
    </row>
    <row r="30" spans="1:12" ht="12.75" customHeight="1">
      <c r="A30" s="230">
        <f>A28+1</f>
        <v>11</v>
      </c>
      <c r="B30" s="230">
        <f>B12+1</f>
        <v>5</v>
      </c>
      <c r="C30" s="90" t="s">
        <v>75</v>
      </c>
      <c r="D30" s="183" t="s">
        <v>147</v>
      </c>
      <c r="E30" s="259">
        <v>7.06</v>
      </c>
      <c r="F30" s="261">
        <v>7.01</v>
      </c>
      <c r="G30" s="263">
        <v>7.1</v>
      </c>
      <c r="H30" s="265">
        <v>7.1</v>
      </c>
      <c r="I30" s="246">
        <f t="shared" ref="I30" si="17">IF(ISBLANK(H30),"",INT(56.0211*(H30-1.5)^1.05))</f>
        <v>341</v>
      </c>
    </row>
    <row r="31" spans="1:12" ht="12.75" customHeight="1" thickBot="1">
      <c r="A31" s="231"/>
      <c r="B31" s="231"/>
      <c r="C31" s="92" t="s">
        <v>148</v>
      </c>
      <c r="D31" s="113" t="s">
        <v>60</v>
      </c>
      <c r="E31" s="260"/>
      <c r="F31" s="262"/>
      <c r="G31" s="264"/>
      <c r="H31" s="266"/>
      <c r="I31" s="247">
        <f t="shared" ref="I31" si="18">IF(ISBLANK(I30),"",INT(56.0211*(I30-1.5)^1.05))</f>
        <v>25452</v>
      </c>
    </row>
  </sheetData>
  <mergeCells count="85">
    <mergeCell ref="E30:E31"/>
    <mergeCell ref="F30:F31"/>
    <mergeCell ref="G30:G31"/>
    <mergeCell ref="H30:H31"/>
    <mergeCell ref="A24:A25"/>
    <mergeCell ref="A28:A29"/>
    <mergeCell ref="E26:E27"/>
    <mergeCell ref="F26:F27"/>
    <mergeCell ref="G26:G27"/>
    <mergeCell ref="H26:H27"/>
    <mergeCell ref="A26:A27"/>
    <mergeCell ref="A30:A31"/>
    <mergeCell ref="E28:E29"/>
    <mergeCell ref="F28:F29"/>
    <mergeCell ref="G28:G29"/>
    <mergeCell ref="H28:H29"/>
    <mergeCell ref="A20:A21"/>
    <mergeCell ref="E24:E25"/>
    <mergeCell ref="F24:F25"/>
    <mergeCell ref="G24:G25"/>
    <mergeCell ref="H24:H25"/>
    <mergeCell ref="A22:A23"/>
    <mergeCell ref="E20:E21"/>
    <mergeCell ref="F20:F21"/>
    <mergeCell ref="G20:G21"/>
    <mergeCell ref="H20:H21"/>
    <mergeCell ref="A10:A11"/>
    <mergeCell ref="E16:E17"/>
    <mergeCell ref="F16:F17"/>
    <mergeCell ref="G16:G17"/>
    <mergeCell ref="H16:H17"/>
    <mergeCell ref="A16:A17"/>
    <mergeCell ref="E12:E13"/>
    <mergeCell ref="F12:F13"/>
    <mergeCell ref="G12:G13"/>
    <mergeCell ref="H12:H13"/>
    <mergeCell ref="A14:A15"/>
    <mergeCell ref="E14:E15"/>
    <mergeCell ref="F14:F15"/>
    <mergeCell ref="G14:G15"/>
    <mergeCell ref="H14:H15"/>
    <mergeCell ref="E10:E11"/>
    <mergeCell ref="A12:A13"/>
    <mergeCell ref="E22:E23"/>
    <mergeCell ref="F22:F23"/>
    <mergeCell ref="G22:G23"/>
    <mergeCell ref="H22:H23"/>
    <mergeCell ref="A18:A19"/>
    <mergeCell ref="E18:E19"/>
    <mergeCell ref="F18:F19"/>
    <mergeCell ref="G18:G19"/>
    <mergeCell ref="H18:H19"/>
    <mergeCell ref="E7:G7"/>
    <mergeCell ref="A8:A9"/>
    <mergeCell ref="E8:E9"/>
    <mergeCell ref="F8:F9"/>
    <mergeCell ref="G8:G9"/>
    <mergeCell ref="I30:I31"/>
    <mergeCell ref="I24:I25"/>
    <mergeCell ref="I14:I15"/>
    <mergeCell ref="I18:I19"/>
    <mergeCell ref="H8:H9"/>
    <mergeCell ref="I8:I9"/>
    <mergeCell ref="I16:I17"/>
    <mergeCell ref="I22:I23"/>
    <mergeCell ref="I28:I29"/>
    <mergeCell ref="H10:H11"/>
    <mergeCell ref="B28:B29"/>
    <mergeCell ref="B12:B13"/>
    <mergeCell ref="B30:B31"/>
    <mergeCell ref="B24:B25"/>
    <mergeCell ref="B14:B15"/>
    <mergeCell ref="B18:B19"/>
    <mergeCell ref="B26:B27"/>
    <mergeCell ref="B20:B21"/>
    <mergeCell ref="I10:I11"/>
    <mergeCell ref="I26:I27"/>
    <mergeCell ref="I20:I21"/>
    <mergeCell ref="B8:B9"/>
    <mergeCell ref="B16:B17"/>
    <mergeCell ref="B22:B23"/>
    <mergeCell ref="B10:B11"/>
    <mergeCell ref="I12:I13"/>
    <mergeCell ref="F10:F11"/>
    <mergeCell ref="G10:G11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Zeros="0" zoomScale="90" zoomScaleNormal="90" workbookViewId="0">
      <selection activeCell="C28" sqref="C28"/>
    </sheetView>
  </sheetViews>
  <sheetFormatPr defaultColWidth="9.109375" defaultRowHeight="13.2"/>
  <cols>
    <col min="1" max="2" width="6.6640625" style="6" customWidth="1"/>
    <col min="3" max="3" width="14.33203125" style="6" customWidth="1"/>
    <col min="4" max="4" width="14.33203125" style="5" customWidth="1"/>
    <col min="5" max="6" width="12.109375" style="5" customWidth="1"/>
    <col min="7" max="7" width="12.109375" style="6" customWidth="1"/>
    <col min="8" max="10" width="13.88671875" style="6" customWidth="1"/>
    <col min="11" max="11" width="2.88671875" style="6" customWidth="1"/>
    <col min="12" max="30" width="2.88671875" style="5" customWidth="1"/>
    <col min="31" max="16384" width="9.109375" style="5"/>
  </cols>
  <sheetData>
    <row r="1" spans="1:18" s="4" customFormat="1" ht="18" customHeight="1">
      <c r="A1" s="23" t="s">
        <v>25</v>
      </c>
      <c r="B1" s="23"/>
      <c r="C1" s="2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  <c r="I2" s="3"/>
      <c r="J2" s="3"/>
      <c r="K2" s="3"/>
    </row>
    <row r="3" spans="1:18" ht="18" customHeight="1">
      <c r="F3" s="7" t="s">
        <v>3</v>
      </c>
      <c r="J3" s="5"/>
      <c r="K3" s="5"/>
      <c r="L3" s="6"/>
    </row>
    <row r="4" spans="1:18" ht="17.399999999999999">
      <c r="A4" s="5"/>
      <c r="B4" s="5"/>
      <c r="C4" s="1" t="s">
        <v>18</v>
      </c>
      <c r="F4" s="4"/>
      <c r="G4" s="5"/>
      <c r="K4" s="5"/>
    </row>
    <row r="5" spans="1:18" ht="16.2" thickBot="1">
      <c r="A5" s="5"/>
      <c r="B5" s="5"/>
      <c r="C5" s="7" t="s">
        <v>265</v>
      </c>
      <c r="G5" s="5"/>
      <c r="K5" s="5"/>
    </row>
    <row r="6" spans="1:18" s="32" customFormat="1" ht="13.5" customHeight="1" thickBot="1">
      <c r="A6" s="5"/>
      <c r="B6" s="5"/>
      <c r="C6" s="5"/>
      <c r="D6" s="5"/>
      <c r="E6" s="250" t="s">
        <v>263</v>
      </c>
      <c r="F6" s="251"/>
      <c r="G6" s="252"/>
      <c r="J6" s="5"/>
      <c r="K6" s="5"/>
    </row>
    <row r="7" spans="1:18" s="32" customFormat="1" ht="13.5" customHeight="1">
      <c r="A7" s="248" t="s">
        <v>0</v>
      </c>
      <c r="B7" s="248" t="s">
        <v>244</v>
      </c>
      <c r="C7" s="187" t="s">
        <v>5</v>
      </c>
      <c r="D7" s="186" t="s">
        <v>6</v>
      </c>
      <c r="E7" s="253">
        <v>1</v>
      </c>
      <c r="F7" s="255">
        <v>2</v>
      </c>
      <c r="G7" s="257">
        <v>3</v>
      </c>
      <c r="H7" s="236" t="s">
        <v>2</v>
      </c>
      <c r="I7" s="236" t="s">
        <v>12</v>
      </c>
    </row>
    <row r="8" spans="1:18" ht="13.8" thickBot="1">
      <c r="A8" s="249"/>
      <c r="B8" s="249"/>
      <c r="C8" s="185" t="s">
        <v>7</v>
      </c>
      <c r="D8" s="184" t="s">
        <v>1</v>
      </c>
      <c r="E8" s="254"/>
      <c r="F8" s="256"/>
      <c r="G8" s="258"/>
      <c r="H8" s="237"/>
      <c r="I8" s="237"/>
      <c r="J8" s="32"/>
      <c r="K8" s="5"/>
    </row>
    <row r="9" spans="1:18" ht="12.75" customHeight="1">
      <c r="A9" s="230">
        <f>A8+1</f>
        <v>1</v>
      </c>
      <c r="B9" s="230">
        <f>B11+1</f>
        <v>11</v>
      </c>
      <c r="C9" s="90" t="s">
        <v>65</v>
      </c>
      <c r="D9" s="91" t="s">
        <v>66</v>
      </c>
      <c r="E9" s="259" t="s">
        <v>215</v>
      </c>
      <c r="F9" s="261">
        <v>5.44</v>
      </c>
      <c r="G9" s="263">
        <v>5.23</v>
      </c>
      <c r="H9" s="265">
        <v>5.44</v>
      </c>
      <c r="I9" s="246">
        <f t="shared" ref="I9" si="0">IF(ISBLANK(H9),"",INT(0.188807*(H9*100-210)^1.41))</f>
        <v>683</v>
      </c>
      <c r="J9" s="5"/>
      <c r="K9" s="5"/>
    </row>
    <row r="10" spans="1:18" ht="13.5" customHeight="1" thickBot="1">
      <c r="A10" s="231"/>
      <c r="B10" s="231"/>
      <c r="C10" s="92" t="s">
        <v>138</v>
      </c>
      <c r="D10" s="93" t="s">
        <v>60</v>
      </c>
      <c r="E10" s="260"/>
      <c r="F10" s="262"/>
      <c r="G10" s="264"/>
      <c r="H10" s="266"/>
      <c r="I10" s="247">
        <f t="shared" ref="I10" si="1">IF(ISBLANK(I9),"",INT(0.188807*(I9*100-210)^1.41))</f>
        <v>1232155</v>
      </c>
      <c r="J10" s="5"/>
      <c r="K10" s="5"/>
    </row>
    <row r="11" spans="1:18" ht="12.75" customHeight="1">
      <c r="A11" s="230">
        <f>A9+1</f>
        <v>2</v>
      </c>
      <c r="B11" s="230">
        <f>B19+1</f>
        <v>10</v>
      </c>
      <c r="C11" s="181" t="s">
        <v>167</v>
      </c>
      <c r="D11" s="180" t="s">
        <v>168</v>
      </c>
      <c r="E11" s="259">
        <v>5.08</v>
      </c>
      <c r="F11" s="261">
        <v>5.15</v>
      </c>
      <c r="G11" s="263">
        <v>5.34</v>
      </c>
      <c r="H11" s="265">
        <v>5.34</v>
      </c>
      <c r="I11" s="246">
        <f t="shared" ref="I11" si="2">IF(ISBLANK(H11),"",INT(0.188807*(H11*100-210)^1.41))</f>
        <v>654</v>
      </c>
      <c r="J11" s="5"/>
      <c r="K11" s="5"/>
    </row>
    <row r="12" spans="1:18" ht="13.5" customHeight="1" thickBot="1">
      <c r="A12" s="231"/>
      <c r="B12" s="231"/>
      <c r="C12" s="92" t="s">
        <v>169</v>
      </c>
      <c r="D12" s="93" t="s">
        <v>162</v>
      </c>
      <c r="E12" s="260"/>
      <c r="F12" s="262"/>
      <c r="G12" s="264"/>
      <c r="H12" s="266"/>
      <c r="I12" s="247">
        <f t="shared" ref="I12" si="3">IF(ISBLANK(I11),"",INT(0.188807*(I11*100-210)^1.41))</f>
        <v>1158812</v>
      </c>
      <c r="J12" s="5"/>
      <c r="K12" s="5"/>
    </row>
    <row r="13" spans="1:18" ht="12.75" customHeight="1">
      <c r="A13" s="230">
        <f>A11+1</f>
        <v>3</v>
      </c>
      <c r="B13" s="230">
        <f>B25+1</f>
        <v>8</v>
      </c>
      <c r="C13" s="90" t="s">
        <v>87</v>
      </c>
      <c r="D13" s="91" t="s">
        <v>88</v>
      </c>
      <c r="E13" s="259">
        <v>4.54</v>
      </c>
      <c r="F13" s="261">
        <v>4.88</v>
      </c>
      <c r="G13" s="263">
        <v>4.66</v>
      </c>
      <c r="H13" s="265">
        <v>4.88</v>
      </c>
      <c r="I13" s="246">
        <f t="shared" ref="I13" si="4">IF(ISBLANK(H13),"",INT(0.188807*(H13*100-210)^1.41))</f>
        <v>527</v>
      </c>
      <c r="J13" s="5"/>
      <c r="K13" s="5"/>
    </row>
    <row r="14" spans="1:18" ht="13.5" customHeight="1" thickBot="1">
      <c r="A14" s="231"/>
      <c r="B14" s="231"/>
      <c r="C14" s="92" t="s">
        <v>139</v>
      </c>
      <c r="D14" s="93" t="s">
        <v>60</v>
      </c>
      <c r="E14" s="260"/>
      <c r="F14" s="262"/>
      <c r="G14" s="264"/>
      <c r="H14" s="266"/>
      <c r="I14" s="247">
        <f t="shared" ref="I14" si="5">IF(ISBLANK(I13),"",INT(0.188807*(I13*100-210)^1.41))</f>
        <v>853740</v>
      </c>
      <c r="J14" s="5"/>
      <c r="K14" s="5"/>
    </row>
    <row r="15" spans="1:18" ht="12.75" customHeight="1">
      <c r="A15" s="230">
        <f>A13+1</f>
        <v>4</v>
      </c>
      <c r="B15" s="230">
        <f>B21+1</f>
        <v>4</v>
      </c>
      <c r="C15" s="90" t="s">
        <v>159</v>
      </c>
      <c r="D15" s="91" t="s">
        <v>160</v>
      </c>
      <c r="E15" s="259">
        <v>4.45</v>
      </c>
      <c r="F15" s="261">
        <v>4.42</v>
      </c>
      <c r="G15" s="263">
        <v>4.7300000000000004</v>
      </c>
      <c r="H15" s="265">
        <v>4.7300000000000004</v>
      </c>
      <c r="I15" s="246">
        <f t="shared" ref="I15" si="6">IF(ISBLANK(H15),"",INT(0.188807*(H15*100-210)^1.41))</f>
        <v>487</v>
      </c>
      <c r="J15" s="5"/>
      <c r="K15" s="5"/>
    </row>
    <row r="16" spans="1:18" ht="13.5" customHeight="1" thickBot="1">
      <c r="A16" s="231"/>
      <c r="B16" s="231"/>
      <c r="C16" s="92" t="s">
        <v>161</v>
      </c>
      <c r="D16" s="93" t="s">
        <v>162</v>
      </c>
      <c r="E16" s="260"/>
      <c r="F16" s="262"/>
      <c r="G16" s="264"/>
      <c r="H16" s="266"/>
      <c r="I16" s="247">
        <f t="shared" ref="I16" si="7">IF(ISBLANK(I15),"",INT(0.188807*(I15*100-210)^1.41))</f>
        <v>763462</v>
      </c>
      <c r="J16" s="5"/>
      <c r="K16" s="5"/>
    </row>
    <row r="17" spans="1:11" ht="12.75" customHeight="1">
      <c r="A17" s="230">
        <f>A15+1</f>
        <v>5</v>
      </c>
      <c r="B17" s="230">
        <f>B23+1</f>
        <v>6</v>
      </c>
      <c r="C17" s="90" t="s">
        <v>140</v>
      </c>
      <c r="D17" s="91" t="s">
        <v>141</v>
      </c>
      <c r="E17" s="259">
        <v>4.53</v>
      </c>
      <c r="F17" s="261">
        <v>4.54</v>
      </c>
      <c r="G17" s="263">
        <v>4.72</v>
      </c>
      <c r="H17" s="265">
        <v>4.72</v>
      </c>
      <c r="I17" s="246">
        <f t="shared" ref="I17" si="8">IF(ISBLANK(H17),"",INT(0.188807*(H17*100-210)^1.41))</f>
        <v>485</v>
      </c>
      <c r="J17" s="5"/>
      <c r="K17" s="5"/>
    </row>
    <row r="18" spans="1:11" ht="13.5" customHeight="1" thickBot="1">
      <c r="A18" s="231"/>
      <c r="B18" s="231"/>
      <c r="C18" s="92" t="s">
        <v>142</v>
      </c>
      <c r="D18" s="93" t="s">
        <v>60</v>
      </c>
      <c r="E18" s="260"/>
      <c r="F18" s="262"/>
      <c r="G18" s="264"/>
      <c r="H18" s="266"/>
      <c r="I18" s="247">
        <f t="shared" ref="I18" si="9">IF(ISBLANK(I17),"",INT(0.188807*(I17*100-210)^1.41))</f>
        <v>759026</v>
      </c>
      <c r="J18" s="5"/>
      <c r="K18" s="5"/>
    </row>
    <row r="19" spans="1:11" ht="12.75" customHeight="1">
      <c r="A19" s="230">
        <f>A17+1</f>
        <v>6</v>
      </c>
      <c r="B19" s="230">
        <f>B13+1</f>
        <v>9</v>
      </c>
      <c r="C19" s="90" t="s">
        <v>179</v>
      </c>
      <c r="D19" s="91" t="s">
        <v>180</v>
      </c>
      <c r="E19" s="259">
        <v>4.46</v>
      </c>
      <c r="F19" s="261">
        <v>4.59</v>
      </c>
      <c r="G19" s="263">
        <v>4.45</v>
      </c>
      <c r="H19" s="265">
        <v>4.59</v>
      </c>
      <c r="I19" s="246">
        <f t="shared" ref="I19" si="10">IF(ISBLANK(H19),"",INT(0.188807*(H19*100-210)^1.41))</f>
        <v>451</v>
      </c>
    </row>
    <row r="20" spans="1:11" ht="13.5" customHeight="1" thickBot="1">
      <c r="A20" s="231"/>
      <c r="B20" s="231"/>
      <c r="C20" s="92" t="s">
        <v>181</v>
      </c>
      <c r="D20" s="93" t="s">
        <v>42</v>
      </c>
      <c r="E20" s="260"/>
      <c r="F20" s="262"/>
      <c r="G20" s="264"/>
      <c r="H20" s="266"/>
      <c r="I20" s="247">
        <f t="shared" ref="I20" si="11">IF(ISBLANK(I19),"",INT(0.188807*(I19*100-210)^1.41))</f>
        <v>684776</v>
      </c>
    </row>
    <row r="21" spans="1:11" ht="12.75" customHeight="1">
      <c r="A21" s="230">
        <f>A19+1</f>
        <v>7</v>
      </c>
      <c r="B21" s="230">
        <f>B27+1</f>
        <v>3</v>
      </c>
      <c r="C21" s="90" t="s">
        <v>164</v>
      </c>
      <c r="D21" s="91" t="s">
        <v>165</v>
      </c>
      <c r="E21" s="259">
        <v>4.1500000000000004</v>
      </c>
      <c r="F21" s="261">
        <v>4.2</v>
      </c>
      <c r="G21" s="263">
        <v>4.5599999999999996</v>
      </c>
      <c r="H21" s="265">
        <v>4.5599999999999996</v>
      </c>
      <c r="I21" s="246">
        <f t="shared" ref="I21" si="12">IF(ISBLANK(H21),"",INT(0.188807*(H21*100-210)^1.41))</f>
        <v>443</v>
      </c>
    </row>
    <row r="22" spans="1:11" ht="13.5" customHeight="1" thickBot="1">
      <c r="A22" s="231"/>
      <c r="B22" s="231"/>
      <c r="C22" s="92" t="s">
        <v>166</v>
      </c>
      <c r="D22" s="93" t="s">
        <v>162</v>
      </c>
      <c r="E22" s="260"/>
      <c r="F22" s="262"/>
      <c r="G22" s="264"/>
      <c r="H22" s="266"/>
      <c r="I22" s="247">
        <f t="shared" ref="I22" si="13">IF(ISBLANK(I21),"",INT(0.188807*(I21*100-210)^1.41))</f>
        <v>667632</v>
      </c>
    </row>
    <row r="23" spans="1:11" ht="12.75" customHeight="1">
      <c r="A23" s="230">
        <f>A21+1</f>
        <v>8</v>
      </c>
      <c r="B23" s="230">
        <f>B15+1</f>
        <v>5</v>
      </c>
      <c r="C23" s="90" t="s">
        <v>75</v>
      </c>
      <c r="D23" s="91" t="s">
        <v>147</v>
      </c>
      <c r="E23" s="259">
        <v>4.21</v>
      </c>
      <c r="F23" s="261">
        <v>4.41</v>
      </c>
      <c r="G23" s="263">
        <v>4.47</v>
      </c>
      <c r="H23" s="265">
        <v>4.47</v>
      </c>
      <c r="I23" s="246">
        <f t="shared" ref="I23" si="14">IF(ISBLANK(H23),"",INT(0.188807*(H23*100-210)^1.41))</f>
        <v>421</v>
      </c>
    </row>
    <row r="24" spans="1:11" ht="13.5" customHeight="1" thickBot="1">
      <c r="A24" s="231"/>
      <c r="B24" s="231"/>
      <c r="C24" s="92" t="s">
        <v>148</v>
      </c>
      <c r="D24" s="93" t="s">
        <v>60</v>
      </c>
      <c r="E24" s="260"/>
      <c r="F24" s="262"/>
      <c r="G24" s="264"/>
      <c r="H24" s="266"/>
      <c r="I24" s="247">
        <f t="shared" ref="I24" si="15">IF(ISBLANK(I23),"",INT(0.188807*(I23*100-210)^1.41))</f>
        <v>621146</v>
      </c>
    </row>
    <row r="25" spans="1:11" ht="12.75" customHeight="1">
      <c r="A25" s="230">
        <f>A23+1</f>
        <v>9</v>
      </c>
      <c r="B25" s="230">
        <f>B17+1</f>
        <v>7</v>
      </c>
      <c r="C25" s="90" t="s">
        <v>194</v>
      </c>
      <c r="D25" s="91" t="s">
        <v>195</v>
      </c>
      <c r="E25" s="259">
        <v>4.17</v>
      </c>
      <c r="F25" s="261">
        <v>4.18</v>
      </c>
      <c r="G25" s="263">
        <v>4.29</v>
      </c>
      <c r="H25" s="265">
        <v>4.29</v>
      </c>
      <c r="I25" s="246">
        <f t="shared" ref="I25" si="16">IF(ISBLANK(H25),"",INT(0.188807*(H25*100-210)^1.41))</f>
        <v>376</v>
      </c>
    </row>
    <row r="26" spans="1:11" ht="13.5" customHeight="1" thickBot="1">
      <c r="A26" s="231"/>
      <c r="B26" s="231"/>
      <c r="C26" s="92">
        <v>37832</v>
      </c>
      <c r="D26" s="93" t="s">
        <v>196</v>
      </c>
      <c r="E26" s="260"/>
      <c r="F26" s="262"/>
      <c r="G26" s="264"/>
      <c r="H26" s="266"/>
      <c r="I26" s="247">
        <f t="shared" ref="I26" si="17">IF(ISBLANK(I25),"",INT(0.188807*(I25*100-210)^1.41))</f>
        <v>529179</v>
      </c>
    </row>
    <row r="27" spans="1:11" ht="12.75" customHeight="1">
      <c r="A27" s="230">
        <f>A25+1</f>
        <v>10</v>
      </c>
      <c r="B27" s="230">
        <f>B29+1</f>
        <v>2</v>
      </c>
      <c r="C27" s="154" t="s">
        <v>198</v>
      </c>
      <c r="D27" s="155" t="s">
        <v>199</v>
      </c>
      <c r="E27" s="259">
        <v>3.87</v>
      </c>
      <c r="F27" s="261">
        <v>4.03</v>
      </c>
      <c r="G27" s="263">
        <v>4.07</v>
      </c>
      <c r="H27" s="265">
        <v>4.07</v>
      </c>
      <c r="I27" s="246">
        <f t="shared" ref="I27" si="18">IF(ISBLANK(H27),"",INT(0.188807*(H27*100-210)^1.41))</f>
        <v>324</v>
      </c>
    </row>
    <row r="28" spans="1:11" ht="13.5" customHeight="1" thickBot="1">
      <c r="A28" s="231"/>
      <c r="B28" s="231"/>
      <c r="C28" s="92">
        <v>37607</v>
      </c>
      <c r="D28" s="93" t="s">
        <v>196</v>
      </c>
      <c r="E28" s="260"/>
      <c r="F28" s="262"/>
      <c r="G28" s="264"/>
      <c r="H28" s="266"/>
      <c r="I28" s="247">
        <f t="shared" ref="I28" si="19">IF(ISBLANK(I27),"",INT(0.188807*(I27*100-210)^1.41))</f>
        <v>428454</v>
      </c>
    </row>
    <row r="29" spans="1:11" ht="12.75" customHeight="1">
      <c r="A29" s="230">
        <f>A27+1</f>
        <v>11</v>
      </c>
      <c r="B29" s="230">
        <f>B8+1</f>
        <v>1</v>
      </c>
      <c r="C29" s="90" t="s">
        <v>143</v>
      </c>
      <c r="D29" s="91" t="s">
        <v>144</v>
      </c>
      <c r="E29" s="259" t="s">
        <v>215</v>
      </c>
      <c r="F29" s="261" t="s">
        <v>215</v>
      </c>
      <c r="G29" s="263" t="s">
        <v>215</v>
      </c>
      <c r="H29" s="265" t="s">
        <v>283</v>
      </c>
      <c r="I29" s="246">
        <v>0</v>
      </c>
    </row>
    <row r="30" spans="1:11" ht="13.5" customHeight="1" thickBot="1">
      <c r="A30" s="231"/>
      <c r="B30" s="231"/>
      <c r="C30" s="92" t="s">
        <v>145</v>
      </c>
      <c r="D30" s="93" t="s">
        <v>60</v>
      </c>
      <c r="E30" s="260"/>
      <c r="F30" s="262"/>
      <c r="G30" s="264"/>
      <c r="H30" s="266"/>
      <c r="I30" s="247"/>
    </row>
  </sheetData>
  <mergeCells count="85">
    <mergeCell ref="A29:A30"/>
    <mergeCell ref="E9:E10"/>
    <mergeCell ref="F9:F10"/>
    <mergeCell ref="G9:G10"/>
    <mergeCell ref="H9:H10"/>
    <mergeCell ref="A27:A28"/>
    <mergeCell ref="E11:E12"/>
    <mergeCell ref="F11:F12"/>
    <mergeCell ref="G11:G12"/>
    <mergeCell ref="H11:H12"/>
    <mergeCell ref="A25:A26"/>
    <mergeCell ref="E19:E20"/>
    <mergeCell ref="F19:F20"/>
    <mergeCell ref="G19:G20"/>
    <mergeCell ref="H19:H20"/>
    <mergeCell ref="A13:A14"/>
    <mergeCell ref="E21:E22"/>
    <mergeCell ref="F21:F22"/>
    <mergeCell ref="G21:G22"/>
    <mergeCell ref="H21:H22"/>
    <mergeCell ref="A19:A20"/>
    <mergeCell ref="E17:E18"/>
    <mergeCell ref="F17:F18"/>
    <mergeCell ref="G17:G18"/>
    <mergeCell ref="H17:H18"/>
    <mergeCell ref="A17:A18"/>
    <mergeCell ref="E13:E14"/>
    <mergeCell ref="F13:F14"/>
    <mergeCell ref="G13:G14"/>
    <mergeCell ref="H13:H14"/>
    <mergeCell ref="A21:A22"/>
    <mergeCell ref="G29:G30"/>
    <mergeCell ref="H29:H30"/>
    <mergeCell ref="A15:A16"/>
    <mergeCell ref="E15:E16"/>
    <mergeCell ref="F15:F16"/>
    <mergeCell ref="G15:G16"/>
    <mergeCell ref="H15:H16"/>
    <mergeCell ref="E23:E24"/>
    <mergeCell ref="F23:F24"/>
    <mergeCell ref="G23:G24"/>
    <mergeCell ref="H23:H24"/>
    <mergeCell ref="A23:A24"/>
    <mergeCell ref="E25:E26"/>
    <mergeCell ref="F25:F26"/>
    <mergeCell ref="G25:G26"/>
    <mergeCell ref="H25:H26"/>
    <mergeCell ref="I29:I30"/>
    <mergeCell ref="I27:I28"/>
    <mergeCell ref="I21:I22"/>
    <mergeCell ref="E6:G6"/>
    <mergeCell ref="A7:A8"/>
    <mergeCell ref="E7:E8"/>
    <mergeCell ref="F7:F8"/>
    <mergeCell ref="G7:G8"/>
    <mergeCell ref="A11:A12"/>
    <mergeCell ref="E27:E28"/>
    <mergeCell ref="F27:F28"/>
    <mergeCell ref="G27:G28"/>
    <mergeCell ref="H27:H28"/>
    <mergeCell ref="A9:A10"/>
    <mergeCell ref="E29:E30"/>
    <mergeCell ref="F29:F30"/>
    <mergeCell ref="I23:I24"/>
    <mergeCell ref="I17:I18"/>
    <mergeCell ref="I25:I26"/>
    <mergeCell ref="I13:I14"/>
    <mergeCell ref="H7:H8"/>
    <mergeCell ref="I7:I8"/>
    <mergeCell ref="I19:I20"/>
    <mergeCell ref="I11:I12"/>
    <mergeCell ref="I9:I10"/>
    <mergeCell ref="B7:B8"/>
    <mergeCell ref="B29:B30"/>
    <mergeCell ref="B27:B28"/>
    <mergeCell ref="B21:B22"/>
    <mergeCell ref="B15:B16"/>
    <mergeCell ref="B23:B24"/>
    <mergeCell ref="B17:B18"/>
    <mergeCell ref="B25:B26"/>
    <mergeCell ref="B13:B14"/>
    <mergeCell ref="B19:B20"/>
    <mergeCell ref="B11:B12"/>
    <mergeCell ref="B9:B10"/>
    <mergeCell ref="I15:I16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Zeros="0" topLeftCell="A10" zoomScale="80" zoomScaleNormal="80" workbookViewId="0">
      <selection activeCell="C16" sqref="C16"/>
    </sheetView>
  </sheetViews>
  <sheetFormatPr defaultColWidth="9.109375" defaultRowHeight="13.2"/>
  <cols>
    <col min="1" max="2" width="6.6640625" style="6" customWidth="1"/>
    <col min="3" max="3" width="14.33203125" style="6" customWidth="1"/>
    <col min="4" max="4" width="16.109375" style="5" bestFit="1" customWidth="1"/>
    <col min="5" max="5" width="18.6640625" style="6" customWidth="1"/>
    <col min="6" max="6" width="25.88671875" style="6" bestFit="1" customWidth="1"/>
    <col min="7" max="7" width="13.88671875" style="6" customWidth="1"/>
    <col min="8" max="8" width="2.88671875" style="6" customWidth="1"/>
    <col min="9" max="27" width="2.88671875" style="5" customWidth="1"/>
    <col min="28" max="16384" width="9.109375" style="5"/>
  </cols>
  <sheetData>
    <row r="1" spans="1:15" s="4" customFormat="1" ht="18" customHeight="1">
      <c r="A1" s="23" t="s">
        <v>25</v>
      </c>
      <c r="B1" s="23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3.5" customHeight="1">
      <c r="A2" s="191" t="s">
        <v>91</v>
      </c>
      <c r="B2" s="191"/>
      <c r="C2" s="2"/>
      <c r="D2" s="1"/>
      <c r="E2" s="3"/>
      <c r="F2" s="3"/>
      <c r="G2" s="3"/>
      <c r="H2" s="3"/>
    </row>
    <row r="3" spans="1:15" ht="18" customHeight="1">
      <c r="A3" s="191"/>
      <c r="B3" s="191"/>
      <c r="C3" s="2"/>
      <c r="D3" s="1"/>
      <c r="E3" s="3"/>
      <c r="F3" s="3"/>
      <c r="G3" s="3"/>
      <c r="H3" s="3"/>
      <c r="I3" s="3"/>
      <c r="J3" s="3"/>
    </row>
    <row r="4" spans="1:15" ht="18" customHeight="1">
      <c r="A4" s="191"/>
      <c r="B4" s="191"/>
      <c r="C4" s="1" t="s">
        <v>18</v>
      </c>
      <c r="D4" s="1"/>
      <c r="E4" s="3"/>
      <c r="F4" s="3"/>
      <c r="G4" s="3"/>
      <c r="H4" s="3"/>
      <c r="I4" s="3"/>
      <c r="J4" s="3"/>
    </row>
    <row r="5" spans="1:15" ht="17.399999999999999">
      <c r="A5" s="1"/>
      <c r="B5" s="1"/>
      <c r="C5" s="7" t="s">
        <v>298</v>
      </c>
      <c r="D5" s="7"/>
      <c r="E5" s="4"/>
    </row>
    <row r="6" spans="1:15" ht="16.2" thickBot="1">
      <c r="A6"/>
      <c r="B6"/>
      <c r="C6" s="147" t="s">
        <v>219</v>
      </c>
      <c r="D6"/>
      <c r="E6" s="148"/>
      <c r="F6" s="27">
        <v>1.1574074074074073E-5</v>
      </c>
    </row>
    <row r="7" spans="1:15" ht="15" customHeight="1">
      <c r="A7" s="228" t="s">
        <v>0</v>
      </c>
      <c r="B7" s="228" t="s">
        <v>244</v>
      </c>
      <c r="C7" s="149" t="s">
        <v>5</v>
      </c>
      <c r="D7" s="150" t="s">
        <v>6</v>
      </c>
      <c r="E7" s="238" t="s">
        <v>2</v>
      </c>
      <c r="F7" s="226" t="s">
        <v>12</v>
      </c>
    </row>
    <row r="8" spans="1:15" ht="15" customHeight="1" thickBot="1">
      <c r="A8" s="229"/>
      <c r="B8" s="229"/>
      <c r="C8" s="151" t="s">
        <v>7</v>
      </c>
      <c r="D8" s="152" t="s">
        <v>1</v>
      </c>
      <c r="E8" s="239"/>
      <c r="F8" s="227"/>
    </row>
    <row r="9" spans="1:15" ht="15" customHeight="1">
      <c r="A9" s="230">
        <v>1</v>
      </c>
      <c r="B9" s="230">
        <v>2</v>
      </c>
      <c r="C9" s="100" t="s">
        <v>159</v>
      </c>
      <c r="D9" s="101" t="s">
        <v>160</v>
      </c>
      <c r="E9" s="234" t="s">
        <v>300</v>
      </c>
      <c r="F9" s="226">
        <f t="shared" ref="F9" si="0">IF(ISBLANK(E9),"",INT(0.11193*(254-(E9/$F$6))^1.88))</f>
        <v>620</v>
      </c>
    </row>
    <row r="10" spans="1:15" ht="15" customHeight="1" thickBot="1">
      <c r="A10" s="231"/>
      <c r="B10" s="231"/>
      <c r="C10" s="102" t="s">
        <v>161</v>
      </c>
      <c r="D10" s="103" t="s">
        <v>162</v>
      </c>
      <c r="E10" s="235"/>
      <c r="F10" s="227" t="e">
        <f>IF(ISBLANK(F9),"",INT(0.11193*(254-(F9/$E$6))^1.88))</f>
        <v>#DIV/0!</v>
      </c>
    </row>
    <row r="11" spans="1:15" ht="15" customHeight="1">
      <c r="A11" s="230">
        <v>2</v>
      </c>
      <c r="B11" s="230">
        <v>1</v>
      </c>
      <c r="C11" s="100" t="s">
        <v>194</v>
      </c>
      <c r="D11" s="101" t="s">
        <v>195</v>
      </c>
      <c r="E11" s="234" t="s">
        <v>299</v>
      </c>
      <c r="F11" s="226">
        <f>IF(ISBLANK(E11),"",INT(0.11193*(254-(E11/$F$6))^1.88))</f>
        <v>440</v>
      </c>
    </row>
    <row r="12" spans="1:15" ht="15" customHeight="1" thickBot="1">
      <c r="A12" s="231"/>
      <c r="B12" s="231"/>
      <c r="C12" s="102">
        <v>37832</v>
      </c>
      <c r="D12" s="103" t="s">
        <v>196</v>
      </c>
      <c r="E12" s="235"/>
      <c r="F12" s="227" t="e">
        <f>IF(ISBLANK(F11),"",INT(0.11193*(254-(F11/$E$6))^1.88))</f>
        <v>#DIV/0!</v>
      </c>
    </row>
    <row r="13" spans="1:15" ht="15" customHeight="1">
      <c r="A13" s="230">
        <v>3</v>
      </c>
      <c r="B13" s="230">
        <v>5</v>
      </c>
      <c r="C13" s="100" t="s">
        <v>143</v>
      </c>
      <c r="D13" s="101" t="s">
        <v>144</v>
      </c>
      <c r="E13" s="234" t="s">
        <v>302</v>
      </c>
      <c r="F13" s="226">
        <f t="shared" ref="F13" si="1">IF(ISBLANK(E13),"",INT(0.11193*(254-(E13/$F$6))^1.88))</f>
        <v>254</v>
      </c>
    </row>
    <row r="14" spans="1:15" ht="15" customHeight="1" thickBot="1">
      <c r="A14" s="231"/>
      <c r="B14" s="231"/>
      <c r="C14" s="102" t="s">
        <v>145</v>
      </c>
      <c r="D14" s="103" t="s">
        <v>60</v>
      </c>
      <c r="E14" s="235"/>
      <c r="F14" s="227" t="e">
        <f>IF(ISBLANK(F13),"",INT(0.11193*(254-(F13/$E$6))^1.88))</f>
        <v>#DIV/0!</v>
      </c>
    </row>
    <row r="15" spans="1:15" ht="15" customHeight="1">
      <c r="A15" s="230">
        <v>4</v>
      </c>
      <c r="B15" s="230">
        <v>4</v>
      </c>
      <c r="C15" s="100" t="s">
        <v>198</v>
      </c>
      <c r="D15" s="101" t="s">
        <v>199</v>
      </c>
      <c r="E15" s="234" t="s">
        <v>301</v>
      </c>
      <c r="F15" s="226">
        <f t="shared" ref="F15" si="2">IF(ISBLANK(E15),"",INT(0.11193*(254-(E15/$F$6))^1.88))</f>
        <v>127</v>
      </c>
    </row>
    <row r="16" spans="1:15" ht="15" customHeight="1" thickBot="1">
      <c r="A16" s="231"/>
      <c r="B16" s="231"/>
      <c r="C16" s="102">
        <v>37607</v>
      </c>
      <c r="D16" s="103" t="s">
        <v>196</v>
      </c>
      <c r="E16" s="235"/>
      <c r="F16" s="227" t="e">
        <f t="shared" ref="F16" si="3">IF(ISBLANK(F15),"",INT(0.11193*(254-(F15/$E$6))^1.88))</f>
        <v>#DIV/0!</v>
      </c>
    </row>
    <row r="17" spans="1:6" ht="15" customHeight="1">
      <c r="A17" s="230">
        <v>5</v>
      </c>
      <c r="B17" s="230">
        <v>3</v>
      </c>
      <c r="C17" s="100" t="s">
        <v>164</v>
      </c>
      <c r="D17" s="101" t="s">
        <v>165</v>
      </c>
      <c r="E17" s="234" t="s">
        <v>206</v>
      </c>
      <c r="F17" s="226"/>
    </row>
    <row r="18" spans="1:6" ht="15" customHeight="1" thickBot="1">
      <c r="A18" s="231"/>
      <c r="B18" s="231"/>
      <c r="C18" s="102" t="s">
        <v>166</v>
      </c>
      <c r="D18" s="103" t="s">
        <v>162</v>
      </c>
      <c r="E18" s="235"/>
      <c r="F18" s="227"/>
    </row>
    <row r="19" spans="1:6" ht="15" customHeight="1" thickBot="1">
      <c r="A19"/>
      <c r="B19"/>
      <c r="C19" s="147" t="s">
        <v>231</v>
      </c>
      <c r="D19"/>
      <c r="E19" s="148"/>
      <c r="F19" s="216"/>
    </row>
    <row r="20" spans="1:6" ht="15" customHeight="1">
      <c r="A20" s="228" t="s">
        <v>0</v>
      </c>
      <c r="B20" s="228" t="s">
        <v>244</v>
      </c>
      <c r="C20" s="149" t="s">
        <v>5</v>
      </c>
      <c r="D20" s="150" t="s">
        <v>6</v>
      </c>
      <c r="E20" s="238" t="s">
        <v>2</v>
      </c>
      <c r="F20" s="226" t="s">
        <v>12</v>
      </c>
    </row>
    <row r="21" spans="1:6" ht="15" customHeight="1" thickBot="1">
      <c r="A21" s="229"/>
      <c r="B21" s="229"/>
      <c r="C21" s="151" t="s">
        <v>7</v>
      </c>
      <c r="D21" s="152" t="s">
        <v>1</v>
      </c>
      <c r="E21" s="239"/>
      <c r="F21" s="227"/>
    </row>
    <row r="22" spans="1:6" ht="15" customHeight="1">
      <c r="A22" s="230">
        <v>1</v>
      </c>
      <c r="B22" s="230">
        <v>1</v>
      </c>
      <c r="C22" s="100" t="s">
        <v>65</v>
      </c>
      <c r="D22" s="101" t="s">
        <v>66</v>
      </c>
      <c r="E22" s="234" t="s">
        <v>303</v>
      </c>
      <c r="F22" s="226">
        <f t="shared" ref="F22:F32" si="4">IF(ISBLANK(E22),"",INT(0.11193*(254-(E22/$F$6))^1.88))</f>
        <v>750</v>
      </c>
    </row>
    <row r="23" spans="1:6" ht="15" customHeight="1" thickBot="1">
      <c r="A23" s="231"/>
      <c r="B23" s="231"/>
      <c r="C23" s="102" t="s">
        <v>138</v>
      </c>
      <c r="D23" s="103" t="s">
        <v>60</v>
      </c>
      <c r="E23" s="235"/>
      <c r="F23" s="227" t="e">
        <f t="shared" ref="F23:F33" si="5">IF(ISBLANK(F22),"",INT(0.11193*(254-(F22/$E$6))^1.88))</f>
        <v>#DIV/0!</v>
      </c>
    </row>
    <row r="24" spans="1:6" ht="15" customHeight="1">
      <c r="A24" s="230">
        <v>2</v>
      </c>
      <c r="B24" s="230">
        <v>2</v>
      </c>
      <c r="C24" s="100" t="s">
        <v>167</v>
      </c>
      <c r="D24" s="101" t="s">
        <v>168</v>
      </c>
      <c r="E24" s="234" t="s">
        <v>304</v>
      </c>
      <c r="F24" s="226">
        <f t="shared" si="4"/>
        <v>578</v>
      </c>
    </row>
    <row r="25" spans="1:6" ht="15" customHeight="1" thickBot="1">
      <c r="A25" s="231"/>
      <c r="B25" s="231"/>
      <c r="C25" s="102" t="s">
        <v>169</v>
      </c>
      <c r="D25" s="103" t="s">
        <v>162</v>
      </c>
      <c r="E25" s="235"/>
      <c r="F25" s="227" t="e">
        <f t="shared" si="5"/>
        <v>#DIV/0!</v>
      </c>
    </row>
    <row r="26" spans="1:6" ht="15" customHeight="1">
      <c r="A26" s="230">
        <v>3</v>
      </c>
      <c r="B26" s="230">
        <v>4</v>
      </c>
      <c r="C26" s="100" t="s">
        <v>87</v>
      </c>
      <c r="D26" s="101" t="s">
        <v>88</v>
      </c>
      <c r="E26" s="234" t="s">
        <v>306</v>
      </c>
      <c r="F26" s="226">
        <f>IF(ISBLANK(E26),"",INT(0.11193*(254-(E26/$F$6))^1.88))</f>
        <v>509</v>
      </c>
    </row>
    <row r="27" spans="1:6" ht="15" customHeight="1" thickBot="1">
      <c r="A27" s="231"/>
      <c r="B27" s="231"/>
      <c r="C27" s="102" t="s">
        <v>139</v>
      </c>
      <c r="D27" s="103" t="s">
        <v>60</v>
      </c>
      <c r="E27" s="235"/>
      <c r="F27" s="227" t="e">
        <f>IF(ISBLANK(F26),"",INT(0.11193*(254-(F26/$E$6))^1.88))</f>
        <v>#DIV/0!</v>
      </c>
    </row>
    <row r="28" spans="1:6" ht="15" customHeight="1">
      <c r="A28" s="230">
        <v>4</v>
      </c>
      <c r="B28" s="230">
        <v>3</v>
      </c>
      <c r="C28" s="100" t="s">
        <v>179</v>
      </c>
      <c r="D28" s="101" t="s">
        <v>180</v>
      </c>
      <c r="E28" s="234" t="s">
        <v>305</v>
      </c>
      <c r="F28" s="226">
        <f t="shared" si="4"/>
        <v>496</v>
      </c>
    </row>
    <row r="29" spans="1:6" ht="15" customHeight="1" thickBot="1">
      <c r="A29" s="231"/>
      <c r="B29" s="231"/>
      <c r="C29" s="102" t="s">
        <v>181</v>
      </c>
      <c r="D29" s="103" t="s">
        <v>42</v>
      </c>
      <c r="E29" s="235"/>
      <c r="F29" s="227" t="e">
        <f t="shared" si="5"/>
        <v>#DIV/0!</v>
      </c>
    </row>
    <row r="30" spans="1:6" ht="15" customHeight="1">
      <c r="A30" s="230">
        <v>5</v>
      </c>
      <c r="B30" s="230">
        <v>6</v>
      </c>
      <c r="C30" s="100" t="s">
        <v>75</v>
      </c>
      <c r="D30" s="101" t="s">
        <v>147</v>
      </c>
      <c r="E30" s="234" t="s">
        <v>308</v>
      </c>
      <c r="F30" s="226">
        <f>IF(ISBLANK(E30),"",INT(0.11193*(254-(E30/$F$6))^1.88))</f>
        <v>460</v>
      </c>
    </row>
    <row r="31" spans="1:6" ht="15" customHeight="1" thickBot="1">
      <c r="A31" s="231"/>
      <c r="B31" s="231"/>
      <c r="C31" s="102" t="s">
        <v>148</v>
      </c>
      <c r="D31" s="103" t="s">
        <v>60</v>
      </c>
      <c r="E31" s="235"/>
      <c r="F31" s="227" t="e">
        <f>IF(ISBLANK(F30),"",INT(0.11193*(254-(F30/$E$6))^1.88))</f>
        <v>#DIV/0!</v>
      </c>
    </row>
    <row r="32" spans="1:6" ht="15" customHeight="1">
      <c r="A32" s="230">
        <v>6</v>
      </c>
      <c r="B32" s="230">
        <v>5</v>
      </c>
      <c r="C32" s="100" t="s">
        <v>140</v>
      </c>
      <c r="D32" s="101" t="s">
        <v>141</v>
      </c>
      <c r="E32" s="234" t="s">
        <v>307</v>
      </c>
      <c r="F32" s="226">
        <f t="shared" si="4"/>
        <v>424</v>
      </c>
    </row>
    <row r="33" spans="1:6" ht="15" customHeight="1" thickBot="1">
      <c r="A33" s="231"/>
      <c r="B33" s="231"/>
      <c r="C33" s="102" t="s">
        <v>142</v>
      </c>
      <c r="D33" s="103" t="s">
        <v>60</v>
      </c>
      <c r="E33" s="235"/>
      <c r="F33" s="227" t="e">
        <f t="shared" si="5"/>
        <v>#DIV/0!</v>
      </c>
    </row>
  </sheetData>
  <mergeCells count="52">
    <mergeCell ref="E32:E33"/>
    <mergeCell ref="A32:A33"/>
    <mergeCell ref="E30:E31"/>
    <mergeCell ref="B32:B33"/>
    <mergeCell ref="B30:B31"/>
    <mergeCell ref="A26:A27"/>
    <mergeCell ref="E28:E29"/>
    <mergeCell ref="A28:A29"/>
    <mergeCell ref="E26:E27"/>
    <mergeCell ref="A30:A31"/>
    <mergeCell ref="A7:A8"/>
    <mergeCell ref="E7:E8"/>
    <mergeCell ref="A20:A21"/>
    <mergeCell ref="E20:E21"/>
    <mergeCell ref="F7:F8"/>
    <mergeCell ref="F20:F21"/>
    <mergeCell ref="E17:E18"/>
    <mergeCell ref="A15:A16"/>
    <mergeCell ref="E15:E16"/>
    <mergeCell ref="A17:A18"/>
    <mergeCell ref="E13:E14"/>
    <mergeCell ref="A9:A10"/>
    <mergeCell ref="E11:E12"/>
    <mergeCell ref="A11:A12"/>
    <mergeCell ref="F13:F14"/>
    <mergeCell ref="F22:F23"/>
    <mergeCell ref="F24:F25"/>
    <mergeCell ref="E9:E10"/>
    <mergeCell ref="A13:A14"/>
    <mergeCell ref="F11:F12"/>
    <mergeCell ref="F9:F10"/>
    <mergeCell ref="F17:F18"/>
    <mergeCell ref="A22:A23"/>
    <mergeCell ref="E22:E23"/>
    <mergeCell ref="A24:A25"/>
    <mergeCell ref="E24:E25"/>
    <mergeCell ref="F28:F29"/>
    <mergeCell ref="F26:F27"/>
    <mergeCell ref="F32:F33"/>
    <mergeCell ref="F30:F31"/>
    <mergeCell ref="B7:B8"/>
    <mergeCell ref="B11:B12"/>
    <mergeCell ref="B9:B10"/>
    <mergeCell ref="B17:B18"/>
    <mergeCell ref="B15:B16"/>
    <mergeCell ref="B13:B14"/>
    <mergeCell ref="B20:B21"/>
    <mergeCell ref="B22:B23"/>
    <mergeCell ref="B24:B25"/>
    <mergeCell ref="B28:B29"/>
    <mergeCell ref="B26:B27"/>
    <mergeCell ref="F15:F16"/>
  </mergeCells>
  <printOptions horizontalCentered="1"/>
  <pageMargins left="0.78740157480314965" right="0.78740157480314965" top="1.1811023622047245" bottom="0.78740157480314965" header="0.19685039370078741" footer="0.39370078740157483"/>
  <pageSetup paperSize="9" scale="90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FFFF00"/>
  </sheetPr>
  <dimension ref="A1:S30"/>
  <sheetViews>
    <sheetView showZeros="0" zoomScale="80" zoomScaleNormal="80" workbookViewId="0">
      <selection activeCell="B26" sqref="B26"/>
    </sheetView>
  </sheetViews>
  <sheetFormatPr defaultColWidth="9.109375" defaultRowHeight="13.2"/>
  <cols>
    <col min="1" max="1" width="4.6640625" style="6" customWidth="1"/>
    <col min="2" max="2" width="12.44140625" style="6" bestFit="1" customWidth="1"/>
    <col min="3" max="3" width="14.44140625" style="5" customWidth="1"/>
    <col min="4" max="4" width="16" style="5" customWidth="1"/>
    <col min="5" max="5" width="7.88671875" style="5" customWidth="1"/>
    <col min="6" max="6" width="8.88671875" style="5" customWidth="1"/>
    <col min="7" max="10" width="8.88671875" style="6" customWidth="1"/>
    <col min="11" max="11" width="11.109375" style="6" bestFit="1" customWidth="1"/>
    <col min="12" max="12" width="7.6640625" style="6" customWidth="1"/>
    <col min="13" max="13" width="22.33203125" style="6" customWidth="1"/>
    <col min="14" max="16384" width="9.109375" style="5"/>
  </cols>
  <sheetData>
    <row r="1" spans="1:19" s="4" customFormat="1" ht="18" customHeight="1">
      <c r="A1" s="23" t="s">
        <v>25</v>
      </c>
      <c r="B1" s="2"/>
      <c r="C1" s="1"/>
      <c r="D1" s="1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3.5" customHeight="1">
      <c r="A2" s="10" t="s">
        <v>91</v>
      </c>
      <c r="B2" s="2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18" customHeight="1">
      <c r="A3" s="10"/>
      <c r="B3" s="2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ht="18" customHeight="1">
      <c r="C4" s="1" t="s">
        <v>18</v>
      </c>
      <c r="D4" s="1"/>
      <c r="F4" s="7" t="s">
        <v>3</v>
      </c>
      <c r="J4" s="5"/>
      <c r="K4" s="5"/>
      <c r="L4" s="5"/>
    </row>
    <row r="5" spans="1:19" ht="13.5" customHeight="1" thickBot="1">
      <c r="F5" s="8"/>
      <c r="J5" s="5"/>
      <c r="K5" s="5"/>
      <c r="L5" s="5"/>
    </row>
    <row r="6" spans="1:19" ht="12.75" customHeight="1" thickBot="1">
      <c r="A6" s="26"/>
      <c r="B6" s="26"/>
      <c r="C6" s="7"/>
      <c r="D6" s="7"/>
      <c r="E6" s="27">
        <v>1.1574074074074073E-5</v>
      </c>
      <c r="F6" s="269" t="s">
        <v>4</v>
      </c>
      <c r="G6" s="270"/>
      <c r="H6" s="270"/>
      <c r="I6" s="270"/>
      <c r="J6" s="271"/>
      <c r="K6" s="26"/>
      <c r="L6" s="26"/>
      <c r="M6" s="26"/>
    </row>
    <row r="7" spans="1:19" ht="22.5" customHeight="1">
      <c r="A7" s="272" t="s">
        <v>0</v>
      </c>
      <c r="B7" s="48" t="s">
        <v>5</v>
      </c>
      <c r="C7" s="36" t="s">
        <v>6</v>
      </c>
      <c r="D7" s="67" t="s">
        <v>93</v>
      </c>
      <c r="E7" s="274"/>
      <c r="F7" s="276" t="s">
        <v>186</v>
      </c>
      <c r="G7" s="278" t="s">
        <v>8</v>
      </c>
      <c r="H7" s="280" t="s">
        <v>16</v>
      </c>
      <c r="I7" s="278" t="s">
        <v>9</v>
      </c>
      <c r="J7" s="282" t="s">
        <v>10</v>
      </c>
      <c r="K7" s="236" t="s">
        <v>2</v>
      </c>
      <c r="L7" s="236" t="s">
        <v>35</v>
      </c>
      <c r="M7" s="284" t="s">
        <v>15</v>
      </c>
    </row>
    <row r="8" spans="1:19" ht="13.5" customHeight="1" thickBot="1">
      <c r="A8" s="273"/>
      <c r="B8" s="49" t="s">
        <v>7</v>
      </c>
      <c r="C8" s="38" t="s">
        <v>1</v>
      </c>
      <c r="D8" s="68" t="s">
        <v>94</v>
      </c>
      <c r="E8" s="275"/>
      <c r="F8" s="277"/>
      <c r="G8" s="279"/>
      <c r="H8" s="281"/>
      <c r="I8" s="279"/>
      <c r="J8" s="283"/>
      <c r="K8" s="237"/>
      <c r="L8" s="237"/>
      <c r="M8" s="285"/>
    </row>
    <row r="9" spans="1:19" ht="13.5" customHeight="1">
      <c r="A9" s="217">
        <v>1</v>
      </c>
      <c r="B9" s="90" t="s">
        <v>65</v>
      </c>
      <c r="C9" s="91" t="s">
        <v>66</v>
      </c>
      <c r="D9" s="108" t="s">
        <v>119</v>
      </c>
      <c r="E9" s="118" t="s">
        <v>11</v>
      </c>
      <c r="F9" s="119">
        <v>8.91</v>
      </c>
      <c r="G9" s="41">
        <v>1.65</v>
      </c>
      <c r="H9" s="41">
        <v>11.32</v>
      </c>
      <c r="I9" s="41">
        <v>5.44</v>
      </c>
      <c r="J9" s="42">
        <v>1.6842592592592595E-3</v>
      </c>
      <c r="K9" s="116">
        <f>SUM(F10:J10)</f>
        <v>3773</v>
      </c>
      <c r="L9" s="267" t="str">
        <f>IF(ISBLANK(K9),"",IF(K9&gt;=3650,"KSM",IF(K9&gt;=3100,"I A",IF(K9&gt;=2500,"II A",IF(K9&gt;=2000,"III A",IF(K9&gt;=1600,"I JA",IF(K9&gt;=1250,"II JA",IF(K9&gt;=1000,"III JA"))))))))</f>
        <v>KSM</v>
      </c>
      <c r="M9" s="53" t="s">
        <v>121</v>
      </c>
    </row>
    <row r="10" spans="1:19" ht="13.5" customHeight="1" thickBot="1">
      <c r="A10" s="218"/>
      <c r="B10" s="92" t="s">
        <v>138</v>
      </c>
      <c r="C10" s="93" t="s">
        <v>60</v>
      </c>
      <c r="D10" s="93"/>
      <c r="E10" s="120" t="s">
        <v>12</v>
      </c>
      <c r="F10" s="121">
        <f>IF(ISBLANK(F9),"",INT(20.0479*(17-F9)^1.835))</f>
        <v>929</v>
      </c>
      <c r="G10" s="55">
        <f>IF(ISBLANK(G9),"",INT(1.84523*(G9*100-75)^1.348))</f>
        <v>795</v>
      </c>
      <c r="H10" s="55">
        <f>IF(ISBLANK(H9),"",INT(56.0211*(H9-1.5)^1.05))</f>
        <v>616</v>
      </c>
      <c r="I10" s="55">
        <f>IF(ISBLANK(I9),"",INT(0.188807*(I9*100-210)^1.41))</f>
        <v>683</v>
      </c>
      <c r="J10" s="56">
        <f>IF(ISBLANK(J9),"",INT(0.11193*(254-(J9/$E$6))^1.88))</f>
        <v>750</v>
      </c>
      <c r="K10" s="117">
        <f>K9</f>
        <v>3773</v>
      </c>
      <c r="L10" s="268"/>
      <c r="M10" s="57"/>
    </row>
    <row r="11" spans="1:19">
      <c r="A11" s="217">
        <v>2</v>
      </c>
      <c r="B11" s="94" t="s">
        <v>167</v>
      </c>
      <c r="C11" s="95" t="s">
        <v>168</v>
      </c>
      <c r="D11" s="96"/>
      <c r="E11" s="118" t="s">
        <v>11</v>
      </c>
      <c r="F11" s="119">
        <v>9.5299999999999994</v>
      </c>
      <c r="G11" s="41">
        <v>1.56</v>
      </c>
      <c r="H11" s="41">
        <v>11.11</v>
      </c>
      <c r="I11" s="41">
        <v>5.34</v>
      </c>
      <c r="J11" s="42">
        <v>1.8468749999999998E-3</v>
      </c>
      <c r="K11" s="116">
        <f>SUM(F12:J12)</f>
        <v>3325</v>
      </c>
      <c r="L11" s="267" t="str">
        <f>IF(ISBLANK(K11),"",IF(K11&gt;=3650,"KSM",IF(K11&gt;=3100,"I A",IF(K11&gt;=2500,"II A",IF(K11&gt;=2000,"III A",IF(K11&gt;=1600,"I JA",IF(K11&gt;=1250,"II JA",IF(K11&gt;=1000,"III JA"))))))))</f>
        <v>I A</v>
      </c>
      <c r="M11" s="53" t="s">
        <v>170</v>
      </c>
    </row>
    <row r="12" spans="1:19" ht="13.8" thickBot="1">
      <c r="A12" s="218"/>
      <c r="B12" s="92" t="s">
        <v>169</v>
      </c>
      <c r="C12" s="93" t="s">
        <v>162</v>
      </c>
      <c r="D12" s="97"/>
      <c r="E12" s="120" t="s">
        <v>12</v>
      </c>
      <c r="F12" s="121">
        <f>IF(ISBLANK(F11),"",INT(20.0479*(17-F11)^1.835))</f>
        <v>802</v>
      </c>
      <c r="G12" s="55">
        <f>IF(ISBLANK(G11),"",INT(1.84523*(G11*100-75)^1.348))</f>
        <v>689</v>
      </c>
      <c r="H12" s="55">
        <f>IF(ISBLANK(H11),"",INT(56.0211*(H11-1.5)^1.05))</f>
        <v>602</v>
      </c>
      <c r="I12" s="55">
        <f>IF(ISBLANK(I11),"",INT(0.188807*(I11*100-210)^1.41))</f>
        <v>654</v>
      </c>
      <c r="J12" s="56">
        <f>IF(ISBLANK(J11),"",INT(0.11193*(254-(J11/$E$6))^1.88))</f>
        <v>578</v>
      </c>
      <c r="K12" s="117">
        <f>K11</f>
        <v>3325</v>
      </c>
      <c r="L12" s="268"/>
      <c r="M12" s="57"/>
    </row>
    <row r="13" spans="1:19">
      <c r="A13" s="217">
        <v>3</v>
      </c>
      <c r="B13" s="90" t="s">
        <v>179</v>
      </c>
      <c r="C13" s="91" t="s">
        <v>180</v>
      </c>
      <c r="D13" s="110" t="s">
        <v>177</v>
      </c>
      <c r="E13" s="118" t="s">
        <v>11</v>
      </c>
      <c r="F13" s="119">
        <v>9.9700000000000006</v>
      </c>
      <c r="G13" s="41">
        <v>1.68</v>
      </c>
      <c r="H13" s="41">
        <v>9.6999999999999993</v>
      </c>
      <c r="I13" s="41">
        <v>4.59</v>
      </c>
      <c r="J13" s="42">
        <v>1.9318287037037036E-3</v>
      </c>
      <c r="K13" s="116">
        <f>SUM(F14:J14)</f>
        <v>3005</v>
      </c>
      <c r="L13" s="267" t="str">
        <f>IF(ISBLANK(K13),"",IF(K13&gt;=3650,"KSM",IF(K13&gt;=3100,"I A",IF(K13&gt;=2500,"II A",IF(K13&gt;=2000,"III A",IF(K13&gt;=1600,"I JA",IF(K13&gt;=1250,"II JA",IF(K13&gt;=1000,"III JA"))))))))</f>
        <v>II A</v>
      </c>
      <c r="M13" s="58" t="s">
        <v>183</v>
      </c>
    </row>
    <row r="14" spans="1:19" ht="13.8" thickBot="1">
      <c r="A14" s="218"/>
      <c r="B14" s="92" t="s">
        <v>181</v>
      </c>
      <c r="C14" s="93" t="s">
        <v>42</v>
      </c>
      <c r="D14" s="111" t="s">
        <v>182</v>
      </c>
      <c r="E14" s="120" t="s">
        <v>12</v>
      </c>
      <c r="F14" s="121">
        <f>IF(ISBLANK(F13),"",INT(20.0479*(17-F13)^1.835))</f>
        <v>718</v>
      </c>
      <c r="G14" s="55">
        <f>IF(ISBLANK(G13),"",INT(1.84523*(G13*100-75)^1.348))</f>
        <v>830</v>
      </c>
      <c r="H14" s="55">
        <f>IF(ISBLANK(H13),"",INT(56.0211*(H13-1.5)^1.05))</f>
        <v>510</v>
      </c>
      <c r="I14" s="55">
        <f>IF(ISBLANK(I13),"",INT(0.188807*(I13*100-210)^1.41))</f>
        <v>451</v>
      </c>
      <c r="J14" s="56">
        <f>IF(ISBLANK(J13),"",INT(0.11193*(254-(J13/$E$6))^1.88))</f>
        <v>496</v>
      </c>
      <c r="K14" s="117">
        <f>K13</f>
        <v>3005</v>
      </c>
      <c r="L14" s="268"/>
      <c r="M14" s="57"/>
    </row>
    <row r="15" spans="1:19">
      <c r="A15" s="217">
        <v>4</v>
      </c>
      <c r="B15" s="90" t="s">
        <v>87</v>
      </c>
      <c r="C15" s="91" t="s">
        <v>88</v>
      </c>
      <c r="D15" s="96" t="s">
        <v>119</v>
      </c>
      <c r="E15" s="118" t="s">
        <v>11</v>
      </c>
      <c r="F15" s="119">
        <v>9.7200000000000006</v>
      </c>
      <c r="G15" s="41">
        <v>1.53</v>
      </c>
      <c r="H15" s="41">
        <v>9.3800000000000008</v>
      </c>
      <c r="I15" s="41">
        <v>4.88</v>
      </c>
      <c r="J15" s="42">
        <v>1.9185185185185184E-3</v>
      </c>
      <c r="K15" s="116">
        <f>SUM(F16:J16)</f>
        <v>2945</v>
      </c>
      <c r="L15" s="267" t="str">
        <f>IF(ISBLANK(K15),"",IF(K15&gt;=3650,"KSM",IF(K15&gt;=3100,"I A",IF(K15&gt;=2500,"II A",IF(K15&gt;=2000,"III A",IF(K15&gt;=1600,"I JA",IF(K15&gt;=1250,"II JA",IF(K15&gt;=1000,"III JA"))))))))</f>
        <v>II A</v>
      </c>
      <c r="M15" s="58" t="s">
        <v>128</v>
      </c>
    </row>
    <row r="16" spans="1:19" ht="13.8" thickBot="1">
      <c r="A16" s="218"/>
      <c r="B16" s="92" t="s">
        <v>139</v>
      </c>
      <c r="C16" s="93" t="s">
        <v>60</v>
      </c>
      <c r="D16" s="97"/>
      <c r="E16" s="120" t="s">
        <v>12</v>
      </c>
      <c r="F16" s="121">
        <f>IF(ISBLANK(F15),"",INT(20.0479*(17-F15)^1.835))</f>
        <v>765</v>
      </c>
      <c r="G16" s="55">
        <f>IF(ISBLANK(G15),"",INT(1.84523*(G15*100-75)^1.348))</f>
        <v>655</v>
      </c>
      <c r="H16" s="55">
        <f>IF(ISBLANK(H15),"",INT(56.0211*(H15-1.5)^1.05))</f>
        <v>489</v>
      </c>
      <c r="I16" s="55">
        <f>IF(ISBLANK(I15),"",INT(0.188807*(I15*100-210)^1.41))</f>
        <v>527</v>
      </c>
      <c r="J16" s="56">
        <f>IF(ISBLANK(J15),"",INT(0.11193*(254-(J15/$E$6))^1.88))</f>
        <v>509</v>
      </c>
      <c r="K16" s="117">
        <f>K15</f>
        <v>2945</v>
      </c>
      <c r="L16" s="268"/>
      <c r="M16" s="57"/>
    </row>
    <row r="17" spans="1:13">
      <c r="A17" s="217">
        <v>5</v>
      </c>
      <c r="B17" s="90" t="s">
        <v>159</v>
      </c>
      <c r="C17" s="91" t="s">
        <v>160</v>
      </c>
      <c r="D17" s="109"/>
      <c r="E17" s="118" t="s">
        <v>11</v>
      </c>
      <c r="F17" s="119">
        <v>10.57</v>
      </c>
      <c r="G17" s="41">
        <v>1.41</v>
      </c>
      <c r="H17" s="41">
        <v>10.15</v>
      </c>
      <c r="I17" s="41">
        <v>4.7300000000000004</v>
      </c>
      <c r="J17" s="42">
        <v>1.8054398148148146E-3</v>
      </c>
      <c r="K17" s="116">
        <f>SUM(F18:J18)</f>
        <v>2778</v>
      </c>
      <c r="L17" s="267" t="str">
        <f>IF(ISBLANK(K17),"",IF(K17&gt;=3650,"KSM",IF(K17&gt;=3100,"I A",IF(K17&gt;=2500,"II A",IF(K17&gt;=2000,"III A",IF(K17&gt;=1600,"I JA",IF(K17&gt;=1250,"II JA",IF(K17&gt;=1000,"III JA"))))))))</f>
        <v>II A</v>
      </c>
      <c r="M17" s="58" t="s">
        <v>163</v>
      </c>
    </row>
    <row r="18" spans="1:13" ht="13.8" thickBot="1">
      <c r="A18" s="218"/>
      <c r="B18" s="92" t="s">
        <v>161</v>
      </c>
      <c r="C18" s="93" t="s">
        <v>162</v>
      </c>
      <c r="D18" s="93"/>
      <c r="E18" s="120" t="s">
        <v>12</v>
      </c>
      <c r="F18" s="121">
        <f>IF(ISBLANK(F17),"",INT(20.0479*(17-F17)^1.835))</f>
        <v>609</v>
      </c>
      <c r="G18" s="55">
        <f>IF(ISBLANK(G17),"",INT(1.84523*(G17*100-75)^1.348))</f>
        <v>523</v>
      </c>
      <c r="H18" s="55">
        <f>IF(ISBLANK(H17),"",INT(56.0211*(H17-1.5)^1.05))</f>
        <v>539</v>
      </c>
      <c r="I18" s="55">
        <f>IF(ISBLANK(I17),"",INT(0.188807*(I17*100-210)^1.41))</f>
        <v>487</v>
      </c>
      <c r="J18" s="56">
        <f>IF(ISBLANK(J17),"",INT(0.11193*(254-(J17/$E$6))^1.88))</f>
        <v>620</v>
      </c>
      <c r="K18" s="117">
        <f>K17</f>
        <v>2778</v>
      </c>
      <c r="L18" s="268"/>
      <c r="M18" s="57"/>
    </row>
    <row r="19" spans="1:13">
      <c r="A19" s="217">
        <v>6</v>
      </c>
      <c r="B19" s="90" t="s">
        <v>140</v>
      </c>
      <c r="C19" s="91" t="s">
        <v>141</v>
      </c>
      <c r="D19" s="96" t="s">
        <v>119</v>
      </c>
      <c r="E19" s="118" t="s">
        <v>11</v>
      </c>
      <c r="F19" s="119">
        <v>9.89</v>
      </c>
      <c r="G19" s="41">
        <v>1.44</v>
      </c>
      <c r="H19" s="41">
        <v>8.4499999999999993</v>
      </c>
      <c r="I19" s="41">
        <v>4.72</v>
      </c>
      <c r="J19" s="42">
        <v>2.0120370370370374E-3</v>
      </c>
      <c r="K19" s="116">
        <f>SUM(F20:J20)</f>
        <v>2625</v>
      </c>
      <c r="L19" s="267" t="str">
        <f>IF(ISBLANK(K19),"",IF(K19&gt;=3650,"KSM",IF(K19&gt;=3100,"I A",IF(K19&gt;=2500,"II A",IF(K19&gt;=2000,"III A",IF(K19&gt;=1600,"I JA",IF(K19&gt;=1250,"II JA",IF(K19&gt;=1000,"III JA"))))))))</f>
        <v>II A</v>
      </c>
      <c r="M19" s="58" t="s">
        <v>137</v>
      </c>
    </row>
    <row r="20" spans="1:13" ht="13.8" thickBot="1">
      <c r="A20" s="218"/>
      <c r="B20" s="92" t="s">
        <v>142</v>
      </c>
      <c r="C20" s="93" t="s">
        <v>60</v>
      </c>
      <c r="D20" s="112"/>
      <c r="E20" s="120" t="s">
        <v>12</v>
      </c>
      <c r="F20" s="121">
        <f>IF(ISBLANK(F19),"",INT(20.0479*(17-F19)^1.835))</f>
        <v>733</v>
      </c>
      <c r="G20" s="55">
        <f>IF(ISBLANK(G19),"",INT(1.84523*(G19*100-75)^1.348))</f>
        <v>555</v>
      </c>
      <c r="H20" s="55">
        <f>IF(ISBLANK(H19),"",INT(56.0211*(H19-1.5)^1.05))</f>
        <v>428</v>
      </c>
      <c r="I20" s="55">
        <f>IF(ISBLANK(I19),"",INT(0.188807*(I19*100-210)^1.41))</f>
        <v>485</v>
      </c>
      <c r="J20" s="56">
        <f>IF(ISBLANK(J19),"",INT(0.11193*(254-(J19/$E$6))^1.88))</f>
        <v>424</v>
      </c>
      <c r="K20" s="117">
        <f>K19</f>
        <v>2625</v>
      </c>
      <c r="L20" s="268"/>
      <c r="M20" s="57"/>
    </row>
    <row r="21" spans="1:13">
      <c r="A21" s="217">
        <v>7</v>
      </c>
      <c r="B21" s="90" t="s">
        <v>75</v>
      </c>
      <c r="C21" s="91" t="s">
        <v>147</v>
      </c>
      <c r="D21" s="96" t="s">
        <v>119</v>
      </c>
      <c r="E21" s="118" t="s">
        <v>11</v>
      </c>
      <c r="F21" s="119">
        <v>10.17</v>
      </c>
      <c r="G21" s="41">
        <v>1.56</v>
      </c>
      <c r="H21" s="41">
        <v>7.1</v>
      </c>
      <c r="I21" s="41">
        <v>4.4400000000000004</v>
      </c>
      <c r="J21" s="42">
        <v>1.9712962962962961E-3</v>
      </c>
      <c r="K21" s="116">
        <f>SUM(F22:J22)</f>
        <v>2584</v>
      </c>
      <c r="L21" s="267" t="str">
        <f>IF(ISBLANK(K21),"",IF(K21&gt;=3650,"KSM",IF(K21&gt;=3100,"I A",IF(K21&gt;=2500,"II A",IF(K21&gt;=2000,"III A",IF(K21&gt;=1600,"I JA",IF(K21&gt;=1250,"II JA",IF(K21&gt;=1000,"III JA"))))))))</f>
        <v>II A</v>
      </c>
      <c r="M21" s="58" t="s">
        <v>149</v>
      </c>
    </row>
    <row r="22" spans="1:13" ht="13.8" thickBot="1">
      <c r="A22" s="218"/>
      <c r="B22" s="92" t="s">
        <v>148</v>
      </c>
      <c r="C22" s="93" t="s">
        <v>60</v>
      </c>
      <c r="D22" s="93"/>
      <c r="E22" s="120" t="s">
        <v>12</v>
      </c>
      <c r="F22" s="121">
        <f>IF(ISBLANK(F21),"",INT(20.0479*(17-F21)^1.835))</f>
        <v>681</v>
      </c>
      <c r="G22" s="55">
        <f>IF(ISBLANK(G21),"",INT(1.84523*(G21*100-75)^1.348))</f>
        <v>689</v>
      </c>
      <c r="H22" s="55">
        <f>IF(ISBLANK(H21),"",INT(56.0211*(H21-1.5)^1.05))</f>
        <v>341</v>
      </c>
      <c r="I22" s="55">
        <f>IF(ISBLANK(I21),"",INT(0.188807*(I21*100-210)^1.41))</f>
        <v>413</v>
      </c>
      <c r="J22" s="56">
        <f>IF(ISBLANK(J21),"",INT(0.11193*(254-(J21/$E$6))^1.88))</f>
        <v>460</v>
      </c>
      <c r="K22" s="117">
        <f>K21</f>
        <v>2584</v>
      </c>
      <c r="L22" s="268"/>
      <c r="M22" s="57"/>
    </row>
    <row r="23" spans="1:13">
      <c r="A23" s="217">
        <v>8</v>
      </c>
      <c r="B23" s="90" t="s">
        <v>194</v>
      </c>
      <c r="C23" s="91" t="s">
        <v>195</v>
      </c>
      <c r="D23" s="96" t="s">
        <v>197</v>
      </c>
      <c r="E23" s="118" t="s">
        <v>11</v>
      </c>
      <c r="F23" s="119">
        <v>10.220000000000001</v>
      </c>
      <c r="G23" s="41">
        <v>1.44</v>
      </c>
      <c r="H23" s="41">
        <v>9.86</v>
      </c>
      <c r="I23" s="41">
        <v>4.29</v>
      </c>
      <c r="J23" s="42">
        <v>1.9939814814814816E-3</v>
      </c>
      <c r="K23" s="116">
        <f>SUM(F24:J24)</f>
        <v>2563</v>
      </c>
      <c r="L23" s="267" t="str">
        <f>IF(ISBLANK(K23),"",IF(K23&gt;=3650,"KSM",IF(K23&gt;=3100,"I A",IF(K23&gt;=2500,"II A",IF(K23&gt;=2000,"III A",IF(K23&gt;=1600,"I JA",IF(K23&gt;=1250,"II JA",IF(K23&gt;=1000,"III JA"))))))))</f>
        <v>II A</v>
      </c>
      <c r="M23" s="58" t="s">
        <v>193</v>
      </c>
    </row>
    <row r="24" spans="1:13" ht="13.8" thickBot="1">
      <c r="A24" s="218"/>
      <c r="B24" s="92">
        <v>37832</v>
      </c>
      <c r="C24" s="93" t="s">
        <v>196</v>
      </c>
      <c r="D24" s="115"/>
      <c r="E24" s="120" t="s">
        <v>12</v>
      </c>
      <c r="F24" s="121">
        <f>IF(ISBLANK(F23),"",INT(20.0479*(17-F23)^1.835))</f>
        <v>672</v>
      </c>
      <c r="G24" s="55">
        <f>IF(ISBLANK(G23),"",INT(1.84523*(G23*100-75)^1.348))</f>
        <v>555</v>
      </c>
      <c r="H24" s="55">
        <f>IF(ISBLANK(H23),"",INT(56.0211*(H23-1.5)^1.05))</f>
        <v>520</v>
      </c>
      <c r="I24" s="55">
        <f>IF(ISBLANK(I23),"",INT(0.188807*(I23*100-210)^1.41))</f>
        <v>376</v>
      </c>
      <c r="J24" s="56">
        <f>IF(ISBLANK(J23),"",INT(0.11193*(254-(J23/$E$6))^1.88))</f>
        <v>440</v>
      </c>
      <c r="K24" s="117">
        <f>K23</f>
        <v>2563</v>
      </c>
      <c r="L24" s="268"/>
      <c r="M24" s="57"/>
    </row>
    <row r="25" spans="1:13">
      <c r="A25" s="217">
        <v>9</v>
      </c>
      <c r="B25" s="90" t="s">
        <v>198</v>
      </c>
      <c r="C25" s="91" t="s">
        <v>199</v>
      </c>
      <c r="D25" s="96" t="s">
        <v>197</v>
      </c>
      <c r="E25" s="118" t="s">
        <v>11</v>
      </c>
      <c r="F25" s="119">
        <v>11.66</v>
      </c>
      <c r="G25" s="41">
        <v>1.29</v>
      </c>
      <c r="H25" s="41">
        <v>9.1999999999999993</v>
      </c>
      <c r="I25" s="41">
        <v>4.07</v>
      </c>
      <c r="J25" s="42">
        <v>2.4515046296296294E-3</v>
      </c>
      <c r="K25" s="116">
        <f>SUM(F26:J26)</f>
        <v>1760</v>
      </c>
      <c r="L25" s="267" t="str">
        <f>IF(ISBLANK(K25),"",IF(K25&gt;=3650,"KSM",IF(K25&gt;=3100,"I A",IF(K25&gt;=2500,"II A",IF(K25&gt;=2000,"III A",IF(K25&gt;=1600,"I JA",IF(K25&gt;=1250,"II JA",IF(K25&gt;=1000,"III JA"))))))))</f>
        <v>I JA</v>
      </c>
      <c r="M25" s="58" t="s">
        <v>193</v>
      </c>
    </row>
    <row r="26" spans="1:13" ht="13.8" thickBot="1">
      <c r="A26" s="218"/>
      <c r="B26" s="92">
        <v>37607</v>
      </c>
      <c r="C26" s="93" t="s">
        <v>196</v>
      </c>
      <c r="D26" s="115"/>
      <c r="E26" s="120" t="s">
        <v>12</v>
      </c>
      <c r="F26" s="121">
        <f>IF(ISBLANK(F25),"",INT(20.0479*(17-F25)^1.835))</f>
        <v>433</v>
      </c>
      <c r="G26" s="55">
        <f>IF(ISBLANK(G25),"",INT(1.84523*(G25*100-75)^1.348))</f>
        <v>399</v>
      </c>
      <c r="H26" s="55">
        <f>IF(ISBLANK(H25),"",INT(56.0211*(H25-1.5)^1.05))</f>
        <v>477</v>
      </c>
      <c r="I26" s="55">
        <f>IF(ISBLANK(I25),"",INT(0.188807*(I25*100-210)^1.41))</f>
        <v>324</v>
      </c>
      <c r="J26" s="56">
        <f>IF(ISBLANK(J25),"",INT(0.11193*(254-(J25/$E$6))^1.88))</f>
        <v>127</v>
      </c>
      <c r="K26" s="117">
        <f>K25</f>
        <v>1760</v>
      </c>
      <c r="L26" s="268"/>
      <c r="M26" s="57"/>
    </row>
    <row r="27" spans="1:13">
      <c r="A27" s="217">
        <v>10</v>
      </c>
      <c r="B27" s="90" t="s">
        <v>143</v>
      </c>
      <c r="C27" s="91" t="s">
        <v>144</v>
      </c>
      <c r="D27" s="98" t="s">
        <v>119</v>
      </c>
      <c r="E27" s="118" t="s">
        <v>11</v>
      </c>
      <c r="F27" s="119">
        <v>12.01</v>
      </c>
      <c r="G27" s="41">
        <v>1.26</v>
      </c>
      <c r="H27" s="41">
        <v>9.11</v>
      </c>
      <c r="I27" s="41" t="s">
        <v>283</v>
      </c>
      <c r="J27" s="42">
        <v>2.2340277777777779E-3</v>
      </c>
      <c r="K27" s="116">
        <f>SUM(F28:J28)</f>
        <v>1476</v>
      </c>
      <c r="L27" s="267" t="str">
        <f>IF(ISBLANK(K27),"",IF(K27&gt;=3650,"KSM",IF(K27&gt;=3100,"I A",IF(K27&gt;=2500,"II A",IF(K27&gt;=2000,"III A",IF(K27&gt;=1600,"I JA",IF(K27&gt;=1250,"II JA",IF(K27&gt;=1000,"III JA"))))))))</f>
        <v>II JA</v>
      </c>
      <c r="M27" s="58" t="s">
        <v>146</v>
      </c>
    </row>
    <row r="28" spans="1:13" ht="13.8" thickBot="1">
      <c r="A28" s="218"/>
      <c r="B28" s="92" t="s">
        <v>145</v>
      </c>
      <c r="C28" s="93" t="s">
        <v>60</v>
      </c>
      <c r="D28" s="114"/>
      <c r="E28" s="120" t="s">
        <v>12</v>
      </c>
      <c r="F28" s="121">
        <f>IF(ISBLANK(F27),"",INT(20.0479*(17-F27)^1.835))</f>
        <v>382</v>
      </c>
      <c r="G28" s="55">
        <f>IF(ISBLANK(G27),"",INT(1.84523*(G27*100-75)^1.348))</f>
        <v>369</v>
      </c>
      <c r="H28" s="55">
        <f>IF(ISBLANK(H27),"",INT(56.0211*(H27-1.5)^1.05))</f>
        <v>471</v>
      </c>
      <c r="I28" s="55"/>
      <c r="J28" s="56">
        <f>IF(ISBLANK(J27),"",INT(0.11193*(254-(J27/$E$6))^1.88))</f>
        <v>254</v>
      </c>
      <c r="K28" s="117">
        <f>K27</f>
        <v>1476</v>
      </c>
      <c r="L28" s="268"/>
      <c r="M28" s="57"/>
    </row>
    <row r="29" spans="1:13">
      <c r="A29" s="217"/>
      <c r="B29" s="90" t="s">
        <v>164</v>
      </c>
      <c r="C29" s="91" t="s">
        <v>165</v>
      </c>
      <c r="D29" s="158"/>
      <c r="E29" s="118" t="s">
        <v>11</v>
      </c>
      <c r="F29" s="160">
        <v>10.51</v>
      </c>
      <c r="G29" s="161">
        <v>1.25</v>
      </c>
      <c r="H29" s="161">
        <v>8.32</v>
      </c>
      <c r="I29" s="161">
        <v>4.5599999999999996</v>
      </c>
      <c r="J29" s="162" t="s">
        <v>206</v>
      </c>
      <c r="K29" s="163"/>
      <c r="L29" s="267"/>
      <c r="M29" s="58" t="s">
        <v>163</v>
      </c>
    </row>
    <row r="30" spans="1:13" ht="13.8" thickBot="1">
      <c r="A30" s="218"/>
      <c r="B30" s="92" t="s">
        <v>166</v>
      </c>
      <c r="C30" s="93" t="s">
        <v>162</v>
      </c>
      <c r="D30" s="159"/>
      <c r="E30" s="120" t="s">
        <v>12</v>
      </c>
      <c r="F30" s="121">
        <f>IF(ISBLANK(F29),"",INT(20.0479*(17-F29)^1.835))</f>
        <v>620</v>
      </c>
      <c r="G30" s="55">
        <f>IF(ISBLANK(G29),"",INT(1.84523*(G29*100-75)^1.348))</f>
        <v>359</v>
      </c>
      <c r="H30" s="55">
        <f>IF(ISBLANK(H29),"",INT(56.0211*(H29-1.5)^1.05))</f>
        <v>420</v>
      </c>
      <c r="I30" s="55">
        <f>IF(ISBLANK(I29),"",INT(0.188807*(I29*100-210)^1.41))</f>
        <v>443</v>
      </c>
      <c r="J30" s="56"/>
      <c r="K30" s="164"/>
      <c r="L30" s="268" t="str">
        <f>IF(ISBLANK(K30),"",IF(K30&gt;=3650,"KSM",IF(K30&gt;=3100,"I A",IF(K30&gt;=2500,"II A",IF(K30&gt;=2000,"III A",IF(K30&gt;=1600,"I JA",IF(K30&gt;=1250,"II JA",IF(K30&gt;=1000,"III JA"))))))))</f>
        <v/>
      </c>
      <c r="M30" s="57"/>
    </row>
  </sheetData>
  <sortState ref="B9:M30">
    <sortCondition descending="1" ref="K9:K30"/>
  </sortState>
  <mergeCells count="33">
    <mergeCell ref="A29:A30"/>
    <mergeCell ref="A11:A12"/>
    <mergeCell ref="A13:A14"/>
    <mergeCell ref="K7:K8"/>
    <mergeCell ref="M7:M8"/>
    <mergeCell ref="A9:A10"/>
    <mergeCell ref="A15:A16"/>
    <mergeCell ref="A17:A18"/>
    <mergeCell ref="A19:A20"/>
    <mergeCell ref="A27:A28"/>
    <mergeCell ref="A21:A22"/>
    <mergeCell ref="A23:A24"/>
    <mergeCell ref="A25:A26"/>
    <mergeCell ref="L9:L10"/>
    <mergeCell ref="L11:L12"/>
    <mergeCell ref="L13:L14"/>
    <mergeCell ref="F6:J6"/>
    <mergeCell ref="A7:A8"/>
    <mergeCell ref="E7:E8"/>
    <mergeCell ref="F7:F8"/>
    <mergeCell ref="G7:G8"/>
    <mergeCell ref="H7:H8"/>
    <mergeCell ref="I7:I8"/>
    <mergeCell ref="J7:J8"/>
    <mergeCell ref="L25:L26"/>
    <mergeCell ref="L27:L28"/>
    <mergeCell ref="L29:L30"/>
    <mergeCell ref="L7:L8"/>
    <mergeCell ref="L15:L16"/>
    <mergeCell ref="L17:L18"/>
    <mergeCell ref="L19:L20"/>
    <mergeCell ref="L21:L22"/>
    <mergeCell ref="L23:L24"/>
  </mergeCells>
  <printOptions horizontalCentered="1"/>
  <pageMargins left="0.19685039370078741" right="0.39370078740157483" top="1.1811023622047245" bottom="0.78740157480314965" header="0.19685039370078741" footer="0.39370078740157483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Viršelis</vt:lpstr>
      <vt:lpstr>Kartis vyrai</vt:lpstr>
      <vt:lpstr>Kartis moterys</vt:lpstr>
      <vt:lpstr>1J</vt:lpstr>
      <vt:lpstr>2J</vt:lpstr>
      <vt:lpstr>3J</vt:lpstr>
      <vt:lpstr>4J</vt:lpstr>
      <vt:lpstr>5J</vt:lpstr>
      <vt:lpstr>5-kovė jaunės</vt:lpstr>
      <vt:lpstr>1M</vt:lpstr>
      <vt:lpstr>2M</vt:lpstr>
      <vt:lpstr>3M</vt:lpstr>
      <vt:lpstr>4M</vt:lpstr>
      <vt:lpstr>5M</vt:lpstr>
      <vt:lpstr>5-kovė moterys, jaunuolės</vt:lpstr>
      <vt:lpstr>1Vj </vt:lpstr>
      <vt:lpstr>2Vj</vt:lpstr>
      <vt:lpstr>3Vj</vt:lpstr>
      <vt:lpstr>4Vj</vt:lpstr>
      <vt:lpstr>5Vj</vt:lpstr>
      <vt:lpstr>6Vj</vt:lpstr>
      <vt:lpstr>7Vj</vt:lpstr>
      <vt:lpstr>7-kovė jauniai</vt:lpstr>
      <vt:lpstr>1Jn</vt:lpstr>
      <vt:lpstr>2Jn</vt:lpstr>
      <vt:lpstr>3Jn</vt:lpstr>
      <vt:lpstr>4Jn</vt:lpstr>
      <vt:lpstr>5Jn</vt:lpstr>
      <vt:lpstr>6Jn</vt:lpstr>
      <vt:lpstr>7Jn</vt:lpstr>
      <vt:lpstr>7-kovė U-20</vt:lpstr>
      <vt:lpstr>1V</vt:lpstr>
      <vt:lpstr>2V</vt:lpstr>
      <vt:lpstr>3V</vt:lpstr>
      <vt:lpstr>4V</vt:lpstr>
      <vt:lpstr>5V</vt:lpstr>
      <vt:lpstr>6V</vt:lpstr>
      <vt:lpstr>7v</vt:lpstr>
      <vt:lpstr>7-kovė vyrai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</dc:creator>
  <cp:lastModifiedBy>Step</cp:lastModifiedBy>
  <cp:lastPrinted>2018-12-14T12:33:52Z</cp:lastPrinted>
  <dcterms:created xsi:type="dcterms:W3CDTF">1996-10-14T23:33:28Z</dcterms:created>
  <dcterms:modified xsi:type="dcterms:W3CDTF">2018-12-14T15:29:34Z</dcterms:modified>
</cp:coreProperties>
</file>