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0" windowWidth="11496" windowHeight="9168" tabRatio="749" activeTab="0"/>
  </bookViews>
  <sheets>
    <sheet name="5-kove M" sheetId="1" r:id="rId1"/>
    <sheet name="60bb M" sheetId="2" r:id="rId2"/>
    <sheet name="Aukstis M" sheetId="3" r:id="rId3"/>
    <sheet name="Rutulys M" sheetId="4" r:id="rId4"/>
    <sheet name="Tolis M" sheetId="5" r:id="rId5"/>
    <sheet name="800 M" sheetId="6" r:id="rId6"/>
    <sheet name="7-kove V" sheetId="7" r:id="rId7"/>
    <sheet name="60 V" sheetId="8" r:id="rId8"/>
    <sheet name="Rutulys V" sheetId="9" r:id="rId9"/>
    <sheet name="Aukstis V" sheetId="10" r:id="rId10"/>
    <sheet name="60bb V" sheetId="11" r:id="rId11"/>
    <sheet name="Kartis V" sheetId="12" r:id="rId12"/>
    <sheet name="1000 V 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kal">'[2]kalendorius'!$A$3:$M$51</definedName>
    <definedName name="klp" localSheetId="1">#REF!</definedName>
    <definedName name="klp" localSheetId="10">#REF!</definedName>
    <definedName name="klp" localSheetId="2">#REF!</definedName>
    <definedName name="klp" localSheetId="9">#REF!</definedName>
    <definedName name="klp" localSheetId="11">#REF!</definedName>
    <definedName name="klp">#REF!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abs" localSheetId="1">'[3]3km sp ėj'!#REF!</definedName>
    <definedName name="kvabs" localSheetId="10">'[3]3km sp ėj'!#REF!</definedName>
    <definedName name="kvabs" localSheetId="2">'[3]3km sp ėj'!#REF!</definedName>
    <definedName name="kvabs" localSheetId="9">'[3]3km sp ėj'!#REF!</definedName>
    <definedName name="kvabs" localSheetId="11">'[3]3km sp ėj'!#REF!</definedName>
    <definedName name="kvabs">'[3]3km sp ėj'!#REF!</definedName>
    <definedName name="kvall" localSheetId="1">'[3]4x200m'!#REF!</definedName>
    <definedName name="kvall" localSheetId="10">'[3]4x200m'!#REF!</definedName>
    <definedName name="kvall" localSheetId="11">'[3]4x200m'!#REF!</definedName>
    <definedName name="kvall">'[3]4x200m'!#REF!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'[4]startlist'!$Q$30:$S$1002</definedName>
    <definedName name="prad">'[2]TITULdata'!$S$17:$T$24</definedName>
    <definedName name="prg">'[2]TITULdata'!$J$3:$L$13</definedName>
    <definedName name="_xlnm.Print_Area" localSheetId="3">'Rutulys M'!$A:$IV</definedName>
    <definedName name="_xlnm.Print_Area" localSheetId="8">'Rutulys V'!$A:$IV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 localSheetId="1">#REF!</definedName>
    <definedName name="rzfsdm" localSheetId="10">#REF!</definedName>
    <definedName name="rzfsdm" localSheetId="2">#REF!</definedName>
    <definedName name="rzfsdm" localSheetId="9">#REF!</definedName>
    <definedName name="rzfsdm" localSheetId="11">#REF!</definedName>
    <definedName name="rzfsdm">#REF!</definedName>
    <definedName name="rzfsdv" localSheetId="1">#REF!</definedName>
    <definedName name="rzfsdv" localSheetId="10">#REF!</definedName>
    <definedName name="rzfsdv" localSheetId="2">#REF!</definedName>
    <definedName name="rzfsdv" localSheetId="9">#REF!</definedName>
    <definedName name="rzfsdv" localSheetId="11">#REF!</definedName>
    <definedName name="rzfsdv">#REF!</definedName>
    <definedName name="rzfsm">'[1]60m bb M'!$U$9:$AK$14</definedName>
    <definedName name="rzfssm" localSheetId="1">#REF!</definedName>
    <definedName name="rzfssm" localSheetId="10">#REF!</definedName>
    <definedName name="rzfssm" localSheetId="2">#REF!</definedName>
    <definedName name="rzfssm" localSheetId="9">#REF!</definedName>
    <definedName name="rzfssm" localSheetId="11">#REF!</definedName>
    <definedName name="rzfssm">#REF!</definedName>
    <definedName name="rzfsv" localSheetId="1">#REF!</definedName>
    <definedName name="rzfsv" localSheetId="10">#REF!</definedName>
    <definedName name="rzfsv" localSheetId="2">#REF!</definedName>
    <definedName name="rzfsv" localSheetId="9">#REF!</definedName>
    <definedName name="rzfsv" localSheetId="11">#REF!</definedName>
    <definedName name="rzfsv">#REF!</definedName>
    <definedName name="rzfswm" localSheetId="1">#REF!</definedName>
    <definedName name="rzfswm" localSheetId="2">#REF!</definedName>
    <definedName name="rzfswm" localSheetId="9">#REF!</definedName>
    <definedName name="rzfswm" localSheetId="11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1">#REF!</definedName>
    <definedName name="rzim" localSheetId="10">#REF!</definedName>
    <definedName name="rzim" localSheetId="2">#REF!</definedName>
    <definedName name="rzim" localSheetId="9">#REF!</definedName>
    <definedName name="rzim" localSheetId="11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 localSheetId="1">#REF!</definedName>
    <definedName name="rzsdfam" localSheetId="10">#REF!</definedName>
    <definedName name="rzsdfam" localSheetId="2">#REF!</definedName>
    <definedName name="rzsdfam" localSheetId="9">#REF!</definedName>
    <definedName name="rzsdfam" localSheetId="11">#REF!</definedName>
    <definedName name="rzsdfam">#REF!</definedName>
    <definedName name="rzsfam">'[1]60m bb M'!$B$9:$S$89</definedName>
    <definedName name="rzsfav" localSheetId="1">#REF!</definedName>
    <definedName name="rzsfav" localSheetId="10">#REF!</definedName>
    <definedName name="rzsfav" localSheetId="2">#REF!</definedName>
    <definedName name="rzsfav" localSheetId="9">#REF!</definedName>
    <definedName name="rzsfav" localSheetId="11">#REF!</definedName>
    <definedName name="rzsfav">#REF!</definedName>
    <definedName name="rzsm">'[1]60m M'!$B$8:$R$89</definedName>
    <definedName name="rzssfam" localSheetId="1">#REF!</definedName>
    <definedName name="rzssfam" localSheetId="10">#REF!</definedName>
    <definedName name="rzssfam" localSheetId="2">#REF!</definedName>
    <definedName name="rzssfam" localSheetId="9">#REF!</definedName>
    <definedName name="rzssfam" localSheetId="11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1">#REF!</definedName>
    <definedName name="rzswfam" localSheetId="10">#REF!</definedName>
    <definedName name="rzswfam" localSheetId="2">#REF!</definedName>
    <definedName name="rzswfam" localSheetId="9">#REF!</definedName>
    <definedName name="rzswfam" localSheetId="11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 localSheetId="12">#REF!</definedName>
    <definedName name="Sektoriu_Tolis_V_List" localSheetId="7">#REF!</definedName>
    <definedName name="Sektoriu_Tolis_V_List" localSheetId="1">#REF!</definedName>
    <definedName name="Sektoriu_Tolis_V_List" localSheetId="10">#REF!</definedName>
    <definedName name="Sektoriu_Tolis_V_List" localSheetId="5">#REF!</definedName>
    <definedName name="Sektoriu_Tolis_V_List" localSheetId="2">#REF!</definedName>
    <definedName name="Sektoriu_Tolis_V_List" localSheetId="9">#REF!</definedName>
    <definedName name="Sektoriu_Tolis_V_List" localSheetId="11">#REF!</definedName>
    <definedName name="Sektoriu_Tolis_V_List" localSheetId="3">#REF!</definedName>
    <definedName name="Sektoriu_Tolis_V_List" localSheetId="8">#REF!</definedName>
    <definedName name="Sektoriu_Tolis_V_List" localSheetId="4">#REF!</definedName>
    <definedName name="Sektoriu_Tolis_V_List">#REF!</definedName>
    <definedName name="stm">'[1]Programa'!$H$6:$I$98</definedName>
    <definedName name="stn">'[5]pr_vald'!$H$6:$J$89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1">#REF!</definedName>
    <definedName name="tskk" localSheetId="10">#REF!</definedName>
    <definedName name="tskk" localSheetId="2">#REF!</definedName>
    <definedName name="tskk" localSheetId="9">#REF!</definedName>
    <definedName name="tskk" localSheetId="11">#REF!</definedName>
    <definedName name="tskk">#REF!</definedName>
    <definedName name="uzb">'[4]startlist'!$E$1:$H$28</definedName>
    <definedName name="vaišis" localSheetId="1">#REF!</definedName>
    <definedName name="vaišis" localSheetId="10">#REF!</definedName>
    <definedName name="vaišis" localSheetId="2">#REF!</definedName>
    <definedName name="vaišis" localSheetId="9">#REF!</definedName>
    <definedName name="vaišis" localSheetId="11">#REF!</definedName>
    <definedName name="vaišis">#REF!</definedName>
    <definedName name="vt4tk">'[2]st4tk'!$I$10:$S$81</definedName>
    <definedName name="vtbt">'[2]st4tk'!$K$10:$S$81</definedName>
    <definedName name="vttb">'[2]st6tk'!$K$10:$R$81</definedName>
    <definedName name="zlist">'[6]List'!$E$2:$L$515</definedName>
  </definedNames>
  <calcPr fullCalcOnLoad="1"/>
</workbook>
</file>

<file path=xl/sharedStrings.xml><?xml version="1.0" encoding="utf-8"?>
<sst xmlns="http://schemas.openxmlformats.org/spreadsheetml/2006/main" count="828" uniqueCount="115">
  <si>
    <t>Nr.</t>
  </si>
  <si>
    <t>Vardas</t>
  </si>
  <si>
    <t>Pavardė</t>
  </si>
  <si>
    <t>Treneris</t>
  </si>
  <si>
    <t>Komanda</t>
  </si>
  <si>
    <t>7-kovė</t>
  </si>
  <si>
    <t>Rezultatas</t>
  </si>
  <si>
    <t>Taškai</t>
  </si>
  <si>
    <t>Kv.l.</t>
  </si>
  <si>
    <t>Bandymai</t>
  </si>
  <si>
    <t>Vieta</t>
  </si>
  <si>
    <t>Rezult.</t>
  </si>
  <si>
    <t>60 m</t>
  </si>
  <si>
    <t>Tolis</t>
  </si>
  <si>
    <t>Rutulys</t>
  </si>
  <si>
    <t>Aukštis</t>
  </si>
  <si>
    <t>60 m b.b.</t>
  </si>
  <si>
    <t>Kartis</t>
  </si>
  <si>
    <t>1000 m</t>
  </si>
  <si>
    <t>5 kg</t>
  </si>
  <si>
    <t>Gimimo data</t>
  </si>
  <si>
    <t>Sporto mokykla</t>
  </si>
  <si>
    <t>Sporto klubas</t>
  </si>
  <si>
    <t>1000 m bėgimas jauniai</t>
  </si>
  <si>
    <t>Šuolis su kartimi jauniai</t>
  </si>
  <si>
    <t>60 m barjerinis bėgimas jauniai (0.914-9.14)</t>
  </si>
  <si>
    <t>Šuolis į aukštį jauniai</t>
  </si>
  <si>
    <t>Rutulio stūmimas jauniai (5 kg)</t>
  </si>
  <si>
    <t>60 m bėgimas jauniai</t>
  </si>
  <si>
    <t>7-kovė jauniai</t>
  </si>
  <si>
    <t>0,914-9.14</t>
  </si>
  <si>
    <t>Panevėžys</t>
  </si>
  <si>
    <t>A.Dobregienė</t>
  </si>
  <si>
    <t>Kaunas 1</t>
  </si>
  <si>
    <t>A.Skujytė</t>
  </si>
  <si>
    <t>Startas</t>
  </si>
  <si>
    <t>PKKSC</t>
  </si>
  <si>
    <t>Kaunas, 2019 m. vasario 9 d.</t>
  </si>
  <si>
    <t>LIETUVOS JAUNIŲ LENGVOSIOS ATLETIKOS ČEMPIONATAS</t>
  </si>
  <si>
    <t>Kaunas, 2019 m. vasario 8-9 d.</t>
  </si>
  <si>
    <t>Kaunas, 2019 m. vasario 8 d.</t>
  </si>
  <si>
    <t>Dovydas</t>
  </si>
  <si>
    <t>Kalvelis</t>
  </si>
  <si>
    <t>Tadas</t>
  </si>
  <si>
    <t>Daugėla</t>
  </si>
  <si>
    <t>2002-12-16</t>
  </si>
  <si>
    <t>Eimantas</t>
  </si>
  <si>
    <t>Dromantas</t>
  </si>
  <si>
    <t>2003-07-10</t>
  </si>
  <si>
    <t>Šilalė</t>
  </si>
  <si>
    <t>SM</t>
  </si>
  <si>
    <t>K.Grikšas</t>
  </si>
  <si>
    <t>Zybartas</t>
  </si>
  <si>
    <t>2003-10-20</t>
  </si>
  <si>
    <t>Antanas</t>
  </si>
  <si>
    <t>Zakarka</t>
  </si>
  <si>
    <t>Kasparas</t>
  </si>
  <si>
    <t>Bačianskas</t>
  </si>
  <si>
    <t>ind.</t>
  </si>
  <si>
    <t>Takas</t>
  </si>
  <si>
    <t>Eilė</t>
  </si>
  <si>
    <t>E.Dilys</t>
  </si>
  <si>
    <t>SUC</t>
  </si>
  <si>
    <t>R.laikas</t>
  </si>
  <si>
    <t>X</t>
  </si>
  <si>
    <t>O</t>
  </si>
  <si>
    <t>-</t>
  </si>
  <si>
    <t>XXX</t>
  </si>
  <si>
    <t>XO</t>
  </si>
  <si>
    <t>XXO</t>
  </si>
  <si>
    <t>DNF</t>
  </si>
  <si>
    <t>III A</t>
  </si>
  <si>
    <t>I JA</t>
  </si>
  <si>
    <t>5-kovė jaunės</t>
  </si>
  <si>
    <t>800 m</t>
  </si>
  <si>
    <t>0,762-8,50</t>
  </si>
  <si>
    <t>(3 kg)</t>
  </si>
  <si>
    <t>Satera</t>
  </si>
  <si>
    <t>Balčaitytė</t>
  </si>
  <si>
    <t xml:space="preserve">Klaipėda </t>
  </si>
  <si>
    <t>LAM</t>
  </si>
  <si>
    <t>A.Šilauskas</t>
  </si>
  <si>
    <t>Patricija</t>
  </si>
  <si>
    <t>Karaliūtė</t>
  </si>
  <si>
    <t>2002-11-17</t>
  </si>
  <si>
    <t>M.Vadeikis</t>
  </si>
  <si>
    <t>Diana</t>
  </si>
  <si>
    <t>Kardokaitė</t>
  </si>
  <si>
    <t>2002-08-07</t>
  </si>
  <si>
    <t>N.Gedgaudienė</t>
  </si>
  <si>
    <t>Otilija</t>
  </si>
  <si>
    <t>Končiūtė</t>
  </si>
  <si>
    <t>A.Gavėnas</t>
  </si>
  <si>
    <t>Miglė</t>
  </si>
  <si>
    <t>Mankevičiūtė</t>
  </si>
  <si>
    <t>Kaunas 2</t>
  </si>
  <si>
    <t>R.Ramanauskaitė</t>
  </si>
  <si>
    <t>Greta</t>
  </si>
  <si>
    <t>Taraškevičiūtė</t>
  </si>
  <si>
    <t>A. Dobregienė</t>
  </si>
  <si>
    <t>Agnė</t>
  </si>
  <si>
    <t>Masaitytė</t>
  </si>
  <si>
    <t>2003-11-22</t>
  </si>
  <si>
    <t>Vilnius 2</t>
  </si>
  <si>
    <t>VMSC</t>
  </si>
  <si>
    <t>NM</t>
  </si>
  <si>
    <t>J.Strumskytė-Razgūnė</t>
  </si>
  <si>
    <t>60 m barjerinis bėgimas jaunės (0.762-8.50)</t>
  </si>
  <si>
    <t>5-kovė</t>
  </si>
  <si>
    <t>bėgimas</t>
  </si>
  <si>
    <t>2002-01-30</t>
  </si>
  <si>
    <t>Šuolis į aukštį jaunės</t>
  </si>
  <si>
    <t>Rutulio stūmimas jaunės (3 kg)</t>
  </si>
  <si>
    <t>Šuolis į tolį jaunės</t>
  </si>
  <si>
    <t>800 m bėgimas jaunės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</si>
</sst>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yyyy\-mm\-dd;@"/>
    <numFmt numFmtId="174" formatCode="_(* #,##0.00_);_(* \(#,##0.00\);_(* &quot;-&quot;??_);_(@_)"/>
    <numFmt numFmtId="175" formatCode="m:ss.00"/>
    <numFmt numFmtId="176" formatCode="_-* #,##0_-;\-* #,##0_-;_-* &quot;-&quot;_-;_-@_-"/>
    <numFmt numFmtId="177" formatCode="_-* #,##0.00_-;\-* #,##0.00_-;_-* &quot;-&quot;??_-;_-@_-"/>
    <numFmt numFmtId="178" formatCode="#,##0;\-#,##0;&quot;-&quot;"/>
    <numFmt numFmtId="179" formatCode="#,##0.00;\-#,##0.00;&quot;-&quot;"/>
    <numFmt numFmtId="180" formatCode="#,##0%;\-#,##0%;&quot;- &quot;"/>
    <numFmt numFmtId="181" formatCode="#,##0.0%;\-#,##0.0%;&quot;- &quot;"/>
    <numFmt numFmtId="182" formatCode="#,##0.00%;\-#,##0.00%;&quot;- &quot;"/>
    <numFmt numFmtId="183" formatCode="#,##0.0;\-#,##0.0;&quot;-&quot;"/>
    <numFmt numFmtId="184" formatCode="[Red]0%;[Red]\(0%\)"/>
    <numFmt numFmtId="185" formatCode="[$-FC27]yyyy\ &quot;m.&quot;\ mmmm\ d\ &quot;d.&quot;;@"/>
    <numFmt numFmtId="186" formatCode="[m]:ss.00"/>
    <numFmt numFmtId="187" formatCode="hh:mm;@"/>
    <numFmt numFmtId="188" formatCode="0%;\(0%\)"/>
    <numFmt numFmtId="189" formatCode="\ \ @"/>
    <numFmt numFmtId="190" formatCode="\ \ \ \ @"/>
    <numFmt numFmtId="191" formatCode="_-&quot;IRL&quot;* #,##0_-;\-&quot;IRL&quot;* #,##0_-;_-&quot;IRL&quot;* &quot;-&quot;_-;_-@_-"/>
    <numFmt numFmtId="192" formatCode="_-&quot;IRL&quot;* #,##0.00_-;\-&quot;IRL&quot;* #,##0.00_-;_-&quot;IRL&quot;* &quot;-&quot;??_-;_-@_-"/>
    <numFmt numFmtId="193" formatCode="[$€-2]\ ###,000_);[Red]\([$€-2]\ ###,000\)"/>
    <numFmt numFmtId="194" formatCode="[$-427]yyyy\ &quot;m.&quot;\ mmmm\ d\ &quot;d.&quot;"/>
    <numFmt numFmtId="195" formatCode="mmm/yyyy"/>
    <numFmt numFmtId="196" formatCode="0.000"/>
  </numFmts>
  <fonts count="70">
    <font>
      <sz val="10"/>
      <name val="Arial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8"/>
      <color indexed="9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0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8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178" fontId="20" fillId="0" borderId="0" applyFill="0" applyBorder="0" applyAlignment="0">
      <protection/>
    </xf>
    <xf numFmtId="179" fontId="20" fillId="0" borderId="0" applyFill="0" applyBorder="0" applyAlignment="0">
      <protection/>
    </xf>
    <xf numFmtId="180" fontId="20" fillId="0" borderId="0" applyFill="0" applyBorder="0" applyAlignment="0">
      <protection/>
    </xf>
    <xf numFmtId="181" fontId="20" fillId="0" borderId="0" applyFill="0" applyBorder="0" applyAlignment="0">
      <protection/>
    </xf>
    <xf numFmtId="182" fontId="20" fillId="0" borderId="0" applyFill="0" applyBorder="0" applyAlignment="0">
      <protection/>
    </xf>
    <xf numFmtId="178" fontId="20" fillId="0" borderId="0" applyFill="0" applyBorder="0" applyAlignment="0">
      <protection/>
    </xf>
    <xf numFmtId="183" fontId="20" fillId="0" borderId="0" applyFill="0" applyBorder="0" applyAlignment="0">
      <protection/>
    </xf>
    <xf numFmtId="179" fontId="20" fillId="0" borderId="0" applyFill="0" applyBorder="0" applyAlignment="0">
      <protection/>
    </xf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20" fillId="0" borderId="0" applyFill="0" applyBorder="0" applyAlignment="0"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21" fillId="0" borderId="0" applyFill="0" applyBorder="0" applyAlignment="0">
      <protection/>
    </xf>
    <xf numFmtId="179" fontId="21" fillId="0" borderId="0" applyFill="0" applyBorder="0" applyAlignment="0">
      <protection/>
    </xf>
    <xf numFmtId="178" fontId="21" fillId="0" borderId="0" applyFill="0" applyBorder="0" applyAlignment="0">
      <protection/>
    </xf>
    <xf numFmtId="183" fontId="21" fillId="0" borderId="0" applyFill="0" applyBorder="0" applyAlignment="0">
      <protection/>
    </xf>
    <xf numFmtId="179" fontId="21" fillId="0" borderId="0" applyFill="0" applyBorder="0" applyAlignment="0"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38" fontId="22" fillId="30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31" borderId="1" applyNumberFormat="0" applyAlignment="0" applyProtection="0"/>
    <xf numFmtId="10" fontId="22" fillId="32" borderId="8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178" fontId="25" fillId="0" borderId="0" applyFill="0" applyBorder="0" applyAlignment="0">
      <protection/>
    </xf>
    <xf numFmtId="179" fontId="25" fillId="0" borderId="0" applyFill="0" applyBorder="0" applyAlignment="0">
      <protection/>
    </xf>
    <xf numFmtId="178" fontId="25" fillId="0" borderId="0" applyFill="0" applyBorder="0" applyAlignment="0">
      <protection/>
    </xf>
    <xf numFmtId="183" fontId="25" fillId="0" borderId="0" applyFill="0" applyBorder="0" applyAlignment="0">
      <protection/>
    </xf>
    <xf numFmtId="179" fontId="25" fillId="0" borderId="0" applyFill="0" applyBorder="0" applyAlignment="0">
      <protection/>
    </xf>
    <xf numFmtId="0" fontId="60" fillId="0" borderId="9" applyNumberFormat="0" applyFill="0" applyAlignment="0" applyProtection="0"/>
    <xf numFmtId="0" fontId="61" fillId="33" borderId="0" applyNumberFormat="0" applyBorder="0" applyAlignment="0" applyProtection="0"/>
    <xf numFmtId="184" fontId="26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2" fillId="0" borderId="0">
      <alignment/>
      <protection/>
    </xf>
    <xf numFmtId="21" fontId="2" fillId="0" borderId="0">
      <alignment/>
      <protection/>
    </xf>
    <xf numFmtId="21" fontId="2" fillId="0" borderId="0">
      <alignment/>
      <protection/>
    </xf>
    <xf numFmtId="21" fontId="2" fillId="0" borderId="0">
      <alignment/>
      <protection/>
    </xf>
    <xf numFmtId="2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21" fontId="2" fillId="0" borderId="0">
      <alignment/>
      <protection/>
    </xf>
    <xf numFmtId="21" fontId="2" fillId="0" borderId="0">
      <alignment/>
      <protection/>
    </xf>
    <xf numFmtId="21" fontId="2" fillId="0" borderId="0">
      <alignment/>
      <protection/>
    </xf>
    <xf numFmtId="21" fontId="2" fillId="0" borderId="0">
      <alignment/>
      <protection/>
    </xf>
    <xf numFmtId="2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85" fontId="0" fillId="0" borderId="0">
      <alignment/>
      <protection/>
    </xf>
    <xf numFmtId="173" fontId="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85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85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85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4" fontId="2" fillId="0" borderId="0">
      <alignment/>
      <protection/>
    </xf>
    <xf numFmtId="186" fontId="2" fillId="0" borderId="0">
      <alignment/>
      <protection/>
    </xf>
    <xf numFmtId="184" fontId="2" fillId="0" borderId="0">
      <alignment/>
      <protection/>
    </xf>
    <xf numFmtId="187" fontId="2" fillId="0" borderId="0">
      <alignment/>
      <protection/>
    </xf>
    <xf numFmtId="187" fontId="2" fillId="0" borderId="0">
      <alignment/>
      <protection/>
    </xf>
    <xf numFmtId="187" fontId="2" fillId="0" borderId="0">
      <alignment/>
      <protection/>
    </xf>
    <xf numFmtId="187" fontId="2" fillId="0" borderId="0">
      <alignment/>
      <protection/>
    </xf>
    <xf numFmtId="187" fontId="2" fillId="0" borderId="0">
      <alignment/>
      <protection/>
    </xf>
    <xf numFmtId="187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85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185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21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21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21" fontId="2" fillId="0" borderId="0">
      <alignment/>
      <protection/>
    </xf>
    <xf numFmtId="21" fontId="2" fillId="0" borderId="0">
      <alignment/>
      <protection/>
    </xf>
    <xf numFmtId="21" fontId="2" fillId="0" borderId="0">
      <alignment/>
      <protection/>
    </xf>
    <xf numFmtId="21" fontId="2" fillId="0" borderId="0">
      <alignment/>
      <protection/>
    </xf>
    <xf numFmtId="21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63" fillId="27" borderId="11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8" fontId="28" fillId="0" borderId="0" applyFill="0" applyBorder="0" applyAlignment="0">
      <protection/>
    </xf>
    <xf numFmtId="179" fontId="28" fillId="0" borderId="0" applyFill="0" applyBorder="0" applyAlignment="0">
      <protection/>
    </xf>
    <xf numFmtId="178" fontId="28" fillId="0" borderId="0" applyFill="0" applyBorder="0" applyAlignment="0">
      <protection/>
    </xf>
    <xf numFmtId="183" fontId="28" fillId="0" borderId="0" applyFill="0" applyBorder="0" applyAlignment="0">
      <protection/>
    </xf>
    <xf numFmtId="179" fontId="28" fillId="0" borderId="0" applyFill="0" applyBorder="0" applyAlignment="0">
      <protection/>
    </xf>
    <xf numFmtId="49" fontId="20" fillId="0" borderId="0" applyFill="0" applyBorder="0" applyAlignment="0">
      <protection/>
    </xf>
    <xf numFmtId="189" fontId="20" fillId="0" borderId="0" applyFill="0" applyBorder="0" applyAlignment="0">
      <protection/>
    </xf>
    <xf numFmtId="190" fontId="20" fillId="0" borderId="0" applyFill="0" applyBorder="0" applyAlignment="0">
      <protection/>
    </xf>
    <xf numFmtId="0" fontId="64" fillId="0" borderId="0" applyNumberFormat="0" applyFill="0" applyBorder="0" applyAlignment="0" applyProtection="0"/>
    <xf numFmtId="0" fontId="65" fillId="0" borderId="12" applyNumberFormat="0" applyFill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9" fillId="0" borderId="0">
      <alignment/>
      <protection/>
    </xf>
  </cellStyleXfs>
  <cellXfs count="352">
    <xf numFmtId="0" fontId="0" fillId="0" borderId="0" xfId="0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175" fontId="13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center" vertical="center"/>
    </xf>
    <xf numFmtId="2" fontId="15" fillId="0" borderId="16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75" fontId="15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17" fillId="0" borderId="23" xfId="0" applyFont="1" applyBorder="1" applyAlignment="1">
      <alignment horizontal="right"/>
    </xf>
    <xf numFmtId="0" fontId="3" fillId="0" borderId="24" xfId="0" applyFont="1" applyBorder="1" applyAlignment="1">
      <alignment horizontal="left"/>
    </xf>
    <xf numFmtId="173" fontId="4" fillId="0" borderId="21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right" vertical="center"/>
    </xf>
    <xf numFmtId="0" fontId="8" fillId="0" borderId="0" xfId="818" applyFont="1" applyAlignment="1">
      <alignment vertical="center"/>
      <protection/>
    </xf>
    <xf numFmtId="49" fontId="8" fillId="0" borderId="0" xfId="818" applyNumberFormat="1" applyFont="1" applyAlignment="1">
      <alignment horizontal="left" vertical="center"/>
      <protection/>
    </xf>
    <xf numFmtId="49" fontId="8" fillId="0" borderId="0" xfId="818" applyNumberFormat="1" applyFont="1" applyAlignment="1">
      <alignment horizontal="center" vertical="center"/>
      <protection/>
    </xf>
    <xf numFmtId="49" fontId="19" fillId="0" borderId="0" xfId="818" applyNumberFormat="1" applyFont="1" applyAlignment="1">
      <alignment horizontal="center" vertical="center"/>
      <protection/>
    </xf>
    <xf numFmtId="0" fontId="6" fillId="0" borderId="0" xfId="818" applyFont="1" applyAlignment="1">
      <alignment vertical="center"/>
      <protection/>
    </xf>
    <xf numFmtId="0" fontId="3" fillId="0" borderId="0" xfId="818" applyFont="1" applyAlignment="1">
      <alignment vertical="center"/>
      <protection/>
    </xf>
    <xf numFmtId="49" fontId="4" fillId="0" borderId="0" xfId="818" applyNumberFormat="1" applyFont="1" applyAlignment="1">
      <alignment horizontal="left" vertical="center"/>
      <protection/>
    </xf>
    <xf numFmtId="0" fontId="11" fillId="0" borderId="0" xfId="818" applyFont="1" applyAlignment="1">
      <alignment horizontal="left" vertical="center"/>
      <protection/>
    </xf>
    <xf numFmtId="49" fontId="3" fillId="0" borderId="0" xfId="818" applyNumberFormat="1" applyFont="1" applyAlignment="1">
      <alignment horizontal="center" vertical="center"/>
      <protection/>
    </xf>
    <xf numFmtId="0" fontId="7" fillId="0" borderId="0" xfId="818" applyFont="1" applyAlignment="1">
      <alignment horizontal="right" vertical="center"/>
      <protection/>
    </xf>
    <xf numFmtId="0" fontId="7" fillId="0" borderId="0" xfId="818" applyFont="1" applyAlignment="1">
      <alignment vertical="center"/>
      <protection/>
    </xf>
    <xf numFmtId="0" fontId="19" fillId="0" borderId="0" xfId="818" applyFont="1" applyAlignment="1">
      <alignment vertical="center"/>
      <protection/>
    </xf>
    <xf numFmtId="49" fontId="11" fillId="0" borderId="0" xfId="818" applyNumberFormat="1" applyFont="1" applyBorder="1" applyAlignment="1">
      <alignment horizontal="left" vertical="center"/>
      <protection/>
    </xf>
    <xf numFmtId="0" fontId="10" fillId="0" borderId="0" xfId="818" applyFont="1" applyAlignment="1">
      <alignment horizontal="left" vertical="center"/>
      <protection/>
    </xf>
    <xf numFmtId="49" fontId="6" fillId="0" borderId="0" xfId="818" applyNumberFormat="1" applyFont="1" applyAlignment="1">
      <alignment horizontal="center" vertical="center"/>
      <protection/>
    </xf>
    <xf numFmtId="1" fontId="4" fillId="0" borderId="27" xfId="818" applyNumberFormat="1" applyFont="1" applyBorder="1" applyAlignment="1">
      <alignment horizontal="center" vertical="center"/>
      <protection/>
    </xf>
    <xf numFmtId="1" fontId="4" fillId="0" borderId="3" xfId="818" applyNumberFormat="1" applyFont="1" applyBorder="1" applyAlignment="1">
      <alignment horizontal="center" vertical="center"/>
      <protection/>
    </xf>
    <xf numFmtId="0" fontId="4" fillId="0" borderId="28" xfId="818" applyFont="1" applyBorder="1" applyAlignment="1">
      <alignment horizontal="right" vertical="center"/>
      <protection/>
    </xf>
    <xf numFmtId="0" fontId="4" fillId="0" borderId="29" xfId="818" applyFont="1" applyBorder="1" applyAlignment="1">
      <alignment horizontal="left" vertical="center"/>
      <protection/>
    </xf>
    <xf numFmtId="49" fontId="4" fillId="0" borderId="30" xfId="818" applyNumberFormat="1" applyFont="1" applyBorder="1" applyAlignment="1">
      <alignment horizontal="center" vertical="center"/>
      <protection/>
    </xf>
    <xf numFmtId="0" fontId="4" fillId="0" borderId="30" xfId="818" applyFont="1" applyBorder="1" applyAlignment="1">
      <alignment horizontal="center" vertical="center"/>
      <protection/>
    </xf>
    <xf numFmtId="49" fontId="4" fillId="0" borderId="28" xfId="818" applyNumberFormat="1" applyFont="1" applyBorder="1" applyAlignment="1">
      <alignment horizontal="center" vertical="center"/>
      <protection/>
    </xf>
    <xf numFmtId="0" fontId="4" fillId="0" borderId="31" xfId="818" applyFont="1" applyBorder="1" applyAlignment="1">
      <alignment horizontal="left" vertical="center"/>
      <protection/>
    </xf>
    <xf numFmtId="0" fontId="4" fillId="0" borderId="0" xfId="818" applyFont="1" applyAlignment="1">
      <alignment vertical="center"/>
      <protection/>
    </xf>
    <xf numFmtId="0" fontId="6" fillId="0" borderId="13" xfId="818" applyFont="1" applyBorder="1" applyAlignment="1">
      <alignment horizontal="center" vertical="center"/>
      <protection/>
    </xf>
    <xf numFmtId="0" fontId="7" fillId="0" borderId="8" xfId="818" applyFont="1" applyBorder="1" applyAlignment="1">
      <alignment horizontal="center" vertical="center"/>
      <protection/>
    </xf>
    <xf numFmtId="49" fontId="7" fillId="0" borderId="0" xfId="818" applyNumberFormat="1" applyFont="1" applyAlignment="1">
      <alignment horizontal="left" vertical="center"/>
      <protection/>
    </xf>
    <xf numFmtId="0" fontId="19" fillId="0" borderId="0" xfId="818" applyFont="1" applyAlignment="1">
      <alignment horizontal="left" vertical="center"/>
      <protection/>
    </xf>
    <xf numFmtId="49" fontId="11" fillId="0" borderId="0" xfId="818" applyNumberFormat="1" applyFont="1" applyAlignment="1">
      <alignment horizontal="left" vertical="center"/>
      <protection/>
    </xf>
    <xf numFmtId="1" fontId="4" fillId="0" borderId="3" xfId="309" applyNumberFormat="1" applyFont="1" applyBorder="1" applyAlignment="1">
      <alignment horizontal="center" vertical="center"/>
      <protection/>
    </xf>
    <xf numFmtId="0" fontId="6" fillId="0" borderId="0" xfId="818" applyFont="1" applyBorder="1" applyAlignment="1">
      <alignment vertical="center"/>
      <protection/>
    </xf>
    <xf numFmtId="0" fontId="6" fillId="0" borderId="0" xfId="818" applyFont="1" applyAlignment="1">
      <alignment vertical="center"/>
      <protection/>
    </xf>
    <xf numFmtId="0" fontId="3" fillId="0" borderId="0" xfId="818" applyFont="1" applyAlignment="1">
      <alignment vertical="center"/>
      <protection/>
    </xf>
    <xf numFmtId="49" fontId="4" fillId="0" borderId="0" xfId="818" applyNumberFormat="1" applyFont="1" applyAlignment="1">
      <alignment horizontal="left" vertical="center"/>
      <protection/>
    </xf>
    <xf numFmtId="0" fontId="11" fillId="0" borderId="0" xfId="818" applyFont="1" applyAlignment="1">
      <alignment horizontal="left" vertical="center"/>
      <protection/>
    </xf>
    <xf numFmtId="0" fontId="10" fillId="0" borderId="0" xfId="818" applyFont="1" applyAlignment="1">
      <alignment horizontal="center" vertical="center"/>
      <protection/>
    </xf>
    <xf numFmtId="2" fontId="3" fillId="0" borderId="0" xfId="818" applyNumberFormat="1" applyFont="1" applyAlignment="1">
      <alignment horizontal="left" vertical="center"/>
      <protection/>
    </xf>
    <xf numFmtId="2" fontId="3" fillId="0" borderId="0" xfId="818" applyNumberFormat="1" applyFont="1" applyAlignment="1">
      <alignment horizontal="center" vertical="center"/>
      <protection/>
    </xf>
    <xf numFmtId="0" fontId="7" fillId="0" borderId="0" xfId="818" applyFont="1" applyAlignment="1">
      <alignment vertical="center"/>
      <protection/>
    </xf>
    <xf numFmtId="0" fontId="19" fillId="0" borderId="0" xfId="818" applyFont="1" applyAlignment="1">
      <alignment vertical="center"/>
      <protection/>
    </xf>
    <xf numFmtId="0" fontId="8" fillId="0" borderId="0" xfId="818" applyFont="1" applyAlignment="1">
      <alignment vertical="center"/>
      <protection/>
    </xf>
    <xf numFmtId="49" fontId="19" fillId="0" borderId="0" xfId="818" applyNumberFormat="1" applyFont="1" applyAlignment="1">
      <alignment horizontal="left" vertical="center"/>
      <protection/>
    </xf>
    <xf numFmtId="0" fontId="19" fillId="0" borderId="0" xfId="818" applyFont="1" applyAlignment="1">
      <alignment horizontal="left" vertical="center"/>
      <protection/>
    </xf>
    <xf numFmtId="0" fontId="19" fillId="0" borderId="0" xfId="818" applyFont="1" applyAlignment="1">
      <alignment horizontal="center" vertical="center"/>
      <protection/>
    </xf>
    <xf numFmtId="2" fontId="19" fillId="0" borderId="0" xfId="818" applyNumberFormat="1" applyFont="1" applyAlignment="1">
      <alignment horizontal="left" vertical="center"/>
      <protection/>
    </xf>
    <xf numFmtId="2" fontId="8" fillId="0" borderId="0" xfId="818" applyNumberFormat="1" applyFont="1" applyAlignment="1">
      <alignment horizontal="center" vertical="center"/>
      <protection/>
    </xf>
    <xf numFmtId="49" fontId="7" fillId="0" borderId="0" xfId="818" applyNumberFormat="1" applyFont="1" applyAlignment="1">
      <alignment horizontal="left" vertical="center"/>
      <protection/>
    </xf>
    <xf numFmtId="0" fontId="10" fillId="0" borderId="0" xfId="818" applyFont="1" applyAlignment="1">
      <alignment horizontal="left" vertical="center"/>
      <protection/>
    </xf>
    <xf numFmtId="2" fontId="6" fillId="0" borderId="0" xfId="818" applyNumberFormat="1" applyFont="1" applyAlignment="1">
      <alignment horizontal="left" vertical="center"/>
      <protection/>
    </xf>
    <xf numFmtId="49" fontId="3" fillId="0" borderId="0" xfId="818" applyNumberFormat="1" applyFont="1" applyAlignment="1">
      <alignment horizontal="center" vertical="center"/>
      <protection/>
    </xf>
    <xf numFmtId="0" fontId="7" fillId="0" borderId="0" xfId="818" applyFont="1" applyAlignment="1">
      <alignment horizontal="right" vertical="center"/>
      <protection/>
    </xf>
    <xf numFmtId="49" fontId="6" fillId="0" borderId="0" xfId="818" applyNumberFormat="1" applyFont="1" applyAlignment="1">
      <alignment horizontal="center" vertical="center"/>
      <protection/>
    </xf>
    <xf numFmtId="0" fontId="4" fillId="0" borderId="25" xfId="0" applyFont="1" applyBorder="1" applyAlignment="1">
      <alignment horizontal="center"/>
    </xf>
    <xf numFmtId="0" fontId="10" fillId="0" borderId="0" xfId="818" applyFont="1" applyAlignment="1">
      <alignment vertical="center"/>
      <protection/>
    </xf>
    <xf numFmtId="2" fontId="3" fillId="0" borderId="0" xfId="818" applyNumberFormat="1" applyFont="1" applyAlignment="1">
      <alignment vertical="center"/>
      <protection/>
    </xf>
    <xf numFmtId="49" fontId="3" fillId="0" borderId="0" xfId="818" applyNumberFormat="1" applyFont="1" applyAlignment="1">
      <alignment vertical="center"/>
      <protection/>
    </xf>
    <xf numFmtId="0" fontId="4" fillId="0" borderId="28" xfId="309" applyFont="1" applyBorder="1" applyAlignment="1">
      <alignment horizontal="right" vertical="center"/>
      <protection/>
    </xf>
    <xf numFmtId="0" fontId="4" fillId="0" borderId="29" xfId="309" applyFont="1" applyBorder="1" applyAlignment="1">
      <alignment horizontal="left" vertical="center"/>
      <protection/>
    </xf>
    <xf numFmtId="49" fontId="4" fillId="0" borderId="30" xfId="309" applyNumberFormat="1" applyFont="1" applyBorder="1" applyAlignment="1">
      <alignment horizontal="center" vertical="center"/>
      <protection/>
    </xf>
    <xf numFmtId="0" fontId="4" fillId="0" borderId="30" xfId="309" applyFont="1" applyBorder="1" applyAlignment="1">
      <alignment horizontal="center" vertical="center"/>
      <protection/>
    </xf>
    <xf numFmtId="0" fontId="4" fillId="0" borderId="30" xfId="309" applyFont="1" applyBorder="1" applyAlignment="1">
      <alignment horizontal="center" vertical="center"/>
      <protection/>
    </xf>
    <xf numFmtId="2" fontId="4" fillId="0" borderId="29" xfId="309" applyNumberFormat="1" applyFont="1" applyBorder="1" applyAlignment="1">
      <alignment horizontal="center" vertical="center"/>
      <protection/>
    </xf>
    <xf numFmtId="49" fontId="4" fillId="0" borderId="28" xfId="309" applyNumberFormat="1" applyFont="1" applyBorder="1" applyAlignment="1">
      <alignment horizontal="center" vertical="center"/>
      <protection/>
    </xf>
    <xf numFmtId="0" fontId="4" fillId="0" borderId="31" xfId="309" applyFont="1" applyBorder="1" applyAlignment="1">
      <alignment horizontal="left" vertical="center"/>
      <protection/>
    </xf>
    <xf numFmtId="0" fontId="4" fillId="0" borderId="0" xfId="309" applyFont="1" applyAlignment="1">
      <alignment vertical="center"/>
      <protection/>
    </xf>
    <xf numFmtId="0" fontId="6" fillId="0" borderId="13" xfId="309" applyFont="1" applyBorder="1" applyAlignment="1">
      <alignment horizontal="center" vertical="center"/>
      <protection/>
    </xf>
    <xf numFmtId="2" fontId="12" fillId="0" borderId="8" xfId="309" applyNumberFormat="1" applyFont="1" applyBorder="1" applyAlignment="1">
      <alignment horizontal="center" vertical="center"/>
      <protection/>
    </xf>
    <xf numFmtId="0" fontId="6" fillId="0" borderId="0" xfId="309" applyFont="1" applyAlignment="1">
      <alignment vertical="center"/>
      <protection/>
    </xf>
    <xf numFmtId="1" fontId="4" fillId="0" borderId="20" xfId="309" applyNumberFormat="1" applyFont="1" applyBorder="1" applyAlignment="1">
      <alignment horizontal="center" vertical="center"/>
      <protection/>
    </xf>
    <xf numFmtId="1" fontId="4" fillId="0" borderId="25" xfId="309" applyNumberFormat="1" applyFont="1" applyBorder="1" applyAlignment="1">
      <alignment horizontal="center" vertical="center"/>
      <protection/>
    </xf>
    <xf numFmtId="0" fontId="19" fillId="0" borderId="0" xfId="818" applyFont="1" applyBorder="1" applyAlignment="1">
      <alignment vertical="center"/>
      <protection/>
    </xf>
    <xf numFmtId="0" fontId="4" fillId="0" borderId="0" xfId="818" applyFont="1" applyBorder="1" applyAlignment="1">
      <alignment vertical="center"/>
      <protection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/>
    </xf>
    <xf numFmtId="173" fontId="6" fillId="0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73" fontId="6" fillId="0" borderId="34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5" fillId="0" borderId="35" xfId="0" applyFont="1" applyBorder="1" applyAlignment="1">
      <alignment horizontal="right" vertical="center"/>
    </xf>
    <xf numFmtId="173" fontId="7" fillId="0" borderId="13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center" vertical="center"/>
    </xf>
    <xf numFmtId="2" fontId="3" fillId="0" borderId="38" xfId="818" applyNumberFormat="1" applyFont="1" applyBorder="1" applyAlignment="1">
      <alignment horizontal="center" vertical="center"/>
      <protection/>
    </xf>
    <xf numFmtId="2" fontId="30" fillId="0" borderId="0" xfId="818" applyNumberFormat="1" applyFont="1" applyAlignment="1">
      <alignment horizontal="center" vertical="center"/>
      <protection/>
    </xf>
    <xf numFmtId="49" fontId="30" fillId="0" borderId="0" xfId="818" applyNumberFormat="1" applyFont="1" applyAlignment="1">
      <alignment horizontal="center" vertical="center"/>
      <protection/>
    </xf>
    <xf numFmtId="1" fontId="3" fillId="0" borderId="15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117" applyFont="1" applyAlignment="1">
      <alignment vertical="center"/>
      <protection/>
    </xf>
    <xf numFmtId="49" fontId="8" fillId="0" borderId="0" xfId="117" applyNumberFormat="1" applyFont="1" applyAlignment="1">
      <alignment horizontal="left" vertical="center"/>
      <protection/>
    </xf>
    <xf numFmtId="0" fontId="8" fillId="0" borderId="0" xfId="117" applyFont="1" applyAlignment="1">
      <alignment horizontal="left" vertical="center"/>
      <protection/>
    </xf>
    <xf numFmtId="0" fontId="8" fillId="0" borderId="0" xfId="117" applyFont="1" applyAlignment="1">
      <alignment horizontal="center" vertical="center"/>
      <protection/>
    </xf>
    <xf numFmtId="49" fontId="8" fillId="0" borderId="0" xfId="117" applyNumberFormat="1" applyFont="1" applyAlignment="1">
      <alignment horizontal="center" vertical="center"/>
      <protection/>
    </xf>
    <xf numFmtId="49" fontId="18" fillId="0" borderId="0" xfId="117" applyNumberFormat="1" applyFont="1" applyAlignment="1">
      <alignment horizontal="center" vertical="center"/>
      <protection/>
    </xf>
    <xf numFmtId="49" fontId="19" fillId="0" borderId="0" xfId="117" applyNumberFormat="1" applyFont="1" applyAlignment="1">
      <alignment horizontal="center" vertical="center"/>
      <protection/>
    </xf>
    <xf numFmtId="0" fontId="19" fillId="0" borderId="0" xfId="117" applyFont="1" applyAlignment="1">
      <alignment horizontal="right" vertical="center"/>
      <protection/>
    </xf>
    <xf numFmtId="0" fontId="6" fillId="0" borderId="0" xfId="117" applyFont="1" applyAlignment="1">
      <alignment horizontal="center" vertical="center"/>
      <protection/>
    </xf>
    <xf numFmtId="0" fontId="6" fillId="0" borderId="0" xfId="117" applyFont="1" applyAlignment="1">
      <alignment vertical="center"/>
      <protection/>
    </xf>
    <xf numFmtId="0" fontId="3" fillId="0" borderId="0" xfId="117" applyFont="1" applyAlignment="1">
      <alignment vertical="center"/>
      <protection/>
    </xf>
    <xf numFmtId="49" fontId="4" fillId="0" borderId="0" xfId="117" applyNumberFormat="1" applyFont="1" applyAlignment="1">
      <alignment horizontal="left" vertical="center"/>
      <protection/>
    </xf>
    <xf numFmtId="0" fontId="11" fillId="0" borderId="0" xfId="117" applyFont="1" applyAlignment="1">
      <alignment horizontal="left" vertical="center"/>
      <protection/>
    </xf>
    <xf numFmtId="0" fontId="10" fillId="0" borderId="0" xfId="117" applyFont="1" applyAlignment="1">
      <alignment horizontal="center" vertical="center"/>
      <protection/>
    </xf>
    <xf numFmtId="49" fontId="3" fillId="0" borderId="0" xfId="117" applyNumberFormat="1" applyFont="1" applyAlignment="1">
      <alignment horizontal="center" vertical="center"/>
      <protection/>
    </xf>
    <xf numFmtId="0" fontId="7" fillId="0" borderId="0" xfId="117" applyFont="1" applyAlignment="1">
      <alignment vertical="center"/>
      <protection/>
    </xf>
    <xf numFmtId="0" fontId="19" fillId="0" borderId="0" xfId="117" applyFont="1" applyAlignment="1">
      <alignment horizontal="center" vertical="center"/>
      <protection/>
    </xf>
    <xf numFmtId="0" fontId="19" fillId="0" borderId="0" xfId="117" applyFont="1" applyAlignment="1">
      <alignment horizontal="left" vertical="center"/>
      <protection/>
    </xf>
    <xf numFmtId="0" fontId="19" fillId="0" borderId="0" xfId="117" applyFont="1" applyAlignment="1">
      <alignment vertical="center"/>
      <protection/>
    </xf>
    <xf numFmtId="49" fontId="11" fillId="0" borderId="0" xfId="117" applyNumberFormat="1" applyFont="1" applyAlignment="1">
      <alignment horizontal="left" vertical="center"/>
      <protection/>
    </xf>
    <xf numFmtId="0" fontId="10" fillId="0" borderId="0" xfId="117" applyFont="1" applyAlignment="1">
      <alignment horizontal="left" vertical="center"/>
      <protection/>
    </xf>
    <xf numFmtId="1" fontId="4" fillId="0" borderId="27" xfId="309" applyNumberFormat="1" applyFont="1" applyBorder="1" applyAlignment="1">
      <alignment horizontal="center" vertical="center"/>
      <protection/>
    </xf>
    <xf numFmtId="0" fontId="4" fillId="0" borderId="0" xfId="117" applyFont="1" applyAlignment="1">
      <alignment vertical="center"/>
      <protection/>
    </xf>
    <xf numFmtId="0" fontId="6" fillId="35" borderId="8" xfId="117" applyFont="1" applyFill="1" applyBorder="1" applyAlignment="1">
      <alignment horizontal="center" vertical="center"/>
      <protection/>
    </xf>
    <xf numFmtId="0" fontId="6" fillId="0" borderId="0" xfId="310" applyFont="1" applyAlignment="1">
      <alignment vertical="center"/>
      <protection/>
    </xf>
    <xf numFmtId="49" fontId="7" fillId="0" borderId="0" xfId="117" applyNumberFormat="1" applyFont="1" applyAlignment="1">
      <alignment horizontal="left" vertical="center"/>
      <protection/>
    </xf>
    <xf numFmtId="0" fontId="0" fillId="0" borderId="0" xfId="117">
      <alignment/>
      <protection/>
    </xf>
    <xf numFmtId="0" fontId="3" fillId="0" borderId="37" xfId="0" applyFont="1" applyBorder="1" applyAlignment="1">
      <alignment horizontal="center"/>
    </xf>
    <xf numFmtId="2" fontId="4" fillId="0" borderId="39" xfId="818" applyNumberFormat="1" applyFont="1" applyBorder="1" applyAlignment="1">
      <alignment horizontal="center" vertical="center"/>
      <protection/>
    </xf>
    <xf numFmtId="2" fontId="4" fillId="0" borderId="40" xfId="818" applyNumberFormat="1" applyFont="1" applyBorder="1" applyAlignment="1">
      <alignment horizontal="center" vertical="center"/>
      <protection/>
    </xf>
    <xf numFmtId="2" fontId="4" fillId="0" borderId="41" xfId="818" applyNumberFormat="1" applyFont="1" applyBorder="1" applyAlignment="1">
      <alignment horizontal="center" vertical="center"/>
      <protection/>
    </xf>
    <xf numFmtId="2" fontId="4" fillId="0" borderId="42" xfId="818" applyNumberFormat="1" applyFont="1" applyBorder="1" applyAlignment="1">
      <alignment horizontal="center" vertical="center"/>
      <protection/>
    </xf>
    <xf numFmtId="0" fontId="6" fillId="0" borderId="43" xfId="310" applyFont="1" applyBorder="1" applyAlignment="1">
      <alignment horizontal="center" vertical="center"/>
      <protection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right" vertical="center"/>
    </xf>
    <xf numFmtId="0" fontId="3" fillId="0" borderId="46" xfId="0" applyFont="1" applyBorder="1" applyAlignment="1">
      <alignment horizontal="left" vertical="center"/>
    </xf>
    <xf numFmtId="173" fontId="6" fillId="0" borderId="44" xfId="0" applyNumberFormat="1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7" xfId="310" applyNumberFormat="1" applyFont="1" applyBorder="1" applyAlignment="1">
      <alignment horizontal="center" vertical="center"/>
      <protection/>
    </xf>
    <xf numFmtId="2" fontId="3" fillId="35" borderId="46" xfId="117" applyNumberFormat="1" applyFont="1" applyFill="1" applyBorder="1" applyAlignment="1">
      <alignment horizontal="center" vertical="center"/>
      <protection/>
    </xf>
    <xf numFmtId="0" fontId="6" fillId="35" borderId="44" xfId="818" applyFont="1" applyFill="1" applyBorder="1" applyAlignment="1">
      <alignment horizontal="center" vertical="center"/>
      <protection/>
    </xf>
    <xf numFmtId="0" fontId="7" fillId="0" borderId="48" xfId="0" applyFont="1" applyBorder="1" applyAlignment="1">
      <alignment horizontal="left" vertical="center"/>
    </xf>
    <xf numFmtId="0" fontId="6" fillId="0" borderId="20" xfId="310" applyFont="1" applyBorder="1" applyAlignment="1">
      <alignment horizontal="center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173" fontId="6" fillId="0" borderId="25" xfId="0" applyNumberFormat="1" applyFont="1" applyFill="1" applyBorder="1" applyAlignment="1">
      <alignment horizontal="center" vertical="center"/>
    </xf>
    <xf numFmtId="0" fontId="7" fillId="0" borderId="49" xfId="310" applyNumberFormat="1" applyFont="1" applyBorder="1" applyAlignment="1">
      <alignment horizontal="center" vertical="center"/>
      <protection/>
    </xf>
    <xf numFmtId="2" fontId="3" fillId="35" borderId="23" xfId="117" applyNumberFormat="1" applyFont="1" applyFill="1" applyBorder="1" applyAlignment="1">
      <alignment horizontal="center" vertical="center"/>
      <protection/>
    </xf>
    <xf numFmtId="0" fontId="6" fillId="35" borderId="25" xfId="818" applyFont="1" applyFill="1" applyBorder="1" applyAlignment="1">
      <alignment horizontal="center" vertical="center"/>
      <protection/>
    </xf>
    <xf numFmtId="0" fontId="7" fillId="0" borderId="50" xfId="0" applyFont="1" applyBorder="1" applyAlignment="1">
      <alignment horizontal="left" vertical="center"/>
    </xf>
    <xf numFmtId="0" fontId="6" fillId="35" borderId="44" xfId="117" applyFont="1" applyFill="1" applyBorder="1" applyAlignment="1">
      <alignment horizontal="center" vertical="center"/>
      <protection/>
    </xf>
    <xf numFmtId="0" fontId="67" fillId="0" borderId="13" xfId="0" applyFont="1" applyBorder="1" applyAlignment="1">
      <alignment horizontal="center"/>
    </xf>
    <xf numFmtId="2" fontId="31" fillId="0" borderId="8" xfId="818" applyNumberFormat="1" applyFont="1" applyBorder="1" applyAlignment="1">
      <alignment horizontal="center" vertical="center"/>
      <protection/>
    </xf>
    <xf numFmtId="0" fontId="4" fillId="0" borderId="51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196" fontId="7" fillId="0" borderId="13" xfId="818" applyNumberFormat="1" applyFont="1" applyBorder="1" applyAlignment="1">
      <alignment horizontal="center" vertical="center"/>
      <protection/>
    </xf>
    <xf numFmtId="196" fontId="7" fillId="0" borderId="8" xfId="818" applyNumberFormat="1" applyFont="1" applyBorder="1" applyAlignment="1">
      <alignment horizontal="center" vertical="center"/>
      <protection/>
    </xf>
    <xf numFmtId="2" fontId="69" fillId="35" borderId="8" xfId="818" applyNumberFormat="1" applyFont="1" applyFill="1" applyBorder="1" applyAlignment="1">
      <alignment horizontal="center" vertical="center"/>
      <protection/>
    </xf>
    <xf numFmtId="0" fontId="62" fillId="35" borderId="8" xfId="818" applyFont="1" applyFill="1" applyBorder="1" applyAlignment="1">
      <alignment horizontal="center" vertical="center"/>
      <protection/>
    </xf>
    <xf numFmtId="0" fontId="67" fillId="35" borderId="8" xfId="117" applyFont="1" applyFill="1" applyBorder="1" applyAlignment="1">
      <alignment horizontal="center" vertical="center"/>
      <protection/>
    </xf>
    <xf numFmtId="2" fontId="30" fillId="0" borderId="8" xfId="818" applyNumberFormat="1" applyFont="1" applyBorder="1" applyAlignment="1">
      <alignment horizontal="center" vertical="center"/>
      <protection/>
    </xf>
    <xf numFmtId="0" fontId="30" fillId="0" borderId="8" xfId="818" applyFont="1" applyBorder="1" applyAlignment="1">
      <alignment horizontal="center" vertical="center"/>
      <protection/>
    </xf>
    <xf numFmtId="0" fontId="30" fillId="0" borderId="38" xfId="818" applyFont="1" applyBorder="1" applyAlignment="1">
      <alignment horizontal="center" vertical="center"/>
      <protection/>
    </xf>
    <xf numFmtId="196" fontId="6" fillId="0" borderId="8" xfId="818" applyNumberFormat="1" applyFont="1" applyBorder="1" applyAlignment="1">
      <alignment horizontal="center" vertical="center"/>
      <protection/>
    </xf>
    <xf numFmtId="172" fontId="3" fillId="0" borderId="13" xfId="0" applyNumberFormat="1" applyFont="1" applyBorder="1" applyAlignment="1">
      <alignment horizontal="center" vertical="center"/>
    </xf>
    <xf numFmtId="1" fontId="4" fillId="0" borderId="30" xfId="309" applyNumberFormat="1" applyFont="1" applyBorder="1" applyAlignment="1">
      <alignment horizontal="center" vertical="center"/>
      <protection/>
    </xf>
    <xf numFmtId="0" fontId="4" fillId="0" borderId="3" xfId="818" applyFont="1" applyBorder="1" applyAlignment="1">
      <alignment horizontal="right" vertical="center"/>
      <protection/>
    </xf>
    <xf numFmtId="49" fontId="4" fillId="0" borderId="29" xfId="818" applyNumberFormat="1" applyFont="1" applyBorder="1" applyAlignment="1">
      <alignment horizontal="center" vertical="center"/>
      <protection/>
    </xf>
    <xf numFmtId="0" fontId="4" fillId="0" borderId="29" xfId="818" applyFont="1" applyBorder="1" applyAlignment="1">
      <alignment horizontal="center" vertical="center"/>
      <protection/>
    </xf>
    <xf numFmtId="0" fontId="6" fillId="0" borderId="8" xfId="117" applyFont="1" applyBorder="1" applyAlignment="1">
      <alignment horizontal="center" vertical="center"/>
      <protection/>
    </xf>
    <xf numFmtId="0" fontId="6" fillId="0" borderId="32" xfId="117" applyFont="1" applyBorder="1" applyAlignment="1">
      <alignment horizontal="right" vertical="center"/>
      <protection/>
    </xf>
    <xf numFmtId="0" fontId="3" fillId="0" borderId="33" xfId="117" applyFont="1" applyBorder="1" applyAlignment="1">
      <alignment horizontal="left" vertical="center"/>
      <protection/>
    </xf>
    <xf numFmtId="173" fontId="6" fillId="0" borderId="8" xfId="117" applyNumberFormat="1" applyFont="1" applyFill="1" applyBorder="1" applyAlignment="1">
      <alignment horizontal="center" vertical="center"/>
      <protection/>
    </xf>
    <xf numFmtId="0" fontId="7" fillId="0" borderId="8" xfId="117" applyFont="1" applyBorder="1" applyAlignment="1">
      <alignment horizontal="center" vertical="center"/>
      <protection/>
    </xf>
    <xf numFmtId="175" fontId="3" fillId="0" borderId="8" xfId="818" applyNumberFormat="1" applyFont="1" applyBorder="1" applyAlignment="1">
      <alignment horizontal="center" vertical="center"/>
      <protection/>
    </xf>
    <xf numFmtId="0" fontId="6" fillId="0" borderId="8" xfId="818" applyFont="1" applyBorder="1" applyAlignment="1">
      <alignment horizontal="center" vertical="center"/>
      <protection/>
    </xf>
    <xf numFmtId="0" fontId="7" fillId="0" borderId="8" xfId="117" applyFont="1" applyBorder="1" applyAlignment="1">
      <alignment horizontal="left" vertical="center"/>
      <protection/>
    </xf>
    <xf numFmtId="0" fontId="4" fillId="0" borderId="18" xfId="117" applyFont="1" applyBorder="1" applyAlignment="1">
      <alignment horizontal="center" vertical="center"/>
      <protection/>
    </xf>
    <xf numFmtId="0" fontId="6" fillId="0" borderId="0" xfId="117" applyFont="1" applyAlignment="1">
      <alignment vertical="center"/>
      <protection/>
    </xf>
    <xf numFmtId="0" fontId="3" fillId="0" borderId="0" xfId="117" applyFont="1" applyAlignment="1">
      <alignment vertical="center"/>
      <protection/>
    </xf>
    <xf numFmtId="49" fontId="4" fillId="0" borderId="0" xfId="117" applyNumberFormat="1" applyFont="1" applyAlignment="1">
      <alignment horizontal="left" vertical="center"/>
      <protection/>
    </xf>
    <xf numFmtId="0" fontId="11" fillId="0" borderId="0" xfId="117" applyFont="1" applyAlignment="1">
      <alignment horizontal="left" vertical="center"/>
      <protection/>
    </xf>
    <xf numFmtId="0" fontId="10" fillId="0" borderId="0" xfId="117" applyFont="1" applyAlignment="1">
      <alignment horizontal="center" vertical="center"/>
      <protection/>
    </xf>
    <xf numFmtId="2" fontId="3" fillId="0" borderId="0" xfId="117" applyNumberFormat="1" applyFont="1" applyAlignment="1">
      <alignment horizontal="left" vertical="center"/>
      <protection/>
    </xf>
    <xf numFmtId="2" fontId="3" fillId="0" borderId="0" xfId="117" applyNumberFormat="1" applyFont="1" applyAlignment="1">
      <alignment horizontal="center" vertical="center"/>
      <protection/>
    </xf>
    <xf numFmtId="0" fontId="7" fillId="0" borderId="0" xfId="117" applyFont="1" applyAlignment="1">
      <alignment vertical="center"/>
      <protection/>
    </xf>
    <xf numFmtId="0" fontId="19" fillId="0" borderId="0" xfId="117" applyFont="1" applyAlignment="1">
      <alignment vertical="center"/>
      <protection/>
    </xf>
    <xf numFmtId="0" fontId="8" fillId="0" borderId="0" xfId="117" applyFont="1" applyAlignment="1">
      <alignment vertical="center"/>
      <protection/>
    </xf>
    <xf numFmtId="49" fontId="19" fillId="0" borderId="0" xfId="117" applyNumberFormat="1" applyFont="1" applyAlignment="1">
      <alignment horizontal="left" vertical="center"/>
      <protection/>
    </xf>
    <xf numFmtId="0" fontId="19" fillId="0" borderId="0" xfId="117" applyFont="1" applyAlignment="1">
      <alignment horizontal="left" vertical="center"/>
      <protection/>
    </xf>
    <xf numFmtId="0" fontId="19" fillId="0" borderId="0" xfId="117" applyFont="1" applyAlignment="1">
      <alignment horizontal="center" vertical="center"/>
      <protection/>
    </xf>
    <xf numFmtId="2" fontId="19" fillId="0" borderId="0" xfId="117" applyNumberFormat="1" applyFont="1" applyAlignment="1">
      <alignment horizontal="left" vertical="center"/>
      <protection/>
    </xf>
    <xf numFmtId="2" fontId="8" fillId="0" borderId="0" xfId="117" applyNumberFormat="1" applyFont="1" applyAlignment="1">
      <alignment horizontal="center" vertical="center"/>
      <protection/>
    </xf>
    <xf numFmtId="175" fontId="13" fillId="0" borderId="0" xfId="117" applyNumberFormat="1" applyFont="1" applyFill="1" applyAlignment="1">
      <alignment horizontal="center" vertical="center"/>
      <protection/>
    </xf>
    <xf numFmtId="1" fontId="6" fillId="0" borderId="0" xfId="117" applyNumberFormat="1" applyFont="1" applyAlignment="1">
      <alignment vertical="center"/>
      <protection/>
    </xf>
    <xf numFmtId="0" fontId="4" fillId="0" borderId="17" xfId="117" applyFont="1" applyBorder="1" applyAlignment="1">
      <alignment horizontal="center" vertical="center"/>
      <protection/>
    </xf>
    <xf numFmtId="0" fontId="4" fillId="0" borderId="21" xfId="117" applyFont="1" applyBorder="1" applyAlignment="1">
      <alignment horizontal="center" vertical="center"/>
      <protection/>
    </xf>
    <xf numFmtId="0" fontId="4" fillId="0" borderId="26" xfId="117" applyFont="1" applyBorder="1" applyAlignment="1">
      <alignment horizontal="right" vertical="center"/>
      <protection/>
    </xf>
    <xf numFmtId="0" fontId="4" fillId="0" borderId="22" xfId="117" applyFont="1" applyBorder="1" applyAlignment="1">
      <alignment horizontal="left" vertical="center"/>
      <protection/>
    </xf>
    <xf numFmtId="173" fontId="4" fillId="0" borderId="21" xfId="117" applyNumberFormat="1" applyFont="1" applyBorder="1" applyAlignment="1">
      <alignment horizontal="center" vertical="center"/>
      <protection/>
    </xf>
    <xf numFmtId="0" fontId="4" fillId="0" borderId="18" xfId="117" applyFont="1" applyBorder="1" applyAlignment="1">
      <alignment horizontal="center" vertical="center"/>
      <protection/>
    </xf>
    <xf numFmtId="1" fontId="4" fillId="0" borderId="18" xfId="117" applyNumberFormat="1" applyFont="1" applyBorder="1" applyAlignment="1">
      <alignment horizontal="center" vertical="center"/>
      <protection/>
    </xf>
    <xf numFmtId="0" fontId="4" fillId="0" borderId="51" xfId="117" applyFont="1" applyBorder="1" applyAlignment="1">
      <alignment horizontal="left" vertical="center"/>
      <protection/>
    </xf>
    <xf numFmtId="0" fontId="9" fillId="0" borderId="0" xfId="117" applyFont="1" applyAlignment="1">
      <alignment horizontal="center" vertical="center"/>
      <protection/>
    </xf>
    <xf numFmtId="0" fontId="3" fillId="0" borderId="20" xfId="117" applyFont="1" applyBorder="1" applyAlignment="1">
      <alignment horizontal="center" vertical="center"/>
      <protection/>
    </xf>
    <xf numFmtId="0" fontId="3" fillId="0" borderId="19" xfId="117" applyFont="1" applyBorder="1" applyAlignment="1">
      <alignment horizontal="center" vertical="center"/>
      <protection/>
    </xf>
    <xf numFmtId="0" fontId="3" fillId="0" borderId="24" xfId="117" applyFont="1" applyBorder="1" applyAlignment="1">
      <alignment horizontal="left" vertical="center"/>
      <protection/>
    </xf>
    <xf numFmtId="0" fontId="17" fillId="0" borderId="23" xfId="117" applyFont="1" applyBorder="1" applyAlignment="1">
      <alignment horizontal="right" vertical="center"/>
      <protection/>
    </xf>
    <xf numFmtId="0" fontId="14" fillId="0" borderId="25" xfId="117" applyFont="1" applyBorder="1" applyAlignment="1">
      <alignment horizontal="center" vertical="center"/>
      <protection/>
    </xf>
    <xf numFmtId="0" fontId="14" fillId="0" borderId="19" xfId="117" applyFont="1" applyBorder="1" applyAlignment="1">
      <alignment horizontal="center" vertical="center"/>
      <protection/>
    </xf>
    <xf numFmtId="1" fontId="4" fillId="0" borderId="25" xfId="117" applyNumberFormat="1" applyFont="1" applyBorder="1" applyAlignment="1">
      <alignment horizontal="center" vertical="center"/>
      <protection/>
    </xf>
    <xf numFmtId="0" fontId="4" fillId="0" borderId="25" xfId="117" applyFont="1" applyBorder="1" applyAlignment="1">
      <alignment horizontal="center" vertical="center"/>
      <protection/>
    </xf>
    <xf numFmtId="0" fontId="7" fillId="0" borderId="25" xfId="117" applyFont="1" applyBorder="1" applyAlignment="1">
      <alignment horizontal="center" vertical="center"/>
      <protection/>
    </xf>
    <xf numFmtId="0" fontId="4" fillId="0" borderId="50" xfId="117" applyFont="1" applyBorder="1" applyAlignment="1">
      <alignment horizontal="left" vertical="center"/>
      <protection/>
    </xf>
    <xf numFmtId="0" fontId="3" fillId="0" borderId="0" xfId="117" applyFont="1" applyAlignment="1">
      <alignment horizontal="center" vertical="center"/>
      <protection/>
    </xf>
    <xf numFmtId="0" fontId="3" fillId="0" borderId="15" xfId="117" applyFont="1" applyBorder="1" applyAlignment="1">
      <alignment horizontal="center" vertical="center"/>
      <protection/>
    </xf>
    <xf numFmtId="0" fontId="6" fillId="0" borderId="16" xfId="117" applyFont="1" applyBorder="1" applyAlignment="1">
      <alignment horizontal="center" vertical="center"/>
      <protection/>
    </xf>
    <xf numFmtId="0" fontId="6" fillId="0" borderId="16" xfId="117" applyFont="1" applyBorder="1" applyAlignment="1">
      <alignment horizontal="right" vertical="center"/>
      <protection/>
    </xf>
    <xf numFmtId="0" fontId="3" fillId="0" borderId="0" xfId="117" applyFont="1" applyBorder="1" applyAlignment="1">
      <alignment horizontal="left" vertical="center"/>
      <protection/>
    </xf>
    <xf numFmtId="173" fontId="6" fillId="0" borderId="34" xfId="117" applyNumberFormat="1" applyFont="1" applyFill="1" applyBorder="1" applyAlignment="1">
      <alignment horizontal="center" vertical="center"/>
      <protection/>
    </xf>
    <xf numFmtId="0" fontId="7" fillId="0" borderId="37" xfId="117" applyNumberFormat="1" applyFont="1" applyBorder="1" applyAlignment="1">
      <alignment horizontal="center" vertical="center"/>
      <protection/>
    </xf>
    <xf numFmtId="0" fontId="7" fillId="0" borderId="15" xfId="117" applyNumberFormat="1" applyFont="1" applyBorder="1" applyAlignment="1">
      <alignment horizontal="center" vertical="center"/>
      <protection/>
    </xf>
    <xf numFmtId="1" fontId="3" fillId="0" borderId="15" xfId="117" applyNumberFormat="1" applyFont="1" applyBorder="1" applyAlignment="1">
      <alignment horizontal="center" vertical="center"/>
      <protection/>
    </xf>
    <xf numFmtId="2" fontId="15" fillId="0" borderId="15" xfId="117" applyNumberFormat="1" applyFont="1" applyBorder="1" applyAlignment="1">
      <alignment horizontal="center" vertical="center"/>
      <protection/>
    </xf>
    <xf numFmtId="175" fontId="15" fillId="0" borderId="15" xfId="117" applyNumberFormat="1" applyFont="1" applyBorder="1" applyAlignment="1">
      <alignment horizontal="center" vertical="center"/>
      <protection/>
    </xf>
    <xf numFmtId="0" fontId="7" fillId="0" borderId="15" xfId="117" applyFont="1" applyBorder="1" applyAlignment="1">
      <alignment horizontal="left" vertical="center"/>
      <protection/>
    </xf>
    <xf numFmtId="0" fontId="16" fillId="0" borderId="13" xfId="117" applyFont="1" applyBorder="1" applyAlignment="1">
      <alignment horizontal="center" vertical="center"/>
      <protection/>
    </xf>
    <xf numFmtId="0" fontId="16" fillId="0" borderId="14" xfId="117" applyFont="1" applyBorder="1" applyAlignment="1">
      <alignment horizontal="center" vertical="center"/>
      <protection/>
    </xf>
    <xf numFmtId="0" fontId="7" fillId="0" borderId="14" xfId="117" applyFont="1" applyBorder="1" applyAlignment="1">
      <alignment horizontal="left" vertical="center"/>
      <protection/>
    </xf>
    <xf numFmtId="0" fontId="5" fillId="0" borderId="35" xfId="117" applyFont="1" applyBorder="1" applyAlignment="1">
      <alignment horizontal="right" vertical="center"/>
      <protection/>
    </xf>
    <xf numFmtId="173" fontId="7" fillId="0" borderId="13" xfId="117" applyNumberFormat="1" applyFont="1" applyBorder="1" applyAlignment="1">
      <alignment horizontal="center" vertical="center"/>
      <protection/>
    </xf>
    <xf numFmtId="0" fontId="5" fillId="0" borderId="36" xfId="117" applyFont="1" applyBorder="1" applyAlignment="1">
      <alignment horizontal="right" vertical="center"/>
      <protection/>
    </xf>
    <xf numFmtId="0" fontId="5" fillId="0" borderId="13" xfId="117" applyFont="1" applyBorder="1" applyAlignment="1">
      <alignment horizontal="right" vertical="center"/>
      <protection/>
    </xf>
    <xf numFmtId="1" fontId="3" fillId="0" borderId="13" xfId="117" applyNumberFormat="1" applyFont="1" applyBorder="1" applyAlignment="1">
      <alignment horizontal="center" vertical="center"/>
      <protection/>
    </xf>
    <xf numFmtId="0" fontId="3" fillId="0" borderId="13" xfId="117" applyFont="1" applyBorder="1" applyAlignment="1">
      <alignment horizontal="center" vertical="center"/>
      <protection/>
    </xf>
    <xf numFmtId="0" fontId="67" fillId="0" borderId="13" xfId="117" applyFont="1" applyBorder="1" applyAlignment="1">
      <alignment horizontal="center" vertical="center"/>
      <protection/>
    </xf>
    <xf numFmtId="0" fontId="68" fillId="0" borderId="13" xfId="117" applyFont="1" applyBorder="1" applyAlignment="1">
      <alignment horizontal="left" vertical="center"/>
      <protection/>
    </xf>
    <xf numFmtId="0" fontId="10" fillId="0" borderId="15" xfId="117" applyFont="1" applyBorder="1" applyAlignment="1">
      <alignment horizontal="left" vertical="center"/>
      <protection/>
    </xf>
    <xf numFmtId="2" fontId="3" fillId="0" borderId="8" xfId="117" applyNumberFormat="1" applyFont="1" applyBorder="1" applyAlignment="1">
      <alignment horizontal="center" vertical="center"/>
      <protection/>
    </xf>
    <xf numFmtId="2" fontId="6" fillId="0" borderId="8" xfId="818" applyNumberFormat="1" applyFont="1" applyBorder="1" applyAlignment="1">
      <alignment horizontal="center" vertical="center"/>
      <protection/>
    </xf>
    <xf numFmtId="49" fontId="6" fillId="0" borderId="8" xfId="117" applyNumberFormat="1" applyFont="1" applyFill="1" applyBorder="1" applyAlignment="1">
      <alignment horizontal="center" vertical="center"/>
      <protection/>
    </xf>
    <xf numFmtId="0" fontId="6" fillId="0" borderId="0" xfId="818" applyFont="1" applyBorder="1" applyAlignment="1">
      <alignment horizontal="center" vertical="center"/>
      <protection/>
    </xf>
    <xf numFmtId="0" fontId="6" fillId="0" borderId="0" xfId="117" applyFont="1" applyBorder="1" applyAlignment="1">
      <alignment horizontal="center" vertical="center"/>
      <protection/>
    </xf>
    <xf numFmtId="0" fontId="6" fillId="0" borderId="0" xfId="117" applyFont="1" applyBorder="1" applyAlignment="1">
      <alignment horizontal="right" vertical="center"/>
      <protection/>
    </xf>
    <xf numFmtId="173" fontId="6" fillId="0" borderId="0" xfId="117" applyNumberFormat="1" applyFont="1" applyFill="1" applyBorder="1" applyAlignment="1">
      <alignment horizontal="center" vertical="center"/>
      <protection/>
    </xf>
    <xf numFmtId="0" fontId="7" fillId="0" borderId="0" xfId="117" applyFont="1" applyBorder="1" applyAlignment="1">
      <alignment horizontal="center" vertical="center"/>
      <protection/>
    </xf>
    <xf numFmtId="2" fontId="3" fillId="0" borderId="0" xfId="117" applyNumberFormat="1" applyFont="1" applyBorder="1" applyAlignment="1">
      <alignment horizontal="center" vertical="center"/>
      <protection/>
    </xf>
    <xf numFmtId="2" fontId="6" fillId="0" borderId="0" xfId="818" applyNumberFormat="1" applyFont="1" applyBorder="1" applyAlignment="1">
      <alignment horizontal="center" vertical="center"/>
      <protection/>
    </xf>
    <xf numFmtId="49" fontId="6" fillId="0" borderId="0" xfId="117" applyNumberFormat="1" applyFont="1" applyFill="1" applyBorder="1" applyAlignment="1">
      <alignment horizontal="center" vertical="center"/>
      <protection/>
    </xf>
    <xf numFmtId="0" fontId="7" fillId="0" borderId="0" xfId="117" applyFont="1" applyBorder="1" applyAlignment="1">
      <alignment horizontal="left" vertical="center"/>
      <protection/>
    </xf>
    <xf numFmtId="0" fontId="6" fillId="0" borderId="44" xfId="117" applyFont="1" applyBorder="1" applyAlignment="1">
      <alignment horizontal="center" vertical="center"/>
      <protection/>
    </xf>
    <xf numFmtId="0" fontId="6" fillId="0" borderId="45" xfId="117" applyFont="1" applyBorder="1" applyAlignment="1">
      <alignment horizontal="right" vertical="center"/>
      <protection/>
    </xf>
    <xf numFmtId="0" fontId="3" fillId="0" borderId="46" xfId="117" applyFont="1" applyBorder="1" applyAlignment="1">
      <alignment horizontal="left" vertical="center"/>
      <protection/>
    </xf>
    <xf numFmtId="173" fontId="6" fillId="0" borderId="44" xfId="117" applyNumberFormat="1" applyFont="1" applyFill="1" applyBorder="1" applyAlignment="1">
      <alignment horizontal="center" vertical="center"/>
      <protection/>
    </xf>
    <xf numFmtId="0" fontId="7" fillId="0" borderId="44" xfId="117" applyFont="1" applyBorder="1" applyAlignment="1">
      <alignment horizontal="center" vertical="center"/>
      <protection/>
    </xf>
    <xf numFmtId="0" fontId="7" fillId="0" borderId="48" xfId="117" applyFont="1" applyBorder="1" applyAlignment="1">
      <alignment horizontal="left" vertical="center"/>
      <protection/>
    </xf>
    <xf numFmtId="0" fontId="6" fillId="0" borderId="25" xfId="117" applyFont="1" applyBorder="1" applyAlignment="1">
      <alignment horizontal="center" vertical="center"/>
      <protection/>
    </xf>
    <xf numFmtId="0" fontId="6" fillId="0" borderId="24" xfId="117" applyFont="1" applyBorder="1" applyAlignment="1">
      <alignment horizontal="right" vertical="center"/>
      <protection/>
    </xf>
    <xf numFmtId="0" fontId="3" fillId="0" borderId="23" xfId="117" applyFont="1" applyBorder="1" applyAlignment="1">
      <alignment horizontal="left" vertical="center"/>
      <protection/>
    </xf>
    <xf numFmtId="173" fontId="6" fillId="0" borderId="25" xfId="117" applyNumberFormat="1" applyFont="1" applyFill="1" applyBorder="1" applyAlignment="1">
      <alignment horizontal="center" vertical="center"/>
      <protection/>
    </xf>
    <xf numFmtId="0" fontId="7" fillId="0" borderId="50" xfId="117" applyFont="1" applyBorder="1" applyAlignment="1">
      <alignment horizontal="left" vertical="center"/>
      <protection/>
    </xf>
    <xf numFmtId="2" fontId="4" fillId="0" borderId="0" xfId="818" applyNumberFormat="1" applyFont="1" applyAlignment="1">
      <alignment vertical="center"/>
      <protection/>
    </xf>
    <xf numFmtId="49" fontId="4" fillId="0" borderId="0" xfId="818" applyNumberFormat="1" applyFont="1" applyAlignment="1">
      <alignment vertical="center"/>
      <protection/>
    </xf>
    <xf numFmtId="0" fontId="4" fillId="0" borderId="28" xfId="818" applyFont="1" applyBorder="1" applyAlignment="1">
      <alignment horizontal="right" vertical="center"/>
      <protection/>
    </xf>
    <xf numFmtId="0" fontId="4" fillId="0" borderId="29" xfId="818" applyFont="1" applyBorder="1" applyAlignment="1">
      <alignment horizontal="left" vertical="center"/>
      <protection/>
    </xf>
    <xf numFmtId="49" fontId="4" fillId="0" borderId="30" xfId="818" applyNumberFormat="1" applyFont="1" applyBorder="1" applyAlignment="1">
      <alignment horizontal="center" vertical="center"/>
      <protection/>
    </xf>
    <xf numFmtId="0" fontId="4" fillId="0" borderId="30" xfId="818" applyFont="1" applyBorder="1" applyAlignment="1">
      <alignment horizontal="center" vertical="center"/>
      <protection/>
    </xf>
    <xf numFmtId="1" fontId="4" fillId="0" borderId="20" xfId="818" applyNumberFormat="1" applyFont="1" applyBorder="1" applyAlignment="1">
      <alignment horizontal="center" vertical="center"/>
      <protection/>
    </xf>
    <xf numFmtId="1" fontId="4" fillId="0" borderId="25" xfId="818" applyNumberFormat="1" applyFont="1" applyBorder="1" applyAlignment="1">
      <alignment horizontal="center" vertical="center"/>
      <protection/>
    </xf>
    <xf numFmtId="2" fontId="4" fillId="0" borderId="29" xfId="818" applyNumberFormat="1" applyFont="1" applyBorder="1" applyAlignment="1">
      <alignment horizontal="center" vertical="center"/>
      <protection/>
    </xf>
    <xf numFmtId="0" fontId="4" fillId="0" borderId="31" xfId="818" applyFont="1" applyBorder="1" applyAlignment="1">
      <alignment horizontal="left" vertical="center"/>
      <protection/>
    </xf>
    <xf numFmtId="0" fontId="4" fillId="0" borderId="0" xfId="818" applyFont="1" applyAlignment="1">
      <alignment vertical="center"/>
      <protection/>
    </xf>
    <xf numFmtId="2" fontId="12" fillId="0" borderId="8" xfId="818" applyNumberFormat="1" applyFont="1" applyBorder="1" applyAlignment="1">
      <alignment horizontal="center" vertical="center"/>
      <protection/>
    </xf>
    <xf numFmtId="2" fontId="3" fillId="0" borderId="0" xfId="818" applyNumberFormat="1" applyFont="1" applyAlignment="1">
      <alignment horizontal="center" vertical="center"/>
      <protection/>
    </xf>
    <xf numFmtId="2" fontId="19" fillId="0" borderId="0" xfId="818" applyNumberFormat="1" applyFont="1" applyAlignment="1">
      <alignment horizontal="center" vertical="center"/>
      <protection/>
    </xf>
    <xf numFmtId="2" fontId="6" fillId="0" borderId="0" xfId="818" applyNumberFormat="1" applyFont="1" applyAlignment="1">
      <alignment horizontal="center" vertical="center"/>
      <protection/>
    </xf>
    <xf numFmtId="49" fontId="8" fillId="0" borderId="0" xfId="818" applyNumberFormat="1" applyFont="1" applyAlignment="1">
      <alignment horizontal="left" vertical="center"/>
      <protection/>
    </xf>
    <xf numFmtId="49" fontId="19" fillId="0" borderId="0" xfId="818" applyNumberFormat="1" applyFont="1" applyAlignment="1">
      <alignment horizontal="center" vertical="center"/>
      <protection/>
    </xf>
    <xf numFmtId="49" fontId="4" fillId="0" borderId="28" xfId="818" applyNumberFormat="1" applyFont="1" applyBorder="1" applyAlignment="1">
      <alignment horizontal="center" vertical="center"/>
      <protection/>
    </xf>
    <xf numFmtId="0" fontId="6" fillId="0" borderId="8" xfId="117" applyFont="1" applyBorder="1" applyAlignment="1">
      <alignment horizontal="center" vertical="center"/>
      <protection/>
    </xf>
    <xf numFmtId="0" fontId="67" fillId="0" borderId="8" xfId="117" applyFont="1" applyBorder="1" applyAlignment="1">
      <alignment horizontal="center" vertical="center"/>
      <protection/>
    </xf>
    <xf numFmtId="49" fontId="4" fillId="0" borderId="17" xfId="117" applyNumberFormat="1" applyFont="1" applyBorder="1" applyAlignment="1">
      <alignment horizontal="center" vertical="center"/>
      <protection/>
    </xf>
    <xf numFmtId="49" fontId="4" fillId="0" borderId="20" xfId="117" applyNumberFormat="1" applyFont="1" applyBorder="1" applyAlignment="1">
      <alignment horizontal="center" vertical="center"/>
      <protection/>
    </xf>
    <xf numFmtId="49" fontId="4" fillId="0" borderId="18" xfId="117" applyNumberFormat="1" applyFont="1" applyBorder="1" applyAlignment="1">
      <alignment horizontal="center" vertical="center"/>
      <protection/>
    </xf>
    <xf numFmtId="49" fontId="4" fillId="0" borderId="25" xfId="117" applyNumberFormat="1" applyFont="1" applyBorder="1" applyAlignment="1">
      <alignment horizontal="center" vertical="center"/>
      <protection/>
    </xf>
    <xf numFmtId="0" fontId="4" fillId="0" borderId="51" xfId="117" applyFont="1" applyBorder="1" applyAlignment="1">
      <alignment horizontal="center" vertical="center"/>
      <protection/>
    </xf>
    <xf numFmtId="0" fontId="4" fillId="0" borderId="50" xfId="117" applyFont="1" applyBorder="1" applyAlignment="1">
      <alignment horizontal="center" vertical="center"/>
      <protection/>
    </xf>
    <xf numFmtId="2" fontId="7" fillId="0" borderId="52" xfId="117" applyNumberFormat="1" applyFont="1" applyBorder="1" applyAlignment="1">
      <alignment horizontal="center" vertical="center"/>
      <protection/>
    </xf>
    <xf numFmtId="2" fontId="7" fillId="0" borderId="3" xfId="117" applyNumberFormat="1" applyFont="1" applyBorder="1" applyAlignment="1">
      <alignment horizontal="center" vertical="center"/>
      <protection/>
    </xf>
    <xf numFmtId="2" fontId="7" fillId="0" borderId="53" xfId="117" applyNumberFormat="1" applyFont="1" applyBorder="1" applyAlignment="1">
      <alignment horizontal="center" vertical="center"/>
      <protection/>
    </xf>
    <xf numFmtId="1" fontId="4" fillId="0" borderId="17" xfId="309" applyNumberFormat="1" applyFont="1" applyBorder="1" applyAlignment="1">
      <alignment horizontal="center" vertical="center"/>
      <protection/>
    </xf>
    <xf numFmtId="1" fontId="4" fillId="0" borderId="20" xfId="309" applyNumberFormat="1" applyFont="1" applyBorder="1" applyAlignment="1">
      <alignment horizontal="center" vertical="center"/>
      <protection/>
    </xf>
    <xf numFmtId="1" fontId="4" fillId="0" borderId="18" xfId="309" applyNumberFormat="1" applyFont="1" applyBorder="1" applyAlignment="1">
      <alignment horizontal="center" vertical="center"/>
      <protection/>
    </xf>
    <xf numFmtId="1" fontId="4" fillId="0" borderId="25" xfId="309" applyNumberFormat="1" applyFont="1" applyBorder="1" applyAlignment="1">
      <alignment horizontal="center" vertical="center"/>
      <protection/>
    </xf>
    <xf numFmtId="0" fontId="4" fillId="0" borderId="26" xfId="117" applyFont="1" applyBorder="1" applyAlignment="1">
      <alignment horizontal="center" vertical="center"/>
      <protection/>
    </xf>
    <xf numFmtId="0" fontId="4" fillId="0" borderId="24" xfId="117" applyFont="1" applyBorder="1" applyAlignment="1">
      <alignment horizontal="center" vertical="center"/>
      <protection/>
    </xf>
    <xf numFmtId="0" fontId="4" fillId="0" borderId="22" xfId="117" applyFont="1" applyBorder="1" applyAlignment="1">
      <alignment horizontal="center" vertical="center"/>
      <protection/>
    </xf>
    <xf numFmtId="0" fontId="4" fillId="0" borderId="23" xfId="117" applyFont="1" applyBorder="1" applyAlignment="1">
      <alignment horizontal="center" vertical="center"/>
      <protection/>
    </xf>
    <xf numFmtId="0" fontId="4" fillId="0" borderId="18" xfId="117" applyFont="1" applyBorder="1" applyAlignment="1">
      <alignment horizontal="center" vertical="center"/>
      <protection/>
    </xf>
    <xf numFmtId="0" fontId="4" fillId="0" borderId="25" xfId="117" applyFont="1" applyBorder="1" applyAlignment="1">
      <alignment horizontal="center" vertical="center"/>
      <protection/>
    </xf>
    <xf numFmtId="2" fontId="7" fillId="0" borderId="52" xfId="818" applyNumberFormat="1" applyFont="1" applyBorder="1" applyAlignment="1">
      <alignment horizontal="center" vertical="center"/>
      <protection/>
    </xf>
    <xf numFmtId="2" fontId="7" fillId="0" borderId="3" xfId="818" applyNumberFormat="1" applyFont="1" applyBorder="1" applyAlignment="1">
      <alignment horizontal="center" vertical="center"/>
      <protection/>
    </xf>
    <xf numFmtId="2" fontId="7" fillId="0" borderId="53" xfId="818" applyNumberFormat="1" applyFont="1" applyBorder="1" applyAlignment="1">
      <alignment horizontal="center" vertical="center"/>
      <protection/>
    </xf>
  </cellXfs>
  <cellStyles count="8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Currency 2 2" xfId="96"/>
    <cellStyle name="Date Short" xfId="97"/>
    <cellStyle name="Dziesiętny [0]_PLDT" xfId="98"/>
    <cellStyle name="Dziesiętny_PLDT" xfId="99"/>
    <cellStyle name="Enter Currency (0)" xfId="100"/>
    <cellStyle name="Enter Currency (2)" xfId="101"/>
    <cellStyle name="Enter Units (0)" xfId="102"/>
    <cellStyle name="Enter Units (1)" xfId="103"/>
    <cellStyle name="Enter Units (2)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iperłącze" xfId="114"/>
    <cellStyle name="Input" xfId="115"/>
    <cellStyle name="Input [yellow]" xfId="116"/>
    <cellStyle name="Įprastas 2" xfId="117"/>
    <cellStyle name="Įprastas 3" xfId="118"/>
    <cellStyle name="Įprastas 4" xfId="119"/>
    <cellStyle name="Link Currency (0)" xfId="120"/>
    <cellStyle name="Link Currency (2)" xfId="121"/>
    <cellStyle name="Link Units (0)" xfId="122"/>
    <cellStyle name="Link Units (1)" xfId="123"/>
    <cellStyle name="Link Units (2)" xfId="124"/>
    <cellStyle name="Linked Cell" xfId="125"/>
    <cellStyle name="Neutral" xfId="126"/>
    <cellStyle name="Normal - Style1" xfId="127"/>
    <cellStyle name="Normal 10" xfId="128"/>
    <cellStyle name="Normal 10 2" xfId="129"/>
    <cellStyle name="Normal 10 2 2" xfId="130"/>
    <cellStyle name="Normal 10 2 2 2" xfId="131"/>
    <cellStyle name="Normal 10 2 2 3" xfId="132"/>
    <cellStyle name="Normal 10 2 2 4" xfId="133"/>
    <cellStyle name="Normal 10 2 2_DALYVIAI" xfId="134"/>
    <cellStyle name="Normal 10 2 3" xfId="135"/>
    <cellStyle name="Normal 10 2 4" xfId="136"/>
    <cellStyle name="Normal 10 2 5" xfId="137"/>
    <cellStyle name="Normal 10 2_DALYVIAI" xfId="138"/>
    <cellStyle name="Normal 10 3" xfId="139"/>
    <cellStyle name="Normal 10 3 2" xfId="140"/>
    <cellStyle name="Normal 10 3 3" xfId="141"/>
    <cellStyle name="Normal 10 3 4" xfId="142"/>
    <cellStyle name="Normal 10 3_DALYVIAI" xfId="143"/>
    <cellStyle name="Normal 10 4" xfId="144"/>
    <cellStyle name="Normal 10 5" xfId="145"/>
    <cellStyle name="Normal 10 5 2" xfId="146"/>
    <cellStyle name="Normal 10 5 3" xfId="147"/>
    <cellStyle name="Normal 10 5 4" xfId="148"/>
    <cellStyle name="Normal 10 5_DALYVIAI" xfId="149"/>
    <cellStyle name="Normal 10 6" xfId="150"/>
    <cellStyle name="Normal 10 7" xfId="151"/>
    <cellStyle name="Normal 10_DALYVIAI" xfId="152"/>
    <cellStyle name="Normal 11" xfId="153"/>
    <cellStyle name="Normal 11 2" xfId="154"/>
    <cellStyle name="Normal 11 2 2" xfId="155"/>
    <cellStyle name="Normal 11 2 3" xfId="156"/>
    <cellStyle name="Normal 11 2 4" xfId="157"/>
    <cellStyle name="Normal 11 2_DALYVIAI" xfId="158"/>
    <cellStyle name="Normal 11 3" xfId="159"/>
    <cellStyle name="Normal 11 3 2" xfId="160"/>
    <cellStyle name="Normal 11 3 3" xfId="161"/>
    <cellStyle name="Normal 11 3 4" xfId="162"/>
    <cellStyle name="Normal 11 3_DALYVIAI" xfId="163"/>
    <cellStyle name="Normal 11 4" xfId="164"/>
    <cellStyle name="Normal 11 5" xfId="165"/>
    <cellStyle name="Normal 11 5 2" xfId="166"/>
    <cellStyle name="Normal 11 5 3" xfId="167"/>
    <cellStyle name="Normal 11 5 4" xfId="168"/>
    <cellStyle name="Normal 11 5_DALYVIAI" xfId="169"/>
    <cellStyle name="Normal 11 6" xfId="170"/>
    <cellStyle name="Normal 11 7" xfId="171"/>
    <cellStyle name="Normal 11_DALYVIAI" xfId="172"/>
    <cellStyle name="Normal 12" xfId="173"/>
    <cellStyle name="Normal 12 2" xfId="174"/>
    <cellStyle name="Normal 12 2 2" xfId="175"/>
    <cellStyle name="Normal 12 2 3" xfId="176"/>
    <cellStyle name="Normal 12 2 4" xfId="177"/>
    <cellStyle name="Normal 12 2_DALYVIAI" xfId="178"/>
    <cellStyle name="Normal 12 3" xfId="179"/>
    <cellStyle name="Normal 12 4" xfId="180"/>
    <cellStyle name="Normal 12 4 2" xfId="181"/>
    <cellStyle name="Normal 12 4 3" xfId="182"/>
    <cellStyle name="Normal 12 4 4" xfId="183"/>
    <cellStyle name="Normal 12 4_DALYVIAI" xfId="184"/>
    <cellStyle name="Normal 12 5" xfId="185"/>
    <cellStyle name="Normal 12 6" xfId="186"/>
    <cellStyle name="Normal 12_DALYVIAI" xfId="187"/>
    <cellStyle name="Normal 13" xfId="188"/>
    <cellStyle name="Normal 13 2" xfId="189"/>
    <cellStyle name="Normal 13 2 2" xfId="190"/>
    <cellStyle name="Normal 13 2 2 2" xfId="191"/>
    <cellStyle name="Normal 13 2 2 3" xfId="192"/>
    <cellStyle name="Normal 13 2 2 4" xfId="193"/>
    <cellStyle name="Normal 13 2 2_DALYVIAI" xfId="194"/>
    <cellStyle name="Normal 13 2 3" xfId="195"/>
    <cellStyle name="Normal 13 2 4" xfId="196"/>
    <cellStyle name="Normal 13 2 5" xfId="197"/>
    <cellStyle name="Normal 13 2_DALYVIAI" xfId="198"/>
    <cellStyle name="Normal 13 3" xfId="199"/>
    <cellStyle name="Normal 13 3 2" xfId="200"/>
    <cellStyle name="Normal 13 3 3" xfId="201"/>
    <cellStyle name="Normal 13 3 4" xfId="202"/>
    <cellStyle name="Normal 13 3_DALYVIAI" xfId="203"/>
    <cellStyle name="Normal 13 4" xfId="204"/>
    <cellStyle name="Normal 13 5" xfId="205"/>
    <cellStyle name="Normal 13_1500 V" xfId="206"/>
    <cellStyle name="Normal 14" xfId="207"/>
    <cellStyle name="Normal 14 2" xfId="208"/>
    <cellStyle name="Normal 14 2 2" xfId="209"/>
    <cellStyle name="Normal 14 2 2 2" xfId="210"/>
    <cellStyle name="Normal 14 2 2 3" xfId="211"/>
    <cellStyle name="Normal 14 2 2 4" xfId="212"/>
    <cellStyle name="Normal 14 2 2_DALYVIAI" xfId="213"/>
    <cellStyle name="Normal 14 2 3" xfId="214"/>
    <cellStyle name="Normal 14 2 4" xfId="215"/>
    <cellStyle name="Normal 14 2 5" xfId="216"/>
    <cellStyle name="Normal 14 2_DALYVIAI" xfId="217"/>
    <cellStyle name="Normal 14 3" xfId="218"/>
    <cellStyle name="Normal 14 3 2" xfId="219"/>
    <cellStyle name="Normal 14 3 3" xfId="220"/>
    <cellStyle name="Normal 14 3 4" xfId="221"/>
    <cellStyle name="Normal 14 3_DALYVIAI" xfId="222"/>
    <cellStyle name="Normal 14 4" xfId="223"/>
    <cellStyle name="Normal 14 5" xfId="224"/>
    <cellStyle name="Normal 14_DALYVIAI" xfId="225"/>
    <cellStyle name="Normal 15" xfId="226"/>
    <cellStyle name="Normal 15 2" xfId="227"/>
    <cellStyle name="Normal 15 2 2" xfId="228"/>
    <cellStyle name="Normal 15 2 3" xfId="229"/>
    <cellStyle name="Normal 15 2 4" xfId="230"/>
    <cellStyle name="Normal 15 2_DALYVIAI" xfId="231"/>
    <cellStyle name="Normal 15 3" xfId="232"/>
    <cellStyle name="Normal 15 4" xfId="233"/>
    <cellStyle name="Normal 15 4 2" xfId="234"/>
    <cellStyle name="Normal 15 4 3" xfId="235"/>
    <cellStyle name="Normal 15 4 4" xfId="236"/>
    <cellStyle name="Normal 15 4_DALYVIAI" xfId="237"/>
    <cellStyle name="Normal 15 5" xfId="238"/>
    <cellStyle name="Normal 15 6" xfId="239"/>
    <cellStyle name="Normal 15_DALYVIAI" xfId="240"/>
    <cellStyle name="Normal 16" xfId="241"/>
    <cellStyle name="Normal 16 2" xfId="242"/>
    <cellStyle name="Normal 16 2 2" xfId="243"/>
    <cellStyle name="Normal 16 2 3" xfId="244"/>
    <cellStyle name="Normal 16 2 4" xfId="245"/>
    <cellStyle name="Normal 16 2_DALYVIAI" xfId="246"/>
    <cellStyle name="Normal 16 3" xfId="247"/>
    <cellStyle name="Normal 16_DALYVIAI" xfId="248"/>
    <cellStyle name="Normal 17" xfId="249"/>
    <cellStyle name="Normal 17 2" xfId="250"/>
    <cellStyle name="Normal 17 2 2" xfId="251"/>
    <cellStyle name="Normal 17 2 3" xfId="252"/>
    <cellStyle name="Normal 17 2 4" xfId="253"/>
    <cellStyle name="Normal 17 2_DALYVIAI" xfId="254"/>
    <cellStyle name="Normal 17 3" xfId="255"/>
    <cellStyle name="Normal 17 4" xfId="256"/>
    <cellStyle name="Normal 17 4 2" xfId="257"/>
    <cellStyle name="Normal 17 4 3" xfId="258"/>
    <cellStyle name="Normal 17 4 4" xfId="259"/>
    <cellStyle name="Normal 17 4_DALYVIAI" xfId="260"/>
    <cellStyle name="Normal 17 5" xfId="261"/>
    <cellStyle name="Normal 17 6" xfId="262"/>
    <cellStyle name="Normal 17_DALYVIAI" xfId="263"/>
    <cellStyle name="Normal 18" xfId="264"/>
    <cellStyle name="Normal 18 2" xfId="265"/>
    <cellStyle name="Normal 18 2 2" xfId="266"/>
    <cellStyle name="Normal 18 2 2 2" xfId="267"/>
    <cellStyle name="Normal 18 2 2 3" xfId="268"/>
    <cellStyle name="Normal 18 2 2 4" xfId="269"/>
    <cellStyle name="Normal 18 2 2_DALYVIAI" xfId="270"/>
    <cellStyle name="Normal 18 2 3" xfId="271"/>
    <cellStyle name="Normal 18 2 4" xfId="272"/>
    <cellStyle name="Normal 18 2 5" xfId="273"/>
    <cellStyle name="Normal 18 2_DALYVIAI" xfId="274"/>
    <cellStyle name="Normal 18 3" xfId="275"/>
    <cellStyle name="Normal 18 3 2" xfId="276"/>
    <cellStyle name="Normal 18 3 3" xfId="277"/>
    <cellStyle name="Normal 18 3 4" xfId="278"/>
    <cellStyle name="Normal 18 3_DALYVIAI" xfId="279"/>
    <cellStyle name="Normal 18 4" xfId="280"/>
    <cellStyle name="Normal 18 5" xfId="281"/>
    <cellStyle name="Normal 18_DALYVIAI" xfId="282"/>
    <cellStyle name="Normal 19" xfId="283"/>
    <cellStyle name="Normal 19 2" xfId="284"/>
    <cellStyle name="Normal 19 2 2" xfId="285"/>
    <cellStyle name="Normal 19 2 2 2" xfId="286"/>
    <cellStyle name="Normal 19 2 2 3" xfId="287"/>
    <cellStyle name="Normal 19 2 2 4" xfId="288"/>
    <cellStyle name="Normal 19 2 2_DALYVIAI" xfId="289"/>
    <cellStyle name="Normal 19 2 3" xfId="290"/>
    <cellStyle name="Normal 19 2 4" xfId="291"/>
    <cellStyle name="Normal 19 2 5" xfId="292"/>
    <cellStyle name="Normal 19 2_DALYVIAI" xfId="293"/>
    <cellStyle name="Normal 19 3" xfId="294"/>
    <cellStyle name="Normal 19 3 2" xfId="295"/>
    <cellStyle name="Normal 19 3 3" xfId="296"/>
    <cellStyle name="Normal 19 3 4" xfId="297"/>
    <cellStyle name="Normal 19 3_DALYVIAI" xfId="298"/>
    <cellStyle name="Normal 19 4" xfId="299"/>
    <cellStyle name="Normal 19 5" xfId="300"/>
    <cellStyle name="Normal 19_DALYVIAI" xfId="301"/>
    <cellStyle name="Normal 2" xfId="302"/>
    <cellStyle name="Normal 2 10" xfId="303"/>
    <cellStyle name="Normal 2 2" xfId="304"/>
    <cellStyle name="Normal 2 2 10" xfId="305"/>
    <cellStyle name="Normal 2 2 10 2" xfId="306"/>
    <cellStyle name="Normal 2 2 10 3" xfId="307"/>
    <cellStyle name="Normal 2 2 10 4" xfId="308"/>
    <cellStyle name="Normal 2 2 10_aukstis" xfId="309"/>
    <cellStyle name="Normal 2 2 10_aukstis 2" xfId="310"/>
    <cellStyle name="Normal 2 2 11" xfId="311"/>
    <cellStyle name="Normal 2 2 12" xfId="312"/>
    <cellStyle name="Normal 2 2 2" xfId="313"/>
    <cellStyle name="Normal 2 2 2 2" xfId="314"/>
    <cellStyle name="Normal 2 2 2 2 2" xfId="315"/>
    <cellStyle name="Normal 2 2 2 2 3" xfId="316"/>
    <cellStyle name="Normal 2 2 2 2 4" xfId="317"/>
    <cellStyle name="Normal 2 2 2 2 5" xfId="318"/>
    <cellStyle name="Normal 2 2 2 2 5 2" xfId="319"/>
    <cellStyle name="Normal 2 2 2 2 5 3" xfId="320"/>
    <cellStyle name="Normal 2 2 2 3" xfId="321"/>
    <cellStyle name="Normal 2 2 2 4" xfId="322"/>
    <cellStyle name="Normal 2 2 2 4 2" xfId="323"/>
    <cellStyle name="Normal 2 2 2 4 3" xfId="324"/>
    <cellStyle name="Normal 2 2 2 4 4" xfId="325"/>
    <cellStyle name="Normal 2 2 2 4_DALYVIAI" xfId="326"/>
    <cellStyle name="Normal 2 2 2 5" xfId="327"/>
    <cellStyle name="Normal 2 2 2 6" xfId="328"/>
    <cellStyle name="Normal 2 2 2_DALYVIAI" xfId="329"/>
    <cellStyle name="Normal 2 2 3" xfId="330"/>
    <cellStyle name="Normal 2 2 3 10" xfId="331"/>
    <cellStyle name="Normal 2 2 3 2" xfId="332"/>
    <cellStyle name="Normal 2 2 3 2 2" xfId="333"/>
    <cellStyle name="Normal 2 2 3 2 2 2" xfId="334"/>
    <cellStyle name="Normal 2 2 3 2 2 2 2" xfId="335"/>
    <cellStyle name="Normal 2 2 3 2 2 2 3" xfId="336"/>
    <cellStyle name="Normal 2 2 3 2 2 2 4" xfId="337"/>
    <cellStyle name="Normal 2 2 3 2 2 2_DALYVIAI" xfId="338"/>
    <cellStyle name="Normal 2 2 3 2 2 3" xfId="339"/>
    <cellStyle name="Normal 2 2 3 2 2 3 2" xfId="340"/>
    <cellStyle name="Normal 2 2 3 2 2 3 3" xfId="341"/>
    <cellStyle name="Normal 2 2 3 2 2 3 4" xfId="342"/>
    <cellStyle name="Normal 2 2 3 2 2 3_DALYVIAI" xfId="343"/>
    <cellStyle name="Normal 2 2 3 2 2 4" xfId="344"/>
    <cellStyle name="Normal 2 2 3 2 2 4 2" xfId="345"/>
    <cellStyle name="Normal 2 2 3 2 2 4 3" xfId="346"/>
    <cellStyle name="Normal 2 2 3 2 2 4 4" xfId="347"/>
    <cellStyle name="Normal 2 2 3 2 2 4_DALYVIAI" xfId="348"/>
    <cellStyle name="Normal 2 2 3 2 2 5" xfId="349"/>
    <cellStyle name="Normal 2 2 3 2 2 5 2" xfId="350"/>
    <cellStyle name="Normal 2 2 3 2 2 5 3" xfId="351"/>
    <cellStyle name="Normal 2 2 3 2 2 5 4" xfId="352"/>
    <cellStyle name="Normal 2 2 3 2 2 5_DALYVIAI" xfId="353"/>
    <cellStyle name="Normal 2 2 3 2 2 6" xfId="354"/>
    <cellStyle name="Normal 2 2 3 2 2 7" xfId="355"/>
    <cellStyle name="Normal 2 2 3 2 2 8" xfId="356"/>
    <cellStyle name="Normal 2 2 3 2 2_DALYVIAI" xfId="357"/>
    <cellStyle name="Normal 2 2 3 2 3" xfId="358"/>
    <cellStyle name="Normal 2 2 3 2 4" xfId="359"/>
    <cellStyle name="Normal 2 2 3 2 5" xfId="360"/>
    <cellStyle name="Normal 2 2 3 2_DALYVIAI" xfId="361"/>
    <cellStyle name="Normal 2 2 3 3" xfId="362"/>
    <cellStyle name="Normal 2 2 3 3 2" xfId="363"/>
    <cellStyle name="Normal 2 2 3 3 2 2" xfId="364"/>
    <cellStyle name="Normal 2 2 3 3 2 3" xfId="365"/>
    <cellStyle name="Normal 2 2 3 3 2 4" xfId="366"/>
    <cellStyle name="Normal 2 2 3 3 2_DALYVIAI" xfId="367"/>
    <cellStyle name="Normal 2 2 3 3 3" xfId="368"/>
    <cellStyle name="Normal 2 2 3 3 3 2" xfId="369"/>
    <cellStyle name="Normal 2 2 3 3 3 3" xfId="370"/>
    <cellStyle name="Normal 2 2 3 3 3 4" xfId="371"/>
    <cellStyle name="Normal 2 2 3 3 3_DALYVIAI" xfId="372"/>
    <cellStyle name="Normal 2 2 3 3 4" xfId="373"/>
    <cellStyle name="Normal 2 2 3 3 5" xfId="374"/>
    <cellStyle name="Normal 2 2 3 3 6" xfId="375"/>
    <cellStyle name="Normal 2 2 3 3 7" xfId="376"/>
    <cellStyle name="Normal 2 2 3 3_DALYVIAI" xfId="377"/>
    <cellStyle name="Normal 2 2 3 4" xfId="378"/>
    <cellStyle name="Normal 2 2 3 4 2" xfId="379"/>
    <cellStyle name="Normal 2 2 3 4 2 2" xfId="380"/>
    <cellStyle name="Normal 2 2 3 4 2 2 2" xfId="381"/>
    <cellStyle name="Normal 2 2 3 4 2 2 3" xfId="382"/>
    <cellStyle name="Normal 2 2 3 4 2 2 4" xfId="383"/>
    <cellStyle name="Normal 2 2 3 4 2 2_DALYVIAI" xfId="384"/>
    <cellStyle name="Normal 2 2 3 4 2 3" xfId="385"/>
    <cellStyle name="Normal 2 2 3 4 2 3 2" xfId="386"/>
    <cellStyle name="Normal 2 2 3 4 2 3 3" xfId="387"/>
    <cellStyle name="Normal 2 2 3 4 2 3 4" xfId="388"/>
    <cellStyle name="Normal 2 2 3 4 2 3_DALYVIAI" xfId="389"/>
    <cellStyle name="Normal 2 2 3 4 2 4" xfId="390"/>
    <cellStyle name="Normal 2 2 3 4 2 5" xfId="391"/>
    <cellStyle name="Normal 2 2 3 4 2 6" xfId="392"/>
    <cellStyle name="Normal 2 2 3 4 2_DALYVIAI" xfId="393"/>
    <cellStyle name="Normal 2 2 3 4 3" xfId="394"/>
    <cellStyle name="Normal 2 2 3 4 4" xfId="395"/>
    <cellStyle name="Normal 2 2 3 4 5" xfId="396"/>
    <cellStyle name="Normal 2 2 3 4_DALYVIAI" xfId="397"/>
    <cellStyle name="Normal 2 2 3 5" xfId="398"/>
    <cellStyle name="Normal 2 2 3 5 2" xfId="399"/>
    <cellStyle name="Normal 2 2 3 5 2 2" xfId="400"/>
    <cellStyle name="Normal 2 2 3 5 2 3" xfId="401"/>
    <cellStyle name="Normal 2 2 3 5 2 4" xfId="402"/>
    <cellStyle name="Normal 2 2 3 5 2_DALYVIAI" xfId="403"/>
    <cellStyle name="Normal 2 2 3 5 3" xfId="404"/>
    <cellStyle name="Normal 2 2 3 5 3 2" xfId="405"/>
    <cellStyle name="Normal 2 2 3 5 3 3" xfId="406"/>
    <cellStyle name="Normal 2 2 3 5 3 4" xfId="407"/>
    <cellStyle name="Normal 2 2 3 5 3_DALYVIAI" xfId="408"/>
    <cellStyle name="Normal 2 2 3 5 4" xfId="409"/>
    <cellStyle name="Normal 2 2 3 5 4 2" xfId="410"/>
    <cellStyle name="Normal 2 2 3 5 4 3" xfId="411"/>
    <cellStyle name="Normal 2 2 3 5 4 4" xfId="412"/>
    <cellStyle name="Normal 2 2 3 5 4_DALYVIAI" xfId="413"/>
    <cellStyle name="Normal 2 2 3 5 5" xfId="414"/>
    <cellStyle name="Normal 2 2 3 5 5 2" xfId="415"/>
    <cellStyle name="Normal 2 2 3 5 5 3" xfId="416"/>
    <cellStyle name="Normal 2 2 3 5 5 4" xfId="417"/>
    <cellStyle name="Normal 2 2 3 5 5_DALYVIAI" xfId="418"/>
    <cellStyle name="Normal 2 2 3 5 6" xfId="419"/>
    <cellStyle name="Normal 2 2 3 5 7" xfId="420"/>
    <cellStyle name="Normal 2 2 3 5 8" xfId="421"/>
    <cellStyle name="Normal 2 2 3 5_DALYVIAI" xfId="422"/>
    <cellStyle name="Normal 2 2 3 6" xfId="423"/>
    <cellStyle name="Normal 2 2 3 6 10" xfId="424"/>
    <cellStyle name="Normal 2 2 3 6 11" xfId="425"/>
    <cellStyle name="Normal 2 2 3 6 12" xfId="426"/>
    <cellStyle name="Normal 2 2 3 6 2" xfId="427"/>
    <cellStyle name="Normal 2 2 3 6 2 2" xfId="428"/>
    <cellStyle name="Normal 2 2 3 6 2_DALYVIAI" xfId="429"/>
    <cellStyle name="Normal 2 2 3 6 3" xfId="430"/>
    <cellStyle name="Normal 2 2 3 6 3 2" xfId="431"/>
    <cellStyle name="Normal 2 2 3 6 3_LJnP0207" xfId="432"/>
    <cellStyle name="Normal 2 2 3 6 4" xfId="433"/>
    <cellStyle name="Normal 2 2 3 6 5" xfId="434"/>
    <cellStyle name="Normal 2 2 3 6 6" xfId="435"/>
    <cellStyle name="Normal 2 2 3 6 7" xfId="436"/>
    <cellStyle name="Normal 2 2 3 6 8" xfId="437"/>
    <cellStyle name="Normal 2 2 3 6 9" xfId="438"/>
    <cellStyle name="Normal 2 2 3 6_DALYVIAI" xfId="439"/>
    <cellStyle name="Normal 2 2 3 7" xfId="440"/>
    <cellStyle name="Normal 2 2 3 8" xfId="441"/>
    <cellStyle name="Normal 2 2 3 9" xfId="442"/>
    <cellStyle name="Normal 2 2 3_DALYVIAI" xfId="443"/>
    <cellStyle name="Normal 2 2 4" xfId="444"/>
    <cellStyle name="Normal 2 2 4 2" xfId="445"/>
    <cellStyle name="Normal 2 2 4 2 2" xfId="446"/>
    <cellStyle name="Normal 2 2 4 2 3" xfId="447"/>
    <cellStyle name="Normal 2 2 4 2 4" xfId="448"/>
    <cellStyle name="Normal 2 2 4 2_DALYVIAI" xfId="449"/>
    <cellStyle name="Normal 2 2 4 3" xfId="450"/>
    <cellStyle name="Normal 2 2 4 4" xfId="451"/>
    <cellStyle name="Normal 2 2 4 5" xfId="452"/>
    <cellStyle name="Normal 2 2 4_DALYVIAI" xfId="453"/>
    <cellStyle name="Normal 2 2 5" xfId="454"/>
    <cellStyle name="Normal 2 2 5 2" xfId="455"/>
    <cellStyle name="Normal 2 2 5 2 2" xfId="456"/>
    <cellStyle name="Normal 2 2 5 2 2 2" xfId="457"/>
    <cellStyle name="Normal 2 2 5 2 2 3" xfId="458"/>
    <cellStyle name="Normal 2 2 5 2 2 4" xfId="459"/>
    <cellStyle name="Normal 2 2 5 2 2_DALYVIAI" xfId="460"/>
    <cellStyle name="Normal 2 2 5 2 3" xfId="461"/>
    <cellStyle name="Normal 2 2 5 2 3 2" xfId="462"/>
    <cellStyle name="Normal 2 2 5 2 3 3" xfId="463"/>
    <cellStyle name="Normal 2 2 5 2 3 4" xfId="464"/>
    <cellStyle name="Normal 2 2 5 2 3_DALYVIAI" xfId="465"/>
    <cellStyle name="Normal 2 2 5 2 4" xfId="466"/>
    <cellStyle name="Normal 2 2 5 2 5" xfId="467"/>
    <cellStyle name="Normal 2 2 5 2 6" xfId="468"/>
    <cellStyle name="Normal 2 2 5 2_DALYVIAI" xfId="469"/>
    <cellStyle name="Normal 2 2 5 3" xfId="470"/>
    <cellStyle name="Normal 2 2 5 4" xfId="471"/>
    <cellStyle name="Normal 2 2 5 5" xfId="472"/>
    <cellStyle name="Normal 2 2 5_DALYVIAI" xfId="473"/>
    <cellStyle name="Normal 2 2 6" xfId="474"/>
    <cellStyle name="Normal 2 2 6 2" xfId="475"/>
    <cellStyle name="Normal 2 2 6 3" xfId="476"/>
    <cellStyle name="Normal 2 2 6 4" xfId="477"/>
    <cellStyle name="Normal 2 2 6_DALYVIAI" xfId="478"/>
    <cellStyle name="Normal 2 2 7" xfId="479"/>
    <cellStyle name="Normal 2 2 7 2" xfId="480"/>
    <cellStyle name="Normal 2 2 7 3" xfId="481"/>
    <cellStyle name="Normal 2 2 7 4" xfId="482"/>
    <cellStyle name="Normal 2 2 7_DALYVIAI" xfId="483"/>
    <cellStyle name="Normal 2 2 8" xfId="484"/>
    <cellStyle name="Normal 2 2 8 2" xfId="485"/>
    <cellStyle name="Normal 2 2 8 3" xfId="486"/>
    <cellStyle name="Normal 2 2 8 4" xfId="487"/>
    <cellStyle name="Normal 2 2 8_DALYVIAI" xfId="488"/>
    <cellStyle name="Normal 2 2 9" xfId="489"/>
    <cellStyle name="Normal 2 2_DALYVIAI" xfId="490"/>
    <cellStyle name="Normal 2 3" xfId="491"/>
    <cellStyle name="Normal 2 4" xfId="492"/>
    <cellStyle name="Normal 2 4 2" xfId="493"/>
    <cellStyle name="Normal 2 4 3" xfId="494"/>
    <cellStyle name="Normal 2 4 3 2" xfId="495"/>
    <cellStyle name="Normal 2 4 3 3" xfId="496"/>
    <cellStyle name="Normal 2 4 3 4" xfId="497"/>
    <cellStyle name="Normal 2 5" xfId="498"/>
    <cellStyle name="Normal 2 6" xfId="499"/>
    <cellStyle name="Normal 2 7" xfId="500"/>
    <cellStyle name="Normal 2 7 2" xfId="501"/>
    <cellStyle name="Normal 2 7 3" xfId="502"/>
    <cellStyle name="Normal 2 7 4" xfId="503"/>
    <cellStyle name="Normal 2 7_DALYVIAI" xfId="504"/>
    <cellStyle name="Normal 2 8" xfId="505"/>
    <cellStyle name="Normal 2 9" xfId="506"/>
    <cellStyle name="Normal 2_DALYVIAI" xfId="507"/>
    <cellStyle name="Normal 20" xfId="508"/>
    <cellStyle name="Normal 20 2" xfId="509"/>
    <cellStyle name="Normal 20 2 2" xfId="510"/>
    <cellStyle name="Normal 20 2 2 2" xfId="511"/>
    <cellStyle name="Normal 20 2 2 3" xfId="512"/>
    <cellStyle name="Normal 20 2 2 4" xfId="513"/>
    <cellStyle name="Normal 20 2 2_DALYVIAI" xfId="514"/>
    <cellStyle name="Normal 20 2 3" xfId="515"/>
    <cellStyle name="Normal 20 2 4" xfId="516"/>
    <cellStyle name="Normal 20 2 5" xfId="517"/>
    <cellStyle name="Normal 20 2_DALYVIAI" xfId="518"/>
    <cellStyle name="Normal 20 3" xfId="519"/>
    <cellStyle name="Normal 20 3 2" xfId="520"/>
    <cellStyle name="Normal 20 3 3" xfId="521"/>
    <cellStyle name="Normal 20 3 4" xfId="522"/>
    <cellStyle name="Normal 20 3_DALYVIAI" xfId="523"/>
    <cellStyle name="Normal 20 4" xfId="524"/>
    <cellStyle name="Normal 20 5" xfId="525"/>
    <cellStyle name="Normal 20_DALYVIAI" xfId="526"/>
    <cellStyle name="Normal 21" xfId="527"/>
    <cellStyle name="Normal 21 2" xfId="528"/>
    <cellStyle name="Normal 21 2 2" xfId="529"/>
    <cellStyle name="Normal 21 2 2 2" xfId="530"/>
    <cellStyle name="Normal 21 2 2 3" xfId="531"/>
    <cellStyle name="Normal 21 2 2 4" xfId="532"/>
    <cellStyle name="Normal 21 2 2_DALYVIAI" xfId="533"/>
    <cellStyle name="Normal 21 2 3" xfId="534"/>
    <cellStyle name="Normal 21 2 4" xfId="535"/>
    <cellStyle name="Normal 21 2 5" xfId="536"/>
    <cellStyle name="Normal 21 2_DALYVIAI" xfId="537"/>
    <cellStyle name="Normal 21 3" xfId="538"/>
    <cellStyle name="Normal 21 3 2" xfId="539"/>
    <cellStyle name="Normal 21 3 3" xfId="540"/>
    <cellStyle name="Normal 21 3 4" xfId="541"/>
    <cellStyle name="Normal 21 3_DALYVIAI" xfId="542"/>
    <cellStyle name="Normal 21 4" xfId="543"/>
    <cellStyle name="Normal 21 5" xfId="544"/>
    <cellStyle name="Normal 21_DALYVIAI" xfId="545"/>
    <cellStyle name="Normal 22" xfId="546"/>
    <cellStyle name="Normal 22 2" xfId="547"/>
    <cellStyle name="Normal 22 2 2" xfId="548"/>
    <cellStyle name="Normal 22 2 2 2" xfId="549"/>
    <cellStyle name="Normal 22 2 2 3" xfId="550"/>
    <cellStyle name="Normal 22 2 2 4" xfId="551"/>
    <cellStyle name="Normal 22 2 2_DALYVIAI" xfId="552"/>
    <cellStyle name="Normal 22 2 3" xfId="553"/>
    <cellStyle name="Normal 22 2 4" xfId="554"/>
    <cellStyle name="Normal 22 2 5" xfId="555"/>
    <cellStyle name="Normal 22 2_DALYVIAI" xfId="556"/>
    <cellStyle name="Normal 22 3" xfId="557"/>
    <cellStyle name="Normal 22 3 2" xfId="558"/>
    <cellStyle name="Normal 22 3 3" xfId="559"/>
    <cellStyle name="Normal 22 3 4" xfId="560"/>
    <cellStyle name="Normal 22 3_DALYVIAI" xfId="561"/>
    <cellStyle name="Normal 22 4" xfId="562"/>
    <cellStyle name="Normal 22 5" xfId="563"/>
    <cellStyle name="Normal 22_DALYVIAI" xfId="564"/>
    <cellStyle name="Normal 23" xfId="565"/>
    <cellStyle name="Normal 23 2" xfId="566"/>
    <cellStyle name="Normal 23 3" xfId="567"/>
    <cellStyle name="Normal 24" xfId="568"/>
    <cellStyle name="Normal 24 2" xfId="569"/>
    <cellStyle name="Normal 24 3" xfId="570"/>
    <cellStyle name="Normal 24 4" xfId="571"/>
    <cellStyle name="Normal 24 5" xfId="572"/>
    <cellStyle name="Normal 24_DALYVIAI" xfId="573"/>
    <cellStyle name="Normal 25" xfId="574"/>
    <cellStyle name="Normal 25 2" xfId="575"/>
    <cellStyle name="Normal 25 3" xfId="576"/>
    <cellStyle name="Normal 25_DALYVIAI" xfId="577"/>
    <cellStyle name="Normal 26" xfId="578"/>
    <cellStyle name="Normal 26 2" xfId="579"/>
    <cellStyle name="Normal 26 3" xfId="580"/>
    <cellStyle name="Normal 26 4" xfId="581"/>
    <cellStyle name="Normal 26_DALYVIAI" xfId="582"/>
    <cellStyle name="Normal 27" xfId="583"/>
    <cellStyle name="Normal 28" xfId="584"/>
    <cellStyle name="Normal 29" xfId="585"/>
    <cellStyle name="Normal 3" xfId="586"/>
    <cellStyle name="Normal 3 10" xfId="587"/>
    <cellStyle name="Normal 3 11" xfId="588"/>
    <cellStyle name="Normal 3 12" xfId="589"/>
    <cellStyle name="Normal 3 12 2" xfId="590"/>
    <cellStyle name="Normal 3 12 3" xfId="591"/>
    <cellStyle name="Normal 3 12 4" xfId="592"/>
    <cellStyle name="Normal 3 12_DALYVIAI" xfId="593"/>
    <cellStyle name="Normal 3 13" xfId="594"/>
    <cellStyle name="Normal 3 14" xfId="595"/>
    <cellStyle name="Normal 3 2" xfId="596"/>
    <cellStyle name="Normal 3 3" xfId="597"/>
    <cellStyle name="Normal 3 3 2" xfId="598"/>
    <cellStyle name="Normal 3 3 3" xfId="599"/>
    <cellStyle name="Normal 3 4" xfId="600"/>
    <cellStyle name="Normal 3 4 2" xfId="601"/>
    <cellStyle name="Normal 3 4 3" xfId="602"/>
    <cellStyle name="Normal 3 5" xfId="603"/>
    <cellStyle name="Normal 3 5 2" xfId="604"/>
    <cellStyle name="Normal 3 6" xfId="605"/>
    <cellStyle name="Normal 3 7" xfId="606"/>
    <cellStyle name="Normal 3 8" xfId="607"/>
    <cellStyle name="Normal 3 8 2" xfId="608"/>
    <cellStyle name="Normal 3 9" xfId="609"/>
    <cellStyle name="Normal 3 9 2" xfId="610"/>
    <cellStyle name="Normal 3_1500 V" xfId="611"/>
    <cellStyle name="Normal 30" xfId="612"/>
    <cellStyle name="Normal 31" xfId="613"/>
    <cellStyle name="Normal 4" xfId="614"/>
    <cellStyle name="Normal 4 10" xfId="615"/>
    <cellStyle name="Normal 4 11" xfId="616"/>
    <cellStyle name="Normal 4 11 2" xfId="617"/>
    <cellStyle name="Normal 4 11 3" xfId="618"/>
    <cellStyle name="Normal 4 11 4" xfId="619"/>
    <cellStyle name="Normal 4 11_DALYVIAI" xfId="620"/>
    <cellStyle name="Normal 4 12" xfId="621"/>
    <cellStyle name="Normal 4 13" xfId="622"/>
    <cellStyle name="Normal 4 2" xfId="623"/>
    <cellStyle name="Normal 4 2 2" xfId="624"/>
    <cellStyle name="Normal 4 2 2 2" xfId="625"/>
    <cellStyle name="Normal 4 2 2 3" xfId="626"/>
    <cellStyle name="Normal 4 2 2 4" xfId="627"/>
    <cellStyle name="Normal 4 2 2_DALYVIAI" xfId="628"/>
    <cellStyle name="Normal 4 2 3" xfId="629"/>
    <cellStyle name="Normal 4 2 3 2" xfId="630"/>
    <cellStyle name="Normal 4 2 3 3" xfId="631"/>
    <cellStyle name="Normal 4 2 3 4" xfId="632"/>
    <cellStyle name="Normal 4 2 3_DALYVIAI" xfId="633"/>
    <cellStyle name="Normal 4 2 4" xfId="634"/>
    <cellStyle name="Normal 4 2 5" xfId="635"/>
    <cellStyle name="Normal 4 2 6" xfId="636"/>
    <cellStyle name="Normal 4 2_DALYVIAI" xfId="637"/>
    <cellStyle name="Normal 4 3" xfId="638"/>
    <cellStyle name="Normal 4 3 2" xfId="639"/>
    <cellStyle name="Normal 4 3 3" xfId="640"/>
    <cellStyle name="Normal 4 3 4" xfId="641"/>
    <cellStyle name="Normal 4 3_DALYVIAI" xfId="642"/>
    <cellStyle name="Normal 4 4" xfId="643"/>
    <cellStyle name="Normal 4 4 2" xfId="644"/>
    <cellStyle name="Normal 4 4 3" xfId="645"/>
    <cellStyle name="Normal 4 4 4" xfId="646"/>
    <cellStyle name="Normal 4 4_DALYVIAI" xfId="647"/>
    <cellStyle name="Normal 4 5" xfId="648"/>
    <cellStyle name="Normal 4 5 2" xfId="649"/>
    <cellStyle name="Normal 4 5 3" xfId="650"/>
    <cellStyle name="Normal 4 5 4" xfId="651"/>
    <cellStyle name="Normal 4 5_DALYVIAI" xfId="652"/>
    <cellStyle name="Normal 4 6" xfId="653"/>
    <cellStyle name="Normal 4 6 2" xfId="654"/>
    <cellStyle name="Normal 4 6 3" xfId="655"/>
    <cellStyle name="Normal 4 6 4" xfId="656"/>
    <cellStyle name="Normal 4 6_DALYVIAI" xfId="657"/>
    <cellStyle name="Normal 4 7" xfId="658"/>
    <cellStyle name="Normal 4 7 2" xfId="659"/>
    <cellStyle name="Normal 4 7 3" xfId="660"/>
    <cellStyle name="Normal 4 7 4" xfId="661"/>
    <cellStyle name="Normal 4 7_DALYVIAI" xfId="662"/>
    <cellStyle name="Normal 4 8" xfId="663"/>
    <cellStyle name="Normal 4 8 2" xfId="664"/>
    <cellStyle name="Normal 4 8 3" xfId="665"/>
    <cellStyle name="Normal 4 8 4" xfId="666"/>
    <cellStyle name="Normal 4 8_DALYVIAI" xfId="667"/>
    <cellStyle name="Normal 4 9" xfId="668"/>
    <cellStyle name="Normal 4 9 2" xfId="669"/>
    <cellStyle name="Normal 4 9 2 2" xfId="670"/>
    <cellStyle name="Normal 4 9 2 3" xfId="671"/>
    <cellStyle name="Normal 4 9 2 4" xfId="672"/>
    <cellStyle name="Normal 4 9 2_DALYVIAI" xfId="673"/>
    <cellStyle name="Normal 4 9 3" xfId="674"/>
    <cellStyle name="Normal 4 9 3 2" xfId="675"/>
    <cellStyle name="Normal 4 9 3 3" xfId="676"/>
    <cellStyle name="Normal 4 9 3 4" xfId="677"/>
    <cellStyle name="Normal 4 9 3_DALYVIAI" xfId="678"/>
    <cellStyle name="Normal 4 9 4" xfId="679"/>
    <cellStyle name="Normal 4 9 4 2" xfId="680"/>
    <cellStyle name="Normal 4 9 4 3" xfId="681"/>
    <cellStyle name="Normal 4 9 4 4" xfId="682"/>
    <cellStyle name="Normal 4 9 4_DALYVIAI" xfId="683"/>
    <cellStyle name="Normal 4 9 5" xfId="684"/>
    <cellStyle name="Normal 4 9 5 2" xfId="685"/>
    <cellStyle name="Normal 4 9 5 3" xfId="686"/>
    <cellStyle name="Normal 4 9 5 4" xfId="687"/>
    <cellStyle name="Normal 4 9 5_DALYVIAI" xfId="688"/>
    <cellStyle name="Normal 4 9 6" xfId="689"/>
    <cellStyle name="Normal 4 9 6 2" xfId="690"/>
    <cellStyle name="Normal 4 9 6 3" xfId="691"/>
    <cellStyle name="Normal 4 9 6 4" xfId="692"/>
    <cellStyle name="Normal 4 9 6_DALYVIAI" xfId="693"/>
    <cellStyle name="Normal 4 9 7" xfId="694"/>
    <cellStyle name="Normal 4 9 8" xfId="695"/>
    <cellStyle name="Normal 4 9 9" xfId="696"/>
    <cellStyle name="Normal 4 9_DALYVIAI" xfId="697"/>
    <cellStyle name="Normal 4_DALYVIAI" xfId="698"/>
    <cellStyle name="Normal 46" xfId="699"/>
    <cellStyle name="Normal 5" xfId="700"/>
    <cellStyle name="Normal 5 2" xfId="701"/>
    <cellStyle name="Normal 5 2 2" xfId="702"/>
    <cellStyle name="Normal 5 2 2 2" xfId="703"/>
    <cellStyle name="Normal 5 2 2 3" xfId="704"/>
    <cellStyle name="Normal 5 2 2 4" xfId="705"/>
    <cellStyle name="Normal 5 2 2_DALYVIAI" xfId="706"/>
    <cellStyle name="Normal 5 2 3" xfId="707"/>
    <cellStyle name="Normal 5 2 4" xfId="708"/>
    <cellStyle name="Normal 5 2 5" xfId="709"/>
    <cellStyle name="Normal 5 2_DALYVIAI" xfId="710"/>
    <cellStyle name="Normal 5 3" xfId="711"/>
    <cellStyle name="Normal 5 3 2" xfId="712"/>
    <cellStyle name="Normal 5 3 3" xfId="713"/>
    <cellStyle name="Normal 5 3 4" xfId="714"/>
    <cellStyle name="Normal 5 3_DALYVIAI" xfId="715"/>
    <cellStyle name="Normal 5 4" xfId="716"/>
    <cellStyle name="Normal 5 5" xfId="717"/>
    <cellStyle name="Normal 5_DALYVIAI" xfId="718"/>
    <cellStyle name="Normal 53" xfId="719"/>
    <cellStyle name="Normal 6" xfId="720"/>
    <cellStyle name="Normal 6 2" xfId="721"/>
    <cellStyle name="Normal 6 2 2" xfId="722"/>
    <cellStyle name="Normal 6 2 3" xfId="723"/>
    <cellStyle name="Normal 6 2 4" xfId="724"/>
    <cellStyle name="Normal 6 2_DALYVIAI" xfId="725"/>
    <cellStyle name="Normal 6 3" xfId="726"/>
    <cellStyle name="Normal 6 3 2" xfId="727"/>
    <cellStyle name="Normal 6 3 3" xfId="728"/>
    <cellStyle name="Normal 6 3 4" xfId="729"/>
    <cellStyle name="Normal 6 3_DALYVIAI" xfId="730"/>
    <cellStyle name="Normal 6 4" xfId="731"/>
    <cellStyle name="Normal 6 4 2" xfId="732"/>
    <cellStyle name="Normal 6 4 3" xfId="733"/>
    <cellStyle name="Normal 6 4 4" xfId="734"/>
    <cellStyle name="Normal 6 4_DALYVIAI" xfId="735"/>
    <cellStyle name="Normal 6 5" xfId="736"/>
    <cellStyle name="Normal 6 6" xfId="737"/>
    <cellStyle name="Normal 6 6 2" xfId="738"/>
    <cellStyle name="Normal 6 6 3" xfId="739"/>
    <cellStyle name="Normal 6 6 4" xfId="740"/>
    <cellStyle name="Normal 6 6_DALYVIAI" xfId="741"/>
    <cellStyle name="Normal 6 7" xfId="742"/>
    <cellStyle name="Normal 6 8" xfId="743"/>
    <cellStyle name="Normal 6_DALYVIAI" xfId="744"/>
    <cellStyle name="Normal 7" xfId="745"/>
    <cellStyle name="Normal 7 2" xfId="746"/>
    <cellStyle name="Normal 7 2 2" xfId="747"/>
    <cellStyle name="Normal 7 2 2 2" xfId="748"/>
    <cellStyle name="Normal 7 2 2 3" xfId="749"/>
    <cellStyle name="Normal 7 2 2 4" xfId="750"/>
    <cellStyle name="Normal 7 2 2_DALYVIAI" xfId="751"/>
    <cellStyle name="Normal 7 2 3" xfId="752"/>
    <cellStyle name="Normal 7 2 4" xfId="753"/>
    <cellStyle name="Normal 7 2 5" xfId="754"/>
    <cellStyle name="Normal 7 2_DALYVIAI" xfId="755"/>
    <cellStyle name="Normal 7 3" xfId="756"/>
    <cellStyle name="Normal 7 4" xfId="757"/>
    <cellStyle name="Normal 7 5" xfId="758"/>
    <cellStyle name="Normal 7 6" xfId="759"/>
    <cellStyle name="Normal 7_DALYVIAI" xfId="760"/>
    <cellStyle name="Normal 8" xfId="761"/>
    <cellStyle name="Normal 8 2" xfId="762"/>
    <cellStyle name="Normal 8 2 2" xfId="763"/>
    <cellStyle name="Normal 8 2 2 2" xfId="764"/>
    <cellStyle name="Normal 8 2 2 3" xfId="765"/>
    <cellStyle name="Normal 8 2 2 4" xfId="766"/>
    <cellStyle name="Normal 8 2 2_DALYVIAI" xfId="767"/>
    <cellStyle name="Normal 8 2 3" xfId="768"/>
    <cellStyle name="Normal 8 2 4" xfId="769"/>
    <cellStyle name="Normal 8 2 5" xfId="770"/>
    <cellStyle name="Normal 8 2_DALYVIAI" xfId="771"/>
    <cellStyle name="Normal 8 3" xfId="772"/>
    <cellStyle name="Normal 8 4" xfId="773"/>
    <cellStyle name="Normal 8 4 2" xfId="774"/>
    <cellStyle name="Normal 8 4 3" xfId="775"/>
    <cellStyle name="Normal 8 4 4" xfId="776"/>
    <cellStyle name="Normal 8 4_DALYVIAI" xfId="777"/>
    <cellStyle name="Normal 8 5" xfId="778"/>
    <cellStyle name="Normal 8 6" xfId="779"/>
    <cellStyle name="Normal 8_DALYVIAI" xfId="780"/>
    <cellStyle name="Normal 9" xfId="781"/>
    <cellStyle name="Normal 9 2" xfId="782"/>
    <cellStyle name="Normal 9 2 2" xfId="783"/>
    <cellStyle name="Normal 9 2 3" xfId="784"/>
    <cellStyle name="Normal 9 2 4" xfId="785"/>
    <cellStyle name="Normal 9 2_DALYVIAI" xfId="786"/>
    <cellStyle name="Normal 9 3" xfId="787"/>
    <cellStyle name="Normal 9 3 2" xfId="788"/>
    <cellStyle name="Normal 9 3 2 2" xfId="789"/>
    <cellStyle name="Normal 9 3 2 3" xfId="790"/>
    <cellStyle name="Normal 9 3 2 4" xfId="791"/>
    <cellStyle name="Normal 9 3 2_DALYVIAI" xfId="792"/>
    <cellStyle name="Normal 9 3 3" xfId="793"/>
    <cellStyle name="Normal 9 3 4" xfId="794"/>
    <cellStyle name="Normal 9 3 5" xfId="795"/>
    <cellStyle name="Normal 9 3_DALYVIAI" xfId="796"/>
    <cellStyle name="Normal 9 4" xfId="797"/>
    <cellStyle name="Normal 9 4 2" xfId="798"/>
    <cellStyle name="Normal 9 4 3" xfId="799"/>
    <cellStyle name="Normal 9 4 4" xfId="800"/>
    <cellStyle name="Normal 9 4_DALYVIAI" xfId="801"/>
    <cellStyle name="Normal 9 5" xfId="802"/>
    <cellStyle name="Normal 9 5 2" xfId="803"/>
    <cellStyle name="Normal 9 5 3" xfId="804"/>
    <cellStyle name="Normal 9 5 4" xfId="805"/>
    <cellStyle name="Normal 9 5_DALYVIAI" xfId="806"/>
    <cellStyle name="Normal 9 6" xfId="807"/>
    <cellStyle name="Normal 9 7" xfId="808"/>
    <cellStyle name="Normal 9 7 2" xfId="809"/>
    <cellStyle name="Normal 9 7 3" xfId="810"/>
    <cellStyle name="Normal 9 7 4" xfId="811"/>
    <cellStyle name="Normal 9 7_DALYVIAI" xfId="812"/>
    <cellStyle name="Normal 9 8" xfId="813"/>
    <cellStyle name="Normal 9 9" xfId="814"/>
    <cellStyle name="Normal 9_DALYVIAI" xfId="815"/>
    <cellStyle name="Note" xfId="816"/>
    <cellStyle name="Output" xfId="817"/>
    <cellStyle name="Paprastas 2" xfId="818"/>
    <cellStyle name="Percent" xfId="819"/>
    <cellStyle name="Percent [0]" xfId="820"/>
    <cellStyle name="Percent [00]" xfId="821"/>
    <cellStyle name="Percent [2]" xfId="822"/>
    <cellStyle name="PrePop Currency (0)" xfId="823"/>
    <cellStyle name="PrePop Currency (2)" xfId="824"/>
    <cellStyle name="PrePop Units (0)" xfId="825"/>
    <cellStyle name="PrePop Units (1)" xfId="826"/>
    <cellStyle name="PrePop Units (2)" xfId="827"/>
    <cellStyle name="Text Indent A" xfId="828"/>
    <cellStyle name="Text Indent B" xfId="829"/>
    <cellStyle name="Text Indent C" xfId="830"/>
    <cellStyle name="Title" xfId="831"/>
    <cellStyle name="Total" xfId="832"/>
    <cellStyle name="Walutowy [0]_PLDT" xfId="833"/>
    <cellStyle name="Walutowy_PLDT" xfId="834"/>
    <cellStyle name="Warning Text" xfId="835"/>
    <cellStyle name="Обычный_Итоговый спартакиады 1991-92 г" xfId="8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lfonsas\Pasidalijimui%20tarp%20kompiuteriu\Documents%20and%20Settings\User\Desktop\Varzybos\protokolai2009ziema\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lfonsas\Pasidalijimui%20tarp%20kompiuteriu\DOCUME~1\User\LOCALS~1\Temp\newest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lfonsas\Pasidalijimui%20tarp%20kompiuteriu\DOCUME~1\User\LOCALS~1\Temp\Klaip&#279;dos%20&#269;empionat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p\Downloads\5kov&#2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-kove M"/>
      <sheetName val="60bb M"/>
      <sheetName val="Aukstis M"/>
      <sheetName val="Rutulys M"/>
      <sheetName val="Tolis M"/>
      <sheetName val="800 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6.00390625" style="227" customWidth="1"/>
    <col min="2" max="2" width="3.57421875" style="227" bestFit="1" customWidth="1"/>
    <col min="3" max="3" width="9.8515625" style="227" customWidth="1"/>
    <col min="4" max="4" width="12.7109375" style="227" customWidth="1"/>
    <col min="5" max="5" width="10.7109375" style="227" bestFit="1" customWidth="1"/>
    <col min="6" max="6" width="8.00390625" style="227" bestFit="1" customWidth="1"/>
    <col min="7" max="7" width="10.28125" style="227" customWidth="1"/>
    <col min="8" max="8" width="11.28125" style="243" hidden="1" customWidth="1"/>
    <col min="9" max="9" width="8.57421875" style="243" customWidth="1"/>
    <col min="10" max="14" width="9.140625" style="227" customWidth="1"/>
    <col min="15" max="15" width="10.140625" style="227" bestFit="1" customWidth="1"/>
    <col min="16" max="16" width="13.140625" style="227" bestFit="1" customWidth="1"/>
    <col min="17" max="16384" width="9.140625" style="227" customWidth="1"/>
  </cols>
  <sheetData>
    <row r="1" spans="1:13" s="146" customFormat="1" ht="15">
      <c r="A1" s="146" t="s">
        <v>38</v>
      </c>
      <c r="D1" s="147"/>
      <c r="E1" s="148"/>
      <c r="F1" s="148"/>
      <c r="G1" s="148"/>
      <c r="H1" s="149"/>
      <c r="I1" s="149"/>
      <c r="J1" s="149"/>
      <c r="K1" s="150"/>
      <c r="L1" s="151"/>
      <c r="M1" s="151"/>
    </row>
    <row r="2" spans="1:15" s="146" customFormat="1" ht="15">
      <c r="A2" s="146" t="s">
        <v>37</v>
      </c>
      <c r="D2" s="147"/>
      <c r="E2" s="148"/>
      <c r="F2" s="148"/>
      <c r="G2" s="149"/>
      <c r="H2" s="149"/>
      <c r="I2" s="149"/>
      <c r="J2" s="150"/>
      <c r="K2" s="152"/>
      <c r="L2" s="152"/>
      <c r="M2" s="150"/>
      <c r="N2" s="150"/>
      <c r="O2" s="153"/>
    </row>
    <row r="3" spans="1:17" s="234" customFormat="1" ht="12" customHeight="1">
      <c r="A3" s="227"/>
      <c r="B3" s="227"/>
      <c r="C3" s="227"/>
      <c r="D3" s="227"/>
      <c r="E3" s="228"/>
      <c r="F3" s="229"/>
      <c r="G3" s="230"/>
      <c r="H3" s="230"/>
      <c r="I3" s="230"/>
      <c r="J3" s="231"/>
      <c r="K3" s="231"/>
      <c r="L3" s="232"/>
      <c r="M3" s="232"/>
      <c r="N3" s="232"/>
      <c r="O3" s="232"/>
      <c r="P3" s="232"/>
      <c r="Q3" s="233"/>
    </row>
    <row r="4" spans="4:17" s="235" customFormat="1" ht="15.75" customHeight="1">
      <c r="D4" s="236" t="s">
        <v>73</v>
      </c>
      <c r="F4" s="237"/>
      <c r="G4" s="238"/>
      <c r="H4" s="238"/>
      <c r="I4" s="238"/>
      <c r="J4" s="239"/>
      <c r="K4" s="239"/>
      <c r="L4" s="240"/>
      <c r="M4" s="240"/>
      <c r="N4" s="240"/>
      <c r="O4" s="240"/>
      <c r="P4" s="240"/>
      <c r="Q4" s="241"/>
    </row>
    <row r="5" spans="1:2" ht="15.75" customHeight="1" thickBot="1">
      <c r="A5" s="242">
        <v>1.1574074074074073E-05</v>
      </c>
      <c r="B5" s="242"/>
    </row>
    <row r="6" spans="1:16" s="252" customFormat="1" ht="15.75" customHeight="1">
      <c r="A6" s="244" t="s">
        <v>10</v>
      </c>
      <c r="B6" s="245" t="s">
        <v>0</v>
      </c>
      <c r="C6" s="246" t="s">
        <v>1</v>
      </c>
      <c r="D6" s="247" t="s">
        <v>2</v>
      </c>
      <c r="E6" s="248" t="s">
        <v>20</v>
      </c>
      <c r="F6" s="249" t="s">
        <v>4</v>
      </c>
      <c r="G6" s="245" t="s">
        <v>62</v>
      </c>
      <c r="H6" s="226" t="s">
        <v>22</v>
      </c>
      <c r="I6" s="250" t="s">
        <v>7</v>
      </c>
      <c r="J6" s="249" t="s">
        <v>16</v>
      </c>
      <c r="K6" s="249" t="s">
        <v>15</v>
      </c>
      <c r="L6" s="249" t="s">
        <v>14</v>
      </c>
      <c r="M6" s="249" t="s">
        <v>13</v>
      </c>
      <c r="N6" s="249" t="s">
        <v>74</v>
      </c>
      <c r="O6" s="249" t="s">
        <v>6</v>
      </c>
      <c r="P6" s="251" t="s">
        <v>3</v>
      </c>
    </row>
    <row r="7" spans="1:16" s="263" customFormat="1" ht="15.75" customHeight="1" thickBot="1">
      <c r="A7" s="253"/>
      <c r="B7" s="254"/>
      <c r="C7" s="255"/>
      <c r="D7" s="256"/>
      <c r="E7" s="254"/>
      <c r="F7" s="257"/>
      <c r="G7" s="258"/>
      <c r="H7" s="257"/>
      <c r="I7" s="259"/>
      <c r="J7" s="260" t="s">
        <v>75</v>
      </c>
      <c r="K7" s="260"/>
      <c r="L7" s="261" t="s">
        <v>76</v>
      </c>
      <c r="M7" s="260"/>
      <c r="N7" s="260"/>
      <c r="O7" s="260"/>
      <c r="P7" s="262"/>
    </row>
    <row r="8" spans="1:16" ht="15.75" customHeight="1">
      <c r="A8" s="264">
        <v>1</v>
      </c>
      <c r="B8" s="265">
        <v>159</v>
      </c>
      <c r="C8" s="266" t="s">
        <v>77</v>
      </c>
      <c r="D8" s="267" t="s">
        <v>78</v>
      </c>
      <c r="E8" s="268">
        <v>37960</v>
      </c>
      <c r="F8" s="269" t="s">
        <v>79</v>
      </c>
      <c r="G8" s="270" t="s">
        <v>80</v>
      </c>
      <c r="H8" s="265"/>
      <c r="I8" s="271">
        <v>36</v>
      </c>
      <c r="J8" s="272">
        <v>9.49</v>
      </c>
      <c r="K8" s="272">
        <v>1.66</v>
      </c>
      <c r="L8" s="272">
        <v>8.59</v>
      </c>
      <c r="M8" s="272">
        <v>4.8</v>
      </c>
      <c r="N8" s="273">
        <v>0.0019150462962962964</v>
      </c>
      <c r="O8" s="264">
        <f>SUM(J9:N9)</f>
        <v>3072</v>
      </c>
      <c r="P8" s="274" t="s">
        <v>81</v>
      </c>
    </row>
    <row r="9" spans="1:16" ht="15.75" customHeight="1">
      <c r="A9" s="275">
        <f>A8</f>
        <v>1</v>
      </c>
      <c r="B9" s="276"/>
      <c r="C9" s="277"/>
      <c r="D9" s="278"/>
      <c r="E9" s="279"/>
      <c r="F9" s="280"/>
      <c r="G9" s="281"/>
      <c r="H9" s="276"/>
      <c r="I9" s="282"/>
      <c r="J9" s="283">
        <f>IF(ISBLANK(J8),"",INT(20.0479*(17-J8)^1.835))</f>
        <v>810</v>
      </c>
      <c r="K9" s="283">
        <f>IF(ISBLANK(K8),"",INT(1.84523*(K8*100-75)^1.348))</f>
        <v>806</v>
      </c>
      <c r="L9" s="283">
        <f>IF(ISBLANK(L8),"",INT(56.0211*(L8-1.5)^1.05))</f>
        <v>438</v>
      </c>
      <c r="M9" s="283">
        <f>IF(ISBLANK(M8),"",INT(0.188807*(M8*100-210)^1.41))</f>
        <v>506</v>
      </c>
      <c r="N9" s="283">
        <f>IF(ISBLANK(N8),"",INT(0.11193*(254-(N8/$A$5))^1.88))</f>
        <v>512</v>
      </c>
      <c r="O9" s="284">
        <f>O8</f>
        <v>3072</v>
      </c>
      <c r="P9" s="285"/>
    </row>
    <row r="10" spans="1:16" ht="15.75" customHeight="1">
      <c r="A10" s="264">
        <v>2</v>
      </c>
      <c r="B10" s="265">
        <v>44</v>
      </c>
      <c r="C10" s="266" t="s">
        <v>82</v>
      </c>
      <c r="D10" s="267" t="s">
        <v>83</v>
      </c>
      <c r="E10" s="268" t="s">
        <v>84</v>
      </c>
      <c r="F10" s="269" t="s">
        <v>33</v>
      </c>
      <c r="G10" s="270" t="s">
        <v>35</v>
      </c>
      <c r="H10" s="265"/>
      <c r="I10" s="271">
        <v>28</v>
      </c>
      <c r="J10" s="272">
        <v>9.91</v>
      </c>
      <c r="K10" s="272">
        <v>1.57</v>
      </c>
      <c r="L10" s="272">
        <v>10.09</v>
      </c>
      <c r="M10" s="272">
        <v>4.89</v>
      </c>
      <c r="N10" s="273">
        <v>0.0019153935185185185</v>
      </c>
      <c r="O10" s="264">
        <f>SUM(J11:N11)</f>
        <v>3007</v>
      </c>
      <c r="P10" s="274" t="s">
        <v>85</v>
      </c>
    </row>
    <row r="11" spans="1:16" ht="15.75" customHeight="1">
      <c r="A11" s="275">
        <f>A10</f>
        <v>2</v>
      </c>
      <c r="B11" s="276"/>
      <c r="C11" s="277"/>
      <c r="D11" s="278"/>
      <c r="E11" s="279"/>
      <c r="F11" s="280"/>
      <c r="G11" s="281"/>
      <c r="H11" s="276"/>
      <c r="I11" s="282"/>
      <c r="J11" s="283">
        <f>IF(ISBLANK(J10),"",INT(20.0479*(17-J10)^1.835))</f>
        <v>729</v>
      </c>
      <c r="K11" s="283">
        <f>IF(ISBLANK(K10),"",INT(1.84523*(K10*100-75)^1.348))</f>
        <v>701</v>
      </c>
      <c r="L11" s="283">
        <f>IF(ISBLANK(L10),"",INT(56.0211*(L10-1.5)^1.05))</f>
        <v>535</v>
      </c>
      <c r="M11" s="283">
        <f>IF(ISBLANK(M10),"",INT(0.188807*(M10*100-210)^1.41))</f>
        <v>530</v>
      </c>
      <c r="N11" s="283">
        <f>IF(ISBLANK(N10),"",INT(0.11193*(254-(N10/$A$5))^1.88))</f>
        <v>512</v>
      </c>
      <c r="O11" s="284">
        <f>O10</f>
        <v>3007</v>
      </c>
      <c r="P11" s="285"/>
    </row>
    <row r="12" spans="1:16" ht="15.75" customHeight="1">
      <c r="A12" s="264">
        <v>3</v>
      </c>
      <c r="B12" s="265">
        <v>43</v>
      </c>
      <c r="C12" s="266" t="s">
        <v>86</v>
      </c>
      <c r="D12" s="267" t="s">
        <v>87</v>
      </c>
      <c r="E12" s="268" t="s">
        <v>88</v>
      </c>
      <c r="F12" s="269" t="s">
        <v>33</v>
      </c>
      <c r="G12" s="270" t="s">
        <v>35</v>
      </c>
      <c r="H12" s="265"/>
      <c r="I12" s="271">
        <v>22</v>
      </c>
      <c r="J12" s="272">
        <v>9.77</v>
      </c>
      <c r="K12" s="272">
        <v>1.57</v>
      </c>
      <c r="L12" s="272">
        <v>7.9</v>
      </c>
      <c r="M12" s="272">
        <v>4.54</v>
      </c>
      <c r="N12" s="273">
        <v>0.0018978009259259258</v>
      </c>
      <c r="O12" s="264">
        <f>SUM(J13:N13)</f>
        <v>2816</v>
      </c>
      <c r="P12" s="274" t="s">
        <v>89</v>
      </c>
    </row>
    <row r="13" spans="1:16" ht="15.75" customHeight="1">
      <c r="A13" s="275">
        <f>A12</f>
        <v>3</v>
      </c>
      <c r="B13" s="276"/>
      <c r="C13" s="277"/>
      <c r="D13" s="278"/>
      <c r="E13" s="279"/>
      <c r="F13" s="280"/>
      <c r="G13" s="281"/>
      <c r="H13" s="276"/>
      <c r="I13" s="282"/>
      <c r="J13" s="283">
        <f>IF(ISBLANK(J12),"",INT(20.0479*(17-J12)^1.835))</f>
        <v>756</v>
      </c>
      <c r="K13" s="283">
        <f>IF(ISBLANK(K12),"",INT(1.84523*(K12*100-75)^1.348))</f>
        <v>701</v>
      </c>
      <c r="L13" s="283">
        <f>IF(ISBLANK(L12),"",INT(56.0211*(L12-1.5)^1.05))</f>
        <v>393</v>
      </c>
      <c r="M13" s="283">
        <f>IF(ISBLANK(M12),"",INT(0.188807*(M12*100-210)^1.41))</f>
        <v>438</v>
      </c>
      <c r="N13" s="283">
        <f>IF(ISBLANK(N12),"",INT(0.11193*(254-(N12/$A$5))^1.88))</f>
        <v>528</v>
      </c>
      <c r="O13" s="284">
        <f>O12</f>
        <v>2816</v>
      </c>
      <c r="P13" s="285"/>
    </row>
    <row r="14" spans="1:16" ht="15.75" customHeight="1">
      <c r="A14" s="264">
        <v>4</v>
      </c>
      <c r="B14" s="265">
        <v>39</v>
      </c>
      <c r="C14" s="266" t="s">
        <v>90</v>
      </c>
      <c r="D14" s="267" t="s">
        <v>91</v>
      </c>
      <c r="E14" s="268">
        <v>37709</v>
      </c>
      <c r="F14" s="269" t="s">
        <v>33</v>
      </c>
      <c r="G14" s="270" t="s">
        <v>35</v>
      </c>
      <c r="H14" s="265"/>
      <c r="I14" s="271">
        <v>18</v>
      </c>
      <c r="J14" s="272">
        <v>9.87</v>
      </c>
      <c r="K14" s="272">
        <v>1.39</v>
      </c>
      <c r="L14" s="272">
        <v>9.7</v>
      </c>
      <c r="M14" s="272">
        <v>4.93</v>
      </c>
      <c r="N14" s="273">
        <v>0.002030208333333333</v>
      </c>
      <c r="O14" s="264">
        <f>SUM(J15:N15)</f>
        <v>2698</v>
      </c>
      <c r="P14" s="274" t="s">
        <v>92</v>
      </c>
    </row>
    <row r="15" spans="1:16" ht="15.75" customHeight="1">
      <c r="A15" s="275">
        <f>A14</f>
        <v>4</v>
      </c>
      <c r="B15" s="276"/>
      <c r="C15" s="277"/>
      <c r="D15" s="278"/>
      <c r="E15" s="279"/>
      <c r="F15" s="280"/>
      <c r="G15" s="281"/>
      <c r="H15" s="276"/>
      <c r="I15" s="282"/>
      <c r="J15" s="283">
        <f>IF(ISBLANK(J14),"",INT(20.0479*(17-J14)^1.835))</f>
        <v>737</v>
      </c>
      <c r="K15" s="283">
        <f>IF(ISBLANK(K14),"",INT(1.84523*(K14*100-75)^1.348))</f>
        <v>502</v>
      </c>
      <c r="L15" s="283">
        <f>IF(ISBLANK(L14),"",INT(56.0211*(L14-1.5)^1.05))</f>
        <v>510</v>
      </c>
      <c r="M15" s="283">
        <f>IF(ISBLANK(M14),"",INT(0.188807*(M14*100-210)^1.41))</f>
        <v>540</v>
      </c>
      <c r="N15" s="283">
        <f>IF(ISBLANK(N14),"",INT(0.11193*(254-(N14/$A$5))^1.88))</f>
        <v>409</v>
      </c>
      <c r="O15" s="284">
        <f>O14</f>
        <v>2698</v>
      </c>
      <c r="P15" s="285"/>
    </row>
    <row r="16" spans="1:16" ht="15.75" customHeight="1">
      <c r="A16" s="264">
        <v>5</v>
      </c>
      <c r="B16" s="265">
        <v>49</v>
      </c>
      <c r="C16" s="266" t="s">
        <v>93</v>
      </c>
      <c r="D16" s="267" t="s">
        <v>94</v>
      </c>
      <c r="E16" s="268">
        <v>37873</v>
      </c>
      <c r="F16" s="269" t="s">
        <v>95</v>
      </c>
      <c r="G16" s="270" t="s">
        <v>35</v>
      </c>
      <c r="H16" s="265"/>
      <c r="I16" s="271">
        <v>16</v>
      </c>
      <c r="J16" s="272">
        <v>12.18</v>
      </c>
      <c r="K16" s="272">
        <v>1.45</v>
      </c>
      <c r="L16" s="272">
        <v>8.79</v>
      </c>
      <c r="M16" s="272">
        <v>4.36</v>
      </c>
      <c r="N16" s="273">
        <v>0.002175462962962963</v>
      </c>
      <c r="O16" s="264">
        <f>SUM(J17:N17)</f>
        <v>2064</v>
      </c>
      <c r="P16" s="274" t="s">
        <v>96</v>
      </c>
    </row>
    <row r="17" spans="1:16" ht="15.75" customHeight="1">
      <c r="A17" s="275">
        <f>A16</f>
        <v>5</v>
      </c>
      <c r="B17" s="276"/>
      <c r="C17" s="277"/>
      <c r="D17" s="278"/>
      <c r="E17" s="279"/>
      <c r="F17" s="280"/>
      <c r="G17" s="281"/>
      <c r="H17" s="276"/>
      <c r="I17" s="282"/>
      <c r="J17" s="283">
        <f>IF(ISBLANK(J16),"",INT(20.0479*(17-J16)^1.835))</f>
        <v>359</v>
      </c>
      <c r="K17" s="283">
        <f>IF(ISBLANK(K16),"",INT(1.84523*(K16*100-75)^1.348))</f>
        <v>566</v>
      </c>
      <c r="L17" s="283">
        <f>IF(ISBLANK(L16),"",INT(56.0211*(L16-1.5)^1.05))</f>
        <v>451</v>
      </c>
      <c r="M17" s="283">
        <f>IF(ISBLANK(M16),"",INT(0.188807*(M16*100-210)^1.41))</f>
        <v>393</v>
      </c>
      <c r="N17" s="283">
        <f>IF(ISBLANK(N16),"",INT(0.11193*(254-(N16/$A$5))^1.88))</f>
        <v>295</v>
      </c>
      <c r="O17" s="284">
        <f>O16</f>
        <v>2064</v>
      </c>
      <c r="P17" s="285"/>
    </row>
    <row r="18" spans="1:16" ht="15.75" customHeight="1">
      <c r="A18" s="264">
        <v>6</v>
      </c>
      <c r="B18" s="265">
        <v>98</v>
      </c>
      <c r="C18" s="266" t="s">
        <v>97</v>
      </c>
      <c r="D18" s="267" t="s">
        <v>98</v>
      </c>
      <c r="E18" s="268">
        <v>37609</v>
      </c>
      <c r="F18" s="269" t="s">
        <v>31</v>
      </c>
      <c r="G18" s="270" t="s">
        <v>36</v>
      </c>
      <c r="H18" s="265"/>
      <c r="I18" s="271">
        <v>14</v>
      </c>
      <c r="J18" s="272">
        <v>11.27</v>
      </c>
      <c r="K18" s="272">
        <v>1.3</v>
      </c>
      <c r="L18" s="272">
        <v>9.08</v>
      </c>
      <c r="M18" s="272">
        <v>4.27</v>
      </c>
      <c r="N18" s="273">
        <v>0.002476273148148148</v>
      </c>
      <c r="O18" s="264">
        <f>SUM(J19:N19)</f>
        <v>1857</v>
      </c>
      <c r="P18" s="274" t="s">
        <v>99</v>
      </c>
    </row>
    <row r="19" spans="1:16" ht="15.75" customHeight="1">
      <c r="A19" s="275">
        <f>A18</f>
        <v>6</v>
      </c>
      <c r="B19" s="276"/>
      <c r="C19" s="277"/>
      <c r="D19" s="278"/>
      <c r="E19" s="279"/>
      <c r="F19" s="280"/>
      <c r="G19" s="281"/>
      <c r="H19" s="276"/>
      <c r="I19" s="282"/>
      <c r="J19" s="283">
        <f>IF(ISBLANK(J18),"",INT(20.0479*(17-J18)^1.835))</f>
        <v>493</v>
      </c>
      <c r="K19" s="283">
        <f>IF(ISBLANK(K18),"",INT(1.84523*(K18*100-75)^1.348))</f>
        <v>409</v>
      </c>
      <c r="L19" s="283">
        <f>IF(ISBLANK(L18),"",INT(56.0211*(L18-1.5)^1.05))</f>
        <v>469</v>
      </c>
      <c r="M19" s="283">
        <f>IF(ISBLANK(M18),"",INT(0.188807*(M18*100-210)^1.41))</f>
        <v>371</v>
      </c>
      <c r="N19" s="283">
        <f>IF(ISBLANK(N18),"",INT(0.11193*(254-(N18/$A$5))^1.88))</f>
        <v>115</v>
      </c>
      <c r="O19" s="284">
        <f>O18</f>
        <v>1857</v>
      </c>
      <c r="P19" s="285"/>
    </row>
    <row r="20" spans="1:16" ht="15.75" customHeight="1">
      <c r="A20" s="264">
        <v>7</v>
      </c>
      <c r="B20" s="265">
        <v>19</v>
      </c>
      <c r="C20" s="266" t="s">
        <v>100</v>
      </c>
      <c r="D20" s="267" t="s">
        <v>101</v>
      </c>
      <c r="E20" s="268" t="s">
        <v>102</v>
      </c>
      <c r="F20" s="269" t="s">
        <v>103</v>
      </c>
      <c r="G20" s="270" t="s">
        <v>104</v>
      </c>
      <c r="H20" s="265"/>
      <c r="I20" s="271">
        <v>12</v>
      </c>
      <c r="J20" s="272">
        <v>12.46</v>
      </c>
      <c r="K20" s="272" t="s">
        <v>105</v>
      </c>
      <c r="L20" s="272">
        <v>6.98</v>
      </c>
      <c r="M20" s="272">
        <v>3.62</v>
      </c>
      <c r="N20" s="273">
        <v>0.0022771990740740743</v>
      </c>
      <c r="O20" s="264">
        <f>SUM(J21:N21)</f>
        <v>1105</v>
      </c>
      <c r="P20" s="286" t="s">
        <v>106</v>
      </c>
    </row>
    <row r="21" spans="1:16" ht="15.75" customHeight="1">
      <c r="A21" s="275">
        <f>A20</f>
        <v>7</v>
      </c>
      <c r="B21" s="276"/>
      <c r="C21" s="277"/>
      <c r="D21" s="278"/>
      <c r="E21" s="279"/>
      <c r="F21" s="280"/>
      <c r="G21" s="281"/>
      <c r="H21" s="276"/>
      <c r="I21" s="282"/>
      <c r="J21" s="283">
        <f>IF(ISBLANK(J20),"",INT(20.0479*(17-J20)^1.835))</f>
        <v>321</v>
      </c>
      <c r="K21" s="283"/>
      <c r="L21" s="283">
        <f>IF(ISBLANK(L20),"",INT(56.0211*(L20-1.5)^1.05))</f>
        <v>334</v>
      </c>
      <c r="M21" s="283">
        <f>IF(ISBLANK(M20),"",INT(0.188807*(M20*100-210)^1.41))</f>
        <v>225</v>
      </c>
      <c r="N21" s="283">
        <f>IF(ISBLANK(N20),"",INT(0.11193*(254-(N20/$A$5))^1.88))</f>
        <v>225</v>
      </c>
      <c r="O21" s="284">
        <f>O20</f>
        <v>1105</v>
      </c>
      <c r="P21" s="285"/>
    </row>
  </sheetData>
  <sheetProtection/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Z1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7109375" style="154" customWidth="1"/>
    <col min="2" max="2" width="3.7109375" style="154" customWidth="1"/>
    <col min="3" max="3" width="7.57421875" style="155" customWidth="1"/>
    <col min="4" max="4" width="9.00390625" style="155" customWidth="1"/>
    <col min="5" max="5" width="10.7109375" style="171" customWidth="1"/>
    <col min="6" max="6" width="11.421875" style="166" customWidth="1"/>
    <col min="7" max="7" width="12.7109375" style="166" customWidth="1"/>
    <col min="8" max="8" width="10.8515625" style="159" hidden="1" customWidth="1"/>
    <col min="9" max="18" width="4.7109375" style="155" customWidth="1"/>
    <col min="19" max="19" width="7.00390625" style="155" customWidth="1"/>
    <col min="20" max="20" width="4.7109375" style="155" bestFit="1" customWidth="1"/>
    <col min="21" max="21" width="16.421875" style="155" bestFit="1" customWidth="1"/>
    <col min="22" max="234" width="9.140625" style="155" customWidth="1"/>
    <col min="235" max="16384" width="9.140625" style="172" customWidth="1"/>
  </cols>
  <sheetData>
    <row r="1" spans="1:12" s="146" customFormat="1" ht="15">
      <c r="A1" s="146" t="s">
        <v>38</v>
      </c>
      <c r="D1" s="147"/>
      <c r="E1" s="148"/>
      <c r="F1" s="148"/>
      <c r="G1" s="148"/>
      <c r="H1" s="149"/>
      <c r="I1" s="149"/>
      <c r="J1" s="150"/>
      <c r="K1" s="151"/>
      <c r="L1" s="151"/>
    </row>
    <row r="2" spans="1:14" s="146" customFormat="1" ht="15">
      <c r="A2" s="146" t="s">
        <v>40</v>
      </c>
      <c r="D2" s="147"/>
      <c r="E2" s="148"/>
      <c r="F2" s="148"/>
      <c r="G2" s="149"/>
      <c r="H2" s="149"/>
      <c r="I2" s="150"/>
      <c r="J2" s="152"/>
      <c r="K2" s="152"/>
      <c r="L2" s="150"/>
      <c r="M2" s="150"/>
      <c r="N2" s="153"/>
    </row>
    <row r="3" spans="1:33" s="161" customFormat="1" ht="12" customHeight="1">
      <c r="A3" s="154"/>
      <c r="B3" s="154"/>
      <c r="C3" s="155"/>
      <c r="D3" s="156"/>
      <c r="E3" s="157"/>
      <c r="F3" s="158"/>
      <c r="G3" s="158"/>
      <c r="H3" s="159"/>
      <c r="I3" s="159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33" s="164" customFormat="1" ht="15.75" thickBot="1">
      <c r="A4" s="162"/>
      <c r="B4" s="162"/>
      <c r="C4" s="146" t="s">
        <v>26</v>
      </c>
      <c r="D4" s="146"/>
      <c r="E4" s="147"/>
      <c r="F4" s="148"/>
      <c r="G4" s="163"/>
      <c r="H4" s="162"/>
      <c r="I4" s="16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</row>
    <row r="5" spans="3:18" s="164" customFormat="1" ht="18" customHeight="1" thickBot="1">
      <c r="C5" s="146"/>
      <c r="D5" s="46" t="s">
        <v>5</v>
      </c>
      <c r="E5" s="157"/>
      <c r="F5" s="165"/>
      <c r="G5" s="165"/>
      <c r="H5" s="166"/>
      <c r="I5" s="336" t="s">
        <v>9</v>
      </c>
      <c r="J5" s="337"/>
      <c r="K5" s="337"/>
      <c r="L5" s="337"/>
      <c r="M5" s="337"/>
      <c r="N5" s="337"/>
      <c r="O5" s="337"/>
      <c r="P5" s="337"/>
      <c r="Q5" s="337"/>
      <c r="R5" s="338"/>
    </row>
    <row r="6" spans="1:21" s="168" customFormat="1" ht="18" customHeight="1">
      <c r="A6" s="339" t="s">
        <v>60</v>
      </c>
      <c r="B6" s="341" t="s">
        <v>0</v>
      </c>
      <c r="C6" s="343" t="s">
        <v>1</v>
      </c>
      <c r="D6" s="345" t="s">
        <v>2</v>
      </c>
      <c r="E6" s="332" t="s">
        <v>20</v>
      </c>
      <c r="F6" s="347" t="s">
        <v>4</v>
      </c>
      <c r="G6" s="347" t="s">
        <v>21</v>
      </c>
      <c r="H6" s="334" t="s">
        <v>22</v>
      </c>
      <c r="I6" s="174">
        <v>1.47</v>
      </c>
      <c r="J6" s="174">
        <v>1.5</v>
      </c>
      <c r="K6" s="174">
        <v>1.53</v>
      </c>
      <c r="L6" s="174">
        <v>1.56</v>
      </c>
      <c r="M6" s="174">
        <v>1.59</v>
      </c>
      <c r="N6" s="174">
        <v>1.62</v>
      </c>
      <c r="O6" s="174">
        <v>1.65</v>
      </c>
      <c r="P6" s="174">
        <v>1.68</v>
      </c>
      <c r="Q6" s="174">
        <v>1.71</v>
      </c>
      <c r="R6" s="175">
        <v>1.74</v>
      </c>
      <c r="S6" s="330" t="s">
        <v>11</v>
      </c>
      <c r="T6" s="332" t="s">
        <v>8</v>
      </c>
      <c r="U6" s="334" t="s">
        <v>3</v>
      </c>
    </row>
    <row r="7" spans="1:21" s="168" customFormat="1" ht="18" customHeight="1" thickBot="1">
      <c r="A7" s="340"/>
      <c r="B7" s="342"/>
      <c r="C7" s="344"/>
      <c r="D7" s="346"/>
      <c r="E7" s="333"/>
      <c r="F7" s="348"/>
      <c r="G7" s="348"/>
      <c r="H7" s="335"/>
      <c r="I7" s="176">
        <v>1.77</v>
      </c>
      <c r="J7" s="176"/>
      <c r="K7" s="176"/>
      <c r="L7" s="176"/>
      <c r="M7" s="176"/>
      <c r="N7" s="176"/>
      <c r="O7" s="176"/>
      <c r="P7" s="176"/>
      <c r="Q7" s="176"/>
      <c r="R7" s="177"/>
      <c r="S7" s="331"/>
      <c r="T7" s="333"/>
      <c r="U7" s="335"/>
    </row>
    <row r="8" spans="1:21" s="155" customFormat="1" ht="18" customHeight="1">
      <c r="A8" s="178">
        <v>1</v>
      </c>
      <c r="B8" s="179">
        <v>95</v>
      </c>
      <c r="C8" s="180" t="s">
        <v>46</v>
      </c>
      <c r="D8" s="181" t="s">
        <v>47</v>
      </c>
      <c r="E8" s="182" t="s">
        <v>48</v>
      </c>
      <c r="F8" s="183" t="s">
        <v>49</v>
      </c>
      <c r="G8" s="183" t="s">
        <v>50</v>
      </c>
      <c r="H8" s="183"/>
      <c r="I8" s="184"/>
      <c r="J8" s="184" t="s">
        <v>65</v>
      </c>
      <c r="K8" s="184" t="s">
        <v>66</v>
      </c>
      <c r="L8" s="184" t="s">
        <v>65</v>
      </c>
      <c r="M8" s="184" t="s">
        <v>65</v>
      </c>
      <c r="N8" s="184" t="s">
        <v>65</v>
      </c>
      <c r="O8" s="184" t="s">
        <v>65</v>
      </c>
      <c r="P8" s="184" t="s">
        <v>67</v>
      </c>
      <c r="Q8" s="184"/>
      <c r="R8" s="184"/>
      <c r="S8" s="185">
        <v>1.65</v>
      </c>
      <c r="T8" s="186" t="str">
        <f>IF(ISBLANK(S8),"",IF(S8&gt;=2.03,"KSM",IF(S8&gt;=1.9,"I A",IF(S8&gt;=1.75,"II A",IF(S8&gt;=1.6,"III A",IF(S8&gt;=1.47,"I JA",IF(S8&gt;=1.35,"II JA",IF(S8&gt;=1.25,"III JA"))))))))</f>
        <v>III A</v>
      </c>
      <c r="U8" s="187" t="s">
        <v>51</v>
      </c>
    </row>
    <row r="9" spans="1:21" s="155" customFormat="1" ht="18" customHeight="1" thickBot="1">
      <c r="A9" s="188"/>
      <c r="B9" s="189"/>
      <c r="C9" s="190"/>
      <c r="D9" s="191"/>
      <c r="E9" s="192"/>
      <c r="F9" s="127"/>
      <c r="G9" s="127"/>
      <c r="H9" s="127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4"/>
      <c r="T9" s="195"/>
      <c r="U9" s="196"/>
    </row>
    <row r="10" spans="1:234" ht="18" customHeight="1">
      <c r="A10" s="178">
        <v>2</v>
      </c>
      <c r="B10" s="179">
        <v>38</v>
      </c>
      <c r="C10" s="180" t="s">
        <v>43</v>
      </c>
      <c r="D10" s="181" t="s">
        <v>44</v>
      </c>
      <c r="E10" s="182" t="s">
        <v>45</v>
      </c>
      <c r="F10" s="183" t="s">
        <v>33</v>
      </c>
      <c r="G10" s="183" t="s">
        <v>35</v>
      </c>
      <c r="H10" s="183"/>
      <c r="I10" s="184" t="s">
        <v>65</v>
      </c>
      <c r="J10" s="184" t="s">
        <v>68</v>
      </c>
      <c r="K10" s="184" t="s">
        <v>68</v>
      </c>
      <c r="L10" s="184" t="s">
        <v>68</v>
      </c>
      <c r="M10" s="184" t="s">
        <v>65</v>
      </c>
      <c r="N10" s="184" t="s">
        <v>69</v>
      </c>
      <c r="O10" s="184" t="s">
        <v>67</v>
      </c>
      <c r="P10" s="184"/>
      <c r="Q10" s="184"/>
      <c r="R10" s="184"/>
      <c r="S10" s="185">
        <v>1.62</v>
      </c>
      <c r="T10" s="186" t="str">
        <f>IF(ISBLANK(S10),"",IF(S10&gt;=2.03,"KSM",IF(S10&gt;=1.9,"I A",IF(S10&gt;=1.75,"II A",IF(S10&gt;=1.6,"III A",IF(S10&gt;=1.47,"I JA",IF(S10&gt;=1.35,"II JA",IF(S10&gt;=1.25,"III JA"))))))))</f>
        <v>III A</v>
      </c>
      <c r="U10" s="187" t="s">
        <v>34</v>
      </c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2"/>
      <c r="FU10" s="172"/>
      <c r="FV10" s="172"/>
      <c r="FW10" s="172"/>
      <c r="FX10" s="172"/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  <c r="HQ10" s="172"/>
      <c r="HR10" s="172"/>
      <c r="HS10" s="172"/>
      <c r="HT10" s="172"/>
      <c r="HU10" s="172"/>
      <c r="HV10" s="172"/>
      <c r="HW10" s="172"/>
      <c r="HX10" s="172"/>
      <c r="HY10" s="172"/>
      <c r="HZ10" s="172"/>
    </row>
    <row r="11" spans="1:234" ht="18" customHeight="1" thickBot="1">
      <c r="A11" s="188"/>
      <c r="B11" s="189"/>
      <c r="C11" s="190"/>
      <c r="D11" s="191"/>
      <c r="E11" s="192"/>
      <c r="F11" s="127"/>
      <c r="G11" s="127"/>
      <c r="H11" s="127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4"/>
      <c r="T11" s="195"/>
      <c r="U11" s="196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2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  <c r="HY11" s="172"/>
      <c r="HZ11" s="172"/>
    </row>
    <row r="12" spans="1:21" s="170" customFormat="1" ht="18" customHeight="1">
      <c r="A12" s="178">
        <v>3</v>
      </c>
      <c r="B12" s="179">
        <v>108</v>
      </c>
      <c r="C12" s="180" t="s">
        <v>56</v>
      </c>
      <c r="D12" s="181" t="s">
        <v>57</v>
      </c>
      <c r="E12" s="182">
        <v>38120</v>
      </c>
      <c r="F12" s="183" t="s">
        <v>31</v>
      </c>
      <c r="G12" s="183" t="s">
        <v>36</v>
      </c>
      <c r="H12" s="183"/>
      <c r="I12" s="184" t="s">
        <v>65</v>
      </c>
      <c r="J12" s="184" t="s">
        <v>65</v>
      </c>
      <c r="K12" s="184" t="s">
        <v>65</v>
      </c>
      <c r="L12" s="184" t="s">
        <v>65</v>
      </c>
      <c r="M12" s="184" t="s">
        <v>65</v>
      </c>
      <c r="N12" s="184" t="s">
        <v>65</v>
      </c>
      <c r="O12" s="184" t="s">
        <v>65</v>
      </c>
      <c r="P12" s="184" t="s">
        <v>65</v>
      </c>
      <c r="Q12" s="184" t="s">
        <v>65</v>
      </c>
      <c r="R12" s="184" t="s">
        <v>67</v>
      </c>
      <c r="S12" s="185">
        <v>1.71</v>
      </c>
      <c r="T12" s="186" t="str">
        <f>IF(ISBLANK(S12),"",IF(S12&gt;=2.03,"KSM",IF(S12&gt;=1.9,"I A",IF(S12&gt;=1.75,"II A",IF(S12&gt;=1.6,"III A",IF(S12&gt;=1.47,"I JA",IF(S12&gt;=1.35,"II JA",IF(S12&gt;=1.25,"III JA"))))))))</f>
        <v>III A</v>
      </c>
      <c r="U12" s="187" t="s">
        <v>32</v>
      </c>
    </row>
    <row r="13" spans="1:21" s="170" customFormat="1" ht="18" customHeight="1" thickBot="1">
      <c r="A13" s="188"/>
      <c r="B13" s="189"/>
      <c r="C13" s="190"/>
      <c r="D13" s="191"/>
      <c r="E13" s="192"/>
      <c r="F13" s="127"/>
      <c r="G13" s="127"/>
      <c r="H13" s="127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4"/>
      <c r="T13" s="195"/>
      <c r="U13" s="196"/>
    </row>
    <row r="14" spans="1:21" s="155" customFormat="1" ht="18" customHeight="1">
      <c r="A14" s="178">
        <v>4</v>
      </c>
      <c r="B14" s="179">
        <v>96</v>
      </c>
      <c r="C14" s="180" t="s">
        <v>41</v>
      </c>
      <c r="D14" s="181" t="s">
        <v>52</v>
      </c>
      <c r="E14" s="182" t="s">
        <v>53</v>
      </c>
      <c r="F14" s="183" t="s">
        <v>49</v>
      </c>
      <c r="G14" s="183" t="s">
        <v>50</v>
      </c>
      <c r="H14" s="183"/>
      <c r="I14" s="184" t="s">
        <v>65</v>
      </c>
      <c r="J14" s="184" t="s">
        <v>65</v>
      </c>
      <c r="K14" s="184" t="s">
        <v>65</v>
      </c>
      <c r="L14" s="184" t="s">
        <v>65</v>
      </c>
      <c r="M14" s="184" t="s">
        <v>65</v>
      </c>
      <c r="N14" s="184" t="s">
        <v>65</v>
      </c>
      <c r="O14" s="184" t="s">
        <v>67</v>
      </c>
      <c r="P14" s="184"/>
      <c r="Q14" s="184"/>
      <c r="R14" s="184"/>
      <c r="S14" s="185">
        <v>1.62</v>
      </c>
      <c r="T14" s="186" t="str">
        <f>IF(ISBLANK(S14),"",IF(S14&gt;=2.03,"KSM",IF(S14&gt;=1.9,"I A",IF(S14&gt;=1.75,"II A",IF(S14&gt;=1.6,"III A",IF(S14&gt;=1.47,"I JA",IF(S14&gt;=1.35,"II JA",IF(S14&gt;=1.25,"III JA"))))))))</f>
        <v>III A</v>
      </c>
      <c r="U14" s="187" t="s">
        <v>51</v>
      </c>
    </row>
    <row r="15" spans="1:21" s="155" customFormat="1" ht="18" customHeight="1" thickBot="1">
      <c r="A15" s="188"/>
      <c r="B15" s="189"/>
      <c r="C15" s="190"/>
      <c r="D15" s="191"/>
      <c r="E15" s="192"/>
      <c r="F15" s="127"/>
      <c r="G15" s="127"/>
      <c r="H15" s="127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4"/>
      <c r="T15" s="195"/>
      <c r="U15" s="196"/>
    </row>
    <row r="16" spans="1:21" s="155" customFormat="1" ht="18" customHeight="1">
      <c r="A16" s="178">
        <v>5</v>
      </c>
      <c r="B16" s="179">
        <v>37</v>
      </c>
      <c r="C16" s="180" t="s">
        <v>41</v>
      </c>
      <c r="D16" s="181" t="s">
        <v>42</v>
      </c>
      <c r="E16" s="182">
        <v>37624</v>
      </c>
      <c r="F16" s="183" t="s">
        <v>33</v>
      </c>
      <c r="G16" s="183" t="s">
        <v>35</v>
      </c>
      <c r="H16" s="183"/>
      <c r="I16" s="184"/>
      <c r="J16" s="184"/>
      <c r="K16" s="184"/>
      <c r="L16" s="184" t="s">
        <v>65</v>
      </c>
      <c r="M16" s="184" t="s">
        <v>65</v>
      </c>
      <c r="N16" s="184" t="s">
        <v>65</v>
      </c>
      <c r="O16" s="184" t="s">
        <v>65</v>
      </c>
      <c r="P16" s="184" t="s">
        <v>65</v>
      </c>
      <c r="Q16" s="184" t="s">
        <v>65</v>
      </c>
      <c r="R16" s="184" t="s">
        <v>65</v>
      </c>
      <c r="S16" s="185">
        <v>1.74</v>
      </c>
      <c r="T16" s="186" t="str">
        <f>IF(ISBLANK(S16),"",IF(S16&gt;=2.03,"KSM",IF(S16&gt;=1.9,"I A",IF(S16&gt;=1.75,"II A",IF(S16&gt;=1.6,"III A",IF(S16&gt;=1.47,"I JA",IF(S16&gt;=1.35,"II JA",IF(S16&gt;=1.25,"III JA"))))))))</f>
        <v>III A</v>
      </c>
      <c r="U16" s="187" t="s">
        <v>61</v>
      </c>
    </row>
    <row r="17" spans="1:21" s="155" customFormat="1" ht="18" customHeight="1" thickBot="1">
      <c r="A17" s="188"/>
      <c r="B17" s="189"/>
      <c r="C17" s="190"/>
      <c r="D17" s="191"/>
      <c r="E17" s="192"/>
      <c r="F17" s="127"/>
      <c r="G17" s="127"/>
      <c r="H17" s="127"/>
      <c r="I17" s="193" t="s">
        <v>67</v>
      </c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195"/>
      <c r="U17" s="196"/>
    </row>
    <row r="18" spans="1:21" s="170" customFormat="1" ht="18" customHeight="1">
      <c r="A18" s="178">
        <v>6</v>
      </c>
      <c r="B18" s="179">
        <v>105</v>
      </c>
      <c r="C18" s="180" t="s">
        <v>54</v>
      </c>
      <c r="D18" s="181" t="s">
        <v>55</v>
      </c>
      <c r="E18" s="182">
        <v>37312</v>
      </c>
      <c r="F18" s="183" t="s">
        <v>31</v>
      </c>
      <c r="G18" s="183" t="s">
        <v>36</v>
      </c>
      <c r="H18" s="183"/>
      <c r="I18" s="184" t="s">
        <v>65</v>
      </c>
      <c r="J18" s="184" t="s">
        <v>68</v>
      </c>
      <c r="K18" s="184" t="s">
        <v>65</v>
      </c>
      <c r="L18" s="184" t="s">
        <v>67</v>
      </c>
      <c r="M18" s="184"/>
      <c r="N18" s="184"/>
      <c r="O18" s="184"/>
      <c r="P18" s="184"/>
      <c r="Q18" s="184"/>
      <c r="R18" s="184"/>
      <c r="S18" s="185">
        <v>1.53</v>
      </c>
      <c r="T18" s="186" t="str">
        <f>IF(ISBLANK(S18),"",IF(S18&gt;=2.03,"KSM",IF(S18&gt;=1.9,"I A",IF(S18&gt;=1.75,"II A",IF(S18&gt;=1.6,"III A",IF(S18&gt;=1.47,"I JA",IF(S18&gt;=1.35,"II JA",IF(S18&gt;=1.25,"III JA"))))))))</f>
        <v>I JA</v>
      </c>
      <c r="U18" s="187" t="s">
        <v>32</v>
      </c>
    </row>
    <row r="19" spans="1:21" s="170" customFormat="1" ht="18" customHeight="1" thickBot="1">
      <c r="A19" s="188"/>
      <c r="B19" s="189"/>
      <c r="C19" s="190"/>
      <c r="D19" s="191"/>
      <c r="E19" s="192"/>
      <c r="F19" s="127"/>
      <c r="G19" s="127"/>
      <c r="H19" s="127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4"/>
      <c r="T19" s="195"/>
      <c r="U19" s="196"/>
    </row>
  </sheetData>
  <sheetProtection/>
  <mergeCells count="12">
    <mergeCell ref="B6:B7"/>
    <mergeCell ref="A6:A7"/>
    <mergeCell ref="I5:R5"/>
    <mergeCell ref="H6:H7"/>
    <mergeCell ref="G6:G7"/>
    <mergeCell ref="F6:F7"/>
    <mergeCell ref="U6:U7"/>
    <mergeCell ref="T6:T7"/>
    <mergeCell ref="S6:S7"/>
    <mergeCell ref="E6:E7"/>
    <mergeCell ref="D6:D7"/>
    <mergeCell ref="C6:C7"/>
  </mergeCells>
  <printOptions horizontalCentered="1"/>
  <pageMargins left="0.1968503937007874" right="0.15748031496062992" top="0.7874015748031497" bottom="0.3937007874015748" header="0.3937007874015748" footer="0.3937007874015748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50" customWidth="1"/>
    <col min="2" max="2" width="3.57421875" style="50" bestFit="1" customWidth="1"/>
    <col min="3" max="3" width="11.140625" style="50" customWidth="1"/>
    <col min="4" max="4" width="11.421875" style="50" bestFit="1" customWidth="1"/>
    <col min="5" max="5" width="10.7109375" style="72" customWidth="1"/>
    <col min="6" max="6" width="11.7109375" style="59" bestFit="1" customWidth="1"/>
    <col min="7" max="7" width="12.8515625" style="59" bestFit="1" customWidth="1"/>
    <col min="8" max="8" width="11.28125" style="59" hidden="1" customWidth="1"/>
    <col min="9" max="9" width="9.00390625" style="60" bestFit="1" customWidth="1"/>
    <col min="10" max="10" width="9.00390625" style="60" customWidth="1"/>
    <col min="11" max="11" width="4.28125" style="54" bestFit="1" customWidth="1"/>
    <col min="12" max="12" width="20.00390625" style="56" bestFit="1" customWidth="1"/>
    <col min="13" max="16384" width="9.140625" style="50" customWidth="1"/>
  </cols>
  <sheetData>
    <row r="1" spans="1:13" s="146" customFormat="1" ht="15">
      <c r="A1" s="146" t="s">
        <v>38</v>
      </c>
      <c r="D1" s="147"/>
      <c r="E1" s="148"/>
      <c r="F1" s="148"/>
      <c r="G1" s="148"/>
      <c r="H1" s="149"/>
      <c r="I1" s="149"/>
      <c r="J1" s="149"/>
      <c r="K1" s="149"/>
      <c r="L1" s="150"/>
      <c r="M1" s="151"/>
    </row>
    <row r="2" spans="1:14" s="146" customFormat="1" ht="15">
      <c r="A2" s="146" t="s">
        <v>37</v>
      </c>
      <c r="D2" s="147"/>
      <c r="E2" s="148"/>
      <c r="F2" s="148"/>
      <c r="G2" s="149"/>
      <c r="H2" s="149"/>
      <c r="I2" s="149"/>
      <c r="J2" s="149"/>
      <c r="K2" s="150"/>
      <c r="L2" s="152"/>
      <c r="M2" s="152"/>
      <c r="N2" s="153"/>
    </row>
    <row r="3" spans="1:12" s="56" customFormat="1" ht="12" customHeight="1">
      <c r="A3" s="50"/>
      <c r="B3" s="50"/>
      <c r="C3" s="50"/>
      <c r="D3" s="51"/>
      <c r="E3" s="52"/>
      <c r="F3" s="53"/>
      <c r="G3" s="53"/>
      <c r="H3" s="53"/>
      <c r="I3" s="54"/>
      <c r="J3" s="54"/>
      <c r="K3" s="54"/>
      <c r="L3" s="55"/>
    </row>
    <row r="4" spans="3:12" s="57" customFormat="1" ht="15">
      <c r="C4" s="46" t="s">
        <v>25</v>
      </c>
      <c r="D4" s="46"/>
      <c r="E4" s="52"/>
      <c r="F4" s="58"/>
      <c r="G4" s="58"/>
      <c r="H4" s="59"/>
      <c r="I4" s="60"/>
      <c r="J4" s="60"/>
      <c r="K4" s="54"/>
      <c r="L4" s="56"/>
    </row>
    <row r="5" spans="3:7" ht="18" customHeight="1" thickBot="1">
      <c r="C5" s="46"/>
      <c r="D5" s="46" t="s">
        <v>5</v>
      </c>
      <c r="E5" s="52"/>
      <c r="F5" s="58"/>
      <c r="G5" s="58"/>
    </row>
    <row r="6" spans="1:12" s="69" customFormat="1" ht="18" customHeight="1" thickBot="1">
      <c r="A6" s="61" t="s">
        <v>59</v>
      </c>
      <c r="B6" s="62" t="s">
        <v>0</v>
      </c>
      <c r="C6" s="63" t="s">
        <v>1</v>
      </c>
      <c r="D6" s="64" t="s">
        <v>2</v>
      </c>
      <c r="E6" s="65" t="s">
        <v>20</v>
      </c>
      <c r="F6" s="66" t="s">
        <v>4</v>
      </c>
      <c r="G6" s="66" t="s">
        <v>21</v>
      </c>
      <c r="H6" s="66" t="s">
        <v>22</v>
      </c>
      <c r="I6" s="65" t="s">
        <v>6</v>
      </c>
      <c r="J6" s="67" t="s">
        <v>63</v>
      </c>
      <c r="K6" s="67" t="s">
        <v>8</v>
      </c>
      <c r="L6" s="68" t="s">
        <v>3</v>
      </c>
    </row>
    <row r="7" spans="1:12" ht="18" customHeight="1">
      <c r="A7" s="70">
        <v>1</v>
      </c>
      <c r="B7" s="120">
        <v>38</v>
      </c>
      <c r="C7" s="121" t="s">
        <v>43</v>
      </c>
      <c r="D7" s="122" t="s">
        <v>44</v>
      </c>
      <c r="E7" s="123" t="s">
        <v>45</v>
      </c>
      <c r="F7" s="124" t="s">
        <v>33</v>
      </c>
      <c r="G7" s="124" t="s">
        <v>35</v>
      </c>
      <c r="H7" s="124"/>
      <c r="I7" s="209">
        <v>8.7</v>
      </c>
      <c r="J7" s="212">
        <v>0.191</v>
      </c>
      <c r="K7" s="199" t="str">
        <f aca="true" t="shared" si="0" ref="K7:K12">IF(ISBLANK(I7),"",IF(I7&gt;11.6,"",IF(I7&lt;=8.15,"KSM",IF(I7&lt;=8.7,"I A",IF(I7&lt;=9.3,"II A",IF(I7&lt;=10,"III A",IF(I7&lt;=10.9,"I JA",IF(I7&lt;=11.6,"II JA"))))))))</f>
        <v>I A</v>
      </c>
      <c r="L7" s="125" t="s">
        <v>34</v>
      </c>
    </row>
    <row r="8" spans="1:12" ht="18" customHeight="1">
      <c r="A8" s="70">
        <v>2</v>
      </c>
      <c r="B8" s="120">
        <v>108</v>
      </c>
      <c r="C8" s="121" t="s">
        <v>56</v>
      </c>
      <c r="D8" s="122" t="s">
        <v>57</v>
      </c>
      <c r="E8" s="123">
        <v>38120</v>
      </c>
      <c r="F8" s="124" t="s">
        <v>31</v>
      </c>
      <c r="G8" s="124" t="s">
        <v>36</v>
      </c>
      <c r="H8" s="71"/>
      <c r="I8" s="210">
        <v>9.47</v>
      </c>
      <c r="J8" s="212">
        <v>0.528</v>
      </c>
      <c r="K8" s="199" t="str">
        <f t="shared" si="0"/>
        <v>III A</v>
      </c>
      <c r="L8" s="125" t="s">
        <v>32</v>
      </c>
    </row>
    <row r="9" spans="1:12" s="76" customFormat="1" ht="18" customHeight="1">
      <c r="A9" s="70">
        <v>3</v>
      </c>
      <c r="B9" s="120">
        <v>96</v>
      </c>
      <c r="C9" s="121" t="s">
        <v>41</v>
      </c>
      <c r="D9" s="122" t="s">
        <v>52</v>
      </c>
      <c r="E9" s="123" t="s">
        <v>53</v>
      </c>
      <c r="F9" s="124" t="s">
        <v>49</v>
      </c>
      <c r="G9" s="124" t="s">
        <v>50</v>
      </c>
      <c r="H9" s="124"/>
      <c r="I9" s="141">
        <v>10.4</v>
      </c>
      <c r="J9" s="212">
        <v>0.335</v>
      </c>
      <c r="K9" s="199" t="str">
        <f t="shared" si="0"/>
        <v>I JA</v>
      </c>
      <c r="L9" s="125" t="s">
        <v>51</v>
      </c>
    </row>
    <row r="10" spans="1:12" s="76" customFormat="1" ht="18" customHeight="1">
      <c r="A10" s="70">
        <v>4</v>
      </c>
      <c r="B10" s="120">
        <v>37</v>
      </c>
      <c r="C10" s="121" t="s">
        <v>41</v>
      </c>
      <c r="D10" s="122" t="s">
        <v>42</v>
      </c>
      <c r="E10" s="123">
        <v>37624</v>
      </c>
      <c r="F10" s="124" t="s">
        <v>33</v>
      </c>
      <c r="G10" s="124" t="s">
        <v>35</v>
      </c>
      <c r="H10" s="124"/>
      <c r="I10" s="211">
        <v>8.59</v>
      </c>
      <c r="J10" s="212">
        <v>0.168</v>
      </c>
      <c r="K10" s="199" t="str">
        <f t="shared" si="0"/>
        <v>I A</v>
      </c>
      <c r="L10" s="125" t="s">
        <v>61</v>
      </c>
    </row>
    <row r="11" spans="1:12" s="76" customFormat="1" ht="18" customHeight="1">
      <c r="A11" s="70">
        <v>5</v>
      </c>
      <c r="B11" s="120">
        <v>105</v>
      </c>
      <c r="C11" s="121" t="s">
        <v>54</v>
      </c>
      <c r="D11" s="122" t="s">
        <v>55</v>
      </c>
      <c r="E11" s="123">
        <v>37312</v>
      </c>
      <c r="F11" s="124" t="s">
        <v>31</v>
      </c>
      <c r="G11" s="124" t="s">
        <v>36</v>
      </c>
      <c r="H11" s="124"/>
      <c r="I11" s="211">
        <v>10.78</v>
      </c>
      <c r="J11" s="212">
        <v>0.26</v>
      </c>
      <c r="K11" s="199" t="str">
        <f t="shared" si="0"/>
        <v>I JA</v>
      </c>
      <c r="L11" s="125" t="s">
        <v>32</v>
      </c>
    </row>
    <row r="12" spans="1:12" s="76" customFormat="1" ht="18" customHeight="1">
      <c r="A12" s="70">
        <v>6</v>
      </c>
      <c r="B12" s="120">
        <v>95</v>
      </c>
      <c r="C12" s="121" t="s">
        <v>46</v>
      </c>
      <c r="D12" s="122" t="s">
        <v>47</v>
      </c>
      <c r="E12" s="123" t="s">
        <v>48</v>
      </c>
      <c r="F12" s="124" t="s">
        <v>49</v>
      </c>
      <c r="G12" s="124" t="s">
        <v>50</v>
      </c>
      <c r="H12" s="124"/>
      <c r="I12" s="211">
        <v>10.33</v>
      </c>
      <c r="J12" s="212">
        <v>0.235</v>
      </c>
      <c r="K12" s="199" t="str">
        <f t="shared" si="0"/>
        <v>I JA</v>
      </c>
      <c r="L12" s="125" t="s">
        <v>51</v>
      </c>
    </row>
    <row r="13" spans="1:12" s="76" customFormat="1" ht="12.75">
      <c r="A13" s="50"/>
      <c r="B13" s="50"/>
      <c r="C13" s="50"/>
      <c r="D13" s="50"/>
      <c r="E13" s="72"/>
      <c r="F13" s="59"/>
      <c r="G13" s="59"/>
      <c r="H13" s="59"/>
      <c r="I13" s="60"/>
      <c r="J13" s="60"/>
      <c r="K13" s="54"/>
      <c r="L13" s="56"/>
    </row>
  </sheetData>
  <sheetProtection/>
  <printOptions horizontalCentered="1"/>
  <pageMargins left="0.3937007874015748" right="0.3937007874015748" top="0.5511811023622047" bottom="0.3937007874015748" header="0.15748031496062992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P1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154" customWidth="1"/>
    <col min="2" max="2" width="3.7109375" style="154" customWidth="1"/>
    <col min="3" max="3" width="8.00390625" style="155" customWidth="1"/>
    <col min="4" max="4" width="10.140625" style="155" bestFit="1" customWidth="1"/>
    <col min="5" max="5" width="10.7109375" style="171" customWidth="1"/>
    <col min="6" max="6" width="11.421875" style="166" customWidth="1"/>
    <col min="7" max="7" width="12.8515625" style="166" bestFit="1" customWidth="1"/>
    <col min="8" max="8" width="11.28125" style="159" hidden="1" customWidth="1"/>
    <col min="9" max="18" width="4.7109375" style="155" customWidth="1"/>
    <col min="19" max="19" width="7.00390625" style="155" customWidth="1"/>
    <col min="20" max="20" width="5.8515625" style="155" customWidth="1"/>
    <col min="21" max="21" width="16.421875" style="155" bestFit="1" customWidth="1"/>
    <col min="22" max="224" width="9.140625" style="155" customWidth="1"/>
    <col min="225" max="16384" width="9.140625" style="172" customWidth="1"/>
  </cols>
  <sheetData>
    <row r="1" spans="1:12" s="146" customFormat="1" ht="15">
      <c r="A1" s="146" t="s">
        <v>38</v>
      </c>
      <c r="D1" s="147"/>
      <c r="E1" s="148"/>
      <c r="F1" s="148"/>
      <c r="G1" s="148"/>
      <c r="H1" s="149"/>
      <c r="I1" s="149"/>
      <c r="J1" s="150"/>
      <c r="K1" s="151"/>
      <c r="L1" s="151"/>
    </row>
    <row r="2" spans="1:14" s="146" customFormat="1" ht="15">
      <c r="A2" s="146" t="s">
        <v>37</v>
      </c>
      <c r="D2" s="147"/>
      <c r="E2" s="148"/>
      <c r="F2" s="148"/>
      <c r="G2" s="149"/>
      <c r="H2" s="149"/>
      <c r="I2" s="150"/>
      <c r="J2" s="152"/>
      <c r="K2" s="152"/>
      <c r="L2" s="150"/>
      <c r="M2" s="150"/>
      <c r="N2" s="153"/>
    </row>
    <row r="3" spans="1:29" s="161" customFormat="1" ht="12" customHeight="1">
      <c r="A3" s="154"/>
      <c r="B3" s="154"/>
      <c r="C3" s="155"/>
      <c r="D3" s="156"/>
      <c r="E3" s="157"/>
      <c r="F3" s="158"/>
      <c r="G3" s="158"/>
      <c r="H3" s="159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</row>
    <row r="4" spans="1:29" s="164" customFormat="1" ht="15.75" thickBot="1">
      <c r="A4" s="162"/>
      <c r="B4" s="162"/>
      <c r="C4" s="146" t="s">
        <v>24</v>
      </c>
      <c r="D4" s="146"/>
      <c r="E4" s="147"/>
      <c r="F4" s="148"/>
      <c r="G4" s="163"/>
      <c r="H4" s="16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</row>
    <row r="5" spans="3:18" s="164" customFormat="1" ht="18" customHeight="1" thickBot="1">
      <c r="C5" s="146"/>
      <c r="D5" s="46" t="s">
        <v>5</v>
      </c>
      <c r="E5" s="157"/>
      <c r="F5" s="165"/>
      <c r="G5" s="165"/>
      <c r="H5" s="166"/>
      <c r="I5" s="336" t="s">
        <v>9</v>
      </c>
      <c r="J5" s="337"/>
      <c r="K5" s="337"/>
      <c r="L5" s="337"/>
      <c r="M5" s="337"/>
      <c r="N5" s="337"/>
      <c r="O5" s="337"/>
      <c r="P5" s="337"/>
      <c r="Q5" s="337"/>
      <c r="R5" s="338"/>
    </row>
    <row r="6" spans="1:21" s="168" customFormat="1" ht="18" customHeight="1">
      <c r="A6" s="339" t="s">
        <v>60</v>
      </c>
      <c r="B6" s="341" t="s">
        <v>0</v>
      </c>
      <c r="C6" s="343" t="s">
        <v>1</v>
      </c>
      <c r="D6" s="345" t="s">
        <v>2</v>
      </c>
      <c r="E6" s="332" t="s">
        <v>20</v>
      </c>
      <c r="F6" s="347" t="s">
        <v>4</v>
      </c>
      <c r="G6" s="347" t="s">
        <v>21</v>
      </c>
      <c r="H6" s="334" t="s">
        <v>22</v>
      </c>
      <c r="I6" s="174">
        <v>1.8</v>
      </c>
      <c r="J6" s="174">
        <v>2.2</v>
      </c>
      <c r="K6" s="174">
        <v>2.3</v>
      </c>
      <c r="L6" s="174">
        <v>2.4</v>
      </c>
      <c r="M6" s="174">
        <v>2.5</v>
      </c>
      <c r="N6" s="174">
        <v>2.6</v>
      </c>
      <c r="O6" s="174">
        <v>2.7</v>
      </c>
      <c r="P6" s="174">
        <v>2.8</v>
      </c>
      <c r="Q6" s="174">
        <v>2.9</v>
      </c>
      <c r="R6" s="174">
        <v>3</v>
      </c>
      <c r="S6" s="330" t="s">
        <v>11</v>
      </c>
      <c r="T6" s="332" t="s">
        <v>8</v>
      </c>
      <c r="U6" s="334" t="s">
        <v>3</v>
      </c>
    </row>
    <row r="7" spans="1:21" s="168" customFormat="1" ht="18" customHeight="1" thickBot="1">
      <c r="A7" s="340"/>
      <c r="B7" s="342"/>
      <c r="C7" s="344"/>
      <c r="D7" s="346"/>
      <c r="E7" s="333"/>
      <c r="F7" s="348"/>
      <c r="G7" s="348"/>
      <c r="H7" s="335"/>
      <c r="I7" s="176">
        <v>3.1</v>
      </c>
      <c r="J7" s="176">
        <v>3.2</v>
      </c>
      <c r="K7" s="176">
        <v>3.3</v>
      </c>
      <c r="L7" s="176">
        <v>3.4</v>
      </c>
      <c r="M7" s="176">
        <v>3.5</v>
      </c>
      <c r="N7" s="176"/>
      <c r="O7" s="176"/>
      <c r="P7" s="176"/>
      <c r="Q7" s="176"/>
      <c r="R7" s="177"/>
      <c r="S7" s="331"/>
      <c r="T7" s="333"/>
      <c r="U7" s="335"/>
    </row>
    <row r="8" spans="1:21" s="155" customFormat="1" ht="18" customHeight="1">
      <c r="A8" s="178">
        <v>1</v>
      </c>
      <c r="B8" s="179">
        <v>108</v>
      </c>
      <c r="C8" s="180" t="s">
        <v>56</v>
      </c>
      <c r="D8" s="181" t="s">
        <v>57</v>
      </c>
      <c r="E8" s="182">
        <v>38120</v>
      </c>
      <c r="F8" s="183" t="s">
        <v>31</v>
      </c>
      <c r="G8" s="183" t="s">
        <v>36</v>
      </c>
      <c r="H8" s="183"/>
      <c r="I8" s="184"/>
      <c r="J8" s="184"/>
      <c r="K8" s="184"/>
      <c r="L8" s="184" t="s">
        <v>65</v>
      </c>
      <c r="M8" s="184" t="s">
        <v>65</v>
      </c>
      <c r="N8" s="184" t="s">
        <v>65</v>
      </c>
      <c r="O8" s="184" t="s">
        <v>67</v>
      </c>
      <c r="P8" s="184"/>
      <c r="Q8" s="184"/>
      <c r="R8" s="184"/>
      <c r="S8" s="185">
        <v>2.6</v>
      </c>
      <c r="T8" s="169" t="str">
        <f>IF(ISBLANK(S8),"",IF(S8&gt;=4.6,"KSM",IF(S8&gt;=4.1,"I A",IF(S8&gt;=3.5,"II A",IF(S8&gt;=3.05,"III A",IF(S8&gt;=2.6,"I JA",IF(S8&gt;=2.2,"II JA",IF(S8&gt;=1.9,"III JA"))))))))</f>
        <v>I JA</v>
      </c>
      <c r="U8" s="187" t="s">
        <v>32</v>
      </c>
    </row>
    <row r="9" spans="1:21" s="155" customFormat="1" ht="18" customHeight="1" thickBot="1">
      <c r="A9" s="188"/>
      <c r="B9" s="189"/>
      <c r="C9" s="190"/>
      <c r="D9" s="191"/>
      <c r="E9" s="192"/>
      <c r="F9" s="127"/>
      <c r="G9" s="127"/>
      <c r="H9" s="127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4"/>
      <c r="T9" s="195"/>
      <c r="U9" s="196"/>
    </row>
    <row r="10" spans="1:21" s="155" customFormat="1" ht="18" customHeight="1">
      <c r="A10" s="178">
        <v>2</v>
      </c>
      <c r="B10" s="179">
        <v>96</v>
      </c>
      <c r="C10" s="180" t="s">
        <v>41</v>
      </c>
      <c r="D10" s="181" t="s">
        <v>52</v>
      </c>
      <c r="E10" s="182" t="s">
        <v>53</v>
      </c>
      <c r="F10" s="183" t="s">
        <v>49</v>
      </c>
      <c r="G10" s="183" t="s">
        <v>50</v>
      </c>
      <c r="H10" s="183"/>
      <c r="I10" s="184"/>
      <c r="J10" s="184" t="s">
        <v>65</v>
      </c>
      <c r="K10" s="184" t="s">
        <v>65</v>
      </c>
      <c r="L10" s="184" t="s">
        <v>65</v>
      </c>
      <c r="M10" s="184" t="s">
        <v>68</v>
      </c>
      <c r="N10" s="184" t="s">
        <v>65</v>
      </c>
      <c r="O10" s="184" t="s">
        <v>65</v>
      </c>
      <c r="P10" s="184" t="s">
        <v>65</v>
      </c>
      <c r="Q10" s="184" t="s">
        <v>67</v>
      </c>
      <c r="R10" s="184"/>
      <c r="S10" s="185">
        <v>2.8</v>
      </c>
      <c r="T10" s="169" t="str">
        <f>IF(ISBLANK(S10),"",IF(S10&gt;=4.6,"KSM",IF(S10&gt;=4.1,"I A",IF(S10&gt;=3.5,"II A",IF(S10&gt;=3.05,"III A",IF(S10&gt;=2.6,"I JA",IF(S10&gt;=2.2,"II JA",IF(S10&gt;=1.9,"III JA"))))))))</f>
        <v>I JA</v>
      </c>
      <c r="U10" s="187" t="s">
        <v>51</v>
      </c>
    </row>
    <row r="11" spans="1:21" s="155" customFormat="1" ht="18" customHeight="1" thickBot="1">
      <c r="A11" s="188"/>
      <c r="B11" s="189"/>
      <c r="C11" s="190"/>
      <c r="D11" s="191"/>
      <c r="E11" s="192"/>
      <c r="F11" s="127"/>
      <c r="G11" s="127"/>
      <c r="H11" s="127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4"/>
      <c r="T11" s="195"/>
      <c r="U11" s="196"/>
    </row>
    <row r="12" spans="1:21" s="170" customFormat="1" ht="18" customHeight="1">
      <c r="A12" s="178">
        <v>3</v>
      </c>
      <c r="B12" s="179">
        <v>37</v>
      </c>
      <c r="C12" s="180" t="s">
        <v>41</v>
      </c>
      <c r="D12" s="181" t="s">
        <v>42</v>
      </c>
      <c r="E12" s="182">
        <v>37624</v>
      </c>
      <c r="F12" s="183" t="s">
        <v>33</v>
      </c>
      <c r="G12" s="183" t="s">
        <v>35</v>
      </c>
      <c r="H12" s="183"/>
      <c r="I12" s="184"/>
      <c r="J12" s="184"/>
      <c r="K12" s="184"/>
      <c r="L12" s="184" t="s">
        <v>65</v>
      </c>
      <c r="M12" s="184" t="s">
        <v>68</v>
      </c>
      <c r="N12" s="184" t="s">
        <v>65</v>
      </c>
      <c r="O12" s="184" t="s">
        <v>65</v>
      </c>
      <c r="P12" s="184" t="s">
        <v>67</v>
      </c>
      <c r="Q12" s="184"/>
      <c r="R12" s="184"/>
      <c r="S12" s="185">
        <v>2.7</v>
      </c>
      <c r="T12" s="197" t="str">
        <f>IF(ISBLANK(S12),"",IF(S12&gt;=4.6,"KSM",IF(S12&gt;=4.1,"I A",IF(S12&gt;=3.5,"II A",IF(S12&gt;=3.05,"III A",IF(S12&gt;=2.6,"I JA",IF(S12&gt;=2.2,"II JA",IF(S12&gt;=1.9,"III JA"))))))))</f>
        <v>I JA</v>
      </c>
      <c r="U12" s="187" t="s">
        <v>61</v>
      </c>
    </row>
    <row r="13" spans="1:21" s="170" customFormat="1" ht="18" customHeight="1" thickBot="1">
      <c r="A13" s="188"/>
      <c r="B13" s="189"/>
      <c r="C13" s="190"/>
      <c r="D13" s="191"/>
      <c r="E13" s="192"/>
      <c r="F13" s="127"/>
      <c r="G13" s="127"/>
      <c r="H13" s="127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4"/>
      <c r="T13" s="195"/>
      <c r="U13" s="196"/>
    </row>
    <row r="14" spans="1:21" s="170" customFormat="1" ht="18" customHeight="1">
      <c r="A14" s="178">
        <v>4</v>
      </c>
      <c r="B14" s="179">
        <v>105</v>
      </c>
      <c r="C14" s="180" t="s">
        <v>54</v>
      </c>
      <c r="D14" s="181" t="s">
        <v>55</v>
      </c>
      <c r="E14" s="182">
        <v>37312</v>
      </c>
      <c r="F14" s="183" t="s">
        <v>31</v>
      </c>
      <c r="G14" s="183" t="s">
        <v>36</v>
      </c>
      <c r="H14" s="183"/>
      <c r="I14" s="184" t="s">
        <v>65</v>
      </c>
      <c r="J14" s="184" t="s">
        <v>66</v>
      </c>
      <c r="K14" s="184"/>
      <c r="L14" s="184"/>
      <c r="M14" s="184"/>
      <c r="N14" s="184"/>
      <c r="O14" s="184"/>
      <c r="P14" s="184"/>
      <c r="Q14" s="184"/>
      <c r="R14" s="184"/>
      <c r="S14" s="185">
        <v>1.8</v>
      </c>
      <c r="T14" s="208" t="b">
        <f>IF(ISBLANK(S14),"",IF(S14&gt;=4.6,"KSM",IF(S14&gt;=4.1,"I A",IF(S14&gt;=3.5,"II A",IF(S14&gt;=3.05,"III A",IF(S14&gt;=2.6,"I JA",IF(S14&gt;=2.2,"II JA",IF(S14&gt;=1.9,"III JA"))))))))</f>
        <v>0</v>
      </c>
      <c r="U14" s="187" t="s">
        <v>32</v>
      </c>
    </row>
    <row r="15" spans="1:21" s="170" customFormat="1" ht="18" customHeight="1" thickBot="1">
      <c r="A15" s="188"/>
      <c r="B15" s="189"/>
      <c r="C15" s="190"/>
      <c r="D15" s="191"/>
      <c r="E15" s="192"/>
      <c r="F15" s="127"/>
      <c r="G15" s="127"/>
      <c r="H15" s="127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4"/>
      <c r="T15" s="195"/>
      <c r="U15" s="196"/>
    </row>
    <row r="16" spans="1:21" s="170" customFormat="1" ht="18" customHeight="1">
      <c r="A16" s="178">
        <v>5</v>
      </c>
      <c r="B16" s="179">
        <v>95</v>
      </c>
      <c r="C16" s="180" t="s">
        <v>46</v>
      </c>
      <c r="D16" s="181" t="s">
        <v>47</v>
      </c>
      <c r="E16" s="182" t="s">
        <v>48</v>
      </c>
      <c r="F16" s="183" t="s">
        <v>49</v>
      </c>
      <c r="G16" s="183" t="s">
        <v>50</v>
      </c>
      <c r="H16" s="183"/>
      <c r="I16" s="184"/>
      <c r="J16" s="184" t="s">
        <v>65</v>
      </c>
      <c r="K16" s="184" t="s">
        <v>65</v>
      </c>
      <c r="L16" s="184" t="s">
        <v>65</v>
      </c>
      <c r="M16" s="184" t="s">
        <v>65</v>
      </c>
      <c r="N16" s="184" t="s">
        <v>69</v>
      </c>
      <c r="O16" s="184" t="s">
        <v>65</v>
      </c>
      <c r="P16" s="184" t="s">
        <v>67</v>
      </c>
      <c r="Q16" s="184"/>
      <c r="R16" s="184"/>
      <c r="S16" s="185">
        <v>2.7</v>
      </c>
      <c r="T16" s="169" t="str">
        <f>IF(ISBLANK(S16),"",IF(S16&gt;=4.6,"KSM",IF(S16&gt;=4.1,"I A",IF(S16&gt;=3.5,"II A",IF(S16&gt;=3.05,"III A",IF(S16&gt;=2.6,"I JA",IF(S16&gt;=2.2,"II JA",IF(S16&gt;=1.9,"III JA"))))))))</f>
        <v>I JA</v>
      </c>
      <c r="U16" s="187" t="s">
        <v>51</v>
      </c>
    </row>
    <row r="17" spans="1:21" s="170" customFormat="1" ht="18" customHeight="1" thickBot="1">
      <c r="A17" s="188"/>
      <c r="B17" s="189"/>
      <c r="C17" s="190"/>
      <c r="D17" s="191"/>
      <c r="E17" s="192"/>
      <c r="F17" s="127"/>
      <c r="G17" s="127"/>
      <c r="H17" s="127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195"/>
      <c r="U17" s="196"/>
    </row>
    <row r="18" spans="1:224" ht="18" customHeight="1">
      <c r="A18" s="178">
        <v>6</v>
      </c>
      <c r="B18" s="179">
        <v>38</v>
      </c>
      <c r="C18" s="180" t="s">
        <v>43</v>
      </c>
      <c r="D18" s="181" t="s">
        <v>44</v>
      </c>
      <c r="E18" s="182" t="s">
        <v>45</v>
      </c>
      <c r="F18" s="183" t="s">
        <v>33</v>
      </c>
      <c r="G18" s="183" t="s">
        <v>35</v>
      </c>
      <c r="H18" s="183"/>
      <c r="I18" s="184"/>
      <c r="J18" s="184"/>
      <c r="K18" s="184"/>
      <c r="L18" s="184"/>
      <c r="M18" s="184"/>
      <c r="N18" s="184" t="s">
        <v>65</v>
      </c>
      <c r="O18" s="184" t="s">
        <v>65</v>
      </c>
      <c r="P18" s="184" t="s">
        <v>65</v>
      </c>
      <c r="Q18" s="184" t="s">
        <v>65</v>
      </c>
      <c r="R18" s="184" t="s">
        <v>65</v>
      </c>
      <c r="S18" s="185">
        <v>3.4</v>
      </c>
      <c r="T18" s="169" t="str">
        <f>IF(ISBLANK(S18),"",IF(S18&gt;=4.6,"KSM",IF(S18&gt;=4.1,"I A",IF(S18&gt;=3.5,"II A",IF(S18&gt;=3.05,"III A",IF(S18&gt;=2.6,"I JA",IF(S18&gt;=2.2,"II JA",IF(S18&gt;=1.9,"III JA"))))))))</f>
        <v>III A</v>
      </c>
      <c r="U18" s="187" t="s">
        <v>34</v>
      </c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/>
      <c r="GK18" s="172"/>
      <c r="GL18" s="172"/>
      <c r="GM18" s="172"/>
      <c r="GN18" s="172"/>
      <c r="GO18" s="172"/>
      <c r="GP18" s="172"/>
      <c r="GQ18" s="172"/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2"/>
      <c r="HF18" s="172"/>
      <c r="HG18" s="172"/>
      <c r="HH18" s="172"/>
      <c r="HI18" s="172"/>
      <c r="HJ18" s="172"/>
      <c r="HK18" s="172"/>
      <c r="HL18" s="172"/>
      <c r="HM18" s="172"/>
      <c r="HN18" s="172"/>
      <c r="HO18" s="172"/>
      <c r="HP18" s="172"/>
    </row>
    <row r="19" spans="1:224" ht="18" customHeight="1" thickBot="1">
      <c r="A19" s="188"/>
      <c r="B19" s="189"/>
      <c r="C19" s="190"/>
      <c r="D19" s="191"/>
      <c r="E19" s="192"/>
      <c r="F19" s="127"/>
      <c r="G19" s="127"/>
      <c r="H19" s="127"/>
      <c r="I19" s="193" t="s">
        <v>65</v>
      </c>
      <c r="J19" s="193" t="s">
        <v>65</v>
      </c>
      <c r="K19" s="193" t="s">
        <v>69</v>
      </c>
      <c r="L19" s="193" t="s">
        <v>68</v>
      </c>
      <c r="M19" s="193" t="s">
        <v>67</v>
      </c>
      <c r="N19" s="193"/>
      <c r="O19" s="193"/>
      <c r="P19" s="193"/>
      <c r="Q19" s="193"/>
      <c r="R19" s="193"/>
      <c r="S19" s="194"/>
      <c r="T19" s="195"/>
      <c r="U19" s="196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2"/>
      <c r="FO19" s="172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2"/>
      <c r="GC19" s="172"/>
      <c r="GD19" s="172"/>
      <c r="GE19" s="172"/>
      <c r="GF19" s="172"/>
      <c r="GG19" s="172"/>
      <c r="GH19" s="172"/>
      <c r="GI19" s="172"/>
      <c r="GJ19" s="172"/>
      <c r="GK19" s="172"/>
      <c r="GL19" s="172"/>
      <c r="GM19" s="172"/>
      <c r="GN19" s="172"/>
      <c r="GO19" s="172"/>
      <c r="GP19" s="172"/>
      <c r="GQ19" s="172"/>
      <c r="GR19" s="172"/>
      <c r="GS19" s="172"/>
      <c r="GT19" s="172"/>
      <c r="GU19" s="172"/>
      <c r="GV19" s="172"/>
      <c r="GW19" s="172"/>
      <c r="GX19" s="172"/>
      <c r="GY19" s="172"/>
      <c r="GZ19" s="172"/>
      <c r="HA19" s="172"/>
      <c r="HB19" s="172"/>
      <c r="HC19" s="172"/>
      <c r="HD19" s="172"/>
      <c r="HE19" s="172"/>
      <c r="HF19" s="172"/>
      <c r="HG19" s="172"/>
      <c r="HH19" s="172"/>
      <c r="HI19" s="172"/>
      <c r="HJ19" s="172"/>
      <c r="HK19" s="172"/>
      <c r="HL19" s="172"/>
      <c r="HM19" s="172"/>
      <c r="HN19" s="172"/>
      <c r="HO19" s="172"/>
      <c r="HP19" s="172"/>
    </row>
  </sheetData>
  <sheetProtection/>
  <mergeCells count="12">
    <mergeCell ref="G6:G7"/>
    <mergeCell ref="H6:H7"/>
    <mergeCell ref="S6:S7"/>
    <mergeCell ref="T6:T7"/>
    <mergeCell ref="U6:U7"/>
    <mergeCell ref="I5:R5"/>
    <mergeCell ref="A6:A7"/>
    <mergeCell ref="B6:B7"/>
    <mergeCell ref="C6:C7"/>
    <mergeCell ref="D6:D7"/>
    <mergeCell ref="E6:E7"/>
    <mergeCell ref="F6:F7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77" customWidth="1"/>
    <col min="2" max="2" width="3.28125" style="77" bestFit="1" customWidth="1"/>
    <col min="3" max="3" width="11.140625" style="77" customWidth="1"/>
    <col min="4" max="4" width="15.421875" style="77" bestFit="1" customWidth="1"/>
    <col min="5" max="5" width="10.7109375" style="92" customWidth="1"/>
    <col min="6" max="6" width="15.00390625" style="93" customWidth="1"/>
    <col min="7" max="7" width="17.57421875" style="93" bestFit="1" customWidth="1"/>
    <col min="8" max="8" width="14.140625" style="93" hidden="1" customWidth="1"/>
    <col min="9" max="9" width="9.140625" style="97" customWidth="1"/>
    <col min="10" max="10" width="5.28125" style="97" bestFit="1" customWidth="1"/>
    <col min="11" max="11" width="20.00390625" style="84" bestFit="1" customWidth="1"/>
    <col min="12" max="17" width="23.00390625" style="77" bestFit="1" customWidth="1"/>
    <col min="18" max="16384" width="9.140625" style="77" customWidth="1"/>
  </cols>
  <sheetData>
    <row r="1" spans="1:12" s="146" customFormat="1" ht="15">
      <c r="A1" s="146" t="s">
        <v>38</v>
      </c>
      <c r="D1" s="147"/>
      <c r="E1" s="148"/>
      <c r="F1" s="148"/>
      <c r="G1" s="148"/>
      <c r="H1" s="149"/>
      <c r="I1" s="149"/>
      <c r="J1" s="149"/>
      <c r="K1" s="150"/>
      <c r="L1" s="151"/>
    </row>
    <row r="2" spans="1:14" s="146" customFormat="1" ht="15">
      <c r="A2" s="146" t="s">
        <v>37</v>
      </c>
      <c r="D2" s="147"/>
      <c r="E2" s="148"/>
      <c r="F2" s="148"/>
      <c r="G2" s="149"/>
      <c r="H2" s="149"/>
      <c r="I2" s="149"/>
      <c r="J2" s="150"/>
      <c r="K2" s="152"/>
      <c r="L2" s="150"/>
      <c r="M2" s="150"/>
      <c r="N2" s="153"/>
    </row>
    <row r="3" spans="1:11" s="84" customFormat="1" ht="12" customHeight="1">
      <c r="A3" s="77"/>
      <c r="B3" s="77"/>
      <c r="C3" s="77"/>
      <c r="D3" s="78"/>
      <c r="E3" s="79"/>
      <c r="F3" s="80"/>
      <c r="G3" s="80"/>
      <c r="H3" s="80"/>
      <c r="I3" s="95"/>
      <c r="J3" s="95"/>
      <c r="K3" s="96"/>
    </row>
    <row r="4" spans="3:10" s="57" customFormat="1" ht="15">
      <c r="C4" s="46" t="s">
        <v>23</v>
      </c>
      <c r="D4" s="46"/>
      <c r="E4" s="47"/>
      <c r="F4" s="47"/>
      <c r="G4" s="47"/>
      <c r="H4" s="73"/>
      <c r="I4" s="49"/>
      <c r="J4" s="49"/>
    </row>
    <row r="5" spans="3:11" s="57" customFormat="1" ht="18" customHeight="1" thickBot="1">
      <c r="C5" s="46"/>
      <c r="D5" s="46" t="s">
        <v>5</v>
      </c>
      <c r="E5" s="52"/>
      <c r="F5" s="74"/>
      <c r="G5" s="74"/>
      <c r="H5" s="59"/>
      <c r="I5" s="60"/>
      <c r="J5" s="54"/>
      <c r="K5" s="54"/>
    </row>
    <row r="6" spans="1:13" s="56" customFormat="1" ht="18" customHeight="1" thickBot="1">
      <c r="A6" s="167" t="s">
        <v>10</v>
      </c>
      <c r="B6" s="214" t="s">
        <v>0</v>
      </c>
      <c r="C6" s="215" t="s">
        <v>1</v>
      </c>
      <c r="D6" s="64" t="s">
        <v>2</v>
      </c>
      <c r="E6" s="216" t="s">
        <v>20</v>
      </c>
      <c r="F6" s="217" t="s">
        <v>4</v>
      </c>
      <c r="G6" s="66" t="s">
        <v>21</v>
      </c>
      <c r="H6" s="66" t="s">
        <v>22</v>
      </c>
      <c r="I6" s="216" t="s">
        <v>6</v>
      </c>
      <c r="J6" s="67" t="s">
        <v>8</v>
      </c>
      <c r="K6" s="68" t="s">
        <v>3</v>
      </c>
      <c r="L6" s="69"/>
      <c r="M6" s="69"/>
    </row>
    <row r="7" spans="1:11" s="50" customFormat="1" ht="18" customHeight="1">
      <c r="A7" s="70">
        <v>1</v>
      </c>
      <c r="B7" s="218">
        <v>38</v>
      </c>
      <c r="C7" s="219" t="s">
        <v>43</v>
      </c>
      <c r="D7" s="220" t="s">
        <v>44</v>
      </c>
      <c r="E7" s="221" t="s">
        <v>45</v>
      </c>
      <c r="F7" s="222" t="s">
        <v>33</v>
      </c>
      <c r="G7" s="222" t="s">
        <v>35</v>
      </c>
      <c r="H7" s="222"/>
      <c r="I7" s="223">
        <v>0.0020596064814814813</v>
      </c>
      <c r="J7" s="224" t="s">
        <v>71</v>
      </c>
      <c r="K7" s="225" t="s">
        <v>34</v>
      </c>
    </row>
    <row r="8" spans="1:11" s="50" customFormat="1" ht="18" customHeight="1">
      <c r="A8" s="70">
        <v>2</v>
      </c>
      <c r="B8" s="218">
        <v>96</v>
      </c>
      <c r="C8" s="219" t="s">
        <v>41</v>
      </c>
      <c r="D8" s="220" t="s">
        <v>52</v>
      </c>
      <c r="E8" s="221" t="s">
        <v>53</v>
      </c>
      <c r="F8" s="222" t="s">
        <v>49</v>
      </c>
      <c r="G8" s="222" t="s">
        <v>50</v>
      </c>
      <c r="H8" s="222"/>
      <c r="I8" s="223">
        <v>0.0021746527777777775</v>
      </c>
      <c r="J8" s="224" t="s">
        <v>71</v>
      </c>
      <c r="K8" s="225" t="s">
        <v>51</v>
      </c>
    </row>
    <row r="9" spans="1:11" s="50" customFormat="1" ht="18" customHeight="1">
      <c r="A9" s="70">
        <v>3</v>
      </c>
      <c r="B9" s="218">
        <v>37</v>
      </c>
      <c r="C9" s="219" t="s">
        <v>41</v>
      </c>
      <c r="D9" s="220" t="s">
        <v>42</v>
      </c>
      <c r="E9" s="221">
        <v>37624</v>
      </c>
      <c r="F9" s="222" t="s">
        <v>33</v>
      </c>
      <c r="G9" s="222" t="s">
        <v>35</v>
      </c>
      <c r="H9" s="222"/>
      <c r="I9" s="223">
        <v>0.0022047453703703704</v>
      </c>
      <c r="J9" s="224" t="s">
        <v>71</v>
      </c>
      <c r="K9" s="225" t="s">
        <v>61</v>
      </c>
    </row>
    <row r="10" spans="1:11" s="50" customFormat="1" ht="18" customHeight="1">
      <c r="A10" s="70">
        <v>4</v>
      </c>
      <c r="B10" s="218">
        <v>95</v>
      </c>
      <c r="C10" s="219" t="s">
        <v>46</v>
      </c>
      <c r="D10" s="220" t="s">
        <v>47</v>
      </c>
      <c r="E10" s="221" t="s">
        <v>48</v>
      </c>
      <c r="F10" s="222" t="s">
        <v>49</v>
      </c>
      <c r="G10" s="222" t="s">
        <v>50</v>
      </c>
      <c r="H10" s="222"/>
      <c r="I10" s="223">
        <v>0.0022509259259259258</v>
      </c>
      <c r="J10" s="224" t="s">
        <v>71</v>
      </c>
      <c r="K10" s="225" t="s">
        <v>51</v>
      </c>
    </row>
    <row r="11" spans="1:11" s="50" customFormat="1" ht="18" customHeight="1">
      <c r="A11" s="70">
        <v>5</v>
      </c>
      <c r="B11" s="218">
        <v>108</v>
      </c>
      <c r="C11" s="219" t="s">
        <v>56</v>
      </c>
      <c r="D11" s="220" t="s">
        <v>57</v>
      </c>
      <c r="E11" s="221">
        <v>38120</v>
      </c>
      <c r="F11" s="222" t="s">
        <v>31</v>
      </c>
      <c r="G11" s="222" t="s">
        <v>36</v>
      </c>
      <c r="H11" s="222"/>
      <c r="I11" s="223">
        <v>0.0022518518518518517</v>
      </c>
      <c r="J11" s="224" t="s">
        <v>72</v>
      </c>
      <c r="K11" s="225" t="s">
        <v>32</v>
      </c>
    </row>
    <row r="12" spans="1:11" s="50" customFormat="1" ht="18" customHeight="1">
      <c r="A12" s="70"/>
      <c r="B12" s="218">
        <v>105</v>
      </c>
      <c r="C12" s="219" t="s">
        <v>54</v>
      </c>
      <c r="D12" s="220" t="s">
        <v>55</v>
      </c>
      <c r="E12" s="221">
        <v>37312</v>
      </c>
      <c r="F12" s="222" t="s">
        <v>31</v>
      </c>
      <c r="G12" s="222" t="s">
        <v>36</v>
      </c>
      <c r="H12" s="222"/>
      <c r="I12" s="223" t="s">
        <v>70</v>
      </c>
      <c r="J12" s="224"/>
      <c r="K12" s="225" t="s">
        <v>32</v>
      </c>
    </row>
    <row r="15" spans="5:11" ht="12.75">
      <c r="E15" s="77"/>
      <c r="F15" s="77"/>
      <c r="G15" s="77"/>
      <c r="H15" s="77"/>
      <c r="K15" s="77"/>
    </row>
    <row r="16" spans="5:11" ht="12.75">
      <c r="E16" s="77"/>
      <c r="F16" s="77"/>
      <c r="G16" s="77"/>
      <c r="K16" s="77"/>
    </row>
    <row r="17" ht="12.75">
      <c r="K17" s="77"/>
    </row>
    <row r="18" ht="12.75">
      <c r="K18" s="77"/>
    </row>
    <row r="19" spans="10:11" ht="12.75">
      <c r="J19" s="77"/>
      <c r="K19" s="77"/>
    </row>
    <row r="20" spans="10:11" ht="12.75">
      <c r="J20" s="77"/>
      <c r="K20" s="77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50" customWidth="1"/>
    <col min="2" max="2" width="3.57421875" style="50" bestFit="1" customWidth="1"/>
    <col min="3" max="3" width="11.140625" style="50" customWidth="1"/>
    <col min="4" max="4" width="15.421875" style="50" bestFit="1" customWidth="1"/>
    <col min="5" max="5" width="10.7109375" style="72" customWidth="1"/>
    <col min="6" max="6" width="15.421875" style="59" bestFit="1" customWidth="1"/>
    <col min="7" max="7" width="17.57421875" style="59" bestFit="1" customWidth="1"/>
    <col min="8" max="8" width="11.28125" style="59" hidden="1" customWidth="1"/>
    <col min="9" max="9" width="9.00390625" style="60" bestFit="1" customWidth="1"/>
    <col min="10" max="10" width="7.57421875" style="54" customWidth="1"/>
    <col min="11" max="11" width="4.7109375" style="54" bestFit="1" customWidth="1"/>
    <col min="12" max="12" width="21.140625" style="56" bestFit="1" customWidth="1"/>
    <col min="13" max="16384" width="9.140625" style="50" customWidth="1"/>
  </cols>
  <sheetData>
    <row r="1" spans="1:13" s="146" customFormat="1" ht="15">
      <c r="A1" s="146" t="s">
        <v>38</v>
      </c>
      <c r="D1" s="147"/>
      <c r="E1" s="148"/>
      <c r="F1" s="148"/>
      <c r="G1" s="148"/>
      <c r="H1" s="149"/>
      <c r="I1" s="149"/>
      <c r="J1" s="149"/>
      <c r="K1" s="150"/>
      <c r="L1" s="151"/>
      <c r="M1" s="151"/>
    </row>
    <row r="2" spans="1:15" s="146" customFormat="1" ht="15">
      <c r="A2" s="146" t="s">
        <v>37</v>
      </c>
      <c r="D2" s="147"/>
      <c r="E2" s="148"/>
      <c r="F2" s="148"/>
      <c r="G2" s="149"/>
      <c r="H2" s="149"/>
      <c r="I2" s="149"/>
      <c r="J2" s="150"/>
      <c r="K2" s="152"/>
      <c r="L2" s="152"/>
      <c r="M2" s="150"/>
      <c r="N2" s="150"/>
      <c r="O2" s="153"/>
    </row>
    <row r="3" spans="1:12" s="56" customFormat="1" ht="12" customHeight="1">
      <c r="A3" s="50"/>
      <c r="B3" s="50"/>
      <c r="C3" s="50"/>
      <c r="D3" s="51"/>
      <c r="E3" s="52"/>
      <c r="F3" s="53"/>
      <c r="G3" s="53"/>
      <c r="H3" s="53"/>
      <c r="I3" s="54"/>
      <c r="J3" s="54"/>
      <c r="K3" s="54"/>
      <c r="L3" s="55"/>
    </row>
    <row r="4" spans="3:12" s="57" customFormat="1" ht="15">
      <c r="C4" s="46" t="s">
        <v>107</v>
      </c>
      <c r="D4" s="46"/>
      <c r="E4" s="52"/>
      <c r="F4" s="58"/>
      <c r="G4" s="58"/>
      <c r="H4" s="59"/>
      <c r="I4" s="60"/>
      <c r="J4" s="54"/>
      <c r="K4" s="54"/>
      <c r="L4" s="56"/>
    </row>
    <row r="5" spans="3:7" ht="18" customHeight="1">
      <c r="C5" s="46"/>
      <c r="D5" s="46" t="s">
        <v>108</v>
      </c>
      <c r="E5" s="52"/>
      <c r="F5" s="58"/>
      <c r="G5" s="58"/>
    </row>
    <row r="6" spans="3:7" ht="18" customHeight="1" thickBot="1">
      <c r="C6" s="46">
        <v>1</v>
      </c>
      <c r="D6" s="46" t="s">
        <v>109</v>
      </c>
      <c r="E6" s="52"/>
      <c r="F6" s="58"/>
      <c r="G6" s="58"/>
    </row>
    <row r="7" spans="1:12" s="69" customFormat="1" ht="18" customHeight="1" thickBot="1">
      <c r="A7" s="61" t="s">
        <v>59</v>
      </c>
      <c r="B7" s="62" t="s">
        <v>0</v>
      </c>
      <c r="C7" s="63" t="s">
        <v>1</v>
      </c>
      <c r="D7" s="64" t="s">
        <v>2</v>
      </c>
      <c r="E7" s="65" t="s">
        <v>20</v>
      </c>
      <c r="F7" s="66" t="s">
        <v>4</v>
      </c>
      <c r="G7" s="66" t="s">
        <v>21</v>
      </c>
      <c r="H7" s="66" t="s">
        <v>22</v>
      </c>
      <c r="I7" s="65" t="s">
        <v>6</v>
      </c>
      <c r="J7" s="65" t="s">
        <v>63</v>
      </c>
      <c r="K7" s="67" t="s">
        <v>8</v>
      </c>
      <c r="L7" s="68" t="s">
        <v>3</v>
      </c>
    </row>
    <row r="8" spans="1:12" ht="18" customHeight="1">
      <c r="A8" s="70">
        <v>1</v>
      </c>
      <c r="B8" s="218"/>
      <c r="C8" s="219"/>
      <c r="D8" s="220"/>
      <c r="E8" s="221"/>
      <c r="F8" s="222"/>
      <c r="G8" s="222"/>
      <c r="H8" s="222"/>
      <c r="I8" s="287"/>
      <c r="J8" s="288"/>
      <c r="K8" s="289">
        <f>IF(ISBLANK(I8),"",IF(I8&gt;13.34,"",IF(I8&lt;=9.24,"I A",IF(I8&lt;=9.84,"II A",IF(I8&lt;=10.84,"III A",IF(I8&lt;=11.94,"I JA",IF(I8&lt;=12.74,"II JA",IF(I8&lt;=13.34,"III JA"))))))))</f>
      </c>
      <c r="L8" s="225"/>
    </row>
    <row r="9" spans="1:12" ht="18" customHeight="1">
      <c r="A9" s="70">
        <v>2</v>
      </c>
      <c r="B9" s="218">
        <v>44</v>
      </c>
      <c r="C9" s="219" t="s">
        <v>82</v>
      </c>
      <c r="D9" s="220" t="s">
        <v>83</v>
      </c>
      <c r="E9" s="221" t="s">
        <v>84</v>
      </c>
      <c r="F9" s="222" t="s">
        <v>33</v>
      </c>
      <c r="G9" s="222" t="s">
        <v>35</v>
      </c>
      <c r="H9" s="222"/>
      <c r="I9" s="287">
        <v>9.91</v>
      </c>
      <c r="J9" s="212">
        <v>0.167</v>
      </c>
      <c r="K9" s="289" t="str">
        <f aca="true" t="shared" si="0" ref="K9:K20">IF(ISBLANK(I9),"",IF(I9&gt;13.34,"",IF(I9&lt;=9.24,"I A",IF(I9&lt;=9.84,"II A",IF(I9&lt;=10.84,"III A",IF(I9&lt;=11.94,"I JA",IF(I9&lt;=12.74,"II JA",IF(I9&lt;=13.34,"III JA"))))))))</f>
        <v>III A</v>
      </c>
      <c r="L9" s="225" t="s">
        <v>85</v>
      </c>
    </row>
    <row r="10" spans="1:12" ht="18" customHeight="1">
      <c r="A10" s="70">
        <v>3</v>
      </c>
      <c r="B10" s="218">
        <v>19</v>
      </c>
      <c r="C10" s="219" t="s">
        <v>100</v>
      </c>
      <c r="D10" s="220" t="s">
        <v>101</v>
      </c>
      <c r="E10" s="221" t="s">
        <v>102</v>
      </c>
      <c r="F10" s="222" t="s">
        <v>103</v>
      </c>
      <c r="G10" s="222" t="s">
        <v>104</v>
      </c>
      <c r="H10" s="222"/>
      <c r="I10" s="287">
        <v>12.46</v>
      </c>
      <c r="J10" s="212">
        <v>0.517</v>
      </c>
      <c r="K10" s="289" t="str">
        <f t="shared" si="0"/>
        <v>II JA</v>
      </c>
      <c r="L10" s="225" t="s">
        <v>106</v>
      </c>
    </row>
    <row r="11" spans="1:12" ht="18" customHeight="1">
      <c r="A11" s="70">
        <v>4</v>
      </c>
      <c r="B11" s="218">
        <v>43</v>
      </c>
      <c r="C11" s="219" t="s">
        <v>86</v>
      </c>
      <c r="D11" s="220" t="s">
        <v>87</v>
      </c>
      <c r="E11" s="221" t="s">
        <v>88</v>
      </c>
      <c r="F11" s="222" t="s">
        <v>33</v>
      </c>
      <c r="G11" s="222" t="s">
        <v>35</v>
      </c>
      <c r="H11" s="222"/>
      <c r="I11" s="287">
        <v>9.77</v>
      </c>
      <c r="J11" s="212">
        <v>0.192</v>
      </c>
      <c r="K11" s="289" t="str">
        <f t="shared" si="0"/>
        <v>II A</v>
      </c>
      <c r="L11" s="225" t="s">
        <v>89</v>
      </c>
    </row>
    <row r="12" spans="1:12" ht="18" customHeight="1">
      <c r="A12" s="70">
        <v>5</v>
      </c>
      <c r="B12" s="218">
        <v>159</v>
      </c>
      <c r="C12" s="219" t="s">
        <v>77</v>
      </c>
      <c r="D12" s="220" t="s">
        <v>78</v>
      </c>
      <c r="E12" s="221">
        <v>37960</v>
      </c>
      <c r="F12" s="222" t="s">
        <v>79</v>
      </c>
      <c r="G12" s="222" t="s">
        <v>80</v>
      </c>
      <c r="H12" s="222"/>
      <c r="I12" s="287">
        <v>9.49</v>
      </c>
      <c r="J12" s="212">
        <v>0.176</v>
      </c>
      <c r="K12" s="289" t="str">
        <f t="shared" si="0"/>
        <v>II A</v>
      </c>
      <c r="L12" s="225" t="s">
        <v>81</v>
      </c>
    </row>
    <row r="13" spans="1:12" ht="18" customHeight="1">
      <c r="A13" s="70">
        <v>6</v>
      </c>
      <c r="B13" s="218"/>
      <c r="C13" s="219"/>
      <c r="D13" s="220"/>
      <c r="E13" s="221"/>
      <c r="F13" s="222"/>
      <c r="G13" s="222"/>
      <c r="H13" s="222"/>
      <c r="I13" s="287"/>
      <c r="J13" s="212"/>
      <c r="K13" s="289">
        <f>IF(ISBLANK(I13),"",IF(I13&gt;13.34,"",IF(I13&lt;=9.24,"I A",IF(I13&lt;=9.84,"II A",IF(I13&lt;=10.84,"III A",IF(I13&lt;=11.94,"I JA",IF(I13&lt;=12.74,"II JA",IF(I13&lt;=13.34,"III JA"))))))))</f>
      </c>
      <c r="L13" s="225"/>
    </row>
    <row r="14" spans="1:12" ht="18" customHeight="1">
      <c r="A14" s="290"/>
      <c r="B14" s="291"/>
      <c r="C14" s="292"/>
      <c r="D14" s="267"/>
      <c r="E14" s="293"/>
      <c r="F14" s="294"/>
      <c r="G14" s="294"/>
      <c r="H14" s="294"/>
      <c r="I14" s="295"/>
      <c r="J14" s="296"/>
      <c r="K14" s="297"/>
      <c r="L14" s="298"/>
    </row>
    <row r="15" spans="3:10" ht="18" customHeight="1" thickBot="1">
      <c r="C15" s="46">
        <v>2</v>
      </c>
      <c r="D15" s="46" t="s">
        <v>109</v>
      </c>
      <c r="E15" s="52"/>
      <c r="F15" s="58"/>
      <c r="G15" s="58"/>
      <c r="J15" s="172"/>
    </row>
    <row r="16" spans="1:12" s="69" customFormat="1" ht="18" customHeight="1" thickBot="1">
      <c r="A16" s="61" t="s">
        <v>59</v>
      </c>
      <c r="B16" s="62" t="s">
        <v>0</v>
      </c>
      <c r="C16" s="63" t="s">
        <v>1</v>
      </c>
      <c r="D16" s="64" t="s">
        <v>2</v>
      </c>
      <c r="E16" s="65" t="s">
        <v>20</v>
      </c>
      <c r="F16" s="66" t="s">
        <v>4</v>
      </c>
      <c r="G16" s="66" t="s">
        <v>21</v>
      </c>
      <c r="H16" s="66" t="s">
        <v>22</v>
      </c>
      <c r="I16" s="65" t="s">
        <v>6</v>
      </c>
      <c r="J16" s="65" t="s">
        <v>63</v>
      </c>
      <c r="K16" s="67" t="s">
        <v>8</v>
      </c>
      <c r="L16" s="68" t="s">
        <v>3</v>
      </c>
    </row>
    <row r="17" spans="1:12" ht="18" customHeight="1">
      <c r="A17" s="70">
        <v>1</v>
      </c>
      <c r="B17" s="218"/>
      <c r="C17" s="219"/>
      <c r="D17" s="220"/>
      <c r="E17" s="221"/>
      <c r="F17" s="222"/>
      <c r="G17" s="222"/>
      <c r="H17" s="222"/>
      <c r="I17" s="287"/>
      <c r="J17" s="212"/>
      <c r="K17" s="289">
        <f t="shared" si="0"/>
      </c>
      <c r="L17" s="225"/>
    </row>
    <row r="18" spans="1:12" ht="18" customHeight="1">
      <c r="A18" s="70">
        <v>2</v>
      </c>
      <c r="B18" s="218">
        <v>39</v>
      </c>
      <c r="C18" s="219" t="s">
        <v>90</v>
      </c>
      <c r="D18" s="220" t="s">
        <v>91</v>
      </c>
      <c r="E18" s="221">
        <v>37709</v>
      </c>
      <c r="F18" s="222" t="s">
        <v>33</v>
      </c>
      <c r="G18" s="222" t="s">
        <v>35</v>
      </c>
      <c r="H18" s="222"/>
      <c r="I18" s="287">
        <v>9.87</v>
      </c>
      <c r="J18" s="212">
        <v>0.327</v>
      </c>
      <c r="K18" s="289" t="str">
        <f t="shared" si="0"/>
        <v>III A</v>
      </c>
      <c r="L18" s="225" t="s">
        <v>92</v>
      </c>
    </row>
    <row r="19" spans="1:12" ht="18" customHeight="1">
      <c r="A19" s="70">
        <v>3</v>
      </c>
      <c r="B19" s="218">
        <v>49</v>
      </c>
      <c r="C19" s="219" t="s">
        <v>93</v>
      </c>
      <c r="D19" s="220" t="s">
        <v>94</v>
      </c>
      <c r="E19" s="221" t="s">
        <v>110</v>
      </c>
      <c r="F19" s="222" t="s">
        <v>95</v>
      </c>
      <c r="G19" s="222" t="s">
        <v>35</v>
      </c>
      <c r="H19" s="222"/>
      <c r="I19" s="287">
        <v>12.18</v>
      </c>
      <c r="J19" s="212">
        <v>0.18</v>
      </c>
      <c r="K19" s="289" t="str">
        <f t="shared" si="0"/>
        <v>II JA</v>
      </c>
      <c r="L19" s="225" t="s">
        <v>96</v>
      </c>
    </row>
    <row r="20" spans="1:12" ht="18" customHeight="1">
      <c r="A20" s="70">
        <v>4</v>
      </c>
      <c r="B20" s="218">
        <v>98</v>
      </c>
      <c r="C20" s="219" t="s">
        <v>97</v>
      </c>
      <c r="D20" s="220" t="s">
        <v>98</v>
      </c>
      <c r="E20" s="221">
        <v>37609</v>
      </c>
      <c r="F20" s="222" t="s">
        <v>31</v>
      </c>
      <c r="G20" s="222" t="s">
        <v>36</v>
      </c>
      <c r="H20" s="222"/>
      <c r="I20" s="287">
        <v>11.27</v>
      </c>
      <c r="J20" s="212">
        <v>0.2</v>
      </c>
      <c r="K20" s="289" t="str">
        <f t="shared" si="0"/>
        <v>I JA</v>
      </c>
      <c r="L20" s="225" t="s">
        <v>99</v>
      </c>
    </row>
    <row r="21" spans="1:12" ht="18" customHeight="1">
      <c r="A21" s="70">
        <v>5</v>
      </c>
      <c r="B21" s="218"/>
      <c r="C21" s="219"/>
      <c r="D21" s="220"/>
      <c r="E21" s="221"/>
      <c r="F21" s="222"/>
      <c r="G21" s="222"/>
      <c r="H21" s="222"/>
      <c r="I21" s="287"/>
      <c r="J21" s="288"/>
      <c r="K21" s="289">
        <f>IF(ISBLANK(I21),"",IF(I21&gt;13.34,"",IF(I21&lt;=9.24,"I A",IF(I21&lt;=9.84,"II A",IF(I21&lt;=10.84,"III A",IF(I21&lt;=11.94,"I JA",IF(I21&lt;=12.74,"II JA",IF(I21&lt;=13.34,"III JA"))))))))</f>
      </c>
      <c r="L21" s="225"/>
    </row>
    <row r="22" spans="1:12" ht="18" customHeight="1">
      <c r="A22" s="70">
        <v>6</v>
      </c>
      <c r="B22" s="218"/>
      <c r="C22" s="219"/>
      <c r="D22" s="220"/>
      <c r="E22" s="221"/>
      <c r="F22" s="222"/>
      <c r="G22" s="222"/>
      <c r="H22" s="222"/>
      <c r="I22" s="287"/>
      <c r="J22" s="288"/>
      <c r="K22" s="289">
        <f>IF(ISBLANK(I22),"",IF(I22&gt;13.34,"",IF(I22&lt;=9.24,"I A",IF(I22&lt;=9.84,"II A",IF(I22&lt;=10.84,"III A",IF(I22&lt;=11.94,"I JA",IF(I22&lt;=12.74,"II JA",IF(I22&lt;=13.34,"III JA"))))))))</f>
      </c>
      <c r="L22" s="225"/>
    </row>
  </sheetData>
  <sheetProtection/>
  <printOptions horizontalCentered="1"/>
  <pageMargins left="0.17" right="0.17" top="0.55" bottom="0.3937007874015748" header="0.15748031496062992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154" customWidth="1"/>
    <col min="2" max="2" width="3.7109375" style="154" customWidth="1"/>
    <col min="3" max="3" width="8.00390625" style="155" customWidth="1"/>
    <col min="4" max="4" width="12.57421875" style="155" bestFit="1" customWidth="1"/>
    <col min="5" max="5" width="10.7109375" style="171" customWidth="1"/>
    <col min="6" max="6" width="11.28125" style="166" customWidth="1"/>
    <col min="7" max="7" width="12.421875" style="166" customWidth="1"/>
    <col min="8" max="8" width="10.7109375" style="159" hidden="1" customWidth="1"/>
    <col min="9" max="18" width="4.7109375" style="155" customWidth="1"/>
    <col min="19" max="19" width="7.00390625" style="155" customWidth="1"/>
    <col min="20" max="20" width="5.8515625" style="155" customWidth="1"/>
    <col min="21" max="21" width="15.57421875" style="155" bestFit="1" customWidth="1"/>
    <col min="22" max="223" width="9.140625" style="155" customWidth="1"/>
    <col min="224" max="16384" width="9.140625" style="172" customWidth="1"/>
  </cols>
  <sheetData>
    <row r="1" spans="1:13" s="146" customFormat="1" ht="15">
      <c r="A1" s="146" t="s">
        <v>38</v>
      </c>
      <c r="D1" s="147"/>
      <c r="E1" s="148"/>
      <c r="F1" s="148"/>
      <c r="G1" s="148"/>
      <c r="H1" s="149"/>
      <c r="I1" s="149"/>
      <c r="J1" s="149"/>
      <c r="K1" s="150"/>
      <c r="L1" s="151"/>
      <c r="M1" s="151"/>
    </row>
    <row r="2" spans="1:15" s="146" customFormat="1" ht="15">
      <c r="A2" s="146" t="s">
        <v>37</v>
      </c>
      <c r="D2" s="147"/>
      <c r="E2" s="148"/>
      <c r="F2" s="148"/>
      <c r="G2" s="149"/>
      <c r="H2" s="149"/>
      <c r="I2" s="149"/>
      <c r="J2" s="150"/>
      <c r="K2" s="152"/>
      <c r="L2" s="152"/>
      <c r="M2" s="150"/>
      <c r="N2" s="150"/>
      <c r="O2" s="153"/>
    </row>
    <row r="3" spans="1:32" s="161" customFormat="1" ht="12" customHeight="1">
      <c r="A3" s="154"/>
      <c r="B3" s="154"/>
      <c r="C3" s="155"/>
      <c r="D3" s="156"/>
      <c r="E3" s="157"/>
      <c r="F3" s="158"/>
      <c r="G3" s="158"/>
      <c r="H3" s="159"/>
      <c r="I3" s="159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</row>
    <row r="4" spans="1:32" s="164" customFormat="1" ht="15.75" thickBot="1">
      <c r="A4" s="162"/>
      <c r="B4" s="162"/>
      <c r="C4" s="146" t="s">
        <v>111</v>
      </c>
      <c r="D4" s="146"/>
      <c r="E4" s="147"/>
      <c r="F4" s="148"/>
      <c r="G4" s="163"/>
      <c r="H4" s="162"/>
      <c r="I4" s="16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</row>
    <row r="5" spans="3:18" s="164" customFormat="1" ht="18" customHeight="1" thickBot="1">
      <c r="C5" s="146"/>
      <c r="D5" s="46" t="s">
        <v>108</v>
      </c>
      <c r="E5" s="157"/>
      <c r="F5" s="165"/>
      <c r="G5" s="165"/>
      <c r="H5" s="166"/>
      <c r="I5" s="336" t="s">
        <v>9</v>
      </c>
      <c r="J5" s="337"/>
      <c r="K5" s="337"/>
      <c r="L5" s="337"/>
      <c r="M5" s="337"/>
      <c r="N5" s="337"/>
      <c r="O5" s="337"/>
      <c r="P5" s="337"/>
      <c r="Q5" s="337"/>
      <c r="R5" s="338"/>
    </row>
    <row r="6" spans="1:21" s="168" customFormat="1" ht="18" customHeight="1">
      <c r="A6" s="339" t="s">
        <v>60</v>
      </c>
      <c r="B6" s="341" t="s">
        <v>0</v>
      </c>
      <c r="C6" s="343" t="s">
        <v>1</v>
      </c>
      <c r="D6" s="345" t="s">
        <v>2</v>
      </c>
      <c r="E6" s="332" t="s">
        <v>20</v>
      </c>
      <c r="F6" s="347" t="s">
        <v>4</v>
      </c>
      <c r="G6" s="347" t="s">
        <v>21</v>
      </c>
      <c r="H6" s="334" t="s">
        <v>22</v>
      </c>
      <c r="I6" s="174">
        <v>1.15</v>
      </c>
      <c r="J6" s="174">
        <v>1.18</v>
      </c>
      <c r="K6" s="174">
        <v>1.21</v>
      </c>
      <c r="L6" s="174">
        <v>1.24</v>
      </c>
      <c r="M6" s="174">
        <v>1.27</v>
      </c>
      <c r="N6" s="174">
        <v>1.3</v>
      </c>
      <c r="O6" s="174">
        <v>1.33</v>
      </c>
      <c r="P6" s="174">
        <v>1.36</v>
      </c>
      <c r="Q6" s="174">
        <v>1.39</v>
      </c>
      <c r="R6" s="174">
        <v>1.42</v>
      </c>
      <c r="S6" s="330" t="s">
        <v>11</v>
      </c>
      <c r="T6" s="332" t="s">
        <v>8</v>
      </c>
      <c r="U6" s="334" t="s">
        <v>3</v>
      </c>
    </row>
    <row r="7" spans="1:21" s="168" customFormat="1" ht="18" customHeight="1" thickBot="1">
      <c r="A7" s="340"/>
      <c r="B7" s="342"/>
      <c r="C7" s="344"/>
      <c r="D7" s="346"/>
      <c r="E7" s="333"/>
      <c r="F7" s="348"/>
      <c r="G7" s="348"/>
      <c r="H7" s="335"/>
      <c r="I7" s="176">
        <v>1.45</v>
      </c>
      <c r="J7" s="176">
        <v>1.48</v>
      </c>
      <c r="K7" s="176">
        <v>1.51</v>
      </c>
      <c r="L7" s="176">
        <v>1.54</v>
      </c>
      <c r="M7" s="176">
        <v>1.57</v>
      </c>
      <c r="N7" s="176">
        <v>1.6</v>
      </c>
      <c r="O7" s="176">
        <v>1.63</v>
      </c>
      <c r="P7" s="176">
        <v>1.66</v>
      </c>
      <c r="Q7" s="176">
        <v>1.69</v>
      </c>
      <c r="R7" s="177"/>
      <c r="S7" s="331"/>
      <c r="T7" s="333"/>
      <c r="U7" s="335"/>
    </row>
    <row r="8" spans="1:21" s="155" customFormat="1" ht="18" customHeight="1">
      <c r="A8" s="178">
        <v>1</v>
      </c>
      <c r="B8" s="299">
        <v>19</v>
      </c>
      <c r="C8" s="300" t="s">
        <v>100</v>
      </c>
      <c r="D8" s="301" t="s">
        <v>101</v>
      </c>
      <c r="E8" s="302" t="s">
        <v>102</v>
      </c>
      <c r="F8" s="303" t="s">
        <v>103</v>
      </c>
      <c r="G8" s="303" t="s">
        <v>104</v>
      </c>
      <c r="H8" s="299"/>
      <c r="I8" s="184" t="s">
        <v>67</v>
      </c>
      <c r="J8" s="184"/>
      <c r="K8" s="184"/>
      <c r="L8" s="184"/>
      <c r="M8" s="184"/>
      <c r="N8" s="184"/>
      <c r="O8" s="184"/>
      <c r="P8" s="184"/>
      <c r="Q8" s="184"/>
      <c r="R8" s="184"/>
      <c r="S8" s="185" t="s">
        <v>105</v>
      </c>
      <c r="T8" s="169"/>
      <c r="U8" s="304" t="s">
        <v>106</v>
      </c>
    </row>
    <row r="9" spans="1:21" s="155" customFormat="1" ht="18" customHeight="1" thickBot="1">
      <c r="A9" s="188"/>
      <c r="B9" s="305"/>
      <c r="C9" s="306"/>
      <c r="D9" s="307"/>
      <c r="E9" s="308"/>
      <c r="F9" s="261"/>
      <c r="G9" s="261"/>
      <c r="H9" s="305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4"/>
      <c r="T9" s="195"/>
      <c r="U9" s="309"/>
    </row>
    <row r="10" spans="1:21" s="155" customFormat="1" ht="18" customHeight="1">
      <c r="A10" s="178">
        <v>2</v>
      </c>
      <c r="B10" s="299">
        <v>43</v>
      </c>
      <c r="C10" s="300" t="s">
        <v>86</v>
      </c>
      <c r="D10" s="301" t="s">
        <v>87</v>
      </c>
      <c r="E10" s="302" t="s">
        <v>88</v>
      </c>
      <c r="F10" s="303" t="s">
        <v>33</v>
      </c>
      <c r="G10" s="303" t="s">
        <v>35</v>
      </c>
      <c r="H10" s="299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5">
        <v>1.57</v>
      </c>
      <c r="T10" s="169" t="str">
        <f>IF(ISBLANK(S10),"",IF(S10&gt;=1.75,"KSM",IF(S10&gt;=1.65,"I A",IF(S10&gt;=1.5,"II A",IF(S10&gt;=1.39,"III A",IF(S10&gt;=1.3,"I JA",IF(S10&gt;=1.22,"II JA",IF(S10&gt;=1.15,"III JA"))))))))</f>
        <v>II A</v>
      </c>
      <c r="U10" s="304" t="s">
        <v>89</v>
      </c>
    </row>
    <row r="11" spans="1:21" s="155" customFormat="1" ht="18" customHeight="1" thickBot="1">
      <c r="A11" s="188"/>
      <c r="B11" s="305"/>
      <c r="C11" s="306"/>
      <c r="D11" s="307"/>
      <c r="E11" s="308"/>
      <c r="F11" s="261"/>
      <c r="G11" s="261"/>
      <c r="H11" s="305"/>
      <c r="I11" s="193" t="s">
        <v>65</v>
      </c>
      <c r="J11" s="193" t="s">
        <v>68</v>
      </c>
      <c r="K11" s="193" t="s">
        <v>65</v>
      </c>
      <c r="L11" s="193" t="s">
        <v>65</v>
      </c>
      <c r="M11" s="193" t="s">
        <v>65</v>
      </c>
      <c r="N11" s="193" t="s">
        <v>67</v>
      </c>
      <c r="O11" s="193"/>
      <c r="P11" s="193"/>
      <c r="Q11" s="193"/>
      <c r="R11" s="193"/>
      <c r="S11" s="194"/>
      <c r="T11" s="195"/>
      <c r="U11" s="309"/>
    </row>
    <row r="12" spans="1:21" s="155" customFormat="1" ht="18" customHeight="1">
      <c r="A12" s="178">
        <v>3</v>
      </c>
      <c r="B12" s="299">
        <v>159</v>
      </c>
      <c r="C12" s="300" t="s">
        <v>77</v>
      </c>
      <c r="D12" s="301" t="s">
        <v>78</v>
      </c>
      <c r="E12" s="302">
        <v>37960</v>
      </c>
      <c r="F12" s="303" t="s">
        <v>79</v>
      </c>
      <c r="G12" s="303" t="s">
        <v>80</v>
      </c>
      <c r="H12" s="299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5">
        <v>1.66</v>
      </c>
      <c r="T12" s="169" t="str">
        <f>IF(ISBLANK(S12),"",IF(S12&gt;=1.75,"KSM",IF(S12&gt;=1.65,"I A",IF(S12&gt;=1.5,"II A",IF(S12&gt;=1.39,"III A",IF(S12&gt;=1.3,"I JA",IF(S12&gt;=1.22,"II JA",IF(S12&gt;=1.15,"III JA"))))))))</f>
        <v>I A</v>
      </c>
      <c r="U12" s="304" t="s">
        <v>81</v>
      </c>
    </row>
    <row r="13" spans="1:21" s="155" customFormat="1" ht="18" customHeight="1" thickBot="1">
      <c r="A13" s="188"/>
      <c r="B13" s="305"/>
      <c r="C13" s="306"/>
      <c r="D13" s="307"/>
      <c r="E13" s="308"/>
      <c r="F13" s="261"/>
      <c r="G13" s="261"/>
      <c r="H13" s="305"/>
      <c r="I13" s="193"/>
      <c r="J13" s="193"/>
      <c r="K13" s="193" t="s">
        <v>65</v>
      </c>
      <c r="L13" s="193" t="s">
        <v>65</v>
      </c>
      <c r="M13" s="193" t="s">
        <v>65</v>
      </c>
      <c r="N13" s="193" t="s">
        <v>65</v>
      </c>
      <c r="O13" s="193" t="s">
        <v>65</v>
      </c>
      <c r="P13" s="193" t="s">
        <v>68</v>
      </c>
      <c r="Q13" s="193" t="s">
        <v>67</v>
      </c>
      <c r="R13" s="193"/>
      <c r="S13" s="194"/>
      <c r="T13" s="195"/>
      <c r="U13" s="309"/>
    </row>
    <row r="14" spans="1:21" s="155" customFormat="1" ht="18" customHeight="1">
      <c r="A14" s="178">
        <v>4</v>
      </c>
      <c r="B14" s="299">
        <v>39</v>
      </c>
      <c r="C14" s="300" t="s">
        <v>90</v>
      </c>
      <c r="D14" s="301" t="s">
        <v>91</v>
      </c>
      <c r="E14" s="302">
        <v>37709</v>
      </c>
      <c r="F14" s="303" t="s">
        <v>33</v>
      </c>
      <c r="G14" s="303" t="s">
        <v>35</v>
      </c>
      <c r="H14" s="299"/>
      <c r="I14" s="184"/>
      <c r="J14" s="184"/>
      <c r="K14" s="184"/>
      <c r="L14" s="184"/>
      <c r="M14" s="184"/>
      <c r="N14" s="184"/>
      <c r="O14" s="184"/>
      <c r="P14" s="184" t="s">
        <v>65</v>
      </c>
      <c r="Q14" s="184" t="s">
        <v>65</v>
      </c>
      <c r="R14" s="184" t="s">
        <v>67</v>
      </c>
      <c r="S14" s="185">
        <v>1.39</v>
      </c>
      <c r="T14" s="169" t="str">
        <f>IF(ISBLANK(S14),"",IF(S14&gt;=1.75,"KSM",IF(S14&gt;=1.65,"I A",IF(S14&gt;=1.5,"II A",IF(S14&gt;=1.39,"III A",IF(S14&gt;=1.3,"I JA",IF(S14&gt;=1.22,"II JA",IF(S14&gt;=1.15,"III JA"))))))))</f>
        <v>III A</v>
      </c>
      <c r="U14" s="304" t="s">
        <v>92</v>
      </c>
    </row>
    <row r="15" spans="1:21" s="155" customFormat="1" ht="18" customHeight="1" thickBot="1">
      <c r="A15" s="188"/>
      <c r="B15" s="305"/>
      <c r="C15" s="306"/>
      <c r="D15" s="307"/>
      <c r="E15" s="308"/>
      <c r="F15" s="261"/>
      <c r="G15" s="261"/>
      <c r="H15" s="305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4"/>
      <c r="T15" s="195"/>
      <c r="U15" s="309"/>
    </row>
    <row r="16" spans="1:21" s="155" customFormat="1" ht="18" customHeight="1">
      <c r="A16" s="178">
        <v>5</v>
      </c>
      <c r="B16" s="299">
        <v>49</v>
      </c>
      <c r="C16" s="300" t="s">
        <v>93</v>
      </c>
      <c r="D16" s="301" t="s">
        <v>94</v>
      </c>
      <c r="E16" s="302" t="s">
        <v>110</v>
      </c>
      <c r="F16" s="303" t="s">
        <v>95</v>
      </c>
      <c r="G16" s="303" t="s">
        <v>35</v>
      </c>
      <c r="H16" s="299"/>
      <c r="I16" s="184"/>
      <c r="J16" s="184"/>
      <c r="K16" s="184"/>
      <c r="L16" s="184"/>
      <c r="M16" s="184"/>
      <c r="N16" s="184" t="s">
        <v>65</v>
      </c>
      <c r="O16" s="184" t="s">
        <v>65</v>
      </c>
      <c r="P16" s="184" t="s">
        <v>65</v>
      </c>
      <c r="Q16" s="184" t="s">
        <v>65</v>
      </c>
      <c r="R16" s="184" t="s">
        <v>65</v>
      </c>
      <c r="S16" s="185">
        <v>1.45</v>
      </c>
      <c r="T16" s="169" t="str">
        <f>IF(ISBLANK(S16),"",IF(S16&gt;=1.75,"KSM",IF(S16&gt;=1.65,"I A",IF(S16&gt;=1.5,"II A",IF(S16&gt;=1.39,"III A",IF(S16&gt;=1.3,"I JA",IF(S16&gt;=1.22,"II JA",IF(S16&gt;=1.15,"III JA"))))))))</f>
        <v>III A</v>
      </c>
      <c r="U16" s="304" t="s">
        <v>96</v>
      </c>
    </row>
    <row r="17" spans="1:21" s="155" customFormat="1" ht="18" customHeight="1" thickBot="1">
      <c r="A17" s="188"/>
      <c r="B17" s="305"/>
      <c r="C17" s="306"/>
      <c r="D17" s="307"/>
      <c r="E17" s="308"/>
      <c r="F17" s="261"/>
      <c r="G17" s="261"/>
      <c r="H17" s="305"/>
      <c r="I17" s="193" t="s">
        <v>65</v>
      </c>
      <c r="J17" s="193" t="s">
        <v>67</v>
      </c>
      <c r="K17" s="193"/>
      <c r="L17" s="193"/>
      <c r="M17" s="193"/>
      <c r="N17" s="193"/>
      <c r="O17" s="193"/>
      <c r="P17" s="193"/>
      <c r="Q17" s="193"/>
      <c r="R17" s="193"/>
      <c r="S17" s="194"/>
      <c r="T17" s="195"/>
      <c r="U17" s="309"/>
    </row>
    <row r="18" spans="1:21" s="155" customFormat="1" ht="18" customHeight="1">
      <c r="A18" s="178">
        <v>6</v>
      </c>
      <c r="B18" s="299">
        <v>98</v>
      </c>
      <c r="C18" s="300" t="s">
        <v>97</v>
      </c>
      <c r="D18" s="301" t="s">
        <v>98</v>
      </c>
      <c r="E18" s="302">
        <v>37609</v>
      </c>
      <c r="F18" s="303" t="s">
        <v>31</v>
      </c>
      <c r="G18" s="303" t="s">
        <v>36</v>
      </c>
      <c r="H18" s="299"/>
      <c r="I18" s="184"/>
      <c r="J18" s="184"/>
      <c r="K18" s="184" t="s">
        <v>65</v>
      </c>
      <c r="L18" s="184" t="s">
        <v>65</v>
      </c>
      <c r="M18" s="184" t="s">
        <v>65</v>
      </c>
      <c r="N18" s="184" t="s">
        <v>65</v>
      </c>
      <c r="O18" s="184" t="s">
        <v>67</v>
      </c>
      <c r="P18" s="184"/>
      <c r="Q18" s="184"/>
      <c r="R18" s="184"/>
      <c r="S18" s="185">
        <v>1.3</v>
      </c>
      <c r="T18" s="169" t="str">
        <f>IF(ISBLANK(S18),"",IF(S18&gt;=1.75,"KSM",IF(S18&gt;=1.65,"I A",IF(S18&gt;=1.5,"II A",IF(S18&gt;=1.39,"III A",IF(S18&gt;=1.3,"I JA",IF(S18&gt;=1.22,"II JA",IF(S18&gt;=1.15,"III JA"))))))))</f>
        <v>I JA</v>
      </c>
      <c r="U18" s="304" t="s">
        <v>99</v>
      </c>
    </row>
    <row r="19" spans="1:21" s="155" customFormat="1" ht="18" customHeight="1" thickBot="1">
      <c r="A19" s="188"/>
      <c r="B19" s="305"/>
      <c r="C19" s="306"/>
      <c r="D19" s="307"/>
      <c r="E19" s="308"/>
      <c r="F19" s="261"/>
      <c r="G19" s="261"/>
      <c r="H19" s="305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4"/>
      <c r="T19" s="195"/>
      <c r="U19" s="309"/>
    </row>
    <row r="20" spans="1:21" s="155" customFormat="1" ht="18" customHeight="1">
      <c r="A20" s="178">
        <v>7</v>
      </c>
      <c r="B20" s="299">
        <v>44</v>
      </c>
      <c r="C20" s="300" t="s">
        <v>82</v>
      </c>
      <c r="D20" s="301" t="s">
        <v>83</v>
      </c>
      <c r="E20" s="302" t="s">
        <v>84</v>
      </c>
      <c r="F20" s="303" t="s">
        <v>33</v>
      </c>
      <c r="G20" s="303" t="s">
        <v>35</v>
      </c>
      <c r="H20" s="299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5">
        <v>1.57</v>
      </c>
      <c r="T20" s="169" t="str">
        <f>IF(ISBLANK(S20),"",IF(S20&gt;=1.75,"KSM",IF(S20&gt;=1.65,"I A",IF(S20&gt;=1.5,"II A",IF(S20&gt;=1.39,"III A",IF(S20&gt;=1.3,"I JA",IF(S20&gt;=1.22,"II JA",IF(S20&gt;=1.15,"III JA"))))))))</f>
        <v>II A</v>
      </c>
      <c r="U20" s="304" t="s">
        <v>85</v>
      </c>
    </row>
    <row r="21" spans="1:21" s="155" customFormat="1" ht="18" customHeight="1" thickBot="1">
      <c r="A21" s="188"/>
      <c r="B21" s="305"/>
      <c r="C21" s="306"/>
      <c r="D21" s="307"/>
      <c r="E21" s="308"/>
      <c r="F21" s="261"/>
      <c r="G21" s="261"/>
      <c r="H21" s="305"/>
      <c r="I21" s="193" t="s">
        <v>65</v>
      </c>
      <c r="J21" s="193" t="s">
        <v>65</v>
      </c>
      <c r="K21" s="193" t="s">
        <v>69</v>
      </c>
      <c r="L21" s="193" t="s">
        <v>65</v>
      </c>
      <c r="M21" s="193" t="s">
        <v>69</v>
      </c>
      <c r="N21" s="193" t="s">
        <v>67</v>
      </c>
      <c r="O21" s="193"/>
      <c r="P21" s="193"/>
      <c r="Q21" s="193"/>
      <c r="R21" s="193"/>
      <c r="S21" s="194"/>
      <c r="T21" s="195"/>
      <c r="U21" s="309"/>
    </row>
    <row r="24" spans="2:10" ht="12.75">
      <c r="B24" s="172"/>
      <c r="C24" s="172"/>
      <c r="D24" s="172"/>
      <c r="E24" s="172"/>
      <c r="F24" s="172"/>
      <c r="G24" s="172"/>
      <c r="H24" s="172"/>
      <c r="I24" s="172"/>
      <c r="J24" s="172"/>
    </row>
    <row r="25" spans="2:10" ht="12.75">
      <c r="B25" s="172"/>
      <c r="C25" s="172"/>
      <c r="D25" s="172"/>
      <c r="E25" s="172"/>
      <c r="F25" s="172"/>
      <c r="G25" s="172"/>
      <c r="H25" s="172"/>
      <c r="I25" s="172"/>
      <c r="J25" s="172"/>
    </row>
    <row r="26" spans="2:10" ht="12.75">
      <c r="B26" s="172"/>
      <c r="C26" s="172"/>
      <c r="D26" s="172"/>
      <c r="E26" s="172"/>
      <c r="F26" s="172"/>
      <c r="G26" s="172"/>
      <c r="H26" s="172"/>
      <c r="I26" s="172"/>
      <c r="J26" s="172"/>
    </row>
    <row r="27" spans="2:10" ht="12.75">
      <c r="B27" s="172"/>
      <c r="C27" s="172"/>
      <c r="D27" s="172"/>
      <c r="E27" s="172"/>
      <c r="F27" s="172"/>
      <c r="G27" s="172"/>
      <c r="H27" s="172"/>
      <c r="I27" s="172"/>
      <c r="J27" s="172"/>
    </row>
    <row r="28" spans="2:10" ht="12.75">
      <c r="B28" s="172"/>
      <c r="C28" s="172"/>
      <c r="D28" s="172"/>
      <c r="E28" s="172"/>
      <c r="F28" s="172"/>
      <c r="G28" s="172"/>
      <c r="H28" s="172"/>
      <c r="I28" s="172"/>
      <c r="J28" s="172"/>
    </row>
    <row r="29" spans="2:10" ht="12.75">
      <c r="B29" s="172"/>
      <c r="C29" s="172"/>
      <c r="D29" s="172"/>
      <c r="E29" s="172"/>
      <c r="F29" s="172"/>
      <c r="G29" s="172"/>
      <c r="H29" s="172"/>
      <c r="I29" s="172"/>
      <c r="J29" s="172"/>
    </row>
    <row r="30" spans="2:10" ht="12.75">
      <c r="B30" s="172"/>
      <c r="C30" s="172"/>
      <c r="D30" s="172"/>
      <c r="E30" s="172"/>
      <c r="F30" s="172"/>
      <c r="G30" s="172"/>
      <c r="H30" s="172"/>
      <c r="I30" s="172"/>
      <c r="J30" s="172"/>
    </row>
    <row r="31" spans="2:10" ht="12.75">
      <c r="B31" s="172"/>
      <c r="C31" s="172"/>
      <c r="D31" s="172"/>
      <c r="E31" s="172"/>
      <c r="F31" s="172"/>
      <c r="G31" s="172"/>
      <c r="H31" s="172"/>
      <c r="I31" s="172"/>
      <c r="J31" s="172"/>
    </row>
    <row r="32" spans="2:10" ht="12.75">
      <c r="B32" s="172"/>
      <c r="C32" s="172"/>
      <c r="D32" s="172"/>
      <c r="E32" s="172"/>
      <c r="F32" s="172"/>
      <c r="G32" s="172"/>
      <c r="H32" s="172"/>
      <c r="I32" s="172"/>
      <c r="J32" s="172"/>
    </row>
    <row r="33" spans="2:10" ht="12.75">
      <c r="B33" s="172"/>
      <c r="C33" s="172"/>
      <c r="D33" s="172"/>
      <c r="E33" s="172"/>
      <c r="F33" s="172"/>
      <c r="G33" s="172"/>
      <c r="H33" s="172"/>
      <c r="I33" s="172"/>
      <c r="J33" s="172"/>
    </row>
    <row r="34" spans="2:10" ht="12.75">
      <c r="B34" s="172"/>
      <c r="C34" s="172"/>
      <c r="D34" s="172"/>
      <c r="E34" s="172"/>
      <c r="F34" s="172"/>
      <c r="G34" s="172"/>
      <c r="H34" s="172"/>
      <c r="I34" s="172"/>
      <c r="J34" s="172"/>
    </row>
    <row r="35" spans="2:10" ht="12.75">
      <c r="B35" s="172"/>
      <c r="C35" s="172"/>
      <c r="D35" s="172"/>
      <c r="E35" s="172"/>
      <c r="F35" s="172"/>
      <c r="G35" s="172"/>
      <c r="H35" s="172"/>
      <c r="I35" s="172"/>
      <c r="J35" s="172"/>
    </row>
    <row r="36" spans="2:10" ht="12.75">
      <c r="B36" s="172"/>
      <c r="C36" s="172"/>
      <c r="D36" s="172"/>
      <c r="E36" s="172"/>
      <c r="F36" s="172"/>
      <c r="G36" s="172"/>
      <c r="H36" s="172"/>
      <c r="I36" s="172"/>
      <c r="J36" s="172"/>
    </row>
  </sheetData>
  <sheetProtection/>
  <mergeCells count="12">
    <mergeCell ref="G6:G7"/>
    <mergeCell ref="H6:H7"/>
    <mergeCell ref="S6:S7"/>
    <mergeCell ref="T6:T7"/>
    <mergeCell ref="U6:U7"/>
    <mergeCell ref="I5:R5"/>
    <mergeCell ref="A6:A7"/>
    <mergeCell ref="B6:B7"/>
    <mergeCell ref="C6:C7"/>
    <mergeCell ref="D6:D7"/>
    <mergeCell ref="E6:E7"/>
    <mergeCell ref="F6:F7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77" customWidth="1"/>
    <col min="2" max="2" width="3.57421875" style="77" bestFit="1" customWidth="1"/>
    <col min="3" max="3" width="10.421875" style="77" customWidth="1"/>
    <col min="4" max="4" width="14.421875" style="77" customWidth="1"/>
    <col min="5" max="5" width="10.7109375" style="92" customWidth="1"/>
    <col min="6" max="6" width="15.421875" style="93" bestFit="1" customWidth="1"/>
    <col min="7" max="7" width="12.8515625" style="93" bestFit="1" customWidth="1"/>
    <col min="8" max="8" width="11.28125" style="81" hidden="1" customWidth="1"/>
    <col min="9" max="11" width="4.7109375" style="94" customWidth="1"/>
    <col min="12" max="12" width="8.140625" style="83" customWidth="1"/>
    <col min="13" max="13" width="6.421875" style="54" bestFit="1" customWidth="1"/>
    <col min="14" max="14" width="21.140625" style="84" bestFit="1" customWidth="1"/>
    <col min="15" max="16384" width="9.140625" style="77" customWidth="1"/>
  </cols>
  <sheetData>
    <row r="1" spans="1:13" s="146" customFormat="1" ht="15">
      <c r="A1" s="146" t="s">
        <v>38</v>
      </c>
      <c r="D1" s="147"/>
      <c r="E1" s="148"/>
      <c r="F1" s="148"/>
      <c r="G1" s="148"/>
      <c r="H1" s="149"/>
      <c r="I1" s="149"/>
      <c r="J1" s="149"/>
      <c r="K1" s="150"/>
      <c r="L1" s="151"/>
      <c r="M1" s="151"/>
    </row>
    <row r="2" spans="1:15" s="146" customFormat="1" ht="15">
      <c r="A2" s="146" t="s">
        <v>37</v>
      </c>
      <c r="D2" s="147"/>
      <c r="E2" s="148"/>
      <c r="F2" s="148"/>
      <c r="G2" s="149"/>
      <c r="H2" s="149"/>
      <c r="I2" s="149"/>
      <c r="J2" s="150"/>
      <c r="K2" s="152"/>
      <c r="L2" s="152"/>
      <c r="M2" s="150"/>
      <c r="N2" s="150"/>
      <c r="O2" s="153"/>
    </row>
    <row r="3" spans="1:13" s="84" customFormat="1" ht="12" customHeight="1">
      <c r="A3" s="77"/>
      <c r="B3" s="77"/>
      <c r="C3" s="77"/>
      <c r="D3" s="78"/>
      <c r="E3" s="79"/>
      <c r="F3" s="80"/>
      <c r="G3" s="80"/>
      <c r="H3" s="81"/>
      <c r="I3" s="82"/>
      <c r="J3" s="82"/>
      <c r="K3" s="82"/>
      <c r="L3" s="83"/>
      <c r="M3" s="54"/>
    </row>
    <row r="4" spans="3:13" s="85" customFormat="1" ht="15.75" thickBot="1">
      <c r="C4" s="86" t="s">
        <v>112</v>
      </c>
      <c r="E4" s="87"/>
      <c r="F4" s="88"/>
      <c r="G4" s="88"/>
      <c r="H4" s="89"/>
      <c r="I4" s="90"/>
      <c r="J4" s="90"/>
      <c r="K4" s="90"/>
      <c r="L4" s="91"/>
      <c r="M4" s="48"/>
    </row>
    <row r="5" spans="4:13" s="84" customFormat="1" ht="18" customHeight="1" thickBot="1">
      <c r="D5" s="46" t="s">
        <v>108</v>
      </c>
      <c r="E5" s="92"/>
      <c r="I5" s="349" t="s">
        <v>9</v>
      </c>
      <c r="J5" s="350"/>
      <c r="K5" s="351"/>
      <c r="L5" s="310"/>
      <c r="M5" s="311"/>
    </row>
    <row r="6" spans="1:14" s="320" customFormat="1" ht="18" customHeight="1" thickBot="1">
      <c r="A6" s="167" t="s">
        <v>60</v>
      </c>
      <c r="B6" s="75" t="s">
        <v>0</v>
      </c>
      <c r="C6" s="312" t="s">
        <v>1</v>
      </c>
      <c r="D6" s="313" t="s">
        <v>2</v>
      </c>
      <c r="E6" s="314" t="s">
        <v>20</v>
      </c>
      <c r="F6" s="315" t="s">
        <v>4</v>
      </c>
      <c r="G6" s="66" t="s">
        <v>21</v>
      </c>
      <c r="H6" s="66" t="s">
        <v>22</v>
      </c>
      <c r="I6" s="316">
        <v>1</v>
      </c>
      <c r="J6" s="317">
        <v>2</v>
      </c>
      <c r="K6" s="317">
        <v>3</v>
      </c>
      <c r="L6" s="318" t="s">
        <v>6</v>
      </c>
      <c r="M6" s="67" t="s">
        <v>8</v>
      </c>
      <c r="N6" s="319" t="s">
        <v>3</v>
      </c>
    </row>
    <row r="7" spans="1:14" ht="18" customHeight="1">
      <c r="A7" s="70">
        <v>1</v>
      </c>
      <c r="B7" s="218">
        <v>43</v>
      </c>
      <c r="C7" s="219" t="s">
        <v>86</v>
      </c>
      <c r="D7" s="220" t="s">
        <v>87</v>
      </c>
      <c r="E7" s="221" t="s">
        <v>88</v>
      </c>
      <c r="F7" s="222" t="s">
        <v>33</v>
      </c>
      <c r="G7" s="222" t="s">
        <v>35</v>
      </c>
      <c r="H7" s="222"/>
      <c r="I7" s="321">
        <v>7.9</v>
      </c>
      <c r="J7" s="321">
        <v>7.75</v>
      </c>
      <c r="K7" s="321">
        <v>7.68</v>
      </c>
      <c r="L7" s="206">
        <f aca="true" t="shared" si="0" ref="L7:L13">MAX(I7:K7)</f>
        <v>7.9</v>
      </c>
      <c r="M7" s="207" t="str">
        <f aca="true" t="shared" si="1" ref="M7:M13">IF(ISBLANK(L7),"",IF(L7&gt;=15.2,"KSM",IF(L7&gt;=13.2,"I A",IF(L7&gt;=11,"II A",IF(L7&gt;=9.5,"III A",IF(L7&gt;=8,"I JA",IF(L7&gt;=7.2,"II JA",IF(L7&gt;=6.5,"III JA"))))))))</f>
        <v>II JA</v>
      </c>
      <c r="N7" s="225" t="s">
        <v>89</v>
      </c>
    </row>
    <row r="8" spans="1:14" ht="18" customHeight="1">
      <c r="A8" s="70">
        <v>2</v>
      </c>
      <c r="B8" s="218">
        <v>159</v>
      </c>
      <c r="C8" s="219" t="s">
        <v>77</v>
      </c>
      <c r="D8" s="220" t="s">
        <v>78</v>
      </c>
      <c r="E8" s="221">
        <v>37960</v>
      </c>
      <c r="F8" s="222" t="s">
        <v>79</v>
      </c>
      <c r="G8" s="222" t="s">
        <v>80</v>
      </c>
      <c r="H8" s="222"/>
      <c r="I8" s="321">
        <v>7.95</v>
      </c>
      <c r="J8" s="321">
        <v>8.13</v>
      </c>
      <c r="K8" s="321">
        <v>8.59</v>
      </c>
      <c r="L8" s="206">
        <f t="shared" si="0"/>
        <v>8.59</v>
      </c>
      <c r="M8" s="207" t="str">
        <f t="shared" si="1"/>
        <v>I JA</v>
      </c>
      <c r="N8" s="225" t="s">
        <v>81</v>
      </c>
    </row>
    <row r="9" spans="1:14" ht="18" customHeight="1">
      <c r="A9" s="70">
        <v>3</v>
      </c>
      <c r="B9" s="218">
        <v>39</v>
      </c>
      <c r="C9" s="219" t="s">
        <v>90</v>
      </c>
      <c r="D9" s="220" t="s">
        <v>91</v>
      </c>
      <c r="E9" s="221">
        <v>37709</v>
      </c>
      <c r="F9" s="222" t="s">
        <v>33</v>
      </c>
      <c r="G9" s="222" t="s">
        <v>35</v>
      </c>
      <c r="H9" s="222"/>
      <c r="I9" s="321">
        <v>9.13</v>
      </c>
      <c r="J9" s="321">
        <v>8.9</v>
      </c>
      <c r="K9" s="321">
        <v>9.7</v>
      </c>
      <c r="L9" s="206">
        <f t="shared" si="0"/>
        <v>9.7</v>
      </c>
      <c r="M9" s="207" t="str">
        <f t="shared" si="1"/>
        <v>III A</v>
      </c>
      <c r="N9" s="225" t="s">
        <v>92</v>
      </c>
    </row>
    <row r="10" spans="1:14" ht="18" customHeight="1">
      <c r="A10" s="70">
        <v>4</v>
      </c>
      <c r="B10" s="218">
        <v>49</v>
      </c>
      <c r="C10" s="219" t="s">
        <v>93</v>
      </c>
      <c r="D10" s="220" t="s">
        <v>94</v>
      </c>
      <c r="E10" s="221" t="s">
        <v>110</v>
      </c>
      <c r="F10" s="222" t="s">
        <v>95</v>
      </c>
      <c r="G10" s="222" t="s">
        <v>35</v>
      </c>
      <c r="H10" s="222"/>
      <c r="I10" s="321">
        <v>8.67</v>
      </c>
      <c r="J10" s="321">
        <v>8.79</v>
      </c>
      <c r="K10" s="321">
        <v>7.95</v>
      </c>
      <c r="L10" s="206">
        <f t="shared" si="0"/>
        <v>8.79</v>
      </c>
      <c r="M10" s="207" t="str">
        <f t="shared" si="1"/>
        <v>I JA</v>
      </c>
      <c r="N10" s="225" t="s">
        <v>96</v>
      </c>
    </row>
    <row r="11" spans="1:14" ht="18" customHeight="1">
      <c r="A11" s="70">
        <v>5</v>
      </c>
      <c r="B11" s="218">
        <v>98</v>
      </c>
      <c r="C11" s="219" t="s">
        <v>97</v>
      </c>
      <c r="D11" s="220" t="s">
        <v>98</v>
      </c>
      <c r="E11" s="221">
        <v>37609</v>
      </c>
      <c r="F11" s="222" t="s">
        <v>31</v>
      </c>
      <c r="G11" s="222" t="s">
        <v>36</v>
      </c>
      <c r="H11" s="71"/>
      <c r="I11" s="321">
        <v>8.66</v>
      </c>
      <c r="J11" s="321">
        <v>8.09</v>
      </c>
      <c r="K11" s="321">
        <v>9.08</v>
      </c>
      <c r="L11" s="206">
        <f t="shared" si="0"/>
        <v>9.08</v>
      </c>
      <c r="M11" s="207" t="str">
        <f t="shared" si="1"/>
        <v>I JA</v>
      </c>
      <c r="N11" s="225" t="s">
        <v>99</v>
      </c>
    </row>
    <row r="12" spans="1:14" ht="18" customHeight="1">
      <c r="A12" s="70">
        <v>6</v>
      </c>
      <c r="B12" s="218">
        <v>44</v>
      </c>
      <c r="C12" s="219" t="s">
        <v>82</v>
      </c>
      <c r="D12" s="220" t="s">
        <v>83</v>
      </c>
      <c r="E12" s="221" t="s">
        <v>84</v>
      </c>
      <c r="F12" s="222" t="s">
        <v>33</v>
      </c>
      <c r="G12" s="222" t="s">
        <v>35</v>
      </c>
      <c r="H12" s="71"/>
      <c r="I12" s="321">
        <v>10.09</v>
      </c>
      <c r="J12" s="321">
        <v>8.55</v>
      </c>
      <c r="K12" s="321">
        <v>9.13</v>
      </c>
      <c r="L12" s="206">
        <f>MAX(I12:K12)</f>
        <v>10.09</v>
      </c>
      <c r="M12" s="207" t="str">
        <f>IF(ISBLANK(L12),"",IF(L12&gt;=15.2,"KSM",IF(L12&gt;=13.2,"I A",IF(L12&gt;=11,"II A",IF(L12&gt;=9.5,"III A",IF(L12&gt;=8,"I JA",IF(L12&gt;=7.2,"II JA",IF(L12&gt;=6.5,"III JA"))))))))</f>
        <v>III A</v>
      </c>
      <c r="N12" s="225" t="s">
        <v>85</v>
      </c>
    </row>
    <row r="13" spans="1:14" ht="18" customHeight="1">
      <c r="A13" s="70">
        <v>7</v>
      </c>
      <c r="B13" s="218">
        <v>19</v>
      </c>
      <c r="C13" s="219" t="s">
        <v>100</v>
      </c>
      <c r="D13" s="220" t="s">
        <v>101</v>
      </c>
      <c r="E13" s="221" t="s">
        <v>102</v>
      </c>
      <c r="F13" s="222" t="s">
        <v>103</v>
      </c>
      <c r="G13" s="222" t="s">
        <v>104</v>
      </c>
      <c r="H13" s="222"/>
      <c r="I13" s="321">
        <v>6.91</v>
      </c>
      <c r="J13" s="321">
        <v>6.91</v>
      </c>
      <c r="K13" s="321">
        <v>6.98</v>
      </c>
      <c r="L13" s="206">
        <f t="shared" si="0"/>
        <v>6.98</v>
      </c>
      <c r="M13" s="207" t="str">
        <f t="shared" si="1"/>
        <v>III JA</v>
      </c>
      <c r="N13" s="225" t="s">
        <v>106</v>
      </c>
    </row>
    <row r="14" spans="12:13" ht="12.75">
      <c r="L14" s="142"/>
      <c r="M14" s="143"/>
    </row>
    <row r="15" spans="5:14" ht="12.75">
      <c r="E15" s="77"/>
      <c r="F15" s="77"/>
      <c r="G15" s="77"/>
      <c r="H15" s="77"/>
      <c r="J15" s="83"/>
      <c r="K15" s="54"/>
      <c r="L15" s="84"/>
      <c r="M15" s="77"/>
      <c r="N15" s="77"/>
    </row>
    <row r="16" spans="5:14" ht="12.75">
      <c r="E16" s="77"/>
      <c r="F16" s="77"/>
      <c r="G16" s="77"/>
      <c r="H16" s="77"/>
      <c r="J16" s="83"/>
      <c r="K16" s="54"/>
      <c r="L16" s="84"/>
      <c r="M16" s="77"/>
      <c r="N16" s="77"/>
    </row>
    <row r="17" spans="5:14" ht="12.75">
      <c r="E17" s="77"/>
      <c r="F17" s="77"/>
      <c r="G17" s="77"/>
      <c r="H17" s="77"/>
      <c r="J17" s="83"/>
      <c r="K17" s="54"/>
      <c r="L17" s="84"/>
      <c r="M17" s="77"/>
      <c r="N17" s="77"/>
    </row>
    <row r="18" spans="5:14" ht="12.75">
      <c r="E18" s="77"/>
      <c r="F18" s="77"/>
      <c r="G18" s="77"/>
      <c r="H18" s="77"/>
      <c r="J18" s="83"/>
      <c r="K18" s="54"/>
      <c r="L18" s="84"/>
      <c r="M18" s="77"/>
      <c r="N18" s="77"/>
    </row>
    <row r="19" spans="5:14" ht="12.75">
      <c r="E19" s="77"/>
      <c r="F19" s="77"/>
      <c r="G19" s="77"/>
      <c r="H19" s="77"/>
      <c r="J19" s="83"/>
      <c r="K19" s="54"/>
      <c r="L19" s="84"/>
      <c r="M19" s="77"/>
      <c r="N19" s="77"/>
    </row>
    <row r="20" spans="5:14" ht="12.75">
      <c r="E20" s="77"/>
      <c r="F20" s="77"/>
      <c r="G20" s="77"/>
      <c r="H20" s="77"/>
      <c r="J20" s="83"/>
      <c r="K20" s="54"/>
      <c r="L20" s="84"/>
      <c r="M20" s="77"/>
      <c r="N20" s="77"/>
    </row>
    <row r="21" spans="5:14" ht="12.75">
      <c r="E21" s="77"/>
      <c r="F21" s="77"/>
      <c r="G21" s="77"/>
      <c r="H21" s="77"/>
      <c r="J21" s="83"/>
      <c r="K21" s="54"/>
      <c r="L21" s="84"/>
      <c r="M21" s="77"/>
      <c r="N21" s="77"/>
    </row>
  </sheetData>
  <sheetProtection/>
  <mergeCells count="1">
    <mergeCell ref="I5:K5"/>
  </mergeCells>
  <printOptions horizontalCentered="1"/>
  <pageMargins left="0.15748031496062992" right="0.15748031496062992" top="0.3937007874015748" bottom="0.15748031496062992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77" customWidth="1"/>
    <col min="2" max="2" width="3.57421875" style="77" bestFit="1" customWidth="1"/>
    <col min="3" max="3" width="11.00390625" style="77" customWidth="1"/>
    <col min="4" max="4" width="14.421875" style="77" customWidth="1"/>
    <col min="5" max="5" width="10.7109375" style="92" customWidth="1"/>
    <col min="6" max="6" width="15.421875" style="93" bestFit="1" customWidth="1"/>
    <col min="7" max="7" width="12.8515625" style="93" bestFit="1" customWidth="1"/>
    <col min="8" max="8" width="11.28125" style="81" hidden="1" customWidth="1"/>
    <col min="9" max="11" width="4.7109375" style="324" customWidth="1"/>
    <col min="12" max="12" width="9.140625" style="83" customWidth="1"/>
    <col min="13" max="13" width="6.421875" style="54" bestFit="1" customWidth="1"/>
    <col min="14" max="14" width="21.140625" style="84" bestFit="1" customWidth="1"/>
    <col min="15" max="16384" width="9.140625" style="77" customWidth="1"/>
  </cols>
  <sheetData>
    <row r="1" spans="1:13" s="146" customFormat="1" ht="15">
      <c r="A1" s="146" t="s">
        <v>38</v>
      </c>
      <c r="D1" s="147"/>
      <c r="E1" s="148"/>
      <c r="F1" s="148"/>
      <c r="G1" s="148"/>
      <c r="H1" s="149"/>
      <c r="I1" s="149"/>
      <c r="J1" s="149"/>
      <c r="K1" s="150"/>
      <c r="L1" s="151"/>
      <c r="M1" s="151"/>
    </row>
    <row r="2" spans="1:15" s="146" customFormat="1" ht="15">
      <c r="A2" s="146" t="s">
        <v>37</v>
      </c>
      <c r="D2" s="147"/>
      <c r="E2" s="148"/>
      <c r="F2" s="148"/>
      <c r="G2" s="149"/>
      <c r="H2" s="149"/>
      <c r="I2" s="149"/>
      <c r="J2" s="150"/>
      <c r="K2" s="152"/>
      <c r="L2" s="152"/>
      <c r="M2" s="150"/>
      <c r="N2" s="150"/>
      <c r="O2" s="153"/>
    </row>
    <row r="3" spans="1:13" s="84" customFormat="1" ht="12" customHeight="1">
      <c r="A3" s="77"/>
      <c r="B3" s="77"/>
      <c r="C3" s="77"/>
      <c r="D3" s="78"/>
      <c r="E3" s="79"/>
      <c r="F3" s="80"/>
      <c r="G3" s="80"/>
      <c r="H3" s="81"/>
      <c r="I3" s="322"/>
      <c r="J3" s="322"/>
      <c r="K3" s="322"/>
      <c r="L3" s="83"/>
      <c r="M3" s="54"/>
    </row>
    <row r="4" spans="3:13" s="85" customFormat="1" ht="15.75" thickBot="1">
      <c r="C4" s="86" t="s">
        <v>113</v>
      </c>
      <c r="E4" s="87"/>
      <c r="F4" s="88"/>
      <c r="G4" s="88"/>
      <c r="H4" s="89"/>
      <c r="I4" s="323"/>
      <c r="J4" s="323"/>
      <c r="K4" s="323"/>
      <c r="L4" s="91"/>
      <c r="M4" s="48"/>
    </row>
    <row r="5" spans="4:13" s="84" customFormat="1" ht="18" customHeight="1" thickBot="1">
      <c r="D5" s="46" t="s">
        <v>108</v>
      </c>
      <c r="E5" s="92"/>
      <c r="I5" s="349" t="s">
        <v>9</v>
      </c>
      <c r="J5" s="350"/>
      <c r="K5" s="351"/>
      <c r="L5" s="310"/>
      <c r="M5" s="311"/>
    </row>
    <row r="6" spans="1:14" s="320" customFormat="1" ht="18" customHeight="1" thickBot="1">
      <c r="A6" s="167" t="s">
        <v>60</v>
      </c>
      <c r="B6" s="75" t="s">
        <v>0</v>
      </c>
      <c r="C6" s="312" t="s">
        <v>1</v>
      </c>
      <c r="D6" s="313" t="s">
        <v>2</v>
      </c>
      <c r="E6" s="314" t="s">
        <v>20</v>
      </c>
      <c r="F6" s="315" t="s">
        <v>4</v>
      </c>
      <c r="G6" s="66" t="s">
        <v>21</v>
      </c>
      <c r="H6" s="66" t="s">
        <v>22</v>
      </c>
      <c r="I6" s="316">
        <v>1</v>
      </c>
      <c r="J6" s="317">
        <v>2</v>
      </c>
      <c r="K6" s="317">
        <v>3</v>
      </c>
      <c r="L6" s="318" t="s">
        <v>6</v>
      </c>
      <c r="M6" s="67" t="s">
        <v>8</v>
      </c>
      <c r="N6" s="319" t="s">
        <v>3</v>
      </c>
    </row>
    <row r="7" spans="1:14" ht="18" customHeight="1">
      <c r="A7" s="70">
        <v>1</v>
      </c>
      <c r="B7" s="218">
        <v>159</v>
      </c>
      <c r="C7" s="219" t="s">
        <v>77</v>
      </c>
      <c r="D7" s="220" t="s">
        <v>78</v>
      </c>
      <c r="E7" s="221">
        <v>37960</v>
      </c>
      <c r="F7" s="222" t="s">
        <v>79</v>
      </c>
      <c r="G7" s="222" t="s">
        <v>80</v>
      </c>
      <c r="H7" s="71"/>
      <c r="I7" s="321">
        <v>4.68</v>
      </c>
      <c r="J7" s="321">
        <v>4.66</v>
      </c>
      <c r="K7" s="321">
        <v>4.8</v>
      </c>
      <c r="L7" s="206">
        <f aca="true" t="shared" si="0" ref="L7:L13">MAX(I7:K7)</f>
        <v>4.8</v>
      </c>
      <c r="M7" s="207" t="str">
        <f aca="true" t="shared" si="1" ref="M7:M13">IF(ISBLANK(L7),"",IF(L7&gt;=6,"KSM",IF(L7&gt;=5.6,"I A",IF(L7&gt;=5.15,"II A",IF(L7&gt;=4.6,"III A",IF(L7&gt;=4.2,"I JA",IF(L7&gt;=3.85,"II JA",IF(L7&gt;=3.6,"III JA"))))))))</f>
        <v>III A</v>
      </c>
      <c r="N7" s="225" t="s">
        <v>81</v>
      </c>
    </row>
    <row r="8" spans="1:14" ht="18" customHeight="1">
      <c r="A8" s="70">
        <v>2</v>
      </c>
      <c r="B8" s="218">
        <v>39</v>
      </c>
      <c r="C8" s="219" t="s">
        <v>90</v>
      </c>
      <c r="D8" s="220" t="s">
        <v>91</v>
      </c>
      <c r="E8" s="221">
        <v>37709</v>
      </c>
      <c r="F8" s="222" t="s">
        <v>33</v>
      </c>
      <c r="G8" s="222" t="s">
        <v>35</v>
      </c>
      <c r="H8" s="71"/>
      <c r="I8" s="321">
        <v>4.7</v>
      </c>
      <c r="J8" s="321" t="s">
        <v>64</v>
      </c>
      <c r="K8" s="321">
        <v>4.93</v>
      </c>
      <c r="L8" s="206">
        <f t="shared" si="0"/>
        <v>4.93</v>
      </c>
      <c r="M8" s="207" t="str">
        <f t="shared" si="1"/>
        <v>III A</v>
      </c>
      <c r="N8" s="225" t="s">
        <v>92</v>
      </c>
    </row>
    <row r="9" spans="1:14" ht="18" customHeight="1">
      <c r="A9" s="70">
        <v>3</v>
      </c>
      <c r="B9" s="218">
        <v>49</v>
      </c>
      <c r="C9" s="219" t="s">
        <v>93</v>
      </c>
      <c r="D9" s="220" t="s">
        <v>94</v>
      </c>
      <c r="E9" s="221" t="s">
        <v>110</v>
      </c>
      <c r="F9" s="222" t="s">
        <v>95</v>
      </c>
      <c r="G9" s="222" t="s">
        <v>35</v>
      </c>
      <c r="H9" s="71"/>
      <c r="I9" s="321">
        <v>3.92</v>
      </c>
      <c r="J9" s="321">
        <v>4.35</v>
      </c>
      <c r="K9" s="321">
        <v>4.36</v>
      </c>
      <c r="L9" s="206">
        <f t="shared" si="0"/>
        <v>4.36</v>
      </c>
      <c r="M9" s="207" t="str">
        <f t="shared" si="1"/>
        <v>I JA</v>
      </c>
      <c r="N9" s="225" t="s">
        <v>96</v>
      </c>
    </row>
    <row r="10" spans="1:14" ht="18" customHeight="1">
      <c r="A10" s="70">
        <v>4</v>
      </c>
      <c r="B10" s="218">
        <v>98</v>
      </c>
      <c r="C10" s="219" t="s">
        <v>97</v>
      </c>
      <c r="D10" s="220" t="s">
        <v>98</v>
      </c>
      <c r="E10" s="221">
        <v>37609</v>
      </c>
      <c r="F10" s="222" t="s">
        <v>31</v>
      </c>
      <c r="G10" s="222" t="s">
        <v>36</v>
      </c>
      <c r="H10" s="71"/>
      <c r="I10" s="321">
        <v>4.27</v>
      </c>
      <c r="J10" s="321">
        <v>4.13</v>
      </c>
      <c r="K10" s="321">
        <v>4.23</v>
      </c>
      <c r="L10" s="206">
        <f t="shared" si="0"/>
        <v>4.27</v>
      </c>
      <c r="M10" s="207" t="str">
        <f t="shared" si="1"/>
        <v>I JA</v>
      </c>
      <c r="N10" s="225" t="s">
        <v>99</v>
      </c>
    </row>
    <row r="11" spans="1:14" ht="18" customHeight="1">
      <c r="A11" s="70">
        <v>5</v>
      </c>
      <c r="B11" s="218">
        <v>44</v>
      </c>
      <c r="C11" s="219" t="s">
        <v>82</v>
      </c>
      <c r="D11" s="220" t="s">
        <v>83</v>
      </c>
      <c r="E11" s="221" t="s">
        <v>84</v>
      </c>
      <c r="F11" s="222" t="s">
        <v>33</v>
      </c>
      <c r="G11" s="222" t="s">
        <v>35</v>
      </c>
      <c r="H11" s="71"/>
      <c r="I11" s="321" t="s">
        <v>64</v>
      </c>
      <c r="J11" s="321">
        <v>4.89</v>
      </c>
      <c r="K11" s="321" t="s">
        <v>64</v>
      </c>
      <c r="L11" s="206">
        <f t="shared" si="0"/>
        <v>4.89</v>
      </c>
      <c r="M11" s="207" t="str">
        <f t="shared" si="1"/>
        <v>III A</v>
      </c>
      <c r="N11" s="225" t="s">
        <v>85</v>
      </c>
    </row>
    <row r="12" spans="1:14" ht="18" customHeight="1">
      <c r="A12" s="70">
        <v>6</v>
      </c>
      <c r="B12" s="218">
        <v>19</v>
      </c>
      <c r="C12" s="219" t="s">
        <v>100</v>
      </c>
      <c r="D12" s="220" t="s">
        <v>101</v>
      </c>
      <c r="E12" s="221" t="s">
        <v>102</v>
      </c>
      <c r="F12" s="222" t="s">
        <v>103</v>
      </c>
      <c r="G12" s="222" t="s">
        <v>104</v>
      </c>
      <c r="H12" s="71"/>
      <c r="I12" s="321" t="s">
        <v>64</v>
      </c>
      <c r="J12" s="321" t="s">
        <v>64</v>
      </c>
      <c r="K12" s="321">
        <v>3.62</v>
      </c>
      <c r="L12" s="206">
        <f t="shared" si="0"/>
        <v>3.62</v>
      </c>
      <c r="M12" s="207" t="str">
        <f t="shared" si="1"/>
        <v>III JA</v>
      </c>
      <c r="N12" s="225" t="s">
        <v>106</v>
      </c>
    </row>
    <row r="13" spans="1:14" ht="18" customHeight="1">
      <c r="A13" s="70">
        <v>7</v>
      </c>
      <c r="B13" s="218">
        <v>43</v>
      </c>
      <c r="C13" s="219" t="s">
        <v>86</v>
      </c>
      <c r="D13" s="220" t="s">
        <v>87</v>
      </c>
      <c r="E13" s="221" t="s">
        <v>88</v>
      </c>
      <c r="F13" s="222" t="s">
        <v>33</v>
      </c>
      <c r="G13" s="222" t="s">
        <v>35</v>
      </c>
      <c r="H13" s="71"/>
      <c r="I13" s="321">
        <v>4.27</v>
      </c>
      <c r="J13" s="321">
        <v>4.41</v>
      </c>
      <c r="K13" s="321">
        <v>4.54</v>
      </c>
      <c r="L13" s="206">
        <f t="shared" si="0"/>
        <v>4.54</v>
      </c>
      <c r="M13" s="207" t="str">
        <f t="shared" si="1"/>
        <v>I JA</v>
      </c>
      <c r="N13" s="225" t="s">
        <v>89</v>
      </c>
    </row>
  </sheetData>
  <sheetProtection/>
  <mergeCells count="1">
    <mergeCell ref="I5:K5"/>
  </mergeCells>
  <printOptions horizontalCentered="1"/>
  <pageMargins left="0.31496062992125984" right="0.275590551181102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77" customWidth="1"/>
    <col min="2" max="2" width="3.57421875" style="77" bestFit="1" customWidth="1"/>
    <col min="3" max="3" width="11.140625" style="77" customWidth="1"/>
    <col min="4" max="4" width="15.421875" style="77" bestFit="1" customWidth="1"/>
    <col min="5" max="5" width="10.7109375" style="92" customWidth="1"/>
    <col min="6" max="6" width="15.00390625" style="93" customWidth="1"/>
    <col min="7" max="7" width="17.57421875" style="93" bestFit="1" customWidth="1"/>
    <col min="8" max="8" width="14.140625" style="93" hidden="1" customWidth="1"/>
    <col min="9" max="9" width="9.140625" style="97" customWidth="1"/>
    <col min="10" max="10" width="6.421875" style="97" bestFit="1" customWidth="1"/>
    <col min="11" max="11" width="21.140625" style="84" bestFit="1" customWidth="1"/>
    <col min="12" max="16" width="24.28125" style="77" bestFit="1" customWidth="1"/>
    <col min="17" max="17" width="23.00390625" style="77" bestFit="1" customWidth="1"/>
    <col min="18" max="16384" width="9.140625" style="77" customWidth="1"/>
  </cols>
  <sheetData>
    <row r="1" spans="1:13" s="146" customFormat="1" ht="15">
      <c r="A1" s="146" t="s">
        <v>38</v>
      </c>
      <c r="D1" s="147"/>
      <c r="E1" s="148"/>
      <c r="F1" s="148"/>
      <c r="G1" s="148"/>
      <c r="H1" s="149"/>
      <c r="I1" s="149"/>
      <c r="J1" s="149"/>
      <c r="K1" s="150"/>
      <c r="L1" s="151"/>
      <c r="M1" s="151"/>
    </row>
    <row r="2" spans="1:15" s="146" customFormat="1" ht="15">
      <c r="A2" s="146" t="s">
        <v>37</v>
      </c>
      <c r="D2" s="147"/>
      <c r="E2" s="148"/>
      <c r="F2" s="148"/>
      <c r="G2" s="149"/>
      <c r="H2" s="149"/>
      <c r="I2" s="149"/>
      <c r="J2" s="150"/>
      <c r="K2" s="152"/>
      <c r="L2" s="152"/>
      <c r="M2" s="150"/>
      <c r="N2" s="150"/>
      <c r="O2" s="153"/>
    </row>
    <row r="3" spans="1:11" s="84" customFormat="1" ht="12" customHeight="1">
      <c r="A3" s="77"/>
      <c r="B3" s="77"/>
      <c r="C3" s="77"/>
      <c r="D3" s="78"/>
      <c r="E3" s="79"/>
      <c r="F3" s="80"/>
      <c r="G3" s="80"/>
      <c r="H3" s="80"/>
      <c r="I3" s="95"/>
      <c r="J3" s="95"/>
      <c r="K3" s="96"/>
    </row>
    <row r="4" spans="3:10" s="85" customFormat="1" ht="15">
      <c r="C4" s="46" t="s">
        <v>114</v>
      </c>
      <c r="D4" s="86"/>
      <c r="E4" s="325"/>
      <c r="F4" s="325"/>
      <c r="G4" s="325"/>
      <c r="H4" s="88"/>
      <c r="I4" s="326"/>
      <c r="J4" s="326"/>
    </row>
    <row r="5" spans="3:10" s="85" customFormat="1" ht="18" customHeight="1" thickBot="1">
      <c r="C5" s="86"/>
      <c r="D5" s="86" t="s">
        <v>108</v>
      </c>
      <c r="E5" s="325"/>
      <c r="F5" s="325"/>
      <c r="G5" s="325"/>
      <c r="H5" s="88"/>
      <c r="I5" s="326"/>
      <c r="J5" s="326"/>
    </row>
    <row r="6" spans="1:11" s="320" customFormat="1" ht="18" customHeight="1" thickBot="1">
      <c r="A6" s="167" t="s">
        <v>10</v>
      </c>
      <c r="B6" s="75" t="s">
        <v>0</v>
      </c>
      <c r="C6" s="312" t="s">
        <v>1</v>
      </c>
      <c r="D6" s="313" t="s">
        <v>2</v>
      </c>
      <c r="E6" s="314" t="s">
        <v>20</v>
      </c>
      <c r="F6" s="315" t="s">
        <v>4</v>
      </c>
      <c r="G6" s="66" t="s">
        <v>21</v>
      </c>
      <c r="H6" s="66" t="s">
        <v>22</v>
      </c>
      <c r="I6" s="314" t="s">
        <v>6</v>
      </c>
      <c r="J6" s="327" t="s">
        <v>8</v>
      </c>
      <c r="K6" s="319" t="s">
        <v>3</v>
      </c>
    </row>
    <row r="7" spans="1:12" s="50" customFormat="1" ht="18" customHeight="1">
      <c r="A7" s="70">
        <v>1</v>
      </c>
      <c r="B7" s="218">
        <v>43</v>
      </c>
      <c r="C7" s="219" t="s">
        <v>86</v>
      </c>
      <c r="D7" s="220" t="s">
        <v>87</v>
      </c>
      <c r="E7" s="221" t="s">
        <v>88</v>
      </c>
      <c r="F7" s="222" t="s">
        <v>33</v>
      </c>
      <c r="G7" s="222" t="s">
        <v>35</v>
      </c>
      <c r="H7" s="222"/>
      <c r="I7" s="223">
        <v>0.0018978009259259258</v>
      </c>
      <c r="J7" s="328" t="str">
        <f aca="true" t="shared" si="0" ref="J7:J13">IF(ISBLANK(I7),"",IF(I7&lt;=0.0015625,"KSM",IF(I7&lt;=0.00166666666666667,"I A",IF(I7&lt;=0.00181712962962963,"II A",IF(I7&lt;=0.00202546296296296,"III A",IF(I7&lt;=0.00219907407407407,"I JA",IF(I7&lt;=0.00233796296296296,"II JA",IF(I7&lt;=0.0024537037037037,"III JA"))))))))</f>
        <v>III A</v>
      </c>
      <c r="K7" s="225" t="s">
        <v>89</v>
      </c>
      <c r="L7" s="77"/>
    </row>
    <row r="8" spans="1:12" s="50" customFormat="1" ht="18" customHeight="1">
      <c r="A8" s="70">
        <v>2</v>
      </c>
      <c r="B8" s="218">
        <v>159</v>
      </c>
      <c r="C8" s="219" t="s">
        <v>77</v>
      </c>
      <c r="D8" s="220" t="s">
        <v>78</v>
      </c>
      <c r="E8" s="221">
        <v>37960</v>
      </c>
      <c r="F8" s="222" t="s">
        <v>79</v>
      </c>
      <c r="G8" s="222" t="s">
        <v>80</v>
      </c>
      <c r="H8" s="222"/>
      <c r="I8" s="223">
        <v>0.0019150462962962964</v>
      </c>
      <c r="J8" s="328" t="str">
        <f t="shared" si="0"/>
        <v>III A</v>
      </c>
      <c r="K8" s="225" t="s">
        <v>81</v>
      </c>
      <c r="L8" s="77"/>
    </row>
    <row r="9" spans="1:12" s="50" customFormat="1" ht="18" customHeight="1">
      <c r="A9" s="70">
        <v>3</v>
      </c>
      <c r="B9" s="218">
        <v>44</v>
      </c>
      <c r="C9" s="219" t="s">
        <v>82</v>
      </c>
      <c r="D9" s="220" t="s">
        <v>83</v>
      </c>
      <c r="E9" s="221" t="s">
        <v>84</v>
      </c>
      <c r="F9" s="222" t="s">
        <v>33</v>
      </c>
      <c r="G9" s="222" t="s">
        <v>35</v>
      </c>
      <c r="H9" s="222"/>
      <c r="I9" s="223">
        <v>0.0019153935185185185</v>
      </c>
      <c r="J9" s="328" t="str">
        <f t="shared" si="0"/>
        <v>III A</v>
      </c>
      <c r="K9" s="225" t="s">
        <v>85</v>
      </c>
      <c r="L9" s="77"/>
    </row>
    <row r="10" spans="1:12" s="50" customFormat="1" ht="18" customHeight="1">
      <c r="A10" s="70">
        <v>4</v>
      </c>
      <c r="B10" s="218">
        <v>39</v>
      </c>
      <c r="C10" s="219" t="s">
        <v>90</v>
      </c>
      <c r="D10" s="220" t="s">
        <v>91</v>
      </c>
      <c r="E10" s="221">
        <v>37709</v>
      </c>
      <c r="F10" s="222" t="s">
        <v>33</v>
      </c>
      <c r="G10" s="222" t="s">
        <v>35</v>
      </c>
      <c r="H10" s="222"/>
      <c r="I10" s="223">
        <v>0.002030208333333333</v>
      </c>
      <c r="J10" s="328" t="str">
        <f t="shared" si="0"/>
        <v>I JA</v>
      </c>
      <c r="K10" s="225" t="s">
        <v>92</v>
      </c>
      <c r="L10" s="77"/>
    </row>
    <row r="11" spans="1:12" s="50" customFormat="1" ht="18" customHeight="1">
      <c r="A11" s="70">
        <v>5</v>
      </c>
      <c r="B11" s="218">
        <v>49</v>
      </c>
      <c r="C11" s="219" t="s">
        <v>93</v>
      </c>
      <c r="D11" s="220" t="s">
        <v>94</v>
      </c>
      <c r="E11" s="221">
        <v>37873</v>
      </c>
      <c r="F11" s="222" t="s">
        <v>95</v>
      </c>
      <c r="G11" s="222" t="s">
        <v>35</v>
      </c>
      <c r="H11" s="222"/>
      <c r="I11" s="223">
        <v>0.002175462962962963</v>
      </c>
      <c r="J11" s="328" t="str">
        <f t="shared" si="0"/>
        <v>I JA</v>
      </c>
      <c r="K11" s="225" t="s">
        <v>96</v>
      </c>
      <c r="L11" s="77"/>
    </row>
    <row r="12" spans="1:12" s="50" customFormat="1" ht="18" customHeight="1">
      <c r="A12" s="70">
        <v>6</v>
      </c>
      <c r="B12" s="218">
        <v>19</v>
      </c>
      <c r="C12" s="219" t="s">
        <v>100</v>
      </c>
      <c r="D12" s="220" t="s">
        <v>101</v>
      </c>
      <c r="E12" s="221" t="s">
        <v>102</v>
      </c>
      <c r="F12" s="222" t="s">
        <v>103</v>
      </c>
      <c r="G12" s="222" t="s">
        <v>104</v>
      </c>
      <c r="H12" s="222"/>
      <c r="I12" s="223">
        <v>0.0022771990740740743</v>
      </c>
      <c r="J12" s="328" t="str">
        <f t="shared" si="0"/>
        <v>II JA</v>
      </c>
      <c r="K12" s="225" t="s">
        <v>106</v>
      </c>
      <c r="L12" s="77"/>
    </row>
    <row r="13" spans="1:12" s="50" customFormat="1" ht="18" customHeight="1">
      <c r="A13" s="70">
        <v>7</v>
      </c>
      <c r="B13" s="218">
        <v>98</v>
      </c>
      <c r="C13" s="219" t="s">
        <v>97</v>
      </c>
      <c r="D13" s="220" t="s">
        <v>98</v>
      </c>
      <c r="E13" s="221">
        <v>37609</v>
      </c>
      <c r="F13" s="222" t="s">
        <v>31</v>
      </c>
      <c r="G13" s="222" t="s">
        <v>36</v>
      </c>
      <c r="H13" s="222"/>
      <c r="I13" s="223">
        <v>0.002476273148148148</v>
      </c>
      <c r="J13" s="329" t="b">
        <f t="shared" si="0"/>
        <v>0</v>
      </c>
      <c r="K13" s="225" t="s">
        <v>99</v>
      </c>
      <c r="L13" s="77"/>
    </row>
    <row r="16" spans="1:11" ht="12.75">
      <c r="A16" s="172"/>
      <c r="E16" s="77"/>
      <c r="F16" s="77"/>
      <c r="G16" s="77"/>
      <c r="H16" s="77"/>
      <c r="I16" s="77"/>
      <c r="J16" s="77"/>
      <c r="K16" s="77"/>
    </row>
    <row r="17" spans="5:11" ht="12.75">
      <c r="E17" s="77"/>
      <c r="F17" s="77"/>
      <c r="G17" s="77"/>
      <c r="H17" s="77"/>
      <c r="I17" s="77"/>
      <c r="J17" s="77"/>
      <c r="K17" s="77"/>
    </row>
    <row r="18" spans="5:11" ht="12.75">
      <c r="E18" s="77"/>
      <c r="F18" s="77"/>
      <c r="G18" s="77"/>
      <c r="H18" s="77"/>
      <c r="I18" s="77"/>
      <c r="J18" s="77"/>
      <c r="K18" s="77"/>
    </row>
    <row r="19" spans="5:11" ht="12.75">
      <c r="E19" s="77"/>
      <c r="F19" s="77"/>
      <c r="G19" s="77"/>
      <c r="H19" s="77"/>
      <c r="I19" s="77"/>
      <c r="J19" s="77"/>
      <c r="K19" s="77"/>
    </row>
    <row r="20" spans="5:11" ht="12.75">
      <c r="E20" s="77"/>
      <c r="F20" s="77"/>
      <c r="G20" s="77"/>
      <c r="H20" s="77"/>
      <c r="I20" s="77"/>
      <c r="J20" s="77"/>
      <c r="K20" s="77"/>
    </row>
    <row r="21" spans="5:11" ht="12.75">
      <c r="E21" s="77"/>
      <c r="F21" s="77"/>
      <c r="G21" s="77"/>
      <c r="H21" s="77"/>
      <c r="I21" s="77"/>
      <c r="J21" s="77"/>
      <c r="K21" s="77"/>
    </row>
  </sheetData>
  <sheetProtection/>
  <printOptions horizontalCentered="1"/>
  <pageMargins left="0.3937007874015748" right="0.3937007874015748" top="0.72" bottom="0.2362204724409449" header="0.15748031496062992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19"/>
  <sheetViews>
    <sheetView zoomScalePageLayoutView="0" workbookViewId="0" topLeftCell="A2">
      <selection activeCell="B5" sqref="B5"/>
    </sheetView>
  </sheetViews>
  <sheetFormatPr defaultColWidth="9.140625" defaultRowHeight="12.75"/>
  <cols>
    <col min="1" max="1" width="5.00390625" style="1" customWidth="1"/>
    <col min="2" max="2" width="4.28125" style="1" customWidth="1"/>
    <col min="3" max="3" width="8.7109375" style="1" customWidth="1"/>
    <col min="4" max="4" width="10.140625" style="1" bestFit="1" customWidth="1"/>
    <col min="5" max="5" width="10.7109375" style="1" bestFit="1" customWidth="1"/>
    <col min="6" max="6" width="8.00390625" style="1" bestFit="1" customWidth="1"/>
    <col min="7" max="7" width="10.8515625" style="1" customWidth="1"/>
    <col min="8" max="8" width="10.421875" style="1" hidden="1" customWidth="1"/>
    <col min="9" max="9" width="6.421875" style="2" bestFit="1" customWidth="1"/>
    <col min="10" max="13" width="8.28125" style="1" customWidth="1"/>
    <col min="14" max="14" width="8.57421875" style="1" customWidth="1"/>
    <col min="15" max="15" width="8.28125" style="1" customWidth="1"/>
    <col min="16" max="16" width="9.140625" style="1" customWidth="1"/>
    <col min="17" max="17" width="9.00390625" style="1" bestFit="1" customWidth="1"/>
    <col min="18" max="18" width="10.00390625" style="1" bestFit="1" customWidth="1"/>
    <col min="19" max="16384" width="9.140625" style="1" customWidth="1"/>
  </cols>
  <sheetData>
    <row r="1" spans="1:13" s="146" customFormat="1" ht="15">
      <c r="A1" s="146" t="s">
        <v>38</v>
      </c>
      <c r="D1" s="147"/>
      <c r="E1" s="148"/>
      <c r="F1" s="148"/>
      <c r="G1" s="148"/>
      <c r="H1" s="149"/>
      <c r="I1" s="149"/>
      <c r="J1" s="149"/>
      <c r="K1" s="150"/>
      <c r="L1" s="151"/>
      <c r="M1" s="151"/>
    </row>
    <row r="2" spans="1:15" s="146" customFormat="1" ht="15">
      <c r="A2" s="146" t="s">
        <v>39</v>
      </c>
      <c r="D2" s="147"/>
      <c r="E2" s="148"/>
      <c r="F2" s="148"/>
      <c r="G2" s="149"/>
      <c r="H2" s="149"/>
      <c r="I2" s="149"/>
      <c r="J2" s="150"/>
      <c r="K2" s="152"/>
      <c r="L2" s="152"/>
      <c r="M2" s="150"/>
      <c r="N2" s="150"/>
      <c r="O2" s="153"/>
    </row>
    <row r="3" spans="1:18" s="17" customFormat="1" ht="12" customHeight="1">
      <c r="A3" s="3"/>
      <c r="B3" s="3"/>
      <c r="C3" s="3"/>
      <c r="D3" s="11"/>
      <c r="E3" s="12"/>
      <c r="F3" s="13"/>
      <c r="G3" s="13"/>
      <c r="H3" s="13"/>
      <c r="I3" s="13"/>
      <c r="J3" s="14"/>
      <c r="K3" s="14"/>
      <c r="L3" s="15"/>
      <c r="M3" s="15"/>
      <c r="N3" s="15"/>
      <c r="O3" s="15"/>
      <c r="P3" s="15"/>
      <c r="Q3" s="15"/>
      <c r="R3" s="16"/>
    </row>
    <row r="4" spans="3:18" s="18" customFormat="1" ht="15.75" customHeight="1">
      <c r="C4" s="19" t="s">
        <v>29</v>
      </c>
      <c r="E4" s="20"/>
      <c r="F4" s="21"/>
      <c r="G4" s="21"/>
      <c r="H4" s="21"/>
      <c r="I4" s="21"/>
      <c r="J4" s="22"/>
      <c r="K4" s="22"/>
      <c r="L4" s="23"/>
      <c r="M4" s="23"/>
      <c r="N4" s="23"/>
      <c r="O4" s="23"/>
      <c r="P4" s="23"/>
      <c r="Q4" s="23"/>
      <c r="R4" s="24"/>
    </row>
    <row r="5" ht="15.75" customHeight="1" thickBot="1">
      <c r="A5" s="6">
        <v>1.1574074074074073E-05</v>
      </c>
    </row>
    <row r="6" spans="1:18" s="7" customFormat="1" ht="15.75" customHeight="1">
      <c r="A6" s="29" t="s">
        <v>10</v>
      </c>
      <c r="B6" s="36" t="s">
        <v>0</v>
      </c>
      <c r="C6" s="45" t="s">
        <v>1</v>
      </c>
      <c r="D6" s="37" t="s">
        <v>2</v>
      </c>
      <c r="E6" s="40" t="s">
        <v>20</v>
      </c>
      <c r="F6" s="30" t="s">
        <v>4</v>
      </c>
      <c r="G6" s="30" t="s">
        <v>62</v>
      </c>
      <c r="H6" s="31" t="s">
        <v>22</v>
      </c>
      <c r="I6" s="42" t="s">
        <v>7</v>
      </c>
      <c r="J6" s="32" t="s">
        <v>12</v>
      </c>
      <c r="K6" s="118" t="s">
        <v>13</v>
      </c>
      <c r="L6" s="32" t="s">
        <v>14</v>
      </c>
      <c r="M6" s="118" t="s">
        <v>15</v>
      </c>
      <c r="N6" s="44" t="s">
        <v>16</v>
      </c>
      <c r="O6" s="32" t="s">
        <v>17</v>
      </c>
      <c r="P6" s="32" t="s">
        <v>18</v>
      </c>
      <c r="Q6" s="32" t="s">
        <v>6</v>
      </c>
      <c r="R6" s="200" t="s">
        <v>3</v>
      </c>
    </row>
    <row r="7" spans="1:18" s="4" customFormat="1" ht="15.75" customHeight="1" thickBot="1">
      <c r="A7" s="35"/>
      <c r="B7" s="33"/>
      <c r="C7" s="39"/>
      <c r="D7" s="38"/>
      <c r="E7" s="33"/>
      <c r="F7" s="41"/>
      <c r="G7" s="41"/>
      <c r="H7" s="41"/>
      <c r="I7" s="34"/>
      <c r="J7" s="98"/>
      <c r="K7" s="119"/>
      <c r="L7" s="98" t="s">
        <v>19</v>
      </c>
      <c r="M7" s="119"/>
      <c r="N7" s="43" t="s">
        <v>30</v>
      </c>
      <c r="O7" s="98"/>
      <c r="P7" s="98"/>
      <c r="Q7" s="98"/>
      <c r="R7" s="201"/>
    </row>
    <row r="8" spans="1:18" ht="15.75" customHeight="1">
      <c r="A8" s="9">
        <v>1</v>
      </c>
      <c r="B8" s="135">
        <v>38</v>
      </c>
      <c r="C8" s="128" t="s">
        <v>43</v>
      </c>
      <c r="D8" s="129" t="s">
        <v>44</v>
      </c>
      <c r="E8" s="126" t="s">
        <v>45</v>
      </c>
      <c r="F8" s="136" t="s">
        <v>33</v>
      </c>
      <c r="G8" s="137" t="s">
        <v>35</v>
      </c>
      <c r="H8" s="138"/>
      <c r="I8" s="144">
        <v>36</v>
      </c>
      <c r="J8" s="25">
        <v>7.31</v>
      </c>
      <c r="K8" s="25">
        <v>5.89</v>
      </c>
      <c r="L8" s="25">
        <v>11.77</v>
      </c>
      <c r="M8" s="26">
        <v>1.62</v>
      </c>
      <c r="N8" s="26">
        <v>8.7</v>
      </c>
      <c r="O8" s="27">
        <v>3.4</v>
      </c>
      <c r="P8" s="28">
        <v>0.0020597800925925927</v>
      </c>
      <c r="Q8" s="173">
        <f>SUM(J9:P9)</f>
        <v>4364</v>
      </c>
      <c r="R8" s="202" t="s">
        <v>34</v>
      </c>
    </row>
    <row r="9" spans="1:18" ht="15.75" customHeight="1">
      <c r="A9" s="10">
        <f>A8</f>
        <v>1</v>
      </c>
      <c r="B9" s="130"/>
      <c r="C9" s="131"/>
      <c r="D9" s="132"/>
      <c r="E9" s="133"/>
      <c r="F9" s="134"/>
      <c r="G9" s="139"/>
      <c r="H9" s="140"/>
      <c r="I9" s="213"/>
      <c r="J9" s="8">
        <f>IF(ISBLANK(J8),"",TRUNC(58.015*(11.5-J8)^1.81))</f>
        <v>775</v>
      </c>
      <c r="K9" s="5">
        <f>IF(ISBLANK(K8),"",TRUNC(0.14354*(K8*100-220)^1.4))</f>
        <v>563</v>
      </c>
      <c r="L9" s="8">
        <f>IF(ISBLANK(L8),"",TRUNC(51.39*(L8-1.5)^1.05))</f>
        <v>592</v>
      </c>
      <c r="M9" s="5">
        <f>IF(ISBLANK(M8),"",TRUNC(0.8465*(M8*100-75)^1.42))</f>
        <v>480</v>
      </c>
      <c r="N9" s="5">
        <f>IF(ISBLANK(N8),"",TRUNC(20.5173*(15.5-N8)^1.92))</f>
        <v>813</v>
      </c>
      <c r="O9" s="5">
        <f>IF(ISBLANK(O8),"",TRUNC(0.2797*(O8*100-100)^1.35))</f>
        <v>457</v>
      </c>
      <c r="P9" s="5">
        <f>IF(ISBLANK(P8),"",INT(0.08713*(305.5-(P8/$A$5))^1.85))</f>
        <v>684</v>
      </c>
      <c r="Q9" s="198">
        <f>Q8</f>
        <v>4364</v>
      </c>
      <c r="R9" s="203"/>
    </row>
    <row r="10" spans="1:18" ht="15.75" customHeight="1">
      <c r="A10" s="9">
        <v>2</v>
      </c>
      <c r="B10" s="135">
        <v>37</v>
      </c>
      <c r="C10" s="128" t="s">
        <v>41</v>
      </c>
      <c r="D10" s="129" t="s">
        <v>42</v>
      </c>
      <c r="E10" s="126">
        <v>37624</v>
      </c>
      <c r="F10" s="136" t="s">
        <v>33</v>
      </c>
      <c r="G10" s="137" t="s">
        <v>35</v>
      </c>
      <c r="H10" s="138"/>
      <c r="I10" s="144">
        <v>28</v>
      </c>
      <c r="J10" s="25">
        <v>7.58</v>
      </c>
      <c r="K10" s="25">
        <v>6.3</v>
      </c>
      <c r="L10" s="25">
        <v>13.12</v>
      </c>
      <c r="M10" s="26">
        <v>1.74</v>
      </c>
      <c r="N10" s="26">
        <v>8.59</v>
      </c>
      <c r="O10" s="27">
        <v>2.7</v>
      </c>
      <c r="P10" s="28">
        <v>0.0022047453703703704</v>
      </c>
      <c r="Q10" s="173">
        <f>SUM(J11:P11)</f>
        <v>4281</v>
      </c>
      <c r="R10" s="202" t="s">
        <v>61</v>
      </c>
    </row>
    <row r="11" spans="1:18" ht="15.75" customHeight="1">
      <c r="A11" s="10">
        <f>A10</f>
        <v>2</v>
      </c>
      <c r="B11" s="130"/>
      <c r="C11" s="131"/>
      <c r="D11" s="132"/>
      <c r="E11" s="133"/>
      <c r="F11" s="134"/>
      <c r="G11" s="139"/>
      <c r="H11" s="140"/>
      <c r="I11" s="213"/>
      <c r="J11" s="8">
        <f>IF(ISBLANK(J10),"",TRUNC(58.015*(11.5-J10)^1.81))</f>
        <v>687</v>
      </c>
      <c r="K11" s="5">
        <f>IF(ISBLANK(K10),"",TRUNC(0.14354*(K10*100-220)^1.4))</f>
        <v>652</v>
      </c>
      <c r="L11" s="8">
        <f>IF(ISBLANK(L10),"",TRUNC(51.39*(L10-1.5)^1.05))</f>
        <v>675</v>
      </c>
      <c r="M11" s="5">
        <f>IF(ISBLANK(M10),"",TRUNC(0.8465*(M10*100-75)^1.42))</f>
        <v>577</v>
      </c>
      <c r="N11" s="5">
        <f>IF(ISBLANK(N10),"",TRUNC(20.5173*(15.5-N10)^1.92))</f>
        <v>839</v>
      </c>
      <c r="O11" s="5">
        <f>IF(ISBLANK(O10),"",TRUNC(0.2797*(O10*100-100)^1.35))</f>
        <v>286</v>
      </c>
      <c r="P11" s="5">
        <f>IF(ISBLANK(P10),"",INT(0.08713*(305.5-(P10/$A$5))^1.85))</f>
        <v>565</v>
      </c>
      <c r="Q11" s="198">
        <f>Q10</f>
        <v>4281</v>
      </c>
      <c r="R11" s="203"/>
    </row>
    <row r="12" spans="1:18" ht="15.75" customHeight="1">
      <c r="A12" s="9">
        <v>3</v>
      </c>
      <c r="B12" s="135">
        <v>108</v>
      </c>
      <c r="C12" s="128" t="s">
        <v>56</v>
      </c>
      <c r="D12" s="129" t="s">
        <v>57</v>
      </c>
      <c r="E12" s="126">
        <v>38120</v>
      </c>
      <c r="F12" s="136" t="s">
        <v>31</v>
      </c>
      <c r="G12" s="137" t="s">
        <v>36</v>
      </c>
      <c r="H12" s="138"/>
      <c r="I12" s="144" t="s">
        <v>58</v>
      </c>
      <c r="J12" s="25">
        <v>7.74</v>
      </c>
      <c r="K12" s="25">
        <v>5.76</v>
      </c>
      <c r="L12" s="25">
        <v>11.26</v>
      </c>
      <c r="M12" s="26">
        <v>1.71</v>
      </c>
      <c r="N12" s="26">
        <v>9.47</v>
      </c>
      <c r="O12" s="27">
        <v>2.6</v>
      </c>
      <c r="P12" s="28">
        <v>0.0022518518518518517</v>
      </c>
      <c r="Q12" s="173">
        <f>SUM(J13:P13)</f>
        <v>3725</v>
      </c>
      <c r="R12" s="202" t="s">
        <v>32</v>
      </c>
    </row>
    <row r="13" spans="1:18" ht="15.75" customHeight="1">
      <c r="A13" s="10">
        <f>A12</f>
        <v>3</v>
      </c>
      <c r="B13" s="130"/>
      <c r="C13" s="131"/>
      <c r="D13" s="132"/>
      <c r="E13" s="133"/>
      <c r="F13" s="134"/>
      <c r="G13" s="139"/>
      <c r="H13" s="140"/>
      <c r="I13" s="213"/>
      <c r="J13" s="8">
        <f>IF(ISBLANK(J12),"",TRUNC(58.015*(11.5-J12)^1.81))</f>
        <v>637</v>
      </c>
      <c r="K13" s="5">
        <f>IF(ISBLANK(K12),"",TRUNC(0.14354*(K12*100-220)^1.4))</f>
        <v>535</v>
      </c>
      <c r="L13" s="8">
        <f>IF(ISBLANK(L12),"",TRUNC(51.39*(L12-1.5)^1.05))</f>
        <v>562</v>
      </c>
      <c r="M13" s="5">
        <f>IF(ISBLANK(M12),"",TRUNC(0.8465*(M12*100-75)^1.42))</f>
        <v>552</v>
      </c>
      <c r="N13" s="5">
        <f>IF(ISBLANK(N12),"",TRUNC(20.5173*(15.5-N12)^1.92))</f>
        <v>646</v>
      </c>
      <c r="O13" s="5">
        <f>IF(ISBLANK(O12),"",TRUNC(0.2797*(O12*100-100)^1.35))</f>
        <v>264</v>
      </c>
      <c r="P13" s="5">
        <f>IF(ISBLANK(P12),"",INT(0.08713*(305.5-(P12/$A$5))^1.85))</f>
        <v>529</v>
      </c>
      <c r="Q13" s="198">
        <f>Q12</f>
        <v>3725</v>
      </c>
      <c r="R13" s="203"/>
    </row>
    <row r="14" spans="1:18" ht="15.75" customHeight="1">
      <c r="A14" s="9">
        <v>4</v>
      </c>
      <c r="B14" s="135">
        <v>95</v>
      </c>
      <c r="C14" s="128" t="s">
        <v>46</v>
      </c>
      <c r="D14" s="129" t="s">
        <v>47</v>
      </c>
      <c r="E14" s="126" t="s">
        <v>48</v>
      </c>
      <c r="F14" s="136" t="s">
        <v>49</v>
      </c>
      <c r="G14" s="137" t="s">
        <v>50</v>
      </c>
      <c r="H14" s="138"/>
      <c r="I14" s="144">
        <v>22</v>
      </c>
      <c r="J14" s="25">
        <v>7.92</v>
      </c>
      <c r="K14" s="25">
        <v>5.39</v>
      </c>
      <c r="L14" s="25">
        <v>11.16</v>
      </c>
      <c r="M14" s="26">
        <v>1.65</v>
      </c>
      <c r="N14" s="26">
        <v>10.33</v>
      </c>
      <c r="O14" s="27">
        <v>2.7</v>
      </c>
      <c r="P14" s="28">
        <v>0.0022509259259259258</v>
      </c>
      <c r="Q14" s="173">
        <f>SUM(J15:P15)</f>
        <v>3397</v>
      </c>
      <c r="R14" s="202" t="s">
        <v>51</v>
      </c>
    </row>
    <row r="15" spans="1:18" ht="15.75" customHeight="1">
      <c r="A15" s="10">
        <f>A14</f>
        <v>4</v>
      </c>
      <c r="B15" s="130"/>
      <c r="C15" s="131"/>
      <c r="D15" s="132"/>
      <c r="E15" s="133"/>
      <c r="F15" s="134"/>
      <c r="G15" s="139"/>
      <c r="H15" s="140"/>
      <c r="I15" s="213"/>
      <c r="J15" s="8">
        <f>IF(ISBLANK(J14),"",TRUNC(58.015*(11.5-J14)^1.81))</f>
        <v>583</v>
      </c>
      <c r="K15" s="5">
        <f>IF(ISBLANK(K14),"",TRUNC(0.14354*(K14*100-220)^1.4))</f>
        <v>459</v>
      </c>
      <c r="L15" s="8">
        <f>IF(ISBLANK(L14),"",TRUNC(51.39*(L14-1.5)^1.05))</f>
        <v>556</v>
      </c>
      <c r="M15" s="5">
        <f>IF(ISBLANK(M14),"",TRUNC(0.8465*(M14*100-75)^1.42))</f>
        <v>504</v>
      </c>
      <c r="N15" s="5">
        <f>IF(ISBLANK(N14),"",TRUNC(20.5173*(15.5-N14)^1.92))</f>
        <v>480</v>
      </c>
      <c r="O15" s="5">
        <f>IF(ISBLANK(O14),"",TRUNC(0.2797*(O14*100-100)^1.35))</f>
        <v>286</v>
      </c>
      <c r="P15" s="5">
        <f>IF(ISBLANK(P14),"",INT(0.08713*(305.5-(P14/$A$5))^1.85))</f>
        <v>529</v>
      </c>
      <c r="Q15" s="198">
        <f>Q14</f>
        <v>3397</v>
      </c>
      <c r="R15" s="203"/>
    </row>
    <row r="16" spans="1:18" ht="15.75" customHeight="1">
      <c r="A16" s="9">
        <v>5</v>
      </c>
      <c r="B16" s="135">
        <v>96</v>
      </c>
      <c r="C16" s="128" t="s">
        <v>41</v>
      </c>
      <c r="D16" s="129" t="s">
        <v>52</v>
      </c>
      <c r="E16" s="126" t="s">
        <v>53</v>
      </c>
      <c r="F16" s="136" t="s">
        <v>49</v>
      </c>
      <c r="G16" s="137" t="s">
        <v>50</v>
      </c>
      <c r="H16" s="138"/>
      <c r="I16" s="144">
        <v>18</v>
      </c>
      <c r="J16" s="25">
        <v>8.32</v>
      </c>
      <c r="K16" s="25">
        <v>5.17</v>
      </c>
      <c r="L16" s="25">
        <v>10.05</v>
      </c>
      <c r="M16" s="26">
        <v>1.62</v>
      </c>
      <c r="N16" s="26">
        <v>10.4</v>
      </c>
      <c r="O16" s="27">
        <v>2.8</v>
      </c>
      <c r="P16" s="28">
        <v>0.0021746527777777775</v>
      </c>
      <c r="Q16" s="173">
        <f>SUM(J17:P17)</f>
        <v>3220</v>
      </c>
      <c r="R16" s="202" t="s">
        <v>51</v>
      </c>
    </row>
    <row r="17" spans="1:18" ht="15.75" customHeight="1">
      <c r="A17" s="10">
        <f>A16</f>
        <v>5</v>
      </c>
      <c r="B17" s="130"/>
      <c r="C17" s="131"/>
      <c r="D17" s="132"/>
      <c r="E17" s="133"/>
      <c r="F17" s="134"/>
      <c r="G17" s="139"/>
      <c r="H17" s="140"/>
      <c r="I17" s="213"/>
      <c r="J17" s="8">
        <f>IF(ISBLANK(J16),"",TRUNC(58.015*(11.5-J16)^1.81))</f>
        <v>470</v>
      </c>
      <c r="K17" s="5">
        <f>IF(ISBLANK(K16),"",TRUNC(0.14354*(K16*100-220)^1.4))</f>
        <v>415</v>
      </c>
      <c r="L17" s="8">
        <f>IF(ISBLANK(L16),"",TRUNC(51.39*(L16-1.5)^1.05))</f>
        <v>489</v>
      </c>
      <c r="M17" s="5">
        <f>IF(ISBLANK(M16),"",TRUNC(0.8465*(M16*100-75)^1.42))</f>
        <v>480</v>
      </c>
      <c r="N17" s="5">
        <f>IF(ISBLANK(N16),"",TRUNC(20.5173*(15.5-N16)^1.92))</f>
        <v>468</v>
      </c>
      <c r="O17" s="5">
        <f>IF(ISBLANK(O16),"",TRUNC(0.2797*(O16*100-100)^1.35))</f>
        <v>309</v>
      </c>
      <c r="P17" s="5">
        <f>IF(ISBLANK(P16),"",INT(0.08713*(305.5-(P16/$A$5))^1.85))</f>
        <v>589</v>
      </c>
      <c r="Q17" s="198">
        <f>Q16</f>
        <v>3220</v>
      </c>
      <c r="R17" s="203"/>
    </row>
    <row r="18" spans="1:18" ht="15.75" customHeight="1">
      <c r="A18" s="9">
        <v>6</v>
      </c>
      <c r="B18" s="135">
        <v>105</v>
      </c>
      <c r="C18" s="128" t="s">
        <v>54</v>
      </c>
      <c r="D18" s="129" t="s">
        <v>55</v>
      </c>
      <c r="E18" s="126">
        <v>37312</v>
      </c>
      <c r="F18" s="136" t="s">
        <v>31</v>
      </c>
      <c r="G18" s="137" t="s">
        <v>36</v>
      </c>
      <c r="H18" s="138"/>
      <c r="I18" s="144">
        <v>16</v>
      </c>
      <c r="J18" s="25">
        <v>7.73</v>
      </c>
      <c r="K18" s="25">
        <v>4.92</v>
      </c>
      <c r="L18" s="25">
        <v>8.57</v>
      </c>
      <c r="M18" s="26">
        <v>1.53</v>
      </c>
      <c r="N18" s="26">
        <v>10.78</v>
      </c>
      <c r="O18" s="27">
        <v>1.8</v>
      </c>
      <c r="P18" s="28" t="s">
        <v>70</v>
      </c>
      <c r="Q18" s="173">
        <f>SUM(J19:P19)</f>
        <v>2324</v>
      </c>
      <c r="R18" s="202" t="s">
        <v>32</v>
      </c>
    </row>
    <row r="19" spans="1:18" ht="15.75" customHeight="1">
      <c r="A19" s="10">
        <f>A18</f>
        <v>6</v>
      </c>
      <c r="B19" s="130"/>
      <c r="C19" s="131"/>
      <c r="D19" s="132"/>
      <c r="E19" s="133"/>
      <c r="F19" s="134"/>
      <c r="G19" s="139"/>
      <c r="H19" s="140"/>
      <c r="I19" s="213"/>
      <c r="J19" s="8">
        <f>IF(ISBLANK(J18),"",TRUNC(58.015*(11.5-J18)^1.81))</f>
        <v>640</v>
      </c>
      <c r="K19" s="5">
        <f>IF(ISBLANK(K18),"",TRUNC(0.14354*(K18*100-220)^1.4))</f>
        <v>367</v>
      </c>
      <c r="L19" s="8">
        <f>IF(ISBLANK(L18),"",TRUNC(51.39*(L18-1.5)^1.05))</f>
        <v>400</v>
      </c>
      <c r="M19" s="5">
        <f>IF(ISBLANK(M18),"",TRUNC(0.8465*(M18*100-75)^1.42))</f>
        <v>411</v>
      </c>
      <c r="N19" s="5">
        <f>IF(ISBLANK(N18),"",TRUNC(20.5173*(15.5-N18)^1.92))</f>
        <v>403</v>
      </c>
      <c r="O19" s="5">
        <f>IF(ISBLANK(O18),"",TRUNC(0.2797*(O18*100-100)^1.35))</f>
        <v>103</v>
      </c>
      <c r="P19" s="5"/>
      <c r="Q19" s="198">
        <f>Q18</f>
        <v>2324</v>
      </c>
      <c r="R19" s="203"/>
    </row>
  </sheetData>
  <sheetProtection/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50" customWidth="1"/>
    <col min="2" max="2" width="4.28125" style="50" customWidth="1"/>
    <col min="3" max="3" width="11.140625" style="50" customWidth="1"/>
    <col min="4" max="4" width="11.421875" style="50" bestFit="1" customWidth="1"/>
    <col min="5" max="5" width="10.7109375" style="72" customWidth="1"/>
    <col min="6" max="6" width="11.7109375" style="59" bestFit="1" customWidth="1"/>
    <col min="7" max="7" width="12.8515625" style="59" bestFit="1" customWidth="1"/>
    <col min="8" max="8" width="11.28125" style="59" hidden="1" customWidth="1"/>
    <col min="9" max="10" width="9.8515625" style="60" customWidth="1"/>
    <col min="11" max="11" width="5.28125" style="54" bestFit="1" customWidth="1"/>
    <col min="12" max="12" width="20.00390625" style="56" bestFit="1" customWidth="1"/>
    <col min="13" max="16384" width="9.140625" style="76" customWidth="1"/>
  </cols>
  <sheetData>
    <row r="1" spans="1:13" s="146" customFormat="1" ht="15">
      <c r="A1" s="146" t="s">
        <v>38</v>
      </c>
      <c r="D1" s="147"/>
      <c r="E1" s="148"/>
      <c r="F1" s="148"/>
      <c r="G1" s="148"/>
      <c r="H1" s="149"/>
      <c r="I1" s="149"/>
      <c r="J1" s="149"/>
      <c r="K1" s="149"/>
      <c r="L1" s="150"/>
      <c r="M1" s="151"/>
    </row>
    <row r="2" spans="1:15" s="146" customFormat="1" ht="15">
      <c r="A2" s="146" t="s">
        <v>40</v>
      </c>
      <c r="D2" s="147"/>
      <c r="E2" s="148"/>
      <c r="F2" s="148"/>
      <c r="G2" s="149"/>
      <c r="H2" s="149"/>
      <c r="I2" s="149"/>
      <c r="J2" s="149"/>
      <c r="K2" s="150"/>
      <c r="L2" s="152"/>
      <c r="M2" s="152"/>
      <c r="N2" s="150"/>
      <c r="O2" s="153"/>
    </row>
    <row r="3" ht="12.75">
      <c r="C3" s="51"/>
    </row>
    <row r="4" spans="1:12" s="116" customFormat="1" ht="15">
      <c r="A4" s="57"/>
      <c r="B4" s="57"/>
      <c r="C4" s="46" t="s">
        <v>28</v>
      </c>
      <c r="D4" s="46"/>
      <c r="E4" s="47"/>
      <c r="F4" s="47"/>
      <c r="G4" s="47"/>
      <c r="H4" s="73"/>
      <c r="I4" s="49"/>
      <c r="J4" s="49"/>
      <c r="K4" s="48"/>
      <c r="L4" s="57"/>
    </row>
    <row r="5" spans="1:12" s="116" customFormat="1" ht="18" customHeight="1" thickBot="1">
      <c r="A5" s="57"/>
      <c r="B5" s="57"/>
      <c r="C5" s="46"/>
      <c r="D5" s="46" t="s">
        <v>5</v>
      </c>
      <c r="E5" s="47"/>
      <c r="F5" s="47"/>
      <c r="G5" s="47"/>
      <c r="H5" s="73"/>
      <c r="I5" s="49"/>
      <c r="J5" s="49"/>
      <c r="K5" s="48"/>
      <c r="L5" s="57"/>
    </row>
    <row r="6" spans="1:12" s="117" customFormat="1" ht="18" customHeight="1" thickBot="1">
      <c r="A6" s="61" t="s">
        <v>59</v>
      </c>
      <c r="B6" s="62" t="s">
        <v>0</v>
      </c>
      <c r="C6" s="63" t="s">
        <v>1</v>
      </c>
      <c r="D6" s="64" t="s">
        <v>2</v>
      </c>
      <c r="E6" s="65" t="s">
        <v>20</v>
      </c>
      <c r="F6" s="66" t="s">
        <v>4</v>
      </c>
      <c r="G6" s="66" t="s">
        <v>21</v>
      </c>
      <c r="H6" s="66" t="s">
        <v>22</v>
      </c>
      <c r="I6" s="65" t="s">
        <v>6</v>
      </c>
      <c r="J6" s="67" t="s">
        <v>63</v>
      </c>
      <c r="K6" s="67" t="s">
        <v>8</v>
      </c>
      <c r="L6" s="68" t="s">
        <v>3</v>
      </c>
    </row>
    <row r="7" spans="1:12" ht="18" customHeight="1">
      <c r="A7" s="70">
        <v>1</v>
      </c>
      <c r="B7" s="120">
        <v>96</v>
      </c>
      <c r="C7" s="121" t="s">
        <v>41</v>
      </c>
      <c r="D7" s="122" t="s">
        <v>52</v>
      </c>
      <c r="E7" s="123" t="s">
        <v>53</v>
      </c>
      <c r="F7" s="124" t="s">
        <v>49</v>
      </c>
      <c r="G7" s="124" t="s">
        <v>50</v>
      </c>
      <c r="H7" s="124"/>
      <c r="I7" s="141">
        <v>8.32</v>
      </c>
      <c r="J7" s="204">
        <v>0.176</v>
      </c>
      <c r="K7" s="145" t="str">
        <f aca="true" t="shared" si="0" ref="K7:K12">IF(ISBLANK(I7),"",IF(I7&lt;=7,"KSM",IF(I7&lt;=7.3,"I A",IF(I7&lt;=7.65,"II A",IF(I7&lt;=8.1,"III A",IF(I7&lt;=8.7,"I JA",IF(I7&lt;=9.15,"II JA",IF(I7&lt;=9.5,"III JA"))))))))</f>
        <v>I JA</v>
      </c>
      <c r="L7" s="125" t="s">
        <v>51</v>
      </c>
    </row>
    <row r="8" spans="1:12" ht="18" customHeight="1">
      <c r="A8" s="70">
        <v>2</v>
      </c>
      <c r="B8" s="120">
        <v>37</v>
      </c>
      <c r="C8" s="121" t="s">
        <v>41</v>
      </c>
      <c r="D8" s="122" t="s">
        <v>42</v>
      </c>
      <c r="E8" s="123">
        <v>37624</v>
      </c>
      <c r="F8" s="124" t="s">
        <v>33</v>
      </c>
      <c r="G8" s="124" t="s">
        <v>35</v>
      </c>
      <c r="H8" s="124"/>
      <c r="I8" s="141">
        <v>7.58</v>
      </c>
      <c r="J8" s="205">
        <v>0.204</v>
      </c>
      <c r="K8" s="145" t="str">
        <f t="shared" si="0"/>
        <v>II A</v>
      </c>
      <c r="L8" s="125" t="s">
        <v>61</v>
      </c>
    </row>
    <row r="9" spans="1:12" ht="18" customHeight="1">
      <c r="A9" s="70">
        <v>3</v>
      </c>
      <c r="B9" s="120">
        <v>105</v>
      </c>
      <c r="C9" s="121" t="s">
        <v>54</v>
      </c>
      <c r="D9" s="122" t="s">
        <v>55</v>
      </c>
      <c r="E9" s="123">
        <v>37312</v>
      </c>
      <c r="F9" s="124" t="s">
        <v>31</v>
      </c>
      <c r="G9" s="124" t="s">
        <v>36</v>
      </c>
      <c r="H9" s="124"/>
      <c r="I9" s="141">
        <v>7.73</v>
      </c>
      <c r="J9" s="205">
        <v>0.167</v>
      </c>
      <c r="K9" s="145" t="str">
        <f t="shared" si="0"/>
        <v>III A</v>
      </c>
      <c r="L9" s="125" t="s">
        <v>32</v>
      </c>
    </row>
    <row r="10" spans="1:12" ht="18" customHeight="1">
      <c r="A10" s="70">
        <v>4</v>
      </c>
      <c r="B10" s="120">
        <v>95</v>
      </c>
      <c r="C10" s="121" t="s">
        <v>46</v>
      </c>
      <c r="D10" s="122" t="s">
        <v>47</v>
      </c>
      <c r="E10" s="123" t="s">
        <v>48</v>
      </c>
      <c r="F10" s="124" t="s">
        <v>49</v>
      </c>
      <c r="G10" s="124" t="s">
        <v>50</v>
      </c>
      <c r="H10" s="124"/>
      <c r="I10" s="141">
        <v>7.92</v>
      </c>
      <c r="J10" s="205">
        <v>0.187</v>
      </c>
      <c r="K10" s="145" t="str">
        <f t="shared" si="0"/>
        <v>III A</v>
      </c>
      <c r="L10" s="125" t="s">
        <v>51</v>
      </c>
    </row>
    <row r="11" spans="1:12" ht="18" customHeight="1">
      <c r="A11" s="70">
        <v>5</v>
      </c>
      <c r="B11" s="120">
        <v>38</v>
      </c>
      <c r="C11" s="121" t="s">
        <v>43</v>
      </c>
      <c r="D11" s="122" t="s">
        <v>44</v>
      </c>
      <c r="E11" s="123" t="s">
        <v>45</v>
      </c>
      <c r="F11" s="124" t="s">
        <v>33</v>
      </c>
      <c r="G11" s="124" t="s">
        <v>35</v>
      </c>
      <c r="H11" s="124"/>
      <c r="I11" s="141">
        <v>7.31</v>
      </c>
      <c r="J11" s="205">
        <v>0.151</v>
      </c>
      <c r="K11" s="145" t="str">
        <f t="shared" si="0"/>
        <v>II A</v>
      </c>
      <c r="L11" s="125" t="s">
        <v>34</v>
      </c>
    </row>
    <row r="12" spans="1:12" ht="18" customHeight="1">
      <c r="A12" s="70">
        <v>6</v>
      </c>
      <c r="B12" s="120">
        <v>108</v>
      </c>
      <c r="C12" s="121" t="s">
        <v>56</v>
      </c>
      <c r="D12" s="122" t="s">
        <v>57</v>
      </c>
      <c r="E12" s="123">
        <v>38120</v>
      </c>
      <c r="F12" s="124" t="s">
        <v>31</v>
      </c>
      <c r="G12" s="124" t="s">
        <v>36</v>
      </c>
      <c r="H12" s="124"/>
      <c r="I12" s="141">
        <v>7.74</v>
      </c>
      <c r="J12" s="205">
        <v>0.157</v>
      </c>
      <c r="K12" s="145" t="str">
        <f t="shared" si="0"/>
        <v>III A</v>
      </c>
      <c r="L12" s="125" t="s">
        <v>32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77" customWidth="1"/>
    <col min="2" max="2" width="3.57421875" style="77" bestFit="1" customWidth="1"/>
    <col min="3" max="3" width="10.421875" style="77" customWidth="1"/>
    <col min="4" max="4" width="11.421875" style="77" bestFit="1" customWidth="1"/>
    <col min="5" max="5" width="10.7109375" style="92" customWidth="1"/>
    <col min="6" max="6" width="13.57421875" style="93" bestFit="1" customWidth="1"/>
    <col min="7" max="7" width="12.8515625" style="93" bestFit="1" customWidth="1"/>
    <col min="8" max="8" width="11.28125" style="81" hidden="1" customWidth="1"/>
    <col min="9" max="11" width="4.7109375" style="94" customWidth="1"/>
    <col min="12" max="12" width="8.140625" style="83" customWidth="1"/>
    <col min="13" max="13" width="5.28125" style="54" bestFit="1" customWidth="1"/>
    <col min="14" max="14" width="20.00390625" style="84" bestFit="1" customWidth="1"/>
    <col min="15" max="16384" width="9.140625" style="77" customWidth="1"/>
  </cols>
  <sheetData>
    <row r="1" spans="1:13" s="146" customFormat="1" ht="15">
      <c r="A1" s="146" t="s">
        <v>38</v>
      </c>
      <c r="D1" s="147"/>
      <c r="E1" s="148"/>
      <c r="F1" s="148"/>
      <c r="G1" s="148"/>
      <c r="H1" s="149"/>
      <c r="I1" s="149"/>
      <c r="J1" s="149"/>
      <c r="K1" s="150"/>
      <c r="L1" s="151"/>
      <c r="M1" s="151"/>
    </row>
    <row r="2" spans="1:15" s="146" customFormat="1" ht="15">
      <c r="A2" s="146" t="s">
        <v>40</v>
      </c>
      <c r="D2" s="147"/>
      <c r="E2" s="148"/>
      <c r="F2" s="148"/>
      <c r="G2" s="149"/>
      <c r="H2" s="149"/>
      <c r="I2" s="149"/>
      <c r="J2" s="150"/>
      <c r="K2" s="152"/>
      <c r="L2" s="152"/>
      <c r="M2" s="150"/>
      <c r="N2" s="150"/>
      <c r="O2" s="153"/>
    </row>
    <row r="3" spans="1:13" s="84" customFormat="1" ht="12" customHeight="1">
      <c r="A3" s="77"/>
      <c r="B3" s="77"/>
      <c r="C3" s="77"/>
      <c r="D3" s="78"/>
      <c r="E3" s="79"/>
      <c r="F3" s="80"/>
      <c r="G3" s="80"/>
      <c r="H3" s="81"/>
      <c r="I3" s="82"/>
      <c r="J3" s="82"/>
      <c r="K3" s="82"/>
      <c r="L3" s="83"/>
      <c r="M3" s="54"/>
    </row>
    <row r="4" spans="3:13" s="85" customFormat="1" ht="15.75" customHeight="1" thickBot="1">
      <c r="C4" s="86" t="s">
        <v>27</v>
      </c>
      <c r="E4" s="87"/>
      <c r="F4" s="88"/>
      <c r="G4" s="88"/>
      <c r="H4" s="89"/>
      <c r="I4" s="90"/>
      <c r="J4" s="90"/>
      <c r="K4" s="90"/>
      <c r="L4" s="91"/>
      <c r="M4" s="48"/>
    </row>
    <row r="5" spans="4:13" ht="18" customHeight="1" thickBot="1">
      <c r="D5" s="46" t="s">
        <v>5</v>
      </c>
      <c r="F5" s="99"/>
      <c r="G5" s="99"/>
      <c r="H5" s="99"/>
      <c r="I5" s="349" t="s">
        <v>9</v>
      </c>
      <c r="J5" s="350"/>
      <c r="K5" s="351"/>
      <c r="L5" s="100"/>
      <c r="M5" s="101"/>
    </row>
    <row r="6" spans="1:14" s="110" customFormat="1" ht="18" customHeight="1" thickBot="1">
      <c r="A6" s="167" t="s">
        <v>60</v>
      </c>
      <c r="B6" s="75" t="s">
        <v>0</v>
      </c>
      <c r="C6" s="102" t="s">
        <v>1</v>
      </c>
      <c r="D6" s="103" t="s">
        <v>2</v>
      </c>
      <c r="E6" s="104" t="s">
        <v>20</v>
      </c>
      <c r="F6" s="105" t="s">
        <v>4</v>
      </c>
      <c r="G6" s="106" t="s">
        <v>21</v>
      </c>
      <c r="H6" s="106" t="s">
        <v>22</v>
      </c>
      <c r="I6" s="114">
        <v>1</v>
      </c>
      <c r="J6" s="115">
        <v>2</v>
      </c>
      <c r="K6" s="115">
        <v>3</v>
      </c>
      <c r="L6" s="107" t="s">
        <v>6</v>
      </c>
      <c r="M6" s="108" t="s">
        <v>8</v>
      </c>
      <c r="N6" s="109" t="s">
        <v>3</v>
      </c>
    </row>
    <row r="7" spans="1:14" s="113" customFormat="1" ht="18" customHeight="1">
      <c r="A7" s="111">
        <v>1</v>
      </c>
      <c r="B7" s="120">
        <v>105</v>
      </c>
      <c r="C7" s="121" t="s">
        <v>54</v>
      </c>
      <c r="D7" s="122" t="s">
        <v>55</v>
      </c>
      <c r="E7" s="123">
        <v>37312</v>
      </c>
      <c r="F7" s="124" t="s">
        <v>31</v>
      </c>
      <c r="G7" s="124" t="s">
        <v>36</v>
      </c>
      <c r="H7" s="124"/>
      <c r="I7" s="112">
        <v>8.57</v>
      </c>
      <c r="J7" s="112" t="s">
        <v>64</v>
      </c>
      <c r="K7" s="112">
        <v>8.39</v>
      </c>
      <c r="L7" s="206">
        <f aca="true" t="shared" si="0" ref="L7:L12">MAX(I7:K7)</f>
        <v>8.57</v>
      </c>
      <c r="M7" s="207">
        <f aca="true" t="shared" si="1" ref="M7:M12">IF(ISBLANK(L7),"",IF(L7&lt;9.5,"",IF(L7&gt;=18.2,"KSM",IF(L7&gt;=16.5,"I A",IF(L7&gt;=14.4,"II A",IF(L7&gt;=12.3,"III A",IF(L7&gt;=10.7,"I JA",IF(L7&gt;=9.5,"II JA"))))))))</f>
      </c>
      <c r="N7" s="125" t="s">
        <v>32</v>
      </c>
    </row>
    <row r="8" spans="1:15" s="113" customFormat="1" ht="18" customHeight="1">
      <c r="A8" s="111">
        <v>2</v>
      </c>
      <c r="B8" s="120">
        <v>95</v>
      </c>
      <c r="C8" s="121" t="s">
        <v>46</v>
      </c>
      <c r="D8" s="122" t="s">
        <v>47</v>
      </c>
      <c r="E8" s="123" t="s">
        <v>48</v>
      </c>
      <c r="F8" s="124" t="s">
        <v>49</v>
      </c>
      <c r="G8" s="124" t="s">
        <v>50</v>
      </c>
      <c r="H8" s="71"/>
      <c r="I8" s="112">
        <v>11.16</v>
      </c>
      <c r="J8" s="112">
        <v>10.56</v>
      </c>
      <c r="K8" s="112">
        <v>11</v>
      </c>
      <c r="L8" s="206">
        <f t="shared" si="0"/>
        <v>11.16</v>
      </c>
      <c r="M8" s="207" t="str">
        <f t="shared" si="1"/>
        <v>I JA</v>
      </c>
      <c r="N8" s="125" t="s">
        <v>51</v>
      </c>
      <c r="O8" s="94"/>
    </row>
    <row r="9" spans="1:15" s="113" customFormat="1" ht="18" customHeight="1">
      <c r="A9" s="111">
        <v>3</v>
      </c>
      <c r="B9" s="120">
        <v>38</v>
      </c>
      <c r="C9" s="121" t="s">
        <v>43</v>
      </c>
      <c r="D9" s="122" t="s">
        <v>44</v>
      </c>
      <c r="E9" s="123" t="s">
        <v>45</v>
      </c>
      <c r="F9" s="124" t="s">
        <v>33</v>
      </c>
      <c r="G9" s="124" t="s">
        <v>35</v>
      </c>
      <c r="H9" s="124"/>
      <c r="I9" s="112" t="s">
        <v>64</v>
      </c>
      <c r="J9" s="112">
        <v>11.33</v>
      </c>
      <c r="K9" s="112">
        <v>11.77</v>
      </c>
      <c r="L9" s="206">
        <f t="shared" si="0"/>
        <v>11.77</v>
      </c>
      <c r="M9" s="207" t="str">
        <f t="shared" si="1"/>
        <v>I JA</v>
      </c>
      <c r="N9" s="125" t="s">
        <v>34</v>
      </c>
      <c r="O9" s="94"/>
    </row>
    <row r="10" spans="1:15" s="113" customFormat="1" ht="18" customHeight="1">
      <c r="A10" s="111">
        <v>4</v>
      </c>
      <c r="B10" s="120">
        <v>108</v>
      </c>
      <c r="C10" s="121" t="s">
        <v>56</v>
      </c>
      <c r="D10" s="122" t="s">
        <v>57</v>
      </c>
      <c r="E10" s="123">
        <v>38120</v>
      </c>
      <c r="F10" s="124" t="s">
        <v>31</v>
      </c>
      <c r="G10" s="124" t="s">
        <v>36</v>
      </c>
      <c r="H10" s="124"/>
      <c r="I10" s="112">
        <v>11.26</v>
      </c>
      <c r="J10" s="112">
        <v>10.68</v>
      </c>
      <c r="K10" s="112">
        <v>10.47</v>
      </c>
      <c r="L10" s="206">
        <f t="shared" si="0"/>
        <v>11.26</v>
      </c>
      <c r="M10" s="207" t="str">
        <f t="shared" si="1"/>
        <v>I JA</v>
      </c>
      <c r="N10" s="125" t="s">
        <v>32</v>
      </c>
      <c r="O10" s="94"/>
    </row>
    <row r="11" spans="1:15" s="113" customFormat="1" ht="18" customHeight="1">
      <c r="A11" s="111">
        <v>5</v>
      </c>
      <c r="B11" s="120">
        <v>96</v>
      </c>
      <c r="C11" s="121" t="s">
        <v>41</v>
      </c>
      <c r="D11" s="122" t="s">
        <v>52</v>
      </c>
      <c r="E11" s="123" t="s">
        <v>53</v>
      </c>
      <c r="F11" s="124" t="s">
        <v>49</v>
      </c>
      <c r="G11" s="124" t="s">
        <v>50</v>
      </c>
      <c r="H11" s="124"/>
      <c r="I11" s="112">
        <v>9.15</v>
      </c>
      <c r="J11" s="112">
        <v>9.39</v>
      </c>
      <c r="K11" s="112">
        <v>10.05</v>
      </c>
      <c r="L11" s="206">
        <f t="shared" si="0"/>
        <v>10.05</v>
      </c>
      <c r="M11" s="207" t="str">
        <f t="shared" si="1"/>
        <v>II JA</v>
      </c>
      <c r="N11" s="125" t="s">
        <v>51</v>
      </c>
      <c r="O11" s="94"/>
    </row>
    <row r="12" spans="1:15" s="113" customFormat="1" ht="18" customHeight="1">
      <c r="A12" s="111">
        <v>6</v>
      </c>
      <c r="B12" s="120">
        <v>37</v>
      </c>
      <c r="C12" s="121" t="s">
        <v>41</v>
      </c>
      <c r="D12" s="122" t="s">
        <v>42</v>
      </c>
      <c r="E12" s="123">
        <v>37624</v>
      </c>
      <c r="F12" s="124" t="s">
        <v>33</v>
      </c>
      <c r="G12" s="124" t="s">
        <v>35</v>
      </c>
      <c r="H12" s="124"/>
      <c r="I12" s="112">
        <v>13.12</v>
      </c>
      <c r="J12" s="112" t="s">
        <v>64</v>
      </c>
      <c r="K12" s="112" t="s">
        <v>64</v>
      </c>
      <c r="L12" s="206">
        <f t="shared" si="0"/>
        <v>13.12</v>
      </c>
      <c r="M12" s="207" t="str">
        <f t="shared" si="1"/>
        <v>III A</v>
      </c>
      <c r="N12" s="125" t="s">
        <v>61</v>
      </c>
      <c r="O12" s="94"/>
    </row>
    <row r="13" spans="12:13" ht="12.75">
      <c r="L13" s="142"/>
      <c r="M13" s="143"/>
    </row>
  </sheetData>
  <sheetProtection/>
  <mergeCells count="1">
    <mergeCell ref="I5:K5"/>
  </mergeCells>
  <printOptions horizontalCentered="1"/>
  <pageMargins left="0.15748031496062992" right="0.15748031496062992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Step</cp:lastModifiedBy>
  <cp:lastPrinted>2019-02-09T12:19:55Z</cp:lastPrinted>
  <dcterms:created xsi:type="dcterms:W3CDTF">2010-02-04T07:55:30Z</dcterms:created>
  <dcterms:modified xsi:type="dcterms:W3CDTF">2019-02-09T13:05:26Z</dcterms:modified>
  <cp:category/>
  <cp:version/>
  <cp:contentType/>
  <cp:contentStatus/>
</cp:coreProperties>
</file>