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9040" windowHeight="15840" tabRatio="755" firstSheet="12" activeTab="19"/>
  </bookViews>
  <sheets>
    <sheet name="60 M p.bėg." sheetId="2" r:id="rId1"/>
    <sheet name="60 M Finalas" sheetId="10" r:id="rId2"/>
    <sheet name="60 V p.bėg." sheetId="4" r:id="rId3"/>
    <sheet name="60 V Finalas" sheetId="11" r:id="rId4"/>
    <sheet name="300 M bėg. " sheetId="27" r:id="rId5"/>
    <sheet name="300 M Suvestine" sheetId="28" r:id="rId6"/>
    <sheet name="300 V bėg. " sheetId="30" r:id="rId7"/>
    <sheet name="300 V suvestinė" sheetId="31" r:id="rId8"/>
    <sheet name="600 M bėg. " sheetId="12" r:id="rId9"/>
    <sheet name="600 M Suvestinė" sheetId="13" r:id="rId10"/>
    <sheet name="600 V bėg. " sheetId="14" r:id="rId11"/>
    <sheet name="600 V Suvestinė" sheetId="15" r:id="rId12"/>
    <sheet name="1000 M bėg. " sheetId="37" r:id="rId13"/>
    <sheet name="1000 M Suvestinė" sheetId="38" r:id="rId14"/>
    <sheet name="1000 V bėg. " sheetId="39" r:id="rId15"/>
    <sheet name="1000 V Suvestinė" sheetId="40" r:id="rId16"/>
    <sheet name="3000 M" sheetId="8" r:id="rId17"/>
    <sheet name="3000 V" sheetId="9" r:id="rId18"/>
    <sheet name="4x200 M bėg" sheetId="18" r:id="rId19"/>
    <sheet name="4x200 M suvestinė" sheetId="19" r:id="rId20"/>
    <sheet name="4x200 V bėg" sheetId="22" r:id="rId21"/>
    <sheet name=" 4x200 V Suvestinė" sheetId="25" r:id="rId22"/>
    <sheet name="60bb M p.bėg. " sheetId="32" r:id="rId23"/>
    <sheet name="60bb M Finalas" sheetId="33" r:id="rId24"/>
    <sheet name="60bb V p.bėg. " sheetId="34" r:id="rId25"/>
    <sheet name="60bb V Finalas" sheetId="35" r:id="rId26"/>
    <sheet name="1500kl M" sheetId="42" r:id="rId27"/>
    <sheet name="2000kl V" sheetId="43" r:id="rId28"/>
    <sheet name="Aukstis M" sheetId="41" r:id="rId29"/>
    <sheet name="Aukstis V" sheetId="23" r:id="rId30"/>
    <sheet name="Kartis M" sheetId="1" r:id="rId31"/>
    <sheet name="Kartis V" sheetId="16" r:id="rId32"/>
    <sheet name="Tolis M" sheetId="20" r:id="rId33"/>
    <sheet name="Tolis V" sheetId="5" r:id="rId34"/>
    <sheet name="Trišuolis M" sheetId="29" r:id="rId35"/>
    <sheet name="Trišuolis V" sheetId="36" r:id="rId36"/>
    <sheet name="Rutulys M" sheetId="3" r:id="rId37"/>
    <sheet name="Rutulys V" sheetId="17" r:id="rId38"/>
    <sheet name="3000sp.ej M" sheetId="6" r:id="rId39"/>
    <sheet name="5000sp.ėj V" sheetId="7" r:id="rId40"/>
    <sheet name="60 V b.k." sheetId="26" r:id="rId41"/>
    <sheet name="Komandiniai" sheetId="24" r:id="rId42"/>
  </sheets>
  <definedNames>
    <definedName name="_xlnm._FilterDatabase" localSheetId="10" hidden="1">'600 V bėg. '!#REF!</definedName>
    <definedName name="_xlnm._FilterDatabase" localSheetId="11" hidden="1">'600 V Suvestinė'!#REF!</definedName>
    <definedName name="_xlnm._FilterDatabase" localSheetId="23" hidden="1">'60bb M Finalas'!#REF!</definedName>
    <definedName name="_xlnm._FilterDatabase" localSheetId="22" hidden="1">'60bb M p.bėg. '!#REF!</definedName>
    <definedName name="_xlnm._FilterDatabase" localSheetId="28" hidden="1">'Aukstis M'!#REF!</definedName>
    <definedName name="_xlnm._FilterDatabase" localSheetId="30" hidden="1">'Kartis M'!#REF!</definedName>
    <definedName name="_xlnm._FilterDatabase" localSheetId="41" hidden="1">Komandiniai!$A$20:$G$20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9" l="1"/>
  <c r="F43" i="24"/>
  <c r="G43" i="24" s="1"/>
  <c r="F41" i="24"/>
  <c r="G41" i="24" s="1"/>
  <c r="K14" i="43"/>
  <c r="K13" i="43"/>
  <c r="K12" i="43"/>
  <c r="K11" i="43"/>
  <c r="K10" i="43"/>
  <c r="K9" i="43"/>
  <c r="K8" i="43"/>
  <c r="K7" i="43"/>
  <c r="K13" i="42" l="1"/>
  <c r="K12" i="42"/>
  <c r="K11" i="42"/>
  <c r="K10" i="42"/>
  <c r="K9" i="42"/>
  <c r="K8" i="42"/>
  <c r="K7" i="42"/>
  <c r="S12" i="41" l="1"/>
  <c r="S11" i="41"/>
  <c r="S10" i="41"/>
  <c r="S9" i="41"/>
  <c r="S8" i="41"/>
  <c r="S7" i="41"/>
  <c r="K12" i="40" l="1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1" i="40"/>
  <c r="K10" i="40"/>
  <c r="K9" i="40"/>
  <c r="K8" i="40"/>
  <c r="K7" i="40"/>
  <c r="K32" i="39"/>
  <c r="K31" i="39"/>
  <c r="K30" i="39"/>
  <c r="K29" i="39"/>
  <c r="K28" i="39"/>
  <c r="K27" i="39"/>
  <c r="K26" i="39"/>
  <c r="K23" i="39"/>
  <c r="K22" i="39"/>
  <c r="K21" i="39"/>
  <c r="K20" i="39"/>
  <c r="K19" i="39"/>
  <c r="K18" i="39"/>
  <c r="K17" i="39"/>
  <c r="K16" i="39"/>
  <c r="K13" i="39"/>
  <c r="K12" i="39"/>
  <c r="K11" i="39"/>
  <c r="K10" i="39"/>
  <c r="K9" i="39"/>
  <c r="K8" i="39"/>
  <c r="K7" i="39"/>
  <c r="K24" i="38" l="1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K7" i="38"/>
  <c r="K27" i="37"/>
  <c r="K26" i="37"/>
  <c r="K25" i="37"/>
  <c r="K24" i="37"/>
  <c r="K23" i="37"/>
  <c r="K22" i="37"/>
  <c r="K21" i="37"/>
  <c r="K20" i="37"/>
  <c r="K19" i="37"/>
  <c r="K15" i="37"/>
  <c r="K14" i="37"/>
  <c r="K13" i="37"/>
  <c r="K12" i="37"/>
  <c r="K11" i="37"/>
  <c r="K10" i="37"/>
  <c r="K9" i="37"/>
  <c r="K8" i="37"/>
  <c r="K7" i="37"/>
  <c r="Q13" i="36" l="1"/>
  <c r="R13" i="36" s="1"/>
  <c r="Q12" i="36"/>
  <c r="R12" i="36" s="1"/>
  <c r="Q11" i="36"/>
  <c r="R11" i="36" s="1"/>
  <c r="Q10" i="36"/>
  <c r="R10" i="36" s="1"/>
  <c r="Q9" i="36"/>
  <c r="R9" i="36" s="1"/>
  <c r="Q8" i="36"/>
  <c r="R8" i="36" s="1"/>
  <c r="Q7" i="36"/>
  <c r="R7" i="36" s="1"/>
  <c r="N17" i="35" l="1"/>
  <c r="N16" i="35"/>
  <c r="N15" i="35"/>
  <c r="N14" i="35"/>
  <c r="N12" i="35"/>
  <c r="N11" i="35"/>
  <c r="N10" i="35"/>
  <c r="N9" i="35"/>
  <c r="N20" i="34"/>
  <c r="N19" i="34"/>
  <c r="N18" i="34"/>
  <c r="N17" i="34"/>
  <c r="N16" i="34"/>
  <c r="N12" i="34"/>
  <c r="N11" i="34"/>
  <c r="N10" i="34"/>
  <c r="N9" i="34"/>
  <c r="N8" i="34"/>
  <c r="N7" i="34"/>
  <c r="N17" i="33" l="1"/>
  <c r="N16" i="33"/>
  <c r="N15" i="33"/>
  <c r="N14" i="33"/>
  <c r="N12" i="33"/>
  <c r="N10" i="33"/>
  <c r="N9" i="33"/>
  <c r="N8" i="33"/>
  <c r="N20" i="32"/>
  <c r="N19" i="32"/>
  <c r="N18" i="32"/>
  <c r="N16" i="32"/>
  <c r="N12" i="32"/>
  <c r="N11" i="32"/>
  <c r="N9" i="32"/>
  <c r="N8" i="32"/>
  <c r="K44" i="31" l="1"/>
  <c r="K43" i="31"/>
  <c r="K42" i="31"/>
  <c r="K41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6" i="30"/>
  <c r="K65" i="30"/>
  <c r="K64" i="30"/>
  <c r="K60" i="30"/>
  <c r="K59" i="30"/>
  <c r="K58" i="30"/>
  <c r="K54" i="30"/>
  <c r="K53" i="30"/>
  <c r="K52" i="30"/>
  <c r="K48" i="30"/>
  <c r="K46" i="30"/>
  <c r="K42" i="30"/>
  <c r="K41" i="30"/>
  <c r="K40" i="30"/>
  <c r="K39" i="30"/>
  <c r="K34" i="30"/>
  <c r="K33" i="30"/>
  <c r="K32" i="30"/>
  <c r="K28" i="30"/>
  <c r="K27" i="30"/>
  <c r="K26" i="30"/>
  <c r="K25" i="30"/>
  <c r="K22" i="30"/>
  <c r="K21" i="30"/>
  <c r="K20" i="30"/>
  <c r="K16" i="30"/>
  <c r="K15" i="30"/>
  <c r="K14" i="30"/>
  <c r="K13" i="30"/>
  <c r="K10" i="30"/>
  <c r="K8" i="30"/>
  <c r="K7" i="30"/>
  <c r="Q16" i="29" l="1"/>
  <c r="R16" i="29" s="1"/>
  <c r="Q17" i="29"/>
  <c r="R17" i="29" s="1"/>
  <c r="Q15" i="29"/>
  <c r="R15" i="29" s="1"/>
  <c r="Q14" i="29"/>
  <c r="R14" i="29" s="1"/>
  <c r="Q13" i="29"/>
  <c r="R13" i="29" s="1"/>
  <c r="Q12" i="29"/>
  <c r="R12" i="29" s="1"/>
  <c r="Q11" i="29"/>
  <c r="R11" i="29" s="1"/>
  <c r="Q10" i="29"/>
  <c r="R10" i="29" s="1"/>
  <c r="Q9" i="29"/>
  <c r="R9" i="29" s="1"/>
  <c r="Q8" i="29"/>
  <c r="R8" i="29" s="1"/>
  <c r="Q7" i="29"/>
  <c r="R7" i="29" s="1"/>
  <c r="K29" i="28" l="1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55" i="27"/>
  <c r="K54" i="27"/>
  <c r="K49" i="27"/>
  <c r="K48" i="27"/>
  <c r="K43" i="27"/>
  <c r="K42" i="27"/>
  <c r="K34" i="27"/>
  <c r="K33" i="27"/>
  <c r="K32" i="27"/>
  <c r="K28" i="27"/>
  <c r="K27" i="27"/>
  <c r="K26" i="27"/>
  <c r="K25" i="27"/>
  <c r="K20" i="27"/>
  <c r="K19" i="27"/>
  <c r="K16" i="27"/>
  <c r="K15" i="27"/>
  <c r="K14" i="27"/>
  <c r="K13" i="27"/>
  <c r="K10" i="27"/>
  <c r="K9" i="27"/>
  <c r="K8" i="27"/>
  <c r="K7" i="27"/>
  <c r="N11" i="26" l="1"/>
  <c r="N9" i="26"/>
  <c r="N7" i="26"/>
  <c r="N8" i="26"/>
  <c r="N10" i="26"/>
  <c r="L43" i="25" l="1"/>
  <c r="L39" i="25"/>
  <c r="L35" i="25"/>
  <c r="L31" i="25"/>
  <c r="L27" i="25"/>
  <c r="L23" i="25"/>
  <c r="L19" i="25"/>
  <c r="L15" i="25"/>
  <c r="L11" i="25"/>
  <c r="L7" i="25"/>
  <c r="F56" i="24" l="1"/>
  <c r="G56" i="24" s="1"/>
  <c r="F55" i="24"/>
  <c r="G55" i="24" s="1"/>
  <c r="F54" i="24"/>
  <c r="G54" i="24" s="1"/>
  <c r="F53" i="24"/>
  <c r="G53" i="24" s="1"/>
  <c r="F52" i="24"/>
  <c r="G52" i="24" s="1"/>
  <c r="F49" i="24"/>
  <c r="G49" i="24" s="1"/>
  <c r="F45" i="24"/>
  <c r="G45" i="24" s="1"/>
  <c r="F51" i="24"/>
  <c r="G51" i="24" s="1"/>
  <c r="F50" i="24"/>
  <c r="G50" i="24" s="1"/>
  <c r="F44" i="24"/>
  <c r="G44" i="24" s="1"/>
  <c r="F48" i="24"/>
  <c r="G48" i="24" s="1"/>
  <c r="F38" i="24"/>
  <c r="G38" i="24" s="1"/>
  <c r="F42" i="24"/>
  <c r="G42" i="24" s="1"/>
  <c r="F47" i="24"/>
  <c r="G47" i="24" s="1"/>
  <c r="F46" i="24"/>
  <c r="G46" i="24" s="1"/>
  <c r="F39" i="24"/>
  <c r="G39" i="24" s="1"/>
  <c r="F40" i="24"/>
  <c r="G40" i="24" s="1"/>
  <c r="F36" i="24"/>
  <c r="G36" i="24" s="1"/>
  <c r="F34" i="24"/>
  <c r="G34" i="24" s="1"/>
  <c r="F37" i="24"/>
  <c r="G37" i="24" s="1"/>
  <c r="F35" i="24"/>
  <c r="G35" i="24" s="1"/>
  <c r="F33" i="24"/>
  <c r="G33" i="24" s="1"/>
  <c r="F28" i="24"/>
  <c r="G28" i="24" s="1"/>
  <c r="F31" i="24"/>
  <c r="G31" i="24" s="1"/>
  <c r="F27" i="24"/>
  <c r="G27" i="24" s="1"/>
  <c r="F29" i="24"/>
  <c r="G29" i="24" s="1"/>
  <c r="F30" i="24"/>
  <c r="G30" i="24" s="1"/>
  <c r="F32" i="24"/>
  <c r="G32" i="24" s="1"/>
  <c r="F24" i="24"/>
  <c r="G24" i="24" s="1"/>
  <c r="F25" i="24"/>
  <c r="G25" i="24" s="1"/>
  <c r="F26" i="24"/>
  <c r="G26" i="24" s="1"/>
  <c r="F23" i="24"/>
  <c r="G23" i="24" s="1"/>
  <c r="F22" i="24"/>
  <c r="G22" i="24" s="1"/>
  <c r="E13" i="24"/>
  <c r="E15" i="24"/>
  <c r="E12" i="24"/>
  <c r="E14" i="24"/>
  <c r="E10" i="24"/>
  <c r="E11" i="24"/>
  <c r="E9" i="24"/>
  <c r="E8" i="24"/>
  <c r="T11" i="23" l="1"/>
  <c r="T10" i="23"/>
  <c r="T9" i="23"/>
  <c r="T8" i="23"/>
  <c r="T7" i="23"/>
  <c r="L62" i="22" l="1"/>
  <c r="L58" i="22"/>
  <c r="L54" i="22"/>
  <c r="L50" i="22"/>
  <c r="L37" i="22"/>
  <c r="L33" i="22"/>
  <c r="L29" i="22"/>
  <c r="L19" i="22"/>
  <c r="L11" i="22"/>
  <c r="L7" i="22"/>
  <c r="Q25" i="20"/>
  <c r="R25" i="20" s="1"/>
  <c r="Q24" i="20"/>
  <c r="R24" i="20" s="1"/>
  <c r="Q23" i="20"/>
  <c r="R23" i="20" s="1"/>
  <c r="Q22" i="20"/>
  <c r="R22" i="20" s="1"/>
  <c r="Q21" i="20"/>
  <c r="R21" i="20" s="1"/>
  <c r="Q20" i="20"/>
  <c r="R20" i="20" s="1"/>
  <c r="Q19" i="20"/>
  <c r="R19" i="20" s="1"/>
  <c r="Q18" i="20"/>
  <c r="R18" i="20" s="1"/>
  <c r="Q17" i="20"/>
  <c r="R17" i="20" s="1"/>
  <c r="Q16" i="20"/>
  <c r="R16" i="20" s="1"/>
  <c r="Q15" i="20"/>
  <c r="R15" i="20" s="1"/>
  <c r="Q14" i="20"/>
  <c r="R14" i="20" s="1"/>
  <c r="Q13" i="20"/>
  <c r="R13" i="20" s="1"/>
  <c r="Q12" i="20"/>
  <c r="R12" i="20" s="1"/>
  <c r="Q11" i="20"/>
  <c r="R11" i="20" s="1"/>
  <c r="Q10" i="20"/>
  <c r="R10" i="20" s="1"/>
  <c r="Q9" i="20"/>
  <c r="R9" i="20" s="1"/>
  <c r="Q8" i="20"/>
  <c r="R8" i="20" s="1"/>
  <c r="Q7" i="20"/>
  <c r="R7" i="20" s="1"/>
  <c r="L19" i="19" l="1"/>
  <c r="L15" i="19"/>
  <c r="L11" i="19"/>
  <c r="L34" i="18"/>
  <c r="L30" i="18"/>
  <c r="L26" i="18"/>
  <c r="L19" i="18"/>
  <c r="L15" i="18"/>
  <c r="L11" i="18"/>
  <c r="L7" i="18"/>
  <c r="Q20" i="17" l="1"/>
  <c r="R20" i="17" s="1"/>
  <c r="Q19" i="17"/>
  <c r="R19" i="17" s="1"/>
  <c r="Q18" i="17"/>
  <c r="R18" i="17" s="1"/>
  <c r="Q17" i="17"/>
  <c r="R17" i="17" s="1"/>
  <c r="Q16" i="17"/>
  <c r="R16" i="17" s="1"/>
  <c r="Q15" i="17"/>
  <c r="R15" i="17" s="1"/>
  <c r="Q14" i="17"/>
  <c r="R14" i="17" s="1"/>
  <c r="Q13" i="17"/>
  <c r="R13" i="17" s="1"/>
  <c r="Q12" i="17"/>
  <c r="R12" i="17" s="1"/>
  <c r="Q11" i="17"/>
  <c r="R11" i="17" s="1"/>
  <c r="Q10" i="17"/>
  <c r="R10" i="17" s="1"/>
  <c r="Q9" i="17"/>
  <c r="R9" i="17" s="1"/>
  <c r="Q8" i="17"/>
  <c r="R8" i="17" s="1"/>
  <c r="Q7" i="17"/>
  <c r="R7" i="17" s="1"/>
  <c r="Y12" i="16" l="1"/>
  <c r="Y11" i="16"/>
  <c r="Y10" i="16"/>
  <c r="Y9" i="16"/>
  <c r="Y8" i="16"/>
  <c r="Y7" i="16"/>
  <c r="K27" i="15" l="1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33" i="14"/>
  <c r="K32" i="14"/>
  <c r="K31" i="14"/>
  <c r="K30" i="14"/>
  <c r="K29" i="14"/>
  <c r="K28" i="14"/>
  <c r="K27" i="14"/>
  <c r="K23" i="14"/>
  <c r="K22" i="14"/>
  <c r="K21" i="14"/>
  <c r="K20" i="14"/>
  <c r="K19" i="14"/>
  <c r="K18" i="14"/>
  <c r="K17" i="14"/>
  <c r="K13" i="14"/>
  <c r="K12" i="14"/>
  <c r="K11" i="14"/>
  <c r="K10" i="14"/>
  <c r="K9" i="14"/>
  <c r="K8" i="14"/>
  <c r="K7" i="14"/>
  <c r="K25" i="13" l="1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31" i="12"/>
  <c r="K30" i="12"/>
  <c r="K29" i="12"/>
  <c r="K28" i="12"/>
  <c r="K27" i="12"/>
  <c r="K26" i="12"/>
  <c r="K22" i="12"/>
  <c r="K21" i="12"/>
  <c r="K20" i="12"/>
  <c r="K19" i="12"/>
  <c r="K18" i="12"/>
  <c r="K17" i="12"/>
  <c r="K12" i="12"/>
  <c r="K11" i="12"/>
  <c r="K10" i="12"/>
  <c r="K9" i="12"/>
  <c r="K8" i="12"/>
  <c r="N36" i="11" l="1"/>
  <c r="N39" i="11"/>
  <c r="N38" i="11"/>
  <c r="N37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2" i="11"/>
  <c r="N11" i="11"/>
  <c r="N10" i="11"/>
  <c r="N7" i="11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2" i="10"/>
  <c r="N11" i="10"/>
  <c r="N10" i="10"/>
  <c r="N9" i="10"/>
  <c r="N8" i="10"/>
  <c r="K21" i="9" l="1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16" i="8" l="1"/>
  <c r="K15" i="8"/>
  <c r="K14" i="8"/>
  <c r="K13" i="8"/>
  <c r="K12" i="8"/>
  <c r="K11" i="8"/>
  <c r="K10" i="8"/>
  <c r="K9" i="8"/>
  <c r="K8" i="8"/>
  <c r="K7" i="8"/>
  <c r="L9" i="7" l="1"/>
  <c r="L8" i="7"/>
  <c r="L7" i="7"/>
  <c r="L14" i="6" l="1"/>
  <c r="L13" i="6"/>
  <c r="L12" i="6"/>
  <c r="L11" i="6"/>
  <c r="L10" i="6"/>
  <c r="L9" i="6"/>
  <c r="L8" i="6"/>
  <c r="L7" i="6"/>
  <c r="Q14" i="5" l="1"/>
  <c r="R14" i="5" s="1"/>
  <c r="Q13" i="5"/>
  <c r="R13" i="5" s="1"/>
  <c r="Q12" i="5"/>
  <c r="R12" i="5" s="1"/>
  <c r="Q11" i="5"/>
  <c r="R11" i="5" s="1"/>
  <c r="Q10" i="5"/>
  <c r="R10" i="5" s="1"/>
  <c r="Q9" i="5"/>
  <c r="R9" i="5" s="1"/>
  <c r="Q8" i="5"/>
  <c r="R8" i="5" s="1"/>
  <c r="Q7" i="5"/>
  <c r="R7" i="5" s="1"/>
  <c r="N53" i="4" l="1"/>
  <c r="N52" i="4"/>
  <c r="N51" i="4"/>
  <c r="N50" i="4"/>
  <c r="N49" i="4"/>
  <c r="N48" i="4"/>
  <c r="N45" i="4"/>
  <c r="N44" i="4"/>
  <c r="N43" i="4"/>
  <c r="N42" i="4"/>
  <c r="N41" i="4"/>
  <c r="N40" i="4"/>
  <c r="N36" i="4"/>
  <c r="N34" i="4"/>
  <c r="N33" i="4"/>
  <c r="N32" i="4"/>
  <c r="N31" i="4"/>
  <c r="N28" i="4"/>
  <c r="N27" i="4"/>
  <c r="N26" i="4"/>
  <c r="N25" i="4"/>
  <c r="N23" i="4"/>
  <c r="N19" i="4"/>
  <c r="N18" i="4"/>
  <c r="N17" i="4"/>
  <c r="N16" i="4"/>
  <c r="N15" i="4"/>
  <c r="N12" i="4"/>
  <c r="N11" i="4"/>
  <c r="N10" i="4"/>
  <c r="N9" i="4"/>
  <c r="N8" i="4"/>
  <c r="Q22" i="3" l="1"/>
  <c r="R22" i="3" s="1"/>
  <c r="Q21" i="3"/>
  <c r="R21" i="3" s="1"/>
  <c r="Q20" i="3"/>
  <c r="R20" i="3" s="1"/>
  <c r="Q19" i="3"/>
  <c r="R19" i="3" s="1"/>
  <c r="Q18" i="3"/>
  <c r="R18" i="3" s="1"/>
  <c r="Q17" i="3"/>
  <c r="R17" i="3" s="1"/>
  <c r="Q16" i="3"/>
  <c r="R16" i="3" s="1"/>
  <c r="Q15" i="3"/>
  <c r="R15" i="3" s="1"/>
  <c r="Q14" i="3"/>
  <c r="R14" i="3" s="1"/>
  <c r="Q13" i="3"/>
  <c r="R13" i="3" s="1"/>
  <c r="Q12" i="3"/>
  <c r="R12" i="3" s="1"/>
  <c r="Q11" i="3"/>
  <c r="R11" i="3" s="1"/>
  <c r="Q10" i="3"/>
  <c r="R10" i="3" s="1"/>
  <c r="Q9" i="3"/>
  <c r="R9" i="3" s="1"/>
  <c r="Q8" i="3"/>
  <c r="R8" i="3" s="1"/>
  <c r="Q7" i="3"/>
  <c r="R7" i="3" s="1"/>
  <c r="N55" i="2"/>
  <c r="N54" i="2"/>
  <c r="N53" i="2"/>
  <c r="N52" i="2"/>
  <c r="N51" i="2"/>
  <c r="N47" i="2"/>
  <c r="N46" i="2"/>
  <c r="N45" i="2"/>
  <c r="N44" i="2"/>
  <c r="N43" i="2"/>
  <c r="N42" i="2"/>
  <c r="N36" i="2"/>
  <c r="N34" i="2"/>
  <c r="N33" i="2"/>
  <c r="N32" i="2"/>
  <c r="N27" i="2"/>
  <c r="N26" i="2"/>
  <c r="N25" i="2"/>
  <c r="N24" i="2"/>
  <c r="N23" i="2"/>
  <c r="N20" i="2"/>
  <c r="N19" i="2"/>
  <c r="N18" i="2"/>
  <c r="N17" i="2"/>
  <c r="N16" i="2"/>
  <c r="N15" i="2"/>
  <c r="N12" i="2"/>
  <c r="N11" i="2"/>
  <c r="N10" i="2"/>
  <c r="N9" i="2"/>
  <c r="N8" i="2"/>
  <c r="W11" i="1" l="1"/>
  <c r="W8" i="1"/>
  <c r="W10" i="1"/>
  <c r="W13" i="1"/>
  <c r="W9" i="1"/>
  <c r="W7" i="1"/>
  <c r="W12" i="1"/>
</calcChain>
</file>

<file path=xl/sharedStrings.xml><?xml version="1.0" encoding="utf-8"?>
<sst xmlns="http://schemas.openxmlformats.org/spreadsheetml/2006/main" count="7077" uniqueCount="1311">
  <si>
    <t>LIETUVOS JAUNIŲ LENGVOSIOS ATLETIKOS ČEMPIONATAS</t>
  </si>
  <si>
    <t>Kaunas, 2019 m. vasario 8 d.</t>
  </si>
  <si>
    <t>Šuolis su kartimi jaunės</t>
  </si>
  <si>
    <t>Bandymai</t>
  </si>
  <si>
    <t>Vardas</t>
  </si>
  <si>
    <t>Pavardė</t>
  </si>
  <si>
    <t>Gimimo data</t>
  </si>
  <si>
    <t>Komanda</t>
  </si>
  <si>
    <t>SUC</t>
  </si>
  <si>
    <t>Sporto klubas</t>
  </si>
  <si>
    <t>Taškai</t>
  </si>
  <si>
    <t>Rezult.</t>
  </si>
  <si>
    <t>Kv.l.</t>
  </si>
  <si>
    <t>Treneris</t>
  </si>
  <si>
    <t>Ugnė</t>
  </si>
  <si>
    <t>Vrubliauskaitė</t>
  </si>
  <si>
    <t>Šiauliai</t>
  </si>
  <si>
    <t>ŠLASC</t>
  </si>
  <si>
    <t>ind.</t>
  </si>
  <si>
    <t>V. Žiedienė, J. Spudis</t>
  </si>
  <si>
    <t xml:space="preserve">Rugilė </t>
  </si>
  <si>
    <t>Miklyčiūtė</t>
  </si>
  <si>
    <t>2005-05-04</t>
  </si>
  <si>
    <t>Kaunas</t>
  </si>
  <si>
    <t>Startas</t>
  </si>
  <si>
    <t>R.Sadzevičienė</t>
  </si>
  <si>
    <t>Gabija</t>
  </si>
  <si>
    <t>Gališankaitė</t>
  </si>
  <si>
    <t>R.Vasiliauskas</t>
  </si>
  <si>
    <t>Liepa</t>
  </si>
  <si>
    <t>Dambrauskaitė</t>
  </si>
  <si>
    <t>Ema</t>
  </si>
  <si>
    <t>Kančauskaitė</t>
  </si>
  <si>
    <t>2002-12-24</t>
  </si>
  <si>
    <t>Neringa</t>
  </si>
  <si>
    <t>Skipskytė</t>
  </si>
  <si>
    <t>2002-11-17</t>
  </si>
  <si>
    <t>Kaunas 2</t>
  </si>
  <si>
    <t>Aušra</t>
  </si>
  <si>
    <t>Guigaitė</t>
  </si>
  <si>
    <t>2002-03-31</t>
  </si>
  <si>
    <t>DNS</t>
  </si>
  <si>
    <t>XO</t>
  </si>
  <si>
    <t>O</t>
  </si>
  <si>
    <t>XXX</t>
  </si>
  <si>
    <t>XXO</t>
  </si>
  <si>
    <t>Vieta</t>
  </si>
  <si>
    <t>60 m bėgimas jaunės</t>
  </si>
  <si>
    <t>bėgimas iš 6</t>
  </si>
  <si>
    <t>Takas</t>
  </si>
  <si>
    <t>Nr.</t>
  </si>
  <si>
    <t>Klubas</t>
  </si>
  <si>
    <t>Rez.par.b.</t>
  </si>
  <si>
    <t>R.l.</t>
  </si>
  <si>
    <t>Rez.fin.</t>
  </si>
  <si>
    <t>B</t>
  </si>
  <si>
    <t>T</t>
  </si>
  <si>
    <t>Dija</t>
  </si>
  <si>
    <t>Lukšytė</t>
  </si>
  <si>
    <t>2002-09-17</t>
  </si>
  <si>
    <t>Kupiškis</t>
  </si>
  <si>
    <t>KKSC</t>
  </si>
  <si>
    <t>I. Zabulienė</t>
  </si>
  <si>
    <t>9.27</t>
  </si>
  <si>
    <t>Germantė</t>
  </si>
  <si>
    <t>Mikalajūnaitė</t>
  </si>
  <si>
    <t>Panevėžys</t>
  </si>
  <si>
    <t>PKKSC</t>
  </si>
  <si>
    <t>K. Sabalytė</t>
  </si>
  <si>
    <t>8.59</t>
  </si>
  <si>
    <t>Monika</t>
  </si>
  <si>
    <t>Šauva</t>
  </si>
  <si>
    <t>Kėdainiai</t>
  </si>
  <si>
    <t>SC</t>
  </si>
  <si>
    <t>N.Daugėlienė</t>
  </si>
  <si>
    <t>8.34</t>
  </si>
  <si>
    <t>Vesta</t>
  </si>
  <si>
    <t>Ručenko</t>
  </si>
  <si>
    <t>2003-05-23</t>
  </si>
  <si>
    <t>Panevėžys-Tauragė</t>
  </si>
  <si>
    <t>R.Sargūno SG</t>
  </si>
  <si>
    <t>R.Jakubauskas</t>
  </si>
  <si>
    <t>8.20</t>
  </si>
  <si>
    <t>Kotryna</t>
  </si>
  <si>
    <t>Uzialaitė</t>
  </si>
  <si>
    <t>2004-06-13</t>
  </si>
  <si>
    <t>Vilnius</t>
  </si>
  <si>
    <t>VMSC</t>
  </si>
  <si>
    <t>L.Juchnevičienė</t>
  </si>
  <si>
    <t>8.46</t>
  </si>
  <si>
    <t>Urtė</t>
  </si>
  <si>
    <t>Jakutytė</t>
  </si>
  <si>
    <t>Alytus</t>
  </si>
  <si>
    <t>SRC</t>
  </si>
  <si>
    <t>Ž. Leskauskas</t>
  </si>
  <si>
    <t>8.69</t>
  </si>
  <si>
    <t>Gumbinaitė</t>
  </si>
  <si>
    <t>E. Barisienė</t>
  </si>
  <si>
    <t>-</t>
  </si>
  <si>
    <t>Meida</t>
  </si>
  <si>
    <t>Mykolaitytė</t>
  </si>
  <si>
    <t>Marijampolė</t>
  </si>
  <si>
    <t>SC "Sūduva"</t>
  </si>
  <si>
    <t>O.Živilaitė,R.Bindokienė</t>
  </si>
  <si>
    <t>8.56</t>
  </si>
  <si>
    <t>Silvija</t>
  </si>
  <si>
    <t>Žilinskaitė</t>
  </si>
  <si>
    <t>2003-03-24</t>
  </si>
  <si>
    <t>Vilnius 2</t>
  </si>
  <si>
    <t>J.Strumskytė-Razgūnė</t>
  </si>
  <si>
    <t>8.30</t>
  </si>
  <si>
    <t>Radzevičiūtė</t>
  </si>
  <si>
    <t>G.Janušauskas,R.Bindokienė</t>
  </si>
  <si>
    <t>8.18</t>
  </si>
  <si>
    <t>Amanda</t>
  </si>
  <si>
    <t>Viličkaitė</t>
  </si>
  <si>
    <t>2002-03-27</t>
  </si>
  <si>
    <t>Palanga</t>
  </si>
  <si>
    <t>A.Bajoras,D.Rauktys</t>
  </si>
  <si>
    <t>8.41</t>
  </si>
  <si>
    <t>Austė</t>
  </si>
  <si>
    <t>Nezabitauskaitė</t>
  </si>
  <si>
    <t>2002-12-20</t>
  </si>
  <si>
    <t>M.Vadeikis</t>
  </si>
  <si>
    <t>8.68</t>
  </si>
  <si>
    <t>Elada</t>
  </si>
  <si>
    <t>Pūraitė</t>
  </si>
  <si>
    <t>Aistė</t>
  </si>
  <si>
    <t>Sidaraitė</t>
  </si>
  <si>
    <t>8.51</t>
  </si>
  <si>
    <t>Lukrecija</t>
  </si>
  <si>
    <t>Vasilenkaitė</t>
  </si>
  <si>
    <t>Vilnius 1</t>
  </si>
  <si>
    <t>I.Krakoviak-Tolstika,A.Tolstiks</t>
  </si>
  <si>
    <t>8.29</t>
  </si>
  <si>
    <t>Greta</t>
  </si>
  <si>
    <t>Zalatoriūtė</t>
  </si>
  <si>
    <t>N.Gedgaudienė</t>
  </si>
  <si>
    <t>8.09</t>
  </si>
  <si>
    <t>Otilija</t>
  </si>
  <si>
    <t>Gruodytė</t>
  </si>
  <si>
    <t>2002-07-08</t>
  </si>
  <si>
    <t>8.40</t>
  </si>
  <si>
    <t>Danielė</t>
  </si>
  <si>
    <t>Petrylaitė</t>
  </si>
  <si>
    <t>2004-08-03</t>
  </si>
  <si>
    <t>8.67</t>
  </si>
  <si>
    <t>Druskininkai</t>
  </si>
  <si>
    <t xml:space="preserve">SC  </t>
  </si>
  <si>
    <t>DĖK</t>
  </si>
  <si>
    <t>K.Jezepčikas</t>
  </si>
  <si>
    <t>9.14</t>
  </si>
  <si>
    <t>Luka</t>
  </si>
  <si>
    <t>Mikulytė</t>
  </si>
  <si>
    <t>S.Obelėnienė</t>
  </si>
  <si>
    <t>8.48</t>
  </si>
  <si>
    <t>Kamilė</t>
  </si>
  <si>
    <t>Ženevičiūtė</t>
  </si>
  <si>
    <t>2002-09-26</t>
  </si>
  <si>
    <t>E.Žiupkienė</t>
  </si>
  <si>
    <t>Eivilė</t>
  </si>
  <si>
    <t>Cemnolonskytė</t>
  </si>
  <si>
    <t>2002-06-01</t>
  </si>
  <si>
    <t xml:space="preserve">R.Jakubauskas, E.Barisienė </t>
  </si>
  <si>
    <t>7.89</t>
  </si>
  <si>
    <t>Biržai</t>
  </si>
  <si>
    <t>S.Strelcovas</t>
  </si>
  <si>
    <t>8.35</t>
  </si>
  <si>
    <t>Indrė</t>
  </si>
  <si>
    <t>Bernotaitė</t>
  </si>
  <si>
    <t>Klaipėda ind.</t>
  </si>
  <si>
    <t>LAM</t>
  </si>
  <si>
    <t>D.D.Senkai</t>
  </si>
  <si>
    <t>8.66</t>
  </si>
  <si>
    <t>Roberta</t>
  </si>
  <si>
    <t>Rimkevičiūtė</t>
  </si>
  <si>
    <t>L.Milikauskaitė</t>
  </si>
  <si>
    <t>8.70</t>
  </si>
  <si>
    <t>Sabaitytė</t>
  </si>
  <si>
    <t>2002-04-08</t>
  </si>
  <si>
    <t>Airūnė</t>
  </si>
  <si>
    <t>Čegytė</t>
  </si>
  <si>
    <t>2004-06-26</t>
  </si>
  <si>
    <t>D. Vrubliauskas</t>
  </si>
  <si>
    <t>8.28</t>
  </si>
  <si>
    <t>Karolina</t>
  </si>
  <si>
    <t>Talalaitė</t>
  </si>
  <si>
    <t>Kaunas 1</t>
  </si>
  <si>
    <t>7.86</t>
  </si>
  <si>
    <t>Ieva</t>
  </si>
  <si>
    <t>Sobolevska</t>
  </si>
  <si>
    <t>2002-04-11</t>
  </si>
  <si>
    <t>J.Strumskytė-Razgūnė, E.Abušovas</t>
  </si>
  <si>
    <t>Juonytė</t>
  </si>
  <si>
    <t>Nastulevičiūtė</t>
  </si>
  <si>
    <t>2002-06-05</t>
  </si>
  <si>
    <t>DQ</t>
  </si>
  <si>
    <t>D.Skirmantienė</t>
  </si>
  <si>
    <t>8.88</t>
  </si>
  <si>
    <t>Mickutė</t>
  </si>
  <si>
    <t>E.Norvilas</t>
  </si>
  <si>
    <t>Miglė</t>
  </si>
  <si>
    <t>Abromaitytė</t>
  </si>
  <si>
    <t>2003-01-23</t>
  </si>
  <si>
    <t>8.22</t>
  </si>
  <si>
    <t>Andrė</t>
  </si>
  <si>
    <t>Ožechauskaitė</t>
  </si>
  <si>
    <t>2003-11-03</t>
  </si>
  <si>
    <t>A.Skujytė</t>
  </si>
  <si>
    <t>7.69</t>
  </si>
  <si>
    <t>Diana</t>
  </si>
  <si>
    <t>2004-09-30</t>
  </si>
  <si>
    <t>Nerilė</t>
  </si>
  <si>
    <t>Martusevičiūtė</t>
  </si>
  <si>
    <t>2002-11-06</t>
  </si>
  <si>
    <t>NT</t>
  </si>
  <si>
    <t>V.Kozlov,P.Žukienė</t>
  </si>
  <si>
    <t>8.65</t>
  </si>
  <si>
    <t>Rutulio (3 kg) stūmimas jaunės</t>
  </si>
  <si>
    <t xml:space="preserve"> </t>
  </si>
  <si>
    <t>Eilė</t>
  </si>
  <si>
    <t>Rezultatas</t>
  </si>
  <si>
    <t>Olivija</t>
  </si>
  <si>
    <t>Vaitaitytė</t>
  </si>
  <si>
    <t>2002-03-10</t>
  </si>
  <si>
    <t>Gintarė</t>
  </si>
  <si>
    <t>Paulauskaitė</t>
  </si>
  <si>
    <t>2002-03-25</t>
  </si>
  <si>
    <t>Vilnius 1,Šilutė</t>
  </si>
  <si>
    <t>VMSC,Ozo g.</t>
  </si>
  <si>
    <t>x</t>
  </si>
  <si>
    <t>E.Matusevičius,B.Mulskis</t>
  </si>
  <si>
    <t>Kristina</t>
  </si>
  <si>
    <t>Bataitytė</t>
  </si>
  <si>
    <t>2002-11-22</t>
  </si>
  <si>
    <t>Šilutė</t>
  </si>
  <si>
    <t>SM</t>
  </si>
  <si>
    <t>L. Leikuvienė</t>
  </si>
  <si>
    <t>Neda</t>
  </si>
  <si>
    <t>Daugėlaitė</t>
  </si>
  <si>
    <t>Klaipėda</t>
  </si>
  <si>
    <t>A.Pleskys</t>
  </si>
  <si>
    <t>Gabrielė Justina</t>
  </si>
  <si>
    <t>Kaniušaitė</t>
  </si>
  <si>
    <t>2002-06-20</t>
  </si>
  <si>
    <t>Beržyno žiogelis</t>
  </si>
  <si>
    <t>I. Michejeva</t>
  </si>
  <si>
    <t>Dikšaitė</t>
  </si>
  <si>
    <t>Šiaulių r.</t>
  </si>
  <si>
    <t>Kuršėnų SM</t>
  </si>
  <si>
    <t>Meškuičiai</t>
  </si>
  <si>
    <t>P.Vaitkus</t>
  </si>
  <si>
    <t>Armanda</t>
  </si>
  <si>
    <t>Skauminaitė</t>
  </si>
  <si>
    <t>2003-06-10</t>
  </si>
  <si>
    <t>ŠLASC,ŠSG</t>
  </si>
  <si>
    <t>Piramidė</t>
  </si>
  <si>
    <t>J. Baikštienė</t>
  </si>
  <si>
    <t>Nikiforovaitė</t>
  </si>
  <si>
    <t>L.Maleckis</t>
  </si>
  <si>
    <t>Daina</t>
  </si>
  <si>
    <t>Kaveckaitė</t>
  </si>
  <si>
    <t>E. Dilys</t>
  </si>
  <si>
    <t>Skirmantė</t>
  </si>
  <si>
    <t>Sargautytė</t>
  </si>
  <si>
    <t>V.L.Maleckiai</t>
  </si>
  <si>
    <t>Karoblytė</t>
  </si>
  <si>
    <t>2002-11-30</t>
  </si>
  <si>
    <t>9.79</t>
  </si>
  <si>
    <t>Gerda</t>
  </si>
  <si>
    <t>Balsevičiūtė</t>
  </si>
  <si>
    <t>Paulina</t>
  </si>
  <si>
    <t>Kėselytė</t>
  </si>
  <si>
    <t>2003-12-31</t>
  </si>
  <si>
    <t>R.Ramanauskaitė</t>
  </si>
  <si>
    <t>Akvilė</t>
  </si>
  <si>
    <t>Svidraitė</t>
  </si>
  <si>
    <t>V. Barvičiūtė, K. Sabalytė</t>
  </si>
  <si>
    <t>Austėja</t>
  </si>
  <si>
    <t>Sungailaitė</t>
  </si>
  <si>
    <t>R.Sakalauskienė</t>
  </si>
  <si>
    <t>Vaičiūnaitė</t>
  </si>
  <si>
    <t>2002-09-20</t>
  </si>
  <si>
    <t>Utena</t>
  </si>
  <si>
    <t>DSC</t>
  </si>
  <si>
    <t>ULAK</t>
  </si>
  <si>
    <t>V. Zarankienė</t>
  </si>
  <si>
    <t>60 m bėgimas jauniai</t>
  </si>
  <si>
    <t>Ignas</t>
  </si>
  <si>
    <t>Kuktys</t>
  </si>
  <si>
    <t>2003-11-10</t>
  </si>
  <si>
    <t>A.Tolstiks,I.Krakoviak-Tolstika</t>
  </si>
  <si>
    <t>7.80</t>
  </si>
  <si>
    <t>Mantas</t>
  </si>
  <si>
    <t>Žymantas</t>
  </si>
  <si>
    <t>2002-01-31</t>
  </si>
  <si>
    <t>Kelmė</t>
  </si>
  <si>
    <t>VJSM</t>
  </si>
  <si>
    <t>G.Kasputis</t>
  </si>
  <si>
    <t>7.47</t>
  </si>
  <si>
    <t>Nedas</t>
  </si>
  <si>
    <t>Šimkutis</t>
  </si>
  <si>
    <t>7.35</t>
  </si>
  <si>
    <t>Robertas</t>
  </si>
  <si>
    <t>Tumas</t>
  </si>
  <si>
    <t>2002-10-31</t>
  </si>
  <si>
    <t>I.Jefimova</t>
  </si>
  <si>
    <t>7.65</t>
  </si>
  <si>
    <t>Adomas</t>
  </si>
  <si>
    <t>Čeponis</t>
  </si>
  <si>
    <t>A. Dobregienė</t>
  </si>
  <si>
    <t>Gytis</t>
  </si>
  <si>
    <t>Kudulis</t>
  </si>
  <si>
    <t>Jonas</t>
  </si>
  <si>
    <t>Mitrikas</t>
  </si>
  <si>
    <t>2003-07-10</t>
  </si>
  <si>
    <t>A.Bajoras</t>
  </si>
  <si>
    <t>7.78</t>
  </si>
  <si>
    <t>Kristijonas</t>
  </si>
  <si>
    <t>Klimas</t>
  </si>
  <si>
    <t>2002-04-12</t>
  </si>
  <si>
    <t>Raseiniai</t>
  </si>
  <si>
    <t>,,Šokliukas"</t>
  </si>
  <si>
    <t>E.Petrokas</t>
  </si>
  <si>
    <t>7.44</t>
  </si>
  <si>
    <t>Justinas</t>
  </si>
  <si>
    <t>Kulda</t>
  </si>
  <si>
    <t>V. Šmidtas</t>
  </si>
  <si>
    <t>7.32</t>
  </si>
  <si>
    <t>Lukas</t>
  </si>
  <si>
    <t>Šotikas</t>
  </si>
  <si>
    <t>7.60</t>
  </si>
  <si>
    <t>Gustas</t>
  </si>
  <si>
    <t>V.Baronienė</t>
  </si>
  <si>
    <t>8.12</t>
  </si>
  <si>
    <t>Dainius</t>
  </si>
  <si>
    <t>Rudzinskis</t>
  </si>
  <si>
    <t>Švenčionys</t>
  </si>
  <si>
    <t>ŠRSC</t>
  </si>
  <si>
    <t>Aitvaras</t>
  </si>
  <si>
    <t>Z. Zenkevičius</t>
  </si>
  <si>
    <t>Alanas</t>
  </si>
  <si>
    <t>Šablickas</t>
  </si>
  <si>
    <t>2002-02-09</t>
  </si>
  <si>
    <t>7.77</t>
  </si>
  <si>
    <t>Vakaris</t>
  </si>
  <si>
    <t>Toleikis</t>
  </si>
  <si>
    <t>2003-09-03</t>
  </si>
  <si>
    <t>L. Maceika</t>
  </si>
  <si>
    <t>Denisas</t>
  </si>
  <si>
    <t>Belčenkov</t>
  </si>
  <si>
    <t>2002-01-21</t>
  </si>
  <si>
    <t>7.31</t>
  </si>
  <si>
    <t>Airidas</t>
  </si>
  <si>
    <t>Leonavičius</t>
  </si>
  <si>
    <t>R.Bindokienė</t>
  </si>
  <si>
    <t>Edgaras</t>
  </si>
  <si>
    <t>Tinkūnas</t>
  </si>
  <si>
    <t>Džiugas</t>
  </si>
  <si>
    <t>Švaikauskas</t>
  </si>
  <si>
    <t>8.44</t>
  </si>
  <si>
    <t>Oskaras</t>
  </si>
  <si>
    <t>Karlinskas</t>
  </si>
  <si>
    <t>2002-11-08</t>
  </si>
  <si>
    <t>7.75</t>
  </si>
  <si>
    <t>Danielius</t>
  </si>
  <si>
    <t>Adamavičius</t>
  </si>
  <si>
    <t>2002-02-28</t>
  </si>
  <si>
    <t>A.Izergin</t>
  </si>
  <si>
    <t>7.42</t>
  </si>
  <si>
    <t>Arnas</t>
  </si>
  <si>
    <t>Jankauskas</t>
  </si>
  <si>
    <t>2002-04-26</t>
  </si>
  <si>
    <t>Pasvalys</t>
  </si>
  <si>
    <t>"Lėvuo''</t>
  </si>
  <si>
    <t>E.Žilys</t>
  </si>
  <si>
    <t>7.30</t>
  </si>
  <si>
    <t>Miknius</t>
  </si>
  <si>
    <t>2002-01-24</t>
  </si>
  <si>
    <t>7.57</t>
  </si>
  <si>
    <t>Kipras</t>
  </si>
  <si>
    <t>Žukauskas</t>
  </si>
  <si>
    <t>8.00</t>
  </si>
  <si>
    <t>Genys</t>
  </si>
  <si>
    <t>Dovydas</t>
  </si>
  <si>
    <t>Krapukaitis</t>
  </si>
  <si>
    <t>7.71</t>
  </si>
  <si>
    <t>Darius</t>
  </si>
  <si>
    <t>Valaitis</t>
  </si>
  <si>
    <t>2003-01-13</t>
  </si>
  <si>
    <t>7.39</t>
  </si>
  <si>
    <t>Elonas</t>
  </si>
  <si>
    <t>Dalinskas</t>
  </si>
  <si>
    <t>7.28</t>
  </si>
  <si>
    <t>Modestas</t>
  </si>
  <si>
    <t>Kavaliauskas</t>
  </si>
  <si>
    <t>7.55</t>
  </si>
  <si>
    <t>Vitalis</t>
  </si>
  <si>
    <t>Deikus</t>
  </si>
  <si>
    <t>2002-02-25</t>
  </si>
  <si>
    <t>7.84</t>
  </si>
  <si>
    <t>Gabrielis</t>
  </si>
  <si>
    <t>Rapalis</t>
  </si>
  <si>
    <t>8.24</t>
  </si>
  <si>
    <t>Puskunigis</t>
  </si>
  <si>
    <t>V.Gumauskas, V.Šmidtas</t>
  </si>
  <si>
    <t>7.67</t>
  </si>
  <si>
    <t>Srėbalius</t>
  </si>
  <si>
    <t xml:space="preserve">Klaipėda </t>
  </si>
  <si>
    <t>J.Beržinskienė</t>
  </si>
  <si>
    <t>Talalas</t>
  </si>
  <si>
    <t>7.18</t>
  </si>
  <si>
    <t>Valerijus</t>
  </si>
  <si>
    <t>Bakhovkin</t>
  </si>
  <si>
    <t>2003-02-15</t>
  </si>
  <si>
    <t>7.49</t>
  </si>
  <si>
    <t>Julius</t>
  </si>
  <si>
    <t>Babinskas</t>
  </si>
  <si>
    <t>Šuolis į tolį jauniai</t>
  </si>
  <si>
    <t>Merūnas</t>
  </si>
  <si>
    <t>Martinkus</t>
  </si>
  <si>
    <t>2002-01-01</t>
  </si>
  <si>
    <t>Skuodas</t>
  </si>
  <si>
    <t>"Iššūkis"</t>
  </si>
  <si>
    <t>A.Donėla</t>
  </si>
  <si>
    <t>Jokūbas</t>
  </si>
  <si>
    <t>Zareckas</t>
  </si>
  <si>
    <t>Kauno r.</t>
  </si>
  <si>
    <t>A.Starkevičius,A.Gavėnas</t>
  </si>
  <si>
    <t>Vokietaitis</t>
  </si>
  <si>
    <t>2003-10-14</t>
  </si>
  <si>
    <t>Loretis</t>
  </si>
  <si>
    <t>Šnioka</t>
  </si>
  <si>
    <t>2002-05-29</t>
  </si>
  <si>
    <t>Mykolas</t>
  </si>
  <si>
    <t>Pėtelis</t>
  </si>
  <si>
    <t>O.Živilaitė,V.Komisaraitis</t>
  </si>
  <si>
    <t>Rytis</t>
  </si>
  <si>
    <t>Šapka</t>
  </si>
  <si>
    <t>2002-12-19</t>
  </si>
  <si>
    <t>K.Šapka</t>
  </si>
  <si>
    <t>Osvaldas</t>
  </si>
  <si>
    <t>Guščius</t>
  </si>
  <si>
    <t>2002-08-05</t>
  </si>
  <si>
    <t>3000 m sportinis ėjimas jaunės</t>
  </si>
  <si>
    <t>Finalas</t>
  </si>
  <si>
    <t>Įspėjimai</t>
  </si>
  <si>
    <t>Toma</t>
  </si>
  <si>
    <t>Dailidonytė</t>
  </si>
  <si>
    <t>2003-02-23</t>
  </si>
  <si>
    <t>Vilnius 1,Kėdainiai</t>
  </si>
  <si>
    <t>J.Romankovas,R.Kaselis,K.Pavilonis</t>
  </si>
  <si>
    <t>Gabrielė</t>
  </si>
  <si>
    <t>Lukošiūtė</t>
  </si>
  <si>
    <t>2004-11-23</t>
  </si>
  <si>
    <t>Gudzikaitė</t>
  </si>
  <si>
    <t>2002-12-18</t>
  </si>
  <si>
    <t>178</t>
  </si>
  <si>
    <t>Damynaitė</t>
  </si>
  <si>
    <t>2002-08-20</t>
  </si>
  <si>
    <t>Prienai</t>
  </si>
  <si>
    <t>K.Kuzmickienė, G. Goštautaitė</t>
  </si>
  <si>
    <t>154</t>
  </si>
  <si>
    <t>Alita</t>
  </si>
  <si>
    <t>Masionytė</t>
  </si>
  <si>
    <t>2004-07-19</t>
  </si>
  <si>
    <t xml:space="preserve">Jonava </t>
  </si>
  <si>
    <t>Einius</t>
  </si>
  <si>
    <t>G.Goštautaitė</t>
  </si>
  <si>
    <t>151</t>
  </si>
  <si>
    <t>Žaneta</t>
  </si>
  <si>
    <t>Eismontaitė</t>
  </si>
  <si>
    <t>2003-12-15</t>
  </si>
  <si>
    <t>Milanta</t>
  </si>
  <si>
    <t>Sičinskytė</t>
  </si>
  <si>
    <t>2003-04-22</t>
  </si>
  <si>
    <t>J.Romankovas,I.Krakoviak-Tolstika,A.Tolstiks</t>
  </si>
  <si>
    <t>77</t>
  </si>
  <si>
    <t>Jalmokaitė</t>
  </si>
  <si>
    <t>2003-07-13</t>
  </si>
  <si>
    <t>&lt;&lt;</t>
  </si>
  <si>
    <t>5000 m sportinis ėjimas jauniai</t>
  </si>
  <si>
    <t>75</t>
  </si>
  <si>
    <t>Dumbliauskas</t>
  </si>
  <si>
    <t>2003-02-17</t>
  </si>
  <si>
    <t>&lt;</t>
  </si>
  <si>
    <t>131</t>
  </si>
  <si>
    <t>Junčys</t>
  </si>
  <si>
    <t>R.Kaselis</t>
  </si>
  <si>
    <t>76</t>
  </si>
  <si>
    <t>Galčius</t>
  </si>
  <si>
    <t>2002-10-18</t>
  </si>
  <si>
    <t>3000 m bėgimas jaunės</t>
  </si>
  <si>
    <t>Sandra</t>
  </si>
  <si>
    <t>Gurskaitė</t>
  </si>
  <si>
    <t>2002-07-23</t>
  </si>
  <si>
    <t>Vilnius 1,Elektrėnai</t>
  </si>
  <si>
    <t>I.Krakoviak-Tolstika,A.Tolstiks,I.Ivoškienė</t>
  </si>
  <si>
    <t>135</t>
  </si>
  <si>
    <t>Deimantė</t>
  </si>
  <si>
    <t>Kneižytė</t>
  </si>
  <si>
    <t>41</t>
  </si>
  <si>
    <t>Raistė</t>
  </si>
  <si>
    <t>Vaištaraitė</t>
  </si>
  <si>
    <t>D.Jankauskaitė</t>
  </si>
  <si>
    <t>60</t>
  </si>
  <si>
    <t>Bendaravičiūtė</t>
  </si>
  <si>
    <t>V.Komisaraitis</t>
  </si>
  <si>
    <t>46</t>
  </si>
  <si>
    <t>Mingailaitė</t>
  </si>
  <si>
    <t>2003-10-21</t>
  </si>
  <si>
    <t>"Nemunas"</t>
  </si>
  <si>
    <t>R.Norkus</t>
  </si>
  <si>
    <t>147</t>
  </si>
  <si>
    <t>Arijana</t>
  </si>
  <si>
    <t xml:space="preserve">Kotova </t>
  </si>
  <si>
    <t>2002-09-07</t>
  </si>
  <si>
    <t xml:space="preserve">Vilniaus r. </t>
  </si>
  <si>
    <t xml:space="preserve">V. Gražys </t>
  </si>
  <si>
    <t>142</t>
  </si>
  <si>
    <t>Erestida</t>
  </si>
  <si>
    <t>Bagdonaitė</t>
  </si>
  <si>
    <t>2002-06-11</t>
  </si>
  <si>
    <t>50</t>
  </si>
  <si>
    <t>Rugilė</t>
  </si>
  <si>
    <t>Škulevičiūtė</t>
  </si>
  <si>
    <t>129</t>
  </si>
  <si>
    <t>Auksė</t>
  </si>
  <si>
    <t>Eidukaitytė</t>
  </si>
  <si>
    <t>2003-11-13</t>
  </si>
  <si>
    <t>Vilkaviškis</t>
  </si>
  <si>
    <t>VLASK</t>
  </si>
  <si>
    <t>M. Saldukaitis</t>
  </si>
  <si>
    <t>148</t>
  </si>
  <si>
    <t>Julija</t>
  </si>
  <si>
    <t xml:space="preserve">Jačun </t>
  </si>
  <si>
    <t>2002-03-20</t>
  </si>
  <si>
    <t>3000 m bėgimas jauniai</t>
  </si>
  <si>
    <t>118</t>
  </si>
  <si>
    <t>Tomas</t>
  </si>
  <si>
    <t>Bačiulis</t>
  </si>
  <si>
    <t>ŠSG</t>
  </si>
  <si>
    <t>A.Kitanov, R.Razmaitė</t>
  </si>
  <si>
    <t>187</t>
  </si>
  <si>
    <t>Titas</t>
  </si>
  <si>
    <t>Puronas</t>
  </si>
  <si>
    <t>Kaunas ind.</t>
  </si>
  <si>
    <t>P.Aleksandravičius</t>
  </si>
  <si>
    <t>162</t>
  </si>
  <si>
    <t>Deividas</t>
  </si>
  <si>
    <t>Davydovas</t>
  </si>
  <si>
    <t>2003-07-08</t>
  </si>
  <si>
    <t>M.Krakys</t>
  </si>
  <si>
    <t>113</t>
  </si>
  <si>
    <t>Rasimas</t>
  </si>
  <si>
    <t>2003-04-06</t>
  </si>
  <si>
    <t>Šakiai</t>
  </si>
  <si>
    <t>JKSC</t>
  </si>
  <si>
    <t>V. Strokas</t>
  </si>
  <si>
    <t>52</t>
  </si>
  <si>
    <t>Jotkus</t>
  </si>
  <si>
    <t>2003-01-01</t>
  </si>
  <si>
    <t>KMK</t>
  </si>
  <si>
    <t>R.Kančys,L.Kančytė</t>
  </si>
  <si>
    <t>146</t>
  </si>
  <si>
    <t>Deivid</t>
  </si>
  <si>
    <t xml:space="preserve">Zakševski </t>
  </si>
  <si>
    <t>2002-10-21</t>
  </si>
  <si>
    <t>165</t>
  </si>
  <si>
    <t>Dėdinas</t>
  </si>
  <si>
    <t>L.Bružas</t>
  </si>
  <si>
    <t>114</t>
  </si>
  <si>
    <t>Mikas</t>
  </si>
  <si>
    <t>Montvilas</t>
  </si>
  <si>
    <t>A.Lukošaitis</t>
  </si>
  <si>
    <t>78</t>
  </si>
  <si>
    <t>Marius</t>
  </si>
  <si>
    <t>Griušelionis</t>
  </si>
  <si>
    <t>2002-10-28</t>
  </si>
  <si>
    <t>Birštonas</t>
  </si>
  <si>
    <t>A.Mikėno ĖK</t>
  </si>
  <si>
    <t>J. ir P. Juozaičiai</t>
  </si>
  <si>
    <t>51</t>
  </si>
  <si>
    <t>Justas</t>
  </si>
  <si>
    <t>Dobrovolskis</t>
  </si>
  <si>
    <t>2002-02-17</t>
  </si>
  <si>
    <t>119</t>
  </si>
  <si>
    <t>Evaldas</t>
  </si>
  <si>
    <t>Lukošius</t>
  </si>
  <si>
    <t>Šiauliai ind.-Kėdainiai</t>
  </si>
  <si>
    <t>R.Razmaitė,A.Kitanov.R.Kaselis</t>
  </si>
  <si>
    <t>45</t>
  </si>
  <si>
    <t>Miliūnas</t>
  </si>
  <si>
    <t>141</t>
  </si>
  <si>
    <t>Paulius</t>
  </si>
  <si>
    <t>Gudaitis</t>
  </si>
  <si>
    <t>2002-06-29</t>
  </si>
  <si>
    <t>22</t>
  </si>
  <si>
    <t>Kasperiūnas</t>
  </si>
  <si>
    <t>2003-06-29</t>
  </si>
  <si>
    <t>90</t>
  </si>
  <si>
    <t>Deivydas</t>
  </si>
  <si>
    <t>Kručkas</t>
  </si>
  <si>
    <t>A. Klebauskas</t>
  </si>
  <si>
    <t>KSM</t>
  </si>
  <si>
    <t>I A</t>
  </si>
  <si>
    <t>600 m bėgimas jaunės</t>
  </si>
  <si>
    <t>bėgimas iš 3</t>
  </si>
  <si>
    <t>156</t>
  </si>
  <si>
    <t>Sarafinaitė</t>
  </si>
  <si>
    <t>2004-06-07</t>
  </si>
  <si>
    <t>V.Lebeckienė</t>
  </si>
  <si>
    <t>1:05.61 (400)</t>
  </si>
  <si>
    <t>91</t>
  </si>
  <si>
    <t>Agnė</t>
  </si>
  <si>
    <t>Žuklijūtė</t>
  </si>
  <si>
    <t>1:56.97</t>
  </si>
  <si>
    <t>132</t>
  </si>
  <si>
    <t>Galginaitė</t>
  </si>
  <si>
    <t>1:56.75</t>
  </si>
  <si>
    <t>102</t>
  </si>
  <si>
    <t>Kudulytė</t>
  </si>
  <si>
    <t>1:57.05</t>
  </si>
  <si>
    <t>166</t>
  </si>
  <si>
    <t>Fausta</t>
  </si>
  <si>
    <t>Lekavičiūtė</t>
  </si>
  <si>
    <t>6:01.75 (1500)</t>
  </si>
  <si>
    <t>103</t>
  </si>
  <si>
    <t>Bilevičiūtė</t>
  </si>
  <si>
    <t>1:55.46</t>
  </si>
  <si>
    <t>155</t>
  </si>
  <si>
    <t>Malinauskaitė</t>
  </si>
  <si>
    <t>2005-06-05</t>
  </si>
  <si>
    <t>1:54.42</t>
  </si>
  <si>
    <t>100</t>
  </si>
  <si>
    <t>Garbauskaitė</t>
  </si>
  <si>
    <t>1:52.87</t>
  </si>
  <si>
    <t>144</t>
  </si>
  <si>
    <t>Mitkutė</t>
  </si>
  <si>
    <t>Svalė</t>
  </si>
  <si>
    <t>K. Mačėnas</t>
  </si>
  <si>
    <t>1:51.79</t>
  </si>
  <si>
    <t>143</t>
  </si>
  <si>
    <t>Jasaitė</t>
  </si>
  <si>
    <t>2002-12-16</t>
  </si>
  <si>
    <t>1:54.33</t>
  </si>
  <si>
    <t>21</t>
  </si>
  <si>
    <t>Alina</t>
  </si>
  <si>
    <t>Milevskaja</t>
  </si>
  <si>
    <t>1:52.72</t>
  </si>
  <si>
    <t>23</t>
  </si>
  <si>
    <t>Marija</t>
  </si>
  <si>
    <t>Miklaševič</t>
  </si>
  <si>
    <t>1:53.85</t>
  </si>
  <si>
    <t>Elena</t>
  </si>
  <si>
    <t>2003-09-06</t>
  </si>
  <si>
    <t>1:41.51</t>
  </si>
  <si>
    <t>35</t>
  </si>
  <si>
    <t>Jekabsone</t>
  </si>
  <si>
    <t>2003-05-20</t>
  </si>
  <si>
    <t>R.Kančys,D.Virbickas</t>
  </si>
  <si>
    <t>1:42.73</t>
  </si>
  <si>
    <t>18</t>
  </si>
  <si>
    <t>Eglė</t>
  </si>
  <si>
    <t>Vaitulevičiūtė</t>
  </si>
  <si>
    <t>2002-06-09</t>
  </si>
  <si>
    <t>P.Žukienė,V.Kozlov</t>
  </si>
  <si>
    <t>1:46.34</t>
  </si>
  <si>
    <t>34</t>
  </si>
  <si>
    <t>Bartkutė</t>
  </si>
  <si>
    <t>2003-06-21</t>
  </si>
  <si>
    <t>R.Kančys,S.Oželis</t>
  </si>
  <si>
    <t>1:43.70</t>
  </si>
  <si>
    <t>117</t>
  </si>
  <si>
    <t>Deima</t>
  </si>
  <si>
    <t>Janušaitė</t>
  </si>
  <si>
    <t>Šiauliai-Alytus</t>
  </si>
  <si>
    <t>A.Kitanov,R.Razmaitė, V.Šmidtas</t>
  </si>
  <si>
    <t>1:03.03 (400), 2:24.67 (800)</t>
  </si>
  <si>
    <t>72</t>
  </si>
  <si>
    <t>Dovilė</t>
  </si>
  <si>
    <t>Gilytė</t>
  </si>
  <si>
    <t>2004-03-04</t>
  </si>
  <si>
    <t>1:49.06</t>
  </si>
  <si>
    <t>Suvestinė</t>
  </si>
  <si>
    <t>600 m bėgimas jauniai</t>
  </si>
  <si>
    <t>182</t>
  </si>
  <si>
    <t>Andreikėnas</t>
  </si>
  <si>
    <t>2002-09-24</t>
  </si>
  <si>
    <t>Z.Zenkevičius</t>
  </si>
  <si>
    <t>1:35.61</t>
  </si>
  <si>
    <t>1</t>
  </si>
  <si>
    <t>2</t>
  </si>
  <si>
    <t>180</t>
  </si>
  <si>
    <t>Ernestas</t>
  </si>
  <si>
    <t>Razmys</t>
  </si>
  <si>
    <t>2002-06-16</t>
  </si>
  <si>
    <t>R.Turla</t>
  </si>
  <si>
    <t>1:34.41</t>
  </si>
  <si>
    <t>107</t>
  </si>
  <si>
    <t>Tadas</t>
  </si>
  <si>
    <t>Matijošius</t>
  </si>
  <si>
    <t>1:36.82</t>
  </si>
  <si>
    <t>4</t>
  </si>
  <si>
    <t>128</t>
  </si>
  <si>
    <t>Marijus</t>
  </si>
  <si>
    <t>Jankaitis</t>
  </si>
  <si>
    <t>2003-01-19</t>
  </si>
  <si>
    <t>R. Akucevičiūtė</t>
  </si>
  <si>
    <t>1:36.12</t>
  </si>
  <si>
    <t>3</t>
  </si>
  <si>
    <t>20</t>
  </si>
  <si>
    <t>Matas</t>
  </si>
  <si>
    <t>Kukšta</t>
  </si>
  <si>
    <t>2003-12-17</t>
  </si>
  <si>
    <t>1:40.31</t>
  </si>
  <si>
    <t>6</t>
  </si>
  <si>
    <t>56</t>
  </si>
  <si>
    <t>Šelkovskis</t>
  </si>
  <si>
    <t>2002-10-12</t>
  </si>
  <si>
    <t>7</t>
  </si>
  <si>
    <t>138</t>
  </si>
  <si>
    <t>Valentas</t>
  </si>
  <si>
    <t>Urba</t>
  </si>
  <si>
    <t>2002-02-12</t>
  </si>
  <si>
    <t>1:38.41</t>
  </si>
  <si>
    <t>5</t>
  </si>
  <si>
    <t>161</t>
  </si>
  <si>
    <t>Maksimas</t>
  </si>
  <si>
    <t>Senkevičius</t>
  </si>
  <si>
    <t>2002-08-24</t>
  </si>
  <si>
    <t>1:31.57</t>
  </si>
  <si>
    <t>66</t>
  </si>
  <si>
    <t>Armandas</t>
  </si>
  <si>
    <t>1:33.52</t>
  </si>
  <si>
    <t>63</t>
  </si>
  <si>
    <t>Dranginis</t>
  </si>
  <si>
    <t>1:31.49</t>
  </si>
  <si>
    <t>120</t>
  </si>
  <si>
    <t>Janiulis</t>
  </si>
  <si>
    <t>M.Malinauskas, P.Šaučikovas</t>
  </si>
  <si>
    <t>1:33.13</t>
  </si>
  <si>
    <t>62</t>
  </si>
  <si>
    <t>Juozas</t>
  </si>
  <si>
    <t>Bindokas</t>
  </si>
  <si>
    <t>1:31.24</t>
  </si>
  <si>
    <t>163</t>
  </si>
  <si>
    <t>Nojus</t>
  </si>
  <si>
    <t>Katkauskas</t>
  </si>
  <si>
    <t>2003-02-27</t>
  </si>
  <si>
    <t>1:31.89</t>
  </si>
  <si>
    <t>13</t>
  </si>
  <si>
    <t>Erikas</t>
  </si>
  <si>
    <t>Samuchovas</t>
  </si>
  <si>
    <t>2003-05-10</t>
  </si>
  <si>
    <t>Č.Kundrotas</t>
  </si>
  <si>
    <t>1:33.96</t>
  </si>
  <si>
    <t>145</t>
  </si>
  <si>
    <t>Dariuš</t>
  </si>
  <si>
    <t xml:space="preserve">Zabelo </t>
  </si>
  <si>
    <t>2002-01-30</t>
  </si>
  <si>
    <t>1:27.32</t>
  </si>
  <si>
    <t>179</t>
  </si>
  <si>
    <t>Sažinas</t>
  </si>
  <si>
    <t>2002-05-05</t>
  </si>
  <si>
    <t>1:28.02</t>
  </si>
  <si>
    <t>140</t>
  </si>
  <si>
    <t>Budrikas</t>
  </si>
  <si>
    <t>2002-03-26</t>
  </si>
  <si>
    <t>1:26.75</t>
  </si>
  <si>
    <t>Kalindra</t>
  </si>
  <si>
    <t>1:28.34</t>
  </si>
  <si>
    <t>164</t>
  </si>
  <si>
    <t>Arnas Emilis</t>
  </si>
  <si>
    <t>Hiršas</t>
  </si>
  <si>
    <t>2002-06-03</t>
  </si>
  <si>
    <t>1:30.43</t>
  </si>
  <si>
    <t>40</t>
  </si>
  <si>
    <t>Rokas</t>
  </si>
  <si>
    <t>Sviderskis</t>
  </si>
  <si>
    <t>2002-10-02</t>
  </si>
  <si>
    <t>1:30.82</t>
  </si>
  <si>
    <t>160</t>
  </si>
  <si>
    <t>Deimantas</t>
  </si>
  <si>
    <t>Blankas</t>
  </si>
  <si>
    <t>1:28.13</t>
  </si>
  <si>
    <t>Šuolis su kartimi jauniai</t>
  </si>
  <si>
    <t>Šalnaitis</t>
  </si>
  <si>
    <t>R. Ančlauskas</t>
  </si>
  <si>
    <t>Andrius</t>
  </si>
  <si>
    <t>Šimkus</t>
  </si>
  <si>
    <t>Egidijus</t>
  </si>
  <si>
    <t>Sinkevičius</t>
  </si>
  <si>
    <t>Baliukas</t>
  </si>
  <si>
    <t>Gustis</t>
  </si>
  <si>
    <t>Stasiukaitis</t>
  </si>
  <si>
    <t>Dominykas</t>
  </si>
  <si>
    <t>Murnikovas</t>
  </si>
  <si>
    <t>2002-03-18</t>
  </si>
  <si>
    <t>Šiauliai-Kupiškis</t>
  </si>
  <si>
    <t>J.Baikštienė,T.Skalikas,I.Zabulienė</t>
  </si>
  <si>
    <t>X</t>
  </si>
  <si>
    <t xml:space="preserve">Rutulio (5 kg) stūmimas jauniai </t>
  </si>
  <si>
    <t>Karolis</t>
  </si>
  <si>
    <t>Gelažius</t>
  </si>
  <si>
    <t>2002-03-21</t>
  </si>
  <si>
    <t>Vilnius 1,Joniškis</t>
  </si>
  <si>
    <t>Ozo g.</t>
  </si>
  <si>
    <t>J.Radžius, R.Prokopenko</t>
  </si>
  <si>
    <t>Domanaitis</t>
  </si>
  <si>
    <t>Simonas</t>
  </si>
  <si>
    <t>Bakanas</t>
  </si>
  <si>
    <t>Bleidas</t>
  </si>
  <si>
    <t>Makaravičius</t>
  </si>
  <si>
    <t>K. Giedraitis,V.Šmidtas,A.Miliauskas</t>
  </si>
  <si>
    <t>Jonkus</t>
  </si>
  <si>
    <t>2002-07-11</t>
  </si>
  <si>
    <t>"Šata"</t>
  </si>
  <si>
    <t>A.Jasmontas</t>
  </si>
  <si>
    <t>Aurimas</t>
  </si>
  <si>
    <t>Šapalas</t>
  </si>
  <si>
    <t>2003-10-31</t>
  </si>
  <si>
    <t>V.R.Murašovai</t>
  </si>
  <si>
    <t>Vykintas</t>
  </si>
  <si>
    <t>Pocius</t>
  </si>
  <si>
    <t>Rutkūnas</t>
  </si>
  <si>
    <t>Rudzevičius</t>
  </si>
  <si>
    <t>2003-03-12</t>
  </si>
  <si>
    <t>Šinkauskas</t>
  </si>
  <si>
    <t>Karvelis</t>
  </si>
  <si>
    <t>2003-10-24</t>
  </si>
  <si>
    <t>Jurbarkas</t>
  </si>
  <si>
    <t>V. Kokarskaja</t>
  </si>
  <si>
    <t>Jurys</t>
  </si>
  <si>
    <t>Eligijus</t>
  </si>
  <si>
    <t>Eidukas</t>
  </si>
  <si>
    <t>2002-08-03</t>
  </si>
  <si>
    <t>Lukas Justas</t>
  </si>
  <si>
    <t>Filipavičius</t>
  </si>
  <si>
    <t>2003-05-06</t>
  </si>
  <si>
    <t>E.Matusevičius</t>
  </si>
  <si>
    <t>4x200 m bėgimas jaunės</t>
  </si>
  <si>
    <t>bėgimas iš 2</t>
  </si>
  <si>
    <t>Etapas</t>
  </si>
  <si>
    <t>Paula</t>
  </si>
  <si>
    <t>Babrauskaitė</t>
  </si>
  <si>
    <t>32</t>
  </si>
  <si>
    <t>33</t>
  </si>
  <si>
    <t>Augustė</t>
  </si>
  <si>
    <t xml:space="preserve">Markevičiūtė </t>
  </si>
  <si>
    <t>Be1</t>
  </si>
  <si>
    <t>I.Jakubaitytė</t>
  </si>
  <si>
    <t>Atėnė</t>
  </si>
  <si>
    <t>Šliževičiūtė</t>
  </si>
  <si>
    <t>2003-05-22</t>
  </si>
  <si>
    <t>15</t>
  </si>
  <si>
    <t>17</t>
  </si>
  <si>
    <t>47</t>
  </si>
  <si>
    <t>Kudirkaitė</t>
  </si>
  <si>
    <t>2002-10-04</t>
  </si>
  <si>
    <t>48</t>
  </si>
  <si>
    <t>Petrauskaitė</t>
  </si>
  <si>
    <t>2002-03-05</t>
  </si>
  <si>
    <t>O.Pavilionienė</t>
  </si>
  <si>
    <t xml:space="preserve">Vieta </t>
  </si>
  <si>
    <t>Šuolis į tolį jaunės</t>
  </si>
  <si>
    <t>Kščenavičiūtė</t>
  </si>
  <si>
    <t>2002-04-22</t>
  </si>
  <si>
    <t>Emilija</t>
  </si>
  <si>
    <t>Strupaitė</t>
  </si>
  <si>
    <t>2002-10-10</t>
  </si>
  <si>
    <t>G.Janušauskas,O.Živilaitė</t>
  </si>
  <si>
    <t>Grisaitytė</t>
  </si>
  <si>
    <t>Lasickaitė</t>
  </si>
  <si>
    <t>2004-10-27</t>
  </si>
  <si>
    <t>Čeponytė</t>
  </si>
  <si>
    <t>2002-06-27</t>
  </si>
  <si>
    <t>Nemcevičiūtė</t>
  </si>
  <si>
    <t>Volodzkaitė</t>
  </si>
  <si>
    <t>Jonė</t>
  </si>
  <si>
    <t>Marozaitė</t>
  </si>
  <si>
    <t>2003-07-11</t>
  </si>
  <si>
    <t>Žižmantaitė</t>
  </si>
  <si>
    <t>Menkevičiūtė</t>
  </si>
  <si>
    <t>Samytė</t>
  </si>
  <si>
    <t>2003-02-12</t>
  </si>
  <si>
    <t>Takuševičiūtė</t>
  </si>
  <si>
    <t>2002-04-04</t>
  </si>
  <si>
    <t>A.Tolstiks,I.Krakoviak-Tolstiks</t>
  </si>
  <si>
    <t>Justina</t>
  </si>
  <si>
    <t>Ubartaitė</t>
  </si>
  <si>
    <t>2003-01-07</t>
  </si>
  <si>
    <t>4x200 m bėgimas jauniai</t>
  </si>
  <si>
    <t>84</t>
  </si>
  <si>
    <t>81</t>
  </si>
  <si>
    <t>82</t>
  </si>
  <si>
    <t>157</t>
  </si>
  <si>
    <t>158</t>
  </si>
  <si>
    <t>93</t>
  </si>
  <si>
    <t>Rolandas</t>
  </si>
  <si>
    <t>Tichonovičius</t>
  </si>
  <si>
    <t>2002-02-19</t>
  </si>
  <si>
    <t>92</t>
  </si>
  <si>
    <t>65</t>
  </si>
  <si>
    <t>Gailiūnas</t>
  </si>
  <si>
    <t>2003-07-28</t>
  </si>
  <si>
    <t>25</t>
  </si>
  <si>
    <t>Stonkus</t>
  </si>
  <si>
    <t>2002-06-06</t>
  </si>
  <si>
    <t>S. Oželis</t>
  </si>
  <si>
    <t>36</t>
  </si>
  <si>
    <t>105</t>
  </si>
  <si>
    <t>Antanas</t>
  </si>
  <si>
    <t>Zakarka</t>
  </si>
  <si>
    <t>108</t>
  </si>
  <si>
    <t>Kasparas</t>
  </si>
  <si>
    <t>Bačianskas</t>
  </si>
  <si>
    <t>69</t>
  </si>
  <si>
    <t>Zabaras</t>
  </si>
  <si>
    <t>2003-01-12</t>
  </si>
  <si>
    <t>Povilaitis</t>
  </si>
  <si>
    <t>2002-03-13</t>
  </si>
  <si>
    <t>97</t>
  </si>
  <si>
    <t>2002-03-23</t>
  </si>
  <si>
    <t>L. Roikienė</t>
  </si>
  <si>
    <t>109</t>
  </si>
  <si>
    <t>53</t>
  </si>
  <si>
    <t>Šileikis</t>
  </si>
  <si>
    <t>S.Obelienienė</t>
  </si>
  <si>
    <t>58</t>
  </si>
  <si>
    <t>Lapinskas</t>
  </si>
  <si>
    <t>2004-04-04</t>
  </si>
  <si>
    <t>G.Šerėnienė</t>
  </si>
  <si>
    <t>57</t>
  </si>
  <si>
    <t>Martas</t>
  </si>
  <si>
    <t>Damažeckas</t>
  </si>
  <si>
    <t>Šuolis į aukštį jauniai</t>
  </si>
  <si>
    <t>Karkauskas</t>
  </si>
  <si>
    <t>R. Salickas</t>
  </si>
  <si>
    <t>Kisieliauskas</t>
  </si>
  <si>
    <t>2005-03-18</t>
  </si>
  <si>
    <t>Šidlauskas</t>
  </si>
  <si>
    <t>A.Gavelytė</t>
  </si>
  <si>
    <t>Vepštas</t>
  </si>
  <si>
    <t>Didžbalis</t>
  </si>
  <si>
    <t>2002-05-23</t>
  </si>
  <si>
    <t>L. Stanienė</t>
  </si>
  <si>
    <t xml:space="preserve">Panevėžys </t>
  </si>
  <si>
    <t>Kaunas, 2019 m. vasario 8-9 d.</t>
  </si>
  <si>
    <t>KOMANDINIAI REZULTATAI</t>
  </si>
  <si>
    <t>MIESTAI</t>
  </si>
  <si>
    <t>Baudos taškai</t>
  </si>
  <si>
    <t>Viso taškų</t>
  </si>
  <si>
    <t>RAJONAI</t>
  </si>
  <si>
    <t>Bendri taškai</t>
  </si>
  <si>
    <t>Šilutės rajonas</t>
  </si>
  <si>
    <t>Šiaulių rajonas</t>
  </si>
  <si>
    <t>Pasvalio rajonas</t>
  </si>
  <si>
    <t>Kėdainių rajonas</t>
  </si>
  <si>
    <t>Švenčionių rajonas</t>
  </si>
  <si>
    <t>Kelmės rajonas</t>
  </si>
  <si>
    <t>Šakių rajonas</t>
  </si>
  <si>
    <t>Raseinių rajonas</t>
  </si>
  <si>
    <t>Biržų rajonas</t>
  </si>
  <si>
    <t>Vilniaus rajonas</t>
  </si>
  <si>
    <t>Plungės rajonas</t>
  </si>
  <si>
    <t>Jonavos rajonas</t>
  </si>
  <si>
    <t>Utenos rajonas</t>
  </si>
  <si>
    <t>Skuodo rajonas</t>
  </si>
  <si>
    <t>Vilkaviškio rajonas</t>
  </si>
  <si>
    <t>Kauno rajonas</t>
  </si>
  <si>
    <t>Rokiškio rajonas</t>
  </si>
  <si>
    <t>Pakruojo rajonas</t>
  </si>
  <si>
    <t>Akmenės rajonas</t>
  </si>
  <si>
    <t>Kupiškio rajonas</t>
  </si>
  <si>
    <t>Pagėgiai</t>
  </si>
  <si>
    <t>Prienų rajonas</t>
  </si>
  <si>
    <t>Telšių rajonas</t>
  </si>
  <si>
    <t>Joniškio rajonas</t>
  </si>
  <si>
    <t>Jurbarko rajonas</t>
  </si>
  <si>
    <t>Kalvarija</t>
  </si>
  <si>
    <t>Radviliškio rajonas</t>
  </si>
  <si>
    <t>Kaišiadorių rajonas</t>
  </si>
  <si>
    <t>Kretingos rajonas</t>
  </si>
  <si>
    <t xml:space="preserve">Edvinas </t>
  </si>
  <si>
    <t>Morozovas</t>
  </si>
  <si>
    <t>2000-01-13</t>
  </si>
  <si>
    <t>SM"Startas"</t>
  </si>
  <si>
    <t>O.Pavilionienė N.Gedgaudienė</t>
  </si>
  <si>
    <t>Valentinas</t>
  </si>
  <si>
    <t>Bukovskis</t>
  </si>
  <si>
    <t>1995-12-19</t>
  </si>
  <si>
    <t>Berūkštis</t>
  </si>
  <si>
    <t>2000-05-11</t>
  </si>
  <si>
    <t>Donatas</t>
  </si>
  <si>
    <t>Sodaitis</t>
  </si>
  <si>
    <t>1989-04-25</t>
  </si>
  <si>
    <t>COSMA</t>
  </si>
  <si>
    <t>M.Skrabulis</t>
  </si>
  <si>
    <t>Dominykas </t>
  </si>
  <si>
    <t>Brudnius</t>
  </si>
  <si>
    <t>J.Čižauskas</t>
  </si>
  <si>
    <t>Rez.</t>
  </si>
  <si>
    <t>60 m bėgimas Vyrai</t>
  </si>
  <si>
    <t>G.Šerėnienė,I.Jefimova</t>
  </si>
  <si>
    <t>Kaunas, 2019 m. vasario 9 d.</t>
  </si>
  <si>
    <t>300 m bėgimas jaunės</t>
  </si>
  <si>
    <t>bėgimas iš 8</t>
  </si>
  <si>
    <t>31</t>
  </si>
  <si>
    <t>Inga</t>
  </si>
  <si>
    <t>Zybailaitė</t>
  </si>
  <si>
    <t>2002-04-29</t>
  </si>
  <si>
    <t>50.49</t>
  </si>
  <si>
    <t>170</t>
  </si>
  <si>
    <t>49.49</t>
  </si>
  <si>
    <t>167</t>
  </si>
  <si>
    <t>47.87</t>
  </si>
  <si>
    <t>24</t>
  </si>
  <si>
    <t>Dauskurdytė</t>
  </si>
  <si>
    <t>2003-06-06</t>
  </si>
  <si>
    <t>49.20</t>
  </si>
  <si>
    <t>176</t>
  </si>
  <si>
    <t>Lik</t>
  </si>
  <si>
    <t>1:05.38 (400)</t>
  </si>
  <si>
    <t>68</t>
  </si>
  <si>
    <t>47.66</t>
  </si>
  <si>
    <t>101</t>
  </si>
  <si>
    <t>47.50</t>
  </si>
  <si>
    <t>74</t>
  </si>
  <si>
    <t>Juana</t>
  </si>
  <si>
    <t>Montvilaitė</t>
  </si>
  <si>
    <t>2002-05-30</t>
  </si>
  <si>
    <t>Stadija</t>
  </si>
  <si>
    <t>R. Kergytė-Dauskurdienė</t>
  </si>
  <si>
    <t>47.54</t>
  </si>
  <si>
    <t>30</t>
  </si>
  <si>
    <t>Mačiulytė</t>
  </si>
  <si>
    <t>2003-02-08</t>
  </si>
  <si>
    <t>29.65 (200)</t>
  </si>
  <si>
    <t>47.41</t>
  </si>
  <si>
    <t>46.93</t>
  </si>
  <si>
    <t>87</t>
  </si>
  <si>
    <t>Stasionytė</t>
  </si>
  <si>
    <t>121</t>
  </si>
  <si>
    <t>Kučinskaitė</t>
  </si>
  <si>
    <t>R.Razmaitė,A.Kitanov</t>
  </si>
  <si>
    <t>46.91</t>
  </si>
  <si>
    <t>46.61</t>
  </si>
  <si>
    <t>46.86</t>
  </si>
  <si>
    <t>104</t>
  </si>
  <si>
    <t>DNF</t>
  </si>
  <si>
    <t>112</t>
  </si>
  <si>
    <t>Goda</t>
  </si>
  <si>
    <t>Beniušytė</t>
  </si>
  <si>
    <t>A. Ulinskas</t>
  </si>
  <si>
    <t>45.40</t>
  </si>
  <si>
    <t>89</t>
  </si>
  <si>
    <t>Gražulevičiūtė</t>
  </si>
  <si>
    <t>V. Rasiukevičienė</t>
  </si>
  <si>
    <t>44.45</t>
  </si>
  <si>
    <t>46.24</t>
  </si>
  <si>
    <t>44.40</t>
  </si>
  <si>
    <t>43.70</t>
  </si>
  <si>
    <t>44.36</t>
  </si>
  <si>
    <t>27.13 (200)</t>
  </si>
  <si>
    <t>43.44</t>
  </si>
  <si>
    <t>99</t>
  </si>
  <si>
    <t>Mincytė</t>
  </si>
  <si>
    <t>A. Sniečkus</t>
  </si>
  <si>
    <t>44.26</t>
  </si>
  <si>
    <t>42.64</t>
  </si>
  <si>
    <t>172</t>
  </si>
  <si>
    <t>26.45 (200), 1:01.03 (400)</t>
  </si>
  <si>
    <t>Sprinto bėgimo varžybos "Kaunas - 2019"</t>
  </si>
  <si>
    <t>Trišuolis jaunės</t>
  </si>
  <si>
    <t>Raudytė</t>
  </si>
  <si>
    <t>Plungė</t>
  </si>
  <si>
    <t>E.Jurgutis</t>
  </si>
  <si>
    <t>Vėjūnė Gražvilė</t>
  </si>
  <si>
    <t>Kazlauskaitė</t>
  </si>
  <si>
    <t>Jonaitytė</t>
  </si>
  <si>
    <t>2004-05-16</t>
  </si>
  <si>
    <t>Irma</t>
  </si>
  <si>
    <t>V.Kiaulakis</t>
  </si>
  <si>
    <t>Kaunas, 2018 m. vasario 9 d.</t>
  </si>
  <si>
    <t>300 m bėgimas jauniai</t>
  </si>
  <si>
    <t>bėgimas iš 10</t>
  </si>
  <si>
    <r>
      <t>SB</t>
    </r>
    <r>
      <rPr>
        <sz val="8"/>
        <rFont val="Times New Roman"/>
        <family val="1"/>
        <charset val="186"/>
      </rPr>
      <t>300</t>
    </r>
  </si>
  <si>
    <r>
      <t>SB</t>
    </r>
    <r>
      <rPr>
        <sz val="8"/>
        <rFont val="Times New Roman"/>
        <family val="1"/>
        <charset val="186"/>
      </rPr>
      <t>200</t>
    </r>
  </si>
  <si>
    <t>169</t>
  </si>
  <si>
    <t>43.11</t>
  </si>
  <si>
    <t>42.60</t>
  </si>
  <si>
    <t>40.21</t>
  </si>
  <si>
    <t>40.94</t>
  </si>
  <si>
    <t>106</t>
  </si>
  <si>
    <t>44.96</t>
  </si>
  <si>
    <t>149</t>
  </si>
  <si>
    <t>Darvydas</t>
  </si>
  <si>
    <t>Šlivinskas</t>
  </si>
  <si>
    <t>2002-01-17</t>
  </si>
  <si>
    <t>40.01</t>
  </si>
  <si>
    <t>39.97</t>
  </si>
  <si>
    <t>67</t>
  </si>
  <si>
    <t>39.98</t>
  </si>
  <si>
    <t>45.76</t>
  </si>
  <si>
    <t>39.91</t>
  </si>
  <si>
    <t>39.59</t>
  </si>
  <si>
    <t>39.73</t>
  </si>
  <si>
    <t>88</t>
  </si>
  <si>
    <t>Emilis</t>
  </si>
  <si>
    <t>Šukevičius</t>
  </si>
  <si>
    <t>39.57</t>
  </si>
  <si>
    <t>39.19</t>
  </si>
  <si>
    <t>39.42</t>
  </si>
  <si>
    <t>28.63 (200)</t>
  </si>
  <si>
    <t>26.30 (200), 58.57 (400)</t>
  </si>
  <si>
    <t>136</t>
  </si>
  <si>
    <t>38.67</t>
  </si>
  <si>
    <t>26.16 (200), 57.81 (400)</t>
  </si>
  <si>
    <t>86</t>
  </si>
  <si>
    <t>Januša</t>
  </si>
  <si>
    <t>30.13 (200)</t>
  </si>
  <si>
    <t>26.12 (200)</t>
  </si>
  <si>
    <t>111</t>
  </si>
  <si>
    <t>38.64</t>
  </si>
  <si>
    <t>25.44 (200)</t>
  </si>
  <si>
    <t>25.98 (200), 58.76 (400)</t>
  </si>
  <si>
    <t>177</t>
  </si>
  <si>
    <t>24.50 (200)</t>
  </si>
  <si>
    <t>125</t>
  </si>
  <si>
    <t>Algimantas</t>
  </si>
  <si>
    <t>Vežavičius</t>
  </si>
  <si>
    <t>38.09</t>
  </si>
  <si>
    <t>38.60</t>
  </si>
  <si>
    <t>24.47 (200)</t>
  </si>
  <si>
    <t>23.99 (200)</t>
  </si>
  <si>
    <t>37.98</t>
  </si>
  <si>
    <t>110</t>
  </si>
  <si>
    <t>Mindaugas</t>
  </si>
  <si>
    <t>Berdešius</t>
  </si>
  <si>
    <t>37.90</t>
  </si>
  <si>
    <t>36.73</t>
  </si>
  <si>
    <t>23.47 (200)</t>
  </si>
  <si>
    <t>60 m barjerinis bėgimas jaunės (0.762-8.50)</t>
  </si>
  <si>
    <t>Gustė</t>
  </si>
  <si>
    <t>Kulikauskaitė</t>
  </si>
  <si>
    <t>10.09</t>
  </si>
  <si>
    <t>9.56</t>
  </si>
  <si>
    <t>8.91</t>
  </si>
  <si>
    <t>9.64</t>
  </si>
  <si>
    <t>10.35</t>
  </si>
  <si>
    <t>10.99</t>
  </si>
  <si>
    <t>Marija Fausta</t>
  </si>
  <si>
    <t>2003-06-26</t>
  </si>
  <si>
    <t>9.62</t>
  </si>
  <si>
    <t>Klimukaitė</t>
  </si>
  <si>
    <t>9.02</t>
  </si>
  <si>
    <t>Remeikytė</t>
  </si>
  <si>
    <t>9.68</t>
  </si>
  <si>
    <t>Bartkevičiūtė</t>
  </si>
  <si>
    <t>10.39</t>
  </si>
  <si>
    <t>60 m barjerinis bėgimas jauniai (0.914-9.14)</t>
  </si>
  <si>
    <t>8.97</t>
  </si>
  <si>
    <t>8.79</t>
  </si>
  <si>
    <t>Tamašauskas</t>
  </si>
  <si>
    <t>A.Vilčinskienė, R.Adomaitienė</t>
  </si>
  <si>
    <t>8.94</t>
  </si>
  <si>
    <t>9.24</t>
  </si>
  <si>
    <t>Klaidas</t>
  </si>
  <si>
    <t>Taroza</t>
  </si>
  <si>
    <t>8.74</t>
  </si>
  <si>
    <t>8.95</t>
  </si>
  <si>
    <t>Trišuolis jauniai</t>
  </si>
  <si>
    <t>Narijauskas</t>
  </si>
  <si>
    <t>2003-03-11</t>
  </si>
  <si>
    <t>Z.Rajunčius</t>
  </si>
  <si>
    <t>Kupstys</t>
  </si>
  <si>
    <t>Akmenė</t>
  </si>
  <si>
    <t>R.Mačiuvienė</t>
  </si>
  <si>
    <t>Domantas</t>
  </si>
  <si>
    <t>Labutis</t>
  </si>
  <si>
    <t>1000 m bėgimas jaunės</t>
  </si>
  <si>
    <t>1:01.01 (400)</t>
  </si>
  <si>
    <t>73</t>
  </si>
  <si>
    <t>Meda</t>
  </si>
  <si>
    <t>Gasickaitė</t>
  </si>
  <si>
    <t>2003-11-15</t>
  </si>
  <si>
    <t>D. Šaučikovas</t>
  </si>
  <si>
    <t>3:40.29</t>
  </si>
  <si>
    <t>55</t>
  </si>
  <si>
    <t>Ana Karilė</t>
  </si>
  <si>
    <t>Surova</t>
  </si>
  <si>
    <t>2002-01-03</t>
  </si>
  <si>
    <t>3:35.84</t>
  </si>
  <si>
    <t>3:46.22</t>
  </si>
  <si>
    <t>3:51.27</t>
  </si>
  <si>
    <t>3:48.35</t>
  </si>
  <si>
    <t>54</t>
  </si>
  <si>
    <t>3:33.48</t>
  </si>
  <si>
    <t>3:09.21</t>
  </si>
  <si>
    <t>116</t>
  </si>
  <si>
    <t>Repšytė</t>
  </si>
  <si>
    <t>2002-03-30</t>
  </si>
  <si>
    <t>Šiauliai-Tauragė</t>
  </si>
  <si>
    <t>ŠLASC, ŠSG</t>
  </si>
  <si>
    <t>A.Kitanov, R.Razmaitė, I.Lesauskienė</t>
  </si>
  <si>
    <t>3:13.15</t>
  </si>
  <si>
    <t>171</t>
  </si>
  <si>
    <t>Ramanauskaitė</t>
  </si>
  <si>
    <t>3:20.51</t>
  </si>
  <si>
    <t>3:15.83</t>
  </si>
  <si>
    <t>3:28.61</t>
  </si>
  <si>
    <t>173</t>
  </si>
  <si>
    <t>Vytautė</t>
  </si>
  <si>
    <t>Kripulevičiūtė</t>
  </si>
  <si>
    <t>2004-10-22</t>
  </si>
  <si>
    <t>A.Sniečkus</t>
  </si>
  <si>
    <t>3:33.06</t>
  </si>
  <si>
    <t>3:31.87</t>
  </si>
  <si>
    <t>3:33.16</t>
  </si>
  <si>
    <t>3:33.05</t>
  </si>
  <si>
    <t>1000 m bėgimas jauniai</t>
  </si>
  <si>
    <t>2:56.86</t>
  </si>
  <si>
    <t>27</t>
  </si>
  <si>
    <t>Urielis</t>
  </si>
  <si>
    <t>Kunėjus</t>
  </si>
  <si>
    <t>2004-08-09</t>
  </si>
  <si>
    <t>2:59.90</t>
  </si>
  <si>
    <t>Dobrovolskas</t>
  </si>
  <si>
    <t>3:05.82</t>
  </si>
  <si>
    <t>185</t>
  </si>
  <si>
    <t>Erik</t>
  </si>
  <si>
    <t>Černiavski</t>
  </si>
  <si>
    <t>2004-02-19</t>
  </si>
  <si>
    <t>3:00.21</t>
  </si>
  <si>
    <t>3:08.54</t>
  </si>
  <si>
    <t>123</t>
  </si>
  <si>
    <t>Eimantas</t>
  </si>
  <si>
    <t>Končius</t>
  </si>
  <si>
    <t>2:23.83 (800)</t>
  </si>
  <si>
    <t>3:12.46</t>
  </si>
  <si>
    <t>2:53.31</t>
  </si>
  <si>
    <t>2:53.30</t>
  </si>
  <si>
    <t>2:53.19</t>
  </si>
  <si>
    <t>2:50.51</t>
  </si>
  <si>
    <t>2:56.71</t>
  </si>
  <si>
    <t>2:56.70</t>
  </si>
  <si>
    <t>127</t>
  </si>
  <si>
    <t>Žilvinas</t>
  </si>
  <si>
    <t>Navickas</t>
  </si>
  <si>
    <t>2003-07-23</t>
  </si>
  <si>
    <t>2:55.67</t>
  </si>
  <si>
    <t>183</t>
  </si>
  <si>
    <t>Edgar</t>
  </si>
  <si>
    <t>Šupo</t>
  </si>
  <si>
    <t>2003-11-25</t>
  </si>
  <si>
    <t>2:10.52 (800), 4:44.41 (1500)</t>
  </si>
  <si>
    <t>2:37.52</t>
  </si>
  <si>
    <t>2:37.40</t>
  </si>
  <si>
    <t>2:40.37</t>
  </si>
  <si>
    <t>2:45.60</t>
  </si>
  <si>
    <t>71</t>
  </si>
  <si>
    <t>Laurynas</t>
  </si>
  <si>
    <t>Baliutavičius</t>
  </si>
  <si>
    <t>2:48.20</t>
  </si>
  <si>
    <t>2:49.90</t>
  </si>
  <si>
    <t>2:49.41</t>
  </si>
  <si>
    <t>2:41.43</t>
  </si>
  <si>
    <t>Šuolis į aukštį jaunės</t>
  </si>
  <si>
    <t>Kornelija</t>
  </si>
  <si>
    <t>Vičytė</t>
  </si>
  <si>
    <t>Amelita</t>
  </si>
  <si>
    <t>Taujanskaitė</t>
  </si>
  <si>
    <t>D. Maceikienė</t>
  </si>
  <si>
    <t>Narvalaitytė</t>
  </si>
  <si>
    <t>Dominyka</t>
  </si>
  <si>
    <t>Šiuipytė</t>
  </si>
  <si>
    <t>2005-03-01</t>
  </si>
  <si>
    <t>1500 m kliūtinis bėgimas jaunės</t>
  </si>
  <si>
    <t>124</t>
  </si>
  <si>
    <t>Jonikaitė</t>
  </si>
  <si>
    <t>A.Kitanov, R.Razmaitė,I.Lesauskienė</t>
  </si>
  <si>
    <t>Barbora</t>
  </si>
  <si>
    <t>Bučinskaitė</t>
  </si>
  <si>
    <t>2002-06-23</t>
  </si>
  <si>
    <t>T.Krasauskienė</t>
  </si>
  <si>
    <t>134</t>
  </si>
  <si>
    <t>Austrėja</t>
  </si>
  <si>
    <t>2004-10-07</t>
  </si>
  <si>
    <t>J. Baikštienė,J.Beržanskis</t>
  </si>
  <si>
    <t>2000 m kliūtinis bėgimas jauniai (0.840)</t>
  </si>
  <si>
    <t>122</t>
  </si>
  <si>
    <t>Edvinas</t>
  </si>
  <si>
    <t>Armanavičius</t>
  </si>
  <si>
    <t>115</t>
  </si>
  <si>
    <t>Kostas</t>
  </si>
  <si>
    <t>Dagys</t>
  </si>
  <si>
    <t>139</t>
  </si>
  <si>
    <t>Povilas</t>
  </si>
  <si>
    <t>Misevičius</t>
  </si>
  <si>
    <t>2002-12-08</t>
  </si>
  <si>
    <t>Elektrėnai</t>
  </si>
  <si>
    <t>A.Valatkevičius</t>
  </si>
  <si>
    <t>152</t>
  </si>
  <si>
    <t>Lamokovskij</t>
  </si>
  <si>
    <t>2003-09-07</t>
  </si>
  <si>
    <t>Šilalės rajonas</t>
  </si>
  <si>
    <t>II A</t>
  </si>
  <si>
    <t>LRJČ (Šiauliai) taškai</t>
  </si>
  <si>
    <t>LJČ (Kaunas)</t>
  </si>
  <si>
    <t>Kardokaitė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</si>
</sst>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.00\ &quot;Lt&quot;_-;\-* #,##0.00\ &quot;Lt&quot;_-;_-* &quot;-&quot;??\ &quot;Lt&quot;_-;_-@_-"/>
    <numFmt numFmtId="167" formatCode="_(* #,##0.00_);_(* \(#,##0.00\);_(* &quot;-&quot;??_);_(@_)"/>
    <numFmt numFmtId="168" formatCode="yyyy\-mm\-dd;@"/>
    <numFmt numFmtId="169" formatCode="#,##0;\-#,##0;&quot;-&quot;"/>
    <numFmt numFmtId="170" formatCode="#,##0.00;\-#,##0.00;&quot;-&quot;"/>
    <numFmt numFmtId="171" formatCode="#,##0%;\-#,##0%;&quot;- &quot;"/>
    <numFmt numFmtId="172" formatCode="#,##0.0%;\-#,##0.0%;&quot;- &quot;"/>
    <numFmt numFmtId="173" formatCode="#,##0.00%;\-#,##0.00%;&quot;- &quot;"/>
    <numFmt numFmtId="174" formatCode="#,##0.0;\-#,##0.0;&quot;-&quot;"/>
    <numFmt numFmtId="175" formatCode="#,##0;\-#,##0;\-"/>
    <numFmt numFmtId="176" formatCode="#,##0.00;\-#,##0.00;\-"/>
    <numFmt numFmtId="177" formatCode="[$-427]General"/>
    <numFmt numFmtId="178" formatCode="[Red]0%;[Red]\(0%\)"/>
    <numFmt numFmtId="179" formatCode="m:ss.00"/>
    <numFmt numFmtId="180" formatCode="[$-FC27]yyyy\ &quot;m.&quot;\ mmmm\ d\ &quot;d.&quot;;@"/>
    <numFmt numFmtId="181" formatCode="[m]:ss.00"/>
    <numFmt numFmtId="182" formatCode="hh:mm;@"/>
    <numFmt numFmtId="183" formatCode="0.0"/>
    <numFmt numFmtId="184" formatCode="0%;\(0%\)"/>
    <numFmt numFmtId="185" formatCode="0.00\ %"/>
    <numFmt numFmtId="186" formatCode="\ \ @"/>
    <numFmt numFmtId="187" formatCode="\ \ \ \ @"/>
    <numFmt numFmtId="188" formatCode="_-&quot;IRL&quot;* #,##0_-;\-&quot;IRL&quot;* #,##0_-;_-&quot;IRL&quot;* &quot;-&quot;_-;_-@_-"/>
    <numFmt numFmtId="189" formatCode="_-&quot;IRL&quot;* #,##0.00_-;\-&quot;IRL&quot;* #,##0.00_-;_-&quot;IRL&quot;* &quot;-&quot;??_-;_-@_-"/>
    <numFmt numFmtId="190" formatCode="0.000"/>
    <numFmt numFmtId="191" formatCode="#,##0.00&quot; &quot;[$Lt-427];[Red]&quot;-&quot;#,##0.00&quot; &quot;[$Lt-427]"/>
    <numFmt numFmtId="192" formatCode="yyyy/mm/dd;@"/>
    <numFmt numFmtId="193" formatCode="yyyy\.mm\.dd;@"/>
  </numFmts>
  <fonts count="6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7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theme="1"/>
      <name val="Arial1"/>
      <charset val="186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0"/>
      <color theme="1"/>
      <name val="Times New Roman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name val="Arial Cyr"/>
      <charset val="204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name val="TimesLT"/>
    </font>
    <font>
      <sz val="11"/>
      <color rgb="FF000000"/>
      <name val="Calibri"/>
      <family val="2"/>
    </font>
    <font>
      <sz val="14"/>
      <name val="Arial"/>
      <family val="2"/>
      <charset val="186"/>
    </font>
    <font>
      <b/>
      <sz val="11"/>
      <color indexed="8"/>
      <name val="Calibri"/>
      <family val="2"/>
      <charset val="186"/>
      <scheme val="minor"/>
    </font>
    <font>
      <sz val="6"/>
      <name val="Times New Roman"/>
      <family val="1"/>
      <charset val="186"/>
    </font>
    <font>
      <i/>
      <sz val="8"/>
      <name val="Times New Roman"/>
      <family val="1"/>
      <charset val="186"/>
    </font>
    <font>
      <sz val="11"/>
      <color indexed="9"/>
      <name val="Times New Roman"/>
      <family val="1"/>
    </font>
    <font>
      <sz val="6"/>
      <name val="Times New Roman"/>
      <family val="1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  <charset val="186"/>
    </font>
    <font>
      <sz val="11"/>
      <name val="Times New Roman"/>
      <family val="1"/>
    </font>
    <font>
      <sz val="9"/>
      <color theme="1"/>
      <name val="Times New Roman"/>
      <family val="1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77">
    <xf numFmtId="0" fontId="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169" fontId="14" fillId="0" borderId="0" applyFill="0" applyBorder="0" applyAlignment="0"/>
    <xf numFmtId="169" fontId="14" fillId="0" borderId="0" applyFill="0" applyBorder="0" applyAlignment="0"/>
    <xf numFmtId="170" fontId="14" fillId="0" borderId="0" applyFill="0" applyBorder="0" applyAlignment="0"/>
    <xf numFmtId="170" fontId="14" fillId="0" borderId="0" applyFill="0" applyBorder="0" applyAlignment="0"/>
    <xf numFmtId="171" fontId="14" fillId="0" borderId="0" applyFill="0" applyBorder="0" applyAlignment="0"/>
    <xf numFmtId="172" fontId="14" fillId="0" borderId="0" applyFill="0" applyBorder="0" applyAlignment="0"/>
    <xf numFmtId="173" fontId="14" fillId="0" borderId="0" applyFill="0" applyBorder="0" applyAlignment="0"/>
    <xf numFmtId="169" fontId="14" fillId="0" borderId="0" applyFill="0" applyBorder="0" applyAlignment="0"/>
    <xf numFmtId="169" fontId="14" fillId="0" borderId="0" applyFill="0" applyBorder="0" applyAlignment="0"/>
    <xf numFmtId="174" fontId="14" fillId="0" borderId="0" applyFill="0" applyBorder="0" applyAlignment="0"/>
    <xf numFmtId="174" fontId="14" fillId="0" borderId="0" applyFill="0" applyBorder="0" applyAlignment="0"/>
    <xf numFmtId="170" fontId="14" fillId="0" borderId="0" applyFill="0" applyBorder="0" applyAlignment="0"/>
    <xf numFmtId="170" fontId="14" fillId="0" borderId="0" applyFill="0" applyBorder="0" applyAlignment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2" fillId="0" borderId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6" fontId="2" fillId="0" borderId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4" fontId="14" fillId="0" borderId="0" applyFill="0" applyBorder="0" applyAlignment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5" fillId="0" borderId="0" applyFill="0" applyBorder="0" applyAlignment="0"/>
    <xf numFmtId="169" fontId="15" fillId="0" borderId="0" applyFill="0" applyBorder="0" applyAlignment="0"/>
    <xf numFmtId="170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70" fontId="15" fillId="0" borderId="0" applyFill="0" applyBorder="0" applyAlignment="0"/>
    <xf numFmtId="177" fontId="16" fillId="0" borderId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18" fillId="0" borderId="2" applyNumberFormat="0" applyAlignment="0" applyProtection="0">
      <alignment horizontal="left" vertical="center"/>
    </xf>
    <xf numFmtId="0" fontId="18" fillId="0" borderId="2" applyNumberFormat="0" applyAlignment="0" applyProtection="0">
      <alignment horizontal="left" vertical="center"/>
    </xf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0" fontId="17" fillId="3" borderId="10" applyNumberFormat="0" applyBorder="0" applyAlignment="0" applyProtection="0"/>
    <xf numFmtId="10" fontId="17" fillId="3" borderId="10" applyNumberFormat="0" applyBorder="0" applyAlignment="0" applyProtection="0"/>
    <xf numFmtId="0" fontId="2" fillId="0" borderId="0"/>
    <xf numFmtId="0" fontId="2" fillId="0" borderId="0"/>
    <xf numFmtId="0" fontId="1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169" fontId="21" fillId="0" borderId="0" applyFill="0" applyBorder="0" applyAlignment="0"/>
    <xf numFmtId="169" fontId="21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69" fontId="21" fillId="0" borderId="0" applyFill="0" applyBorder="0" applyAlignment="0"/>
    <xf numFmtId="169" fontId="21" fillId="0" borderId="0" applyFill="0" applyBorder="0" applyAlignment="0"/>
    <xf numFmtId="174" fontId="21" fillId="0" borderId="0" applyFill="0" applyBorder="0" applyAlignment="0"/>
    <xf numFmtId="174" fontId="21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78" fontId="22" fillId="0" borderId="0"/>
    <xf numFmtId="178" fontId="22" fillId="0" borderId="0"/>
    <xf numFmtId="0" fontId="2" fillId="0" borderId="0"/>
    <xf numFmtId="168" fontId="20" fillId="0" borderId="0"/>
    <xf numFmtId="0" fontId="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2" fillId="0" borderId="0"/>
    <xf numFmtId="0" fontId="2" fillId="0" borderId="0"/>
    <xf numFmtId="168" fontId="20" fillId="0" borderId="0"/>
    <xf numFmtId="168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0" fillId="0" borderId="0"/>
    <xf numFmtId="168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168" fontId="20" fillId="0" borderId="0"/>
    <xf numFmtId="0" fontId="12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0" fontId="12" fillId="0" borderId="0"/>
    <xf numFmtId="168" fontId="20" fillId="0" borderId="0"/>
    <xf numFmtId="0" fontId="12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168" fontId="20" fillId="0" borderId="0"/>
    <xf numFmtId="0" fontId="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0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168" fontId="2" fillId="0" borderId="0"/>
    <xf numFmtId="180" fontId="2" fillId="0" borderId="0"/>
    <xf numFmtId="180" fontId="2" fillId="0" borderId="0"/>
    <xf numFmtId="168" fontId="2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" fillId="0" borderId="0"/>
    <xf numFmtId="168" fontId="2" fillId="0" borderId="0"/>
    <xf numFmtId="0" fontId="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72" fontId="20" fillId="0" borderId="0"/>
    <xf numFmtId="172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80" fontId="20" fillId="0" borderId="0"/>
    <xf numFmtId="18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80" fontId="20" fillId="0" borderId="0"/>
    <xf numFmtId="18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80" fontId="20" fillId="0" borderId="0"/>
    <xf numFmtId="180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78" fontId="20" fillId="0" borderId="0"/>
    <xf numFmtId="181" fontId="20" fillId="0" borderId="0"/>
    <xf numFmtId="181" fontId="20" fillId="0" borderId="0"/>
    <xf numFmtId="178" fontId="20" fillId="0" borderId="0"/>
    <xf numFmtId="178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0" fontId="20" fillId="0" borderId="0"/>
    <xf numFmtId="180" fontId="20" fillId="0" borderId="0"/>
    <xf numFmtId="18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80" fontId="20" fillId="0" borderId="0"/>
    <xf numFmtId="18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68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5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21" fontId="2" fillId="0" borderId="0"/>
    <xf numFmtId="21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21" fontId="2" fillId="0" borderId="0"/>
    <xf numFmtId="21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0" fontId="12" fillId="0" borderId="0"/>
    <xf numFmtId="0" fontId="12" fillId="0" borderId="0"/>
    <xf numFmtId="168" fontId="20" fillId="0" borderId="0"/>
    <xf numFmtId="0" fontId="1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0" fontId="12" fillId="0" borderId="0"/>
    <xf numFmtId="168" fontId="20" fillId="0" borderId="0"/>
    <xf numFmtId="168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" fillId="0" borderId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2" fillId="0" borderId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2" fillId="0" borderId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5" fontId="2" fillId="0" borderId="0" applyFill="0" applyBorder="0" applyAlignment="0" applyProtection="0"/>
    <xf numFmtId="169" fontId="28" fillId="0" borderId="0" applyFill="0" applyBorder="0" applyAlignment="0"/>
    <xf numFmtId="169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49" fontId="14" fillId="0" borderId="0" applyFill="0" applyBorder="0" applyAlignment="0"/>
    <xf numFmtId="186" fontId="14" fillId="0" borderId="0" applyFill="0" applyBorder="0" applyAlignment="0"/>
    <xf numFmtId="186" fontId="14" fillId="0" borderId="0" applyFill="0" applyBorder="0" applyAlignment="0"/>
    <xf numFmtId="187" fontId="14" fillId="0" borderId="0" applyFill="0" applyBorder="0" applyAlignment="0"/>
    <xf numFmtId="187" fontId="14" fillId="0" borderId="0" applyFill="0" applyBorder="0" applyAlignment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9" fillId="0" borderId="0"/>
    <xf numFmtId="0" fontId="2" fillId="0" borderId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191" fontId="41" fillId="0" borderId="0" applyNumberFormat="0" applyBorder="0" applyProtection="0"/>
    <xf numFmtId="0" fontId="12" fillId="0" borderId="0"/>
    <xf numFmtId="0" fontId="20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21" fontId="24" fillId="0" borderId="0"/>
    <xf numFmtId="21" fontId="24" fillId="0" borderId="0"/>
    <xf numFmtId="21" fontId="24" fillId="0" borderId="0"/>
    <xf numFmtId="168" fontId="24" fillId="0" borderId="0"/>
    <xf numFmtId="168" fontId="24" fillId="0" borderId="0"/>
    <xf numFmtId="168" fontId="24" fillId="0" borderId="0"/>
    <xf numFmtId="21" fontId="24" fillId="0" borderId="0"/>
    <xf numFmtId="21" fontId="24" fillId="0" borderId="0"/>
    <xf numFmtId="21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0" fontId="2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168" fontId="24" fillId="0" borderId="0"/>
    <xf numFmtId="168" fontId="24" fillId="0" borderId="0"/>
    <xf numFmtId="0" fontId="12" fillId="0" borderId="0"/>
    <xf numFmtId="168" fontId="24" fillId="0" borderId="0"/>
    <xf numFmtId="168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68" fontId="24" fillId="0" borderId="0"/>
    <xf numFmtId="168" fontId="24" fillId="0" borderId="0"/>
    <xf numFmtId="168" fontId="24" fillId="0" borderId="0"/>
    <xf numFmtId="180" fontId="24" fillId="0" borderId="0"/>
    <xf numFmtId="180" fontId="24" fillId="0" borderId="0"/>
    <xf numFmtId="180" fontId="24" fillId="0" borderId="0"/>
    <xf numFmtId="168" fontId="24" fillId="0" borderId="0"/>
    <xf numFmtId="168" fontId="24" fillId="0" borderId="0"/>
    <xf numFmtId="168" fontId="24" fillId="0" borderId="0"/>
    <xf numFmtId="180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80" fontId="24" fillId="0" borderId="0"/>
    <xf numFmtId="180" fontId="24" fillId="0" borderId="0"/>
    <xf numFmtId="180" fontId="24" fillId="0" borderId="0"/>
    <xf numFmtId="168" fontId="24" fillId="0" borderId="0"/>
    <xf numFmtId="168" fontId="24" fillId="0" borderId="0"/>
    <xf numFmtId="168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80" fontId="24" fillId="0" borderId="0"/>
    <xf numFmtId="180" fontId="24" fillId="0" borderId="0"/>
    <xf numFmtId="180" fontId="24" fillId="0" borderId="0"/>
    <xf numFmtId="180" fontId="24" fillId="0" borderId="0"/>
    <xf numFmtId="180" fontId="24" fillId="0" borderId="0"/>
    <xf numFmtId="180" fontId="24" fillId="0" borderId="0"/>
    <xf numFmtId="180" fontId="24" fillId="0" borderId="0"/>
    <xf numFmtId="181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0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80" fontId="24" fillId="0" borderId="0"/>
    <xf numFmtId="180" fontId="24" fillId="0" borderId="0"/>
    <xf numFmtId="180" fontId="24" fillId="0" borderId="0"/>
    <xf numFmtId="168" fontId="24" fillId="0" borderId="0"/>
    <xf numFmtId="168" fontId="24" fillId="0" borderId="0"/>
    <xf numFmtId="168" fontId="24" fillId="0" borderId="0"/>
    <xf numFmtId="180" fontId="24" fillId="0" borderId="0"/>
    <xf numFmtId="180" fontId="24" fillId="0" borderId="0"/>
    <xf numFmtId="180" fontId="24" fillId="0" borderId="0"/>
    <xf numFmtId="180" fontId="24" fillId="0" borderId="0"/>
    <xf numFmtId="180" fontId="24" fillId="0" borderId="0"/>
    <xf numFmtId="180" fontId="24" fillId="0" borderId="0"/>
    <xf numFmtId="180" fontId="24" fillId="0" borderId="0"/>
    <xf numFmtId="180" fontId="24" fillId="0" borderId="0"/>
    <xf numFmtId="180" fontId="24" fillId="0" borderId="0"/>
    <xf numFmtId="18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20" fillId="0" borderId="0"/>
    <xf numFmtId="0" fontId="1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 applyBorder="0"/>
    <xf numFmtId="0" fontId="24" fillId="0" borderId="0"/>
    <xf numFmtId="0" fontId="24" fillId="0" borderId="0"/>
    <xf numFmtId="0" fontId="24" fillId="0" borderId="0"/>
    <xf numFmtId="0" fontId="2" fillId="0" borderId="0"/>
    <xf numFmtId="183" fontId="24" fillId="0" borderId="0"/>
    <xf numFmtId="183" fontId="24" fillId="0" borderId="0"/>
    <xf numFmtId="18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21" fontId="24" fillId="0" borderId="0"/>
    <xf numFmtId="21" fontId="24" fillId="0" borderId="0"/>
    <xf numFmtId="21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192" fontId="20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0" fontId="2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2" fillId="0" borderId="0"/>
    <xf numFmtId="0" fontId="2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22" borderId="0" applyNumberFormat="0" applyBorder="0" applyAlignment="0" applyProtection="0"/>
    <xf numFmtId="0" fontId="51" fillId="6" borderId="0" applyNumberFormat="0" applyBorder="0" applyAlignment="0" applyProtection="0"/>
    <xf numFmtId="0" fontId="52" fillId="23" borderId="38" applyNumberFormat="0" applyAlignment="0" applyProtection="0"/>
    <xf numFmtId="0" fontId="53" fillId="24" borderId="39" applyNumberFormat="0" applyAlignment="0" applyProtection="0"/>
    <xf numFmtId="0" fontId="54" fillId="10" borderId="38" applyNumberFormat="0" applyAlignment="0" applyProtection="0"/>
    <xf numFmtId="0" fontId="55" fillId="0" borderId="40" applyNumberFormat="0" applyFill="0" applyAlignment="0" applyProtection="0"/>
    <xf numFmtId="0" fontId="56" fillId="25" borderId="0" applyNumberFormat="0" applyBorder="0" applyAlignment="0" applyProtection="0"/>
    <xf numFmtId="0" fontId="12" fillId="26" borderId="41" applyNumberFormat="0" applyFont="0" applyAlignment="0" applyProtection="0"/>
    <xf numFmtId="0" fontId="23" fillId="0" borderId="0"/>
    <xf numFmtId="0" fontId="24" fillId="0" borderId="0"/>
  </cellStyleXfs>
  <cellXfs count="504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vertical="center"/>
    </xf>
    <xf numFmtId="49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49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1" fontId="8" fillId="0" borderId="4" xfId="2" applyNumberFormat="1" applyFont="1" applyFill="1" applyBorder="1" applyAlignment="1">
      <alignment horizontal="center" vertical="center"/>
    </xf>
    <xf numFmtId="1" fontId="8" fillId="0" borderId="2" xfId="3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/>
    </xf>
    <xf numFmtId="2" fontId="11" fillId="0" borderId="1" xfId="4" applyNumberFormat="1" applyFont="1" applyFill="1" applyBorder="1" applyAlignment="1">
      <alignment horizontal="center" vertical="center"/>
    </xf>
    <xf numFmtId="2" fontId="11" fillId="0" borderId="8" xfId="4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/>
    </xf>
    <xf numFmtId="0" fontId="8" fillId="0" borderId="0" xfId="1" applyFont="1" applyFill="1" applyAlignment="1">
      <alignment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right" vertical="center"/>
    </xf>
    <xf numFmtId="0" fontId="7" fillId="0" borderId="12" xfId="1" applyFont="1" applyFill="1" applyBorder="1" applyAlignment="1">
      <alignment horizontal="left" vertical="center"/>
    </xf>
    <xf numFmtId="168" fontId="6" fillId="0" borderId="10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center" vertical="center"/>
    </xf>
    <xf numFmtId="0" fontId="11" fillId="0" borderId="13" xfId="3" applyNumberFormat="1" applyFont="1" applyFill="1" applyBorder="1" applyAlignment="1">
      <alignment horizontal="center" vertical="center"/>
    </xf>
    <xf numFmtId="2" fontId="7" fillId="0" borderId="14" xfId="1" applyNumberFormat="1" applyFont="1" applyFill="1" applyBorder="1" applyAlignment="1">
      <alignment horizontal="center" vertical="center"/>
    </xf>
    <xf numFmtId="49" fontId="13" fillId="0" borderId="10" xfId="5" applyNumberFormat="1" applyFont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49" fontId="11" fillId="0" borderId="0" xfId="1" applyNumberFormat="1" applyFont="1" applyFill="1" applyAlignment="1">
      <alignment horizontal="left" vertical="center"/>
    </xf>
    <xf numFmtId="0" fontId="2" fillId="0" borderId="0" xfId="1" applyFill="1"/>
    <xf numFmtId="49" fontId="30" fillId="0" borderId="10" xfId="5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1" fillId="0" borderId="0" xfId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49" fontId="9" fillId="0" borderId="0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1" applyFont="1" applyFill="1" applyAlignment="1">
      <alignment horizontal="right" vertical="center"/>
    </xf>
    <xf numFmtId="1" fontId="8" fillId="0" borderId="4" xfId="1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6" fillId="0" borderId="15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31" fillId="0" borderId="10" xfId="1" applyFont="1" applyFill="1" applyBorder="1" applyAlignment="1">
      <alignment horizontal="center" vertical="center"/>
    </xf>
    <xf numFmtId="2" fontId="6" fillId="0" borderId="10" xfId="1" applyNumberFormat="1" applyFont="1" applyFill="1" applyBorder="1" applyAlignment="1">
      <alignment horizontal="center" vertical="center"/>
    </xf>
    <xf numFmtId="190" fontId="11" fillId="0" borderId="10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168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190" fontId="11" fillId="0" borderId="0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2" fillId="0" borderId="0" xfId="1" applyNumberFormat="1" applyFont="1" applyFill="1" applyAlignment="1">
      <alignment horizontal="left" vertical="center"/>
    </xf>
    <xf numFmtId="0" fontId="33" fillId="0" borderId="0" xfId="1" applyFont="1" applyFill="1" applyAlignment="1">
      <alignment horizontal="left" vertical="center"/>
    </xf>
    <xf numFmtId="0" fontId="34" fillId="0" borderId="0" xfId="1" applyFont="1" applyFill="1" applyAlignment="1">
      <alignment horizontal="center" vertical="center"/>
    </xf>
    <xf numFmtId="2" fontId="31" fillId="0" borderId="0" xfId="1" applyNumberFormat="1" applyFont="1" applyFill="1" applyAlignment="1">
      <alignment horizontal="left" vertical="center"/>
    </xf>
    <xf numFmtId="2" fontId="7" fillId="0" borderId="0" xfId="1" applyNumberFormat="1" applyFont="1" applyFill="1" applyAlignment="1">
      <alignment horizontal="center" vertical="center"/>
    </xf>
    <xf numFmtId="0" fontId="35" fillId="0" borderId="0" xfId="1" applyFont="1" applyFill="1" applyAlignment="1">
      <alignment vertical="center"/>
    </xf>
    <xf numFmtId="0" fontId="36" fillId="0" borderId="0" xfId="1" applyFont="1" applyFill="1" applyAlignment="1">
      <alignment vertical="center"/>
    </xf>
    <xf numFmtId="0" fontId="37" fillId="0" borderId="0" xfId="1" applyFont="1" applyFill="1" applyAlignment="1">
      <alignment vertical="center"/>
    </xf>
    <xf numFmtId="49" fontId="36" fillId="0" borderId="0" xfId="1" applyNumberFormat="1" applyFont="1" applyFill="1" applyAlignment="1">
      <alignment horizontal="left" vertical="center"/>
    </xf>
    <xf numFmtId="0" fontId="36" fillId="0" borderId="0" xfId="1" applyFont="1" applyFill="1" applyAlignment="1">
      <alignment horizontal="left" vertical="center"/>
    </xf>
    <xf numFmtId="0" fontId="36" fillId="0" borderId="0" xfId="1" applyFont="1" applyFill="1" applyAlignment="1">
      <alignment horizontal="center" vertical="center"/>
    </xf>
    <xf numFmtId="2" fontId="36" fillId="0" borderId="0" xfId="1" applyNumberFormat="1" applyFont="1" applyFill="1" applyAlignment="1">
      <alignment horizontal="left" vertical="center"/>
    </xf>
    <xf numFmtId="2" fontId="3" fillId="0" borderId="0" xfId="1" applyNumberFormat="1" applyFont="1" applyFill="1" applyAlignment="1">
      <alignment horizontal="center" vertical="center"/>
    </xf>
    <xf numFmtId="49" fontId="35" fillId="0" borderId="0" xfId="1" applyNumberFormat="1" applyFont="1" applyFill="1" applyAlignment="1">
      <alignment horizontal="left" vertical="center"/>
    </xf>
    <xf numFmtId="2" fontId="8" fillId="0" borderId="0" xfId="1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0" fontId="32" fillId="0" borderId="5" xfId="1" applyFont="1" applyFill="1" applyBorder="1" applyAlignment="1">
      <alignment horizontal="right" vertical="center"/>
    </xf>
    <xf numFmtId="0" fontId="32" fillId="0" borderId="6" xfId="1" applyFont="1" applyFill="1" applyBorder="1" applyAlignment="1">
      <alignment horizontal="left" vertical="center"/>
    </xf>
    <xf numFmtId="49" fontId="32" fillId="0" borderId="7" xfId="1" applyNumberFormat="1" applyFont="1" applyFill="1" applyBorder="1" applyAlignment="1">
      <alignment horizontal="center" vertical="center"/>
    </xf>
    <xf numFmtId="0" fontId="32" fillId="0" borderId="7" xfId="1" applyFont="1" applyFill="1" applyBorder="1" applyAlignment="1">
      <alignment horizontal="center" vertical="center"/>
    </xf>
    <xf numFmtId="1" fontId="32" fillId="0" borderId="16" xfId="1" applyNumberFormat="1" applyFont="1" applyFill="1" applyBorder="1" applyAlignment="1">
      <alignment horizontal="center" vertical="center"/>
    </xf>
    <xf numFmtId="1" fontId="32" fillId="0" borderId="17" xfId="1" applyNumberFormat="1" applyFont="1" applyFill="1" applyBorder="1" applyAlignment="1">
      <alignment horizontal="center" vertical="center"/>
    </xf>
    <xf numFmtId="1" fontId="32" fillId="0" borderId="18" xfId="1" applyNumberFormat="1" applyFont="1" applyFill="1" applyBorder="1" applyAlignment="1">
      <alignment horizontal="center" vertical="center"/>
    </xf>
    <xf numFmtId="1" fontId="32" fillId="0" borderId="19" xfId="1" applyNumberFormat="1" applyFont="1" applyFill="1" applyBorder="1" applyAlignment="1">
      <alignment horizontal="center" vertical="center"/>
    </xf>
    <xf numFmtId="2" fontId="8" fillId="0" borderId="6" xfId="1" applyNumberFormat="1" applyFont="1" applyFill="1" applyBorder="1" applyAlignment="1">
      <alignment horizontal="center" vertical="center"/>
    </xf>
    <xf numFmtId="0" fontId="32" fillId="0" borderId="9" xfId="1" applyFont="1" applyFill="1" applyBorder="1" applyAlignment="1">
      <alignment horizontal="left" vertical="center"/>
    </xf>
    <xf numFmtId="0" fontId="32" fillId="0" borderId="0" xfId="1" applyFont="1" applyFill="1" applyAlignment="1">
      <alignment vertical="center"/>
    </xf>
    <xf numFmtId="0" fontId="6" fillId="0" borderId="20" xfId="1" applyFont="1" applyFill="1" applyBorder="1" applyAlignment="1">
      <alignment horizontal="center" vertical="center"/>
    </xf>
    <xf numFmtId="0" fontId="35" fillId="0" borderId="10" xfId="1" applyFont="1" applyFill="1" applyBorder="1" applyAlignment="1">
      <alignment horizontal="left" vertical="center"/>
    </xf>
    <xf numFmtId="2" fontId="38" fillId="0" borderId="10" xfId="1" applyNumberFormat="1" applyFont="1" applyFill="1" applyBorder="1" applyAlignment="1">
      <alignment horizontal="center" vertical="center"/>
    </xf>
    <xf numFmtId="1" fontId="38" fillId="0" borderId="10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34" fillId="0" borderId="0" xfId="1" applyFont="1" applyFill="1" applyAlignment="1">
      <alignment horizontal="left" vertical="center"/>
    </xf>
    <xf numFmtId="2" fontId="13" fillId="0" borderId="0" xfId="1" applyNumberFormat="1" applyFont="1" applyFill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6" fillId="4" borderId="0" xfId="1" applyFont="1" applyFill="1" applyAlignment="1">
      <alignment vertical="center"/>
    </xf>
    <xf numFmtId="0" fontId="3" fillId="0" borderId="0" xfId="1" applyFont="1"/>
    <xf numFmtId="4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3" fillId="0" borderId="0" xfId="177" applyFont="1" applyAlignment="1">
      <alignment vertical="center"/>
    </xf>
    <xf numFmtId="0" fontId="31" fillId="0" borderId="0" xfId="177" applyFont="1" applyAlignment="1">
      <alignment vertical="center"/>
    </xf>
    <xf numFmtId="49" fontId="32" fillId="0" borderId="0" xfId="177" applyNumberFormat="1" applyFont="1" applyAlignment="1">
      <alignment horizontal="left" vertical="center"/>
    </xf>
    <xf numFmtId="0" fontId="33" fillId="0" borderId="0" xfId="177" applyFont="1" applyAlignment="1">
      <alignment horizontal="left" vertical="center"/>
    </xf>
    <xf numFmtId="0" fontId="34" fillId="0" borderId="0" xfId="177" applyFont="1" applyAlignment="1">
      <alignment horizontal="center" vertical="center"/>
    </xf>
    <xf numFmtId="2" fontId="31" fillId="0" borderId="0" xfId="177" applyNumberFormat="1" applyFont="1" applyAlignment="1">
      <alignment horizontal="left" vertical="center"/>
    </xf>
    <xf numFmtId="2" fontId="7" fillId="0" borderId="0" xfId="177" applyNumberFormat="1" applyFont="1" applyFill="1" applyAlignment="1">
      <alignment horizontal="center" vertical="center"/>
    </xf>
    <xf numFmtId="49" fontId="7" fillId="0" borderId="0" xfId="177" applyNumberFormat="1" applyFont="1" applyFill="1" applyAlignment="1">
      <alignment horizontal="center" vertical="center"/>
    </xf>
    <xf numFmtId="0" fontId="35" fillId="0" borderId="0" xfId="177" applyFont="1" applyAlignment="1">
      <alignment vertical="center"/>
    </xf>
    <xf numFmtId="0" fontId="36" fillId="0" borderId="0" xfId="177" applyFont="1" applyAlignment="1">
      <alignment vertical="center"/>
    </xf>
    <xf numFmtId="0" fontId="37" fillId="0" borderId="0" xfId="177" applyFont="1" applyAlignment="1">
      <alignment vertical="center"/>
    </xf>
    <xf numFmtId="49" fontId="36" fillId="0" borderId="0" xfId="177" applyNumberFormat="1" applyFont="1" applyAlignment="1">
      <alignment horizontal="left" vertical="center"/>
    </xf>
    <xf numFmtId="0" fontId="36" fillId="0" borderId="0" xfId="177" applyFont="1" applyAlignment="1">
      <alignment horizontal="left" vertical="center"/>
    </xf>
    <xf numFmtId="0" fontId="36" fillId="0" borderId="0" xfId="177" applyFont="1" applyAlignment="1">
      <alignment horizontal="center" vertical="center"/>
    </xf>
    <xf numFmtId="2" fontId="36" fillId="0" borderId="0" xfId="177" applyNumberFormat="1" applyFont="1" applyAlignment="1">
      <alignment horizontal="left" vertical="center"/>
    </xf>
    <xf numFmtId="2" fontId="3" fillId="0" borderId="0" xfId="177" applyNumberFormat="1" applyFont="1" applyFill="1" applyAlignment="1">
      <alignment horizontal="center" vertical="center"/>
    </xf>
    <xf numFmtId="49" fontId="3" fillId="0" borderId="0" xfId="177" applyNumberFormat="1" applyFont="1" applyFill="1" applyAlignment="1">
      <alignment horizontal="center" vertical="center"/>
    </xf>
    <xf numFmtId="49" fontId="35" fillId="0" borderId="0" xfId="177" applyNumberFormat="1" applyFont="1" applyAlignment="1">
      <alignment horizontal="left" vertical="center"/>
    </xf>
    <xf numFmtId="2" fontId="8" fillId="0" borderId="0" xfId="177" applyNumberFormat="1" applyFont="1" applyFill="1" applyAlignment="1">
      <alignment vertical="center"/>
    </xf>
    <xf numFmtId="49" fontId="8" fillId="0" borderId="0" xfId="177" applyNumberFormat="1" applyFont="1" applyFill="1" applyAlignment="1">
      <alignment vertical="center"/>
    </xf>
    <xf numFmtId="1" fontId="8" fillId="0" borderId="2" xfId="2" applyNumberFormat="1" applyFont="1" applyBorder="1" applyAlignment="1">
      <alignment horizontal="center" vertical="center"/>
    </xf>
    <xf numFmtId="0" fontId="32" fillId="0" borderId="5" xfId="177" applyFont="1" applyBorder="1" applyAlignment="1">
      <alignment horizontal="right" vertical="center"/>
    </xf>
    <xf numFmtId="0" fontId="32" fillId="0" borderId="6" xfId="177" applyFont="1" applyBorder="1" applyAlignment="1">
      <alignment horizontal="left" vertical="center"/>
    </xf>
    <xf numFmtId="49" fontId="32" fillId="0" borderId="7" xfId="177" applyNumberFormat="1" applyFont="1" applyBorder="1" applyAlignment="1">
      <alignment horizontal="center" vertical="center"/>
    </xf>
    <xf numFmtId="0" fontId="32" fillId="0" borderId="7" xfId="177" applyFont="1" applyBorder="1" applyAlignment="1">
      <alignment horizontal="center" vertical="center"/>
    </xf>
    <xf numFmtId="0" fontId="8" fillId="0" borderId="7" xfId="177" applyFont="1" applyBorder="1" applyAlignment="1">
      <alignment horizontal="center" vertical="center"/>
    </xf>
    <xf numFmtId="1" fontId="32" fillId="0" borderId="16" xfId="177" applyNumberFormat="1" applyFont="1" applyBorder="1" applyAlignment="1">
      <alignment horizontal="center" vertical="center"/>
    </xf>
    <xf numFmtId="1" fontId="32" fillId="0" borderId="17" xfId="177" applyNumberFormat="1" applyFont="1" applyBorder="1" applyAlignment="1">
      <alignment horizontal="center" vertical="center"/>
    </xf>
    <xf numFmtId="1" fontId="32" fillId="0" borderId="17" xfId="1" applyNumberFormat="1" applyFont="1" applyBorder="1" applyAlignment="1">
      <alignment horizontal="center" vertical="center"/>
    </xf>
    <xf numFmtId="1" fontId="32" fillId="0" borderId="18" xfId="177" applyNumberFormat="1" applyFont="1" applyBorder="1" applyAlignment="1">
      <alignment horizontal="center" vertical="center"/>
    </xf>
    <xf numFmtId="1" fontId="32" fillId="0" borderId="19" xfId="177" applyNumberFormat="1" applyFont="1" applyBorder="1" applyAlignment="1">
      <alignment horizontal="center" vertical="center"/>
    </xf>
    <xf numFmtId="2" fontId="8" fillId="0" borderId="6" xfId="177" applyNumberFormat="1" applyFont="1" applyFill="1" applyBorder="1" applyAlignment="1">
      <alignment horizontal="center" vertical="center"/>
    </xf>
    <xf numFmtId="49" fontId="8" fillId="0" borderId="5" xfId="177" applyNumberFormat="1" applyFont="1" applyFill="1" applyBorder="1" applyAlignment="1">
      <alignment horizontal="center" vertical="center"/>
    </xf>
    <xf numFmtId="0" fontId="32" fillId="0" borderId="9" xfId="177" applyFont="1" applyBorder="1" applyAlignment="1">
      <alignment horizontal="left" vertical="center"/>
    </xf>
    <xf numFmtId="0" fontId="32" fillId="0" borderId="0" xfId="177" applyFont="1" applyAlignment="1">
      <alignment vertical="center"/>
    </xf>
    <xf numFmtId="0" fontId="6" fillId="0" borderId="15" xfId="177" applyFont="1" applyBorder="1" applyAlignment="1">
      <alignment horizontal="center" vertical="center"/>
    </xf>
    <xf numFmtId="0" fontId="6" fillId="0" borderId="20" xfId="177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7" fillId="0" borderId="12" xfId="1" applyFont="1" applyBorder="1" applyAlignment="1">
      <alignment horizontal="left" vertical="center"/>
    </xf>
    <xf numFmtId="168" fontId="6" fillId="0" borderId="10" xfId="1" applyNumberFormat="1" applyFont="1" applyBorder="1" applyAlignment="1">
      <alignment horizontal="center" vertical="center"/>
    </xf>
    <xf numFmtId="0" fontId="11" fillId="0" borderId="10" xfId="1" applyFont="1" applyBorder="1" applyAlignment="1">
      <alignment horizontal="left" vertical="center"/>
    </xf>
    <xf numFmtId="2" fontId="38" fillId="0" borderId="10" xfId="177" applyNumberFormat="1" applyFont="1" applyBorder="1" applyAlignment="1">
      <alignment horizontal="center" vertical="center"/>
    </xf>
    <xf numFmtId="1" fontId="35" fillId="0" borderId="10" xfId="177" applyNumberFormat="1" applyFont="1" applyBorder="1" applyAlignment="1">
      <alignment horizontal="center" vertical="center"/>
    </xf>
    <xf numFmtId="2" fontId="39" fillId="0" borderId="10" xfId="177" applyNumberFormat="1" applyFont="1" applyFill="1" applyBorder="1" applyAlignment="1">
      <alignment horizontal="center" vertical="center"/>
    </xf>
    <xf numFmtId="0" fontId="40" fillId="0" borderId="10" xfId="177" applyFont="1" applyFill="1" applyBorder="1" applyAlignment="1">
      <alignment horizontal="center" vertical="center"/>
    </xf>
    <xf numFmtId="0" fontId="34" fillId="0" borderId="0" xfId="177" applyFont="1" applyAlignment="1">
      <alignment horizontal="left" vertical="center"/>
    </xf>
    <xf numFmtId="2" fontId="13" fillId="0" borderId="0" xfId="177" applyNumberFormat="1" applyFont="1" applyAlignment="1">
      <alignment horizontal="left" vertical="center"/>
    </xf>
    <xf numFmtId="49" fontId="31" fillId="0" borderId="0" xfId="1" applyNumberFormat="1" applyFont="1" applyFill="1" applyAlignment="1">
      <alignment horizontal="center" vertical="center"/>
    </xf>
    <xf numFmtId="0" fontId="35" fillId="0" borderId="0" xfId="1" applyFont="1" applyFill="1" applyAlignment="1">
      <alignment horizontal="right" vertical="center"/>
    </xf>
    <xf numFmtId="49" fontId="37" fillId="0" borderId="0" xfId="1" applyNumberFormat="1" applyFont="1" applyFill="1" applyAlignment="1">
      <alignment horizontal="left" vertical="center"/>
    </xf>
    <xf numFmtId="49" fontId="36" fillId="0" borderId="0" xfId="1" applyNumberFormat="1" applyFont="1" applyFill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right" vertical="center"/>
    </xf>
    <xf numFmtId="49" fontId="32" fillId="0" borderId="6" xfId="1" applyNumberFormat="1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center" vertical="center"/>
    </xf>
    <xf numFmtId="49" fontId="32" fillId="0" borderId="5" xfId="1" applyNumberFormat="1" applyFont="1" applyFill="1" applyBorder="1" applyAlignment="1">
      <alignment horizontal="center" vertical="center"/>
    </xf>
    <xf numFmtId="179" fontId="7" fillId="0" borderId="10" xfId="4" applyNumberFormat="1" applyFont="1" applyFill="1" applyBorder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47" fontId="11" fillId="0" borderId="10" xfId="1" applyNumberFormat="1" applyFont="1" applyFill="1" applyBorder="1" applyAlignment="1">
      <alignment horizontal="left" vertical="center"/>
    </xf>
    <xf numFmtId="47" fontId="6" fillId="0" borderId="0" xfId="1" applyNumberFormat="1" applyFont="1" applyFill="1" applyAlignment="1">
      <alignment vertical="center"/>
    </xf>
    <xf numFmtId="0" fontId="3" fillId="0" borderId="0" xfId="1335" applyFont="1" applyFill="1"/>
    <xf numFmtId="0" fontId="3" fillId="0" borderId="0" xfId="1335" applyFont="1" applyFill="1" applyAlignment="1">
      <alignment vertical="center"/>
    </xf>
    <xf numFmtId="49" fontId="3" fillId="0" borderId="0" xfId="1335" applyNumberFormat="1" applyFont="1" applyFill="1" applyAlignment="1">
      <alignment horizontal="left" vertical="center"/>
    </xf>
    <xf numFmtId="0" fontId="3" fillId="0" borderId="0" xfId="1335" applyFont="1" applyFill="1" applyAlignment="1">
      <alignment horizontal="left" vertical="center"/>
    </xf>
    <xf numFmtId="0" fontId="3" fillId="0" borderId="0" xfId="1335" applyFont="1" applyFill="1" applyAlignment="1">
      <alignment horizontal="center" vertical="center"/>
    </xf>
    <xf numFmtId="49" fontId="3" fillId="0" borderId="0" xfId="1335" applyNumberFormat="1" applyFont="1" applyFill="1" applyAlignment="1">
      <alignment horizontal="center" vertical="center"/>
    </xf>
    <xf numFmtId="49" fontId="4" fillId="0" borderId="0" xfId="1335" applyNumberFormat="1" applyFont="1" applyFill="1" applyAlignment="1">
      <alignment horizontal="center" vertical="center"/>
    </xf>
    <xf numFmtId="0" fontId="3" fillId="0" borderId="0" xfId="1335" applyFont="1" applyAlignment="1">
      <alignment vertical="center"/>
    </xf>
    <xf numFmtId="0" fontId="5" fillId="0" borderId="0" xfId="1335" applyFont="1" applyFill="1" applyAlignment="1">
      <alignment horizontal="right" vertical="center"/>
    </xf>
    <xf numFmtId="0" fontId="6" fillId="0" borderId="0" xfId="1335" applyFont="1" applyFill="1" applyAlignment="1">
      <alignment vertical="center"/>
    </xf>
    <xf numFmtId="0" fontId="7" fillId="0" borderId="0" xfId="1335" applyFont="1" applyFill="1" applyAlignment="1">
      <alignment vertical="center"/>
    </xf>
    <xf numFmtId="49" fontId="11" fillId="0" borderId="0" xfId="1335" applyNumberFormat="1" applyFont="1" applyFill="1" applyAlignment="1">
      <alignment horizontal="left" vertical="center"/>
    </xf>
    <xf numFmtId="0" fontId="10" fillId="0" borderId="0" xfId="1335" applyFont="1" applyFill="1" applyAlignment="1">
      <alignment horizontal="left" vertical="center"/>
    </xf>
    <xf numFmtId="49" fontId="6" fillId="0" borderId="0" xfId="1335" applyNumberFormat="1" applyFont="1" applyFill="1" applyAlignment="1">
      <alignment horizontal="center" vertical="center"/>
    </xf>
    <xf numFmtId="49" fontId="7" fillId="0" borderId="0" xfId="1335" applyNumberFormat="1" applyFont="1" applyFill="1" applyAlignment="1">
      <alignment horizontal="center" vertical="center"/>
    </xf>
    <xf numFmtId="0" fontId="11" fillId="0" borderId="0" xfId="1335" applyFont="1" applyFill="1" applyAlignment="1">
      <alignment vertical="center"/>
    </xf>
    <xf numFmtId="0" fontId="6" fillId="0" borderId="0" xfId="1335" applyFont="1" applyFill="1" applyBorder="1" applyAlignment="1">
      <alignment vertical="center"/>
    </xf>
    <xf numFmtId="0" fontId="6" fillId="0" borderId="0" xfId="1335" applyFont="1" applyAlignment="1">
      <alignment vertical="center"/>
    </xf>
    <xf numFmtId="0" fontId="5" fillId="0" borderId="0" xfId="1335" applyFont="1" applyFill="1" applyAlignment="1">
      <alignment vertical="center"/>
    </xf>
    <xf numFmtId="0" fontId="5" fillId="0" borderId="0" xfId="1335" applyFont="1" applyFill="1" applyAlignment="1">
      <alignment horizontal="left" vertical="center"/>
    </xf>
    <xf numFmtId="0" fontId="5" fillId="0" borderId="0" xfId="1335" applyFont="1" applyFill="1" applyBorder="1" applyAlignment="1">
      <alignment vertical="center"/>
    </xf>
    <xf numFmtId="0" fontId="5" fillId="0" borderId="0" xfId="1335" applyFont="1" applyAlignment="1">
      <alignment vertical="center"/>
    </xf>
    <xf numFmtId="0" fontId="7" fillId="0" borderId="0" xfId="1335" applyFont="1" applyFill="1" applyAlignment="1">
      <alignment horizontal="right" vertical="center"/>
    </xf>
    <xf numFmtId="49" fontId="5" fillId="0" borderId="0" xfId="1335" applyNumberFormat="1" applyFont="1" applyFill="1" applyAlignment="1">
      <alignment horizontal="center" vertical="center"/>
    </xf>
    <xf numFmtId="1" fontId="8" fillId="0" borderId="4" xfId="1335" applyNumberFormat="1" applyFont="1" applyFill="1" applyBorder="1" applyAlignment="1">
      <alignment horizontal="center" vertical="center"/>
    </xf>
    <xf numFmtId="1" fontId="8" fillId="0" borderId="2" xfId="1335" applyNumberFormat="1" applyFont="1" applyFill="1" applyBorder="1" applyAlignment="1">
      <alignment horizontal="center" vertical="center"/>
    </xf>
    <xf numFmtId="0" fontId="8" fillId="0" borderId="5" xfId="1335" applyFont="1" applyFill="1" applyBorder="1" applyAlignment="1">
      <alignment horizontal="right" vertical="center"/>
    </xf>
    <xf numFmtId="0" fontId="8" fillId="0" borderId="6" xfId="1335" applyFont="1" applyFill="1" applyBorder="1" applyAlignment="1">
      <alignment horizontal="left" vertical="center"/>
    </xf>
    <xf numFmtId="49" fontId="8" fillId="0" borderId="7" xfId="1335" applyNumberFormat="1" applyFont="1" applyFill="1" applyBorder="1" applyAlignment="1">
      <alignment horizontal="center" vertical="center"/>
    </xf>
    <xf numFmtId="0" fontId="8" fillId="0" borderId="7" xfId="1335" applyFont="1" applyFill="1" applyBorder="1" applyAlignment="1">
      <alignment horizontal="center" vertical="center"/>
    </xf>
    <xf numFmtId="49" fontId="8" fillId="0" borderId="5" xfId="1335" applyNumberFormat="1" applyFont="1" applyFill="1" applyBorder="1" applyAlignment="1">
      <alignment horizontal="center" vertical="center"/>
    </xf>
    <xf numFmtId="0" fontId="8" fillId="0" borderId="9" xfId="1335" applyFont="1" applyFill="1" applyBorder="1" applyAlignment="1">
      <alignment horizontal="left" vertical="center"/>
    </xf>
    <xf numFmtId="0" fontId="8" fillId="0" borderId="0" xfId="1335" applyFont="1" applyFill="1" applyBorder="1" applyAlignment="1">
      <alignment vertical="center"/>
    </xf>
    <xf numFmtId="0" fontId="8" fillId="0" borderId="0" xfId="1335" applyFont="1" applyAlignment="1">
      <alignment vertical="center"/>
    </xf>
    <xf numFmtId="0" fontId="6" fillId="0" borderId="15" xfId="1335" applyFont="1" applyFill="1" applyBorder="1" applyAlignment="1">
      <alignment horizontal="center" vertical="center"/>
    </xf>
    <xf numFmtId="0" fontId="13" fillId="0" borderId="10" xfId="1335" applyFont="1" applyFill="1" applyBorder="1" applyAlignment="1">
      <alignment horizontal="center" vertical="center"/>
    </xf>
    <xf numFmtId="0" fontId="6" fillId="0" borderId="11" xfId="1335" applyFont="1" applyFill="1" applyBorder="1" applyAlignment="1">
      <alignment horizontal="right" vertical="center"/>
    </xf>
    <xf numFmtId="0" fontId="7" fillId="0" borderId="12" xfId="1335" applyFont="1" applyFill="1" applyBorder="1" applyAlignment="1">
      <alignment horizontal="left" vertical="center"/>
    </xf>
    <xf numFmtId="168" fontId="6" fillId="0" borderId="10" xfId="1335" applyNumberFormat="1" applyFont="1" applyFill="1" applyBorder="1" applyAlignment="1">
      <alignment horizontal="center" vertical="center"/>
    </xf>
    <xf numFmtId="0" fontId="11" fillId="0" borderId="10" xfId="1335" applyFont="1" applyFill="1" applyBorder="1" applyAlignment="1">
      <alignment horizontal="left" vertical="center"/>
    </xf>
    <xf numFmtId="0" fontId="31" fillId="0" borderId="10" xfId="1335" applyFont="1" applyFill="1" applyBorder="1" applyAlignment="1">
      <alignment horizontal="center" vertical="center"/>
    </xf>
    <xf numFmtId="2" fontId="6" fillId="0" borderId="10" xfId="1335" applyNumberFormat="1" applyFont="1" applyFill="1" applyBorder="1" applyAlignment="1">
      <alignment horizontal="center" vertical="center"/>
    </xf>
    <xf numFmtId="190" fontId="11" fillId="0" borderId="10" xfId="1335" applyNumberFormat="1" applyFont="1" applyFill="1" applyBorder="1" applyAlignment="1">
      <alignment horizontal="center" vertical="center"/>
    </xf>
    <xf numFmtId="2" fontId="7" fillId="0" borderId="10" xfId="1335" applyNumberFormat="1" applyFont="1" applyFill="1" applyBorder="1" applyAlignment="1">
      <alignment horizontal="center" vertical="center"/>
    </xf>
    <xf numFmtId="49" fontId="11" fillId="0" borderId="0" xfId="1335" applyNumberFormat="1" applyFont="1" applyFill="1" applyAlignment="1">
      <alignment vertical="center"/>
    </xf>
    <xf numFmtId="0" fontId="6" fillId="4" borderId="0" xfId="1335" applyFont="1" applyFill="1" applyAlignment="1">
      <alignment vertical="center"/>
    </xf>
    <xf numFmtId="0" fontId="6" fillId="0" borderId="10" xfId="1335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center" vertical="center" wrapText="1"/>
    </xf>
    <xf numFmtId="179" fontId="7" fillId="0" borderId="10" xfId="1" applyNumberFormat="1" applyFont="1" applyFill="1" applyBorder="1" applyAlignment="1">
      <alignment horizontal="center" vertical="center"/>
    </xf>
    <xf numFmtId="49" fontId="44" fillId="0" borderId="0" xfId="409" applyNumberFormat="1" applyFont="1" applyFill="1" applyBorder="1" applyAlignment="1">
      <alignment horizontal="left"/>
    </xf>
    <xf numFmtId="49" fontId="2" fillId="0" borderId="0" xfId="1" applyNumberFormat="1" applyAlignment="1">
      <alignment horizontal="right"/>
    </xf>
    <xf numFmtId="49" fontId="45" fillId="0" borderId="0" xfId="1" applyNumberFormat="1" applyFont="1" applyAlignment="1">
      <alignment horizontal="left"/>
    </xf>
    <xf numFmtId="193" fontId="2" fillId="0" borderId="0" xfId="1" applyNumberFormat="1" applyAlignment="1">
      <alignment horizontal="right"/>
    </xf>
    <xf numFmtId="0" fontId="2" fillId="0" borderId="0" xfId="1" applyAlignment="1">
      <alignment horizontal="right"/>
    </xf>
    <xf numFmtId="0" fontId="3" fillId="0" borderId="0" xfId="1" applyFont="1" applyFill="1" applyAlignment="1">
      <alignment horizontal="right" vertical="center"/>
    </xf>
    <xf numFmtId="0" fontId="36" fillId="0" borderId="0" xfId="1" applyFont="1" applyFill="1" applyAlignment="1">
      <alignment horizontal="right" vertical="center"/>
    </xf>
    <xf numFmtId="1" fontId="8" fillId="0" borderId="4" xfId="2" applyNumberFormat="1" applyFont="1" applyBorder="1" applyAlignment="1">
      <alignment horizontal="center" vertical="center"/>
    </xf>
    <xf numFmtId="49" fontId="44" fillId="0" borderId="0" xfId="2" applyNumberFormat="1" applyFont="1" applyFill="1" applyBorder="1"/>
    <xf numFmtId="49" fontId="44" fillId="0" borderId="0" xfId="2" applyNumberFormat="1" applyFont="1" applyFill="1" applyBorder="1" applyAlignment="1">
      <alignment horizontal="right"/>
    </xf>
    <xf numFmtId="49" fontId="44" fillId="0" borderId="0" xfId="2" applyNumberFormat="1" applyFont="1" applyFill="1" applyBorder="1" applyAlignment="1">
      <alignment horizontal="left"/>
    </xf>
    <xf numFmtId="49" fontId="44" fillId="0" borderId="0" xfId="409" applyNumberFormat="1" applyFont="1" applyFill="1" applyBorder="1"/>
    <xf numFmtId="49" fontId="11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8" fillId="0" borderId="5" xfId="1" applyFont="1" applyFill="1" applyBorder="1" applyAlignment="1">
      <alignment horizontal="center" vertical="center"/>
    </xf>
    <xf numFmtId="2" fontId="8" fillId="0" borderId="1" xfId="4" applyNumberFormat="1" applyFont="1" applyFill="1" applyBorder="1" applyAlignment="1">
      <alignment horizontal="center" vertical="center"/>
    </xf>
    <xf numFmtId="2" fontId="8" fillId="0" borderId="8" xfId="4" applyNumberFormat="1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35" fillId="0" borderId="11" xfId="1" applyFont="1" applyFill="1" applyBorder="1" applyAlignment="1">
      <alignment horizontal="left" vertical="center"/>
    </xf>
    <xf numFmtId="2" fontId="7" fillId="0" borderId="12" xfId="1" applyNumberFormat="1" applyFont="1" applyFill="1" applyBorder="1" applyAlignment="1">
      <alignment horizontal="center" vertical="center"/>
    </xf>
    <xf numFmtId="0" fontId="46" fillId="0" borderId="10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/>
    </xf>
    <xf numFmtId="0" fontId="6" fillId="0" borderId="10" xfId="4" applyFont="1" applyFill="1" applyBorder="1" applyAlignment="1">
      <alignment horizontal="center" vertical="center"/>
    </xf>
    <xf numFmtId="0" fontId="34" fillId="0" borderId="0" xfId="1" applyFont="1" applyFill="1" applyAlignment="1">
      <alignment vertical="center"/>
    </xf>
    <xf numFmtId="2" fontId="7" fillId="0" borderId="0" xfId="1" applyNumberFormat="1" applyFont="1" applyFill="1" applyAlignment="1">
      <alignment vertical="center"/>
    </xf>
    <xf numFmtId="49" fontId="7" fillId="0" borderId="0" xfId="1" applyNumberFormat="1" applyFont="1" applyFill="1" applyAlignment="1">
      <alignment vertical="center"/>
    </xf>
    <xf numFmtId="0" fontId="32" fillId="0" borderId="5" xfId="2" applyFont="1" applyFill="1" applyBorder="1" applyAlignment="1">
      <alignment horizontal="right" vertical="center"/>
    </xf>
    <xf numFmtId="0" fontId="32" fillId="0" borderId="6" xfId="2" applyFont="1" applyFill="1" applyBorder="1" applyAlignment="1">
      <alignment horizontal="left" vertical="center"/>
    </xf>
    <xf numFmtId="49" fontId="32" fillId="0" borderId="7" xfId="2" applyNumberFormat="1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/>
    </xf>
    <xf numFmtId="1" fontId="32" fillId="0" borderId="16" xfId="2" applyNumberFormat="1" applyFont="1" applyFill="1" applyBorder="1" applyAlignment="1">
      <alignment horizontal="center" vertical="center"/>
    </xf>
    <xf numFmtId="1" fontId="32" fillId="0" borderId="17" xfId="2" applyNumberFormat="1" applyFont="1" applyFill="1" applyBorder="1" applyAlignment="1">
      <alignment horizontal="center" vertical="center"/>
    </xf>
    <xf numFmtId="1" fontId="32" fillId="0" borderId="18" xfId="2" applyNumberFormat="1" applyFont="1" applyFill="1" applyBorder="1" applyAlignment="1">
      <alignment horizontal="center" vertical="center"/>
    </xf>
    <xf numFmtId="1" fontId="32" fillId="0" borderId="19" xfId="2" applyNumberFormat="1" applyFont="1" applyFill="1" applyBorder="1" applyAlignment="1">
      <alignment horizontal="center" vertical="center"/>
    </xf>
    <xf numFmtId="2" fontId="8" fillId="0" borderId="6" xfId="2" applyNumberFormat="1" applyFont="1" applyFill="1" applyBorder="1" applyAlignment="1">
      <alignment horizontal="center" vertical="center"/>
    </xf>
    <xf numFmtId="49" fontId="8" fillId="0" borderId="5" xfId="2" applyNumberFormat="1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left" vertical="center"/>
    </xf>
    <xf numFmtId="0" fontId="32" fillId="0" borderId="0" xfId="2" applyFont="1" applyFill="1" applyAlignment="1">
      <alignment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2" fontId="38" fillId="0" borderId="10" xfId="2" applyNumberFormat="1" applyFont="1" applyFill="1" applyBorder="1" applyAlignment="1">
      <alignment horizontal="center" vertical="center"/>
    </xf>
    <xf numFmtId="1" fontId="35" fillId="0" borderId="10" xfId="2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31" fillId="0" borderId="0" xfId="149" applyFont="1" applyFill="1"/>
    <xf numFmtId="49" fontId="31" fillId="0" borderId="0" xfId="149" applyNumberFormat="1" applyFont="1" applyFill="1"/>
    <xf numFmtId="0" fontId="31" fillId="0" borderId="0" xfId="149" applyNumberFormat="1" applyFont="1" applyFill="1" applyAlignment="1">
      <alignment horizontal="center"/>
    </xf>
    <xf numFmtId="1" fontId="31" fillId="0" borderId="0" xfId="149" applyNumberFormat="1" applyFont="1" applyFill="1"/>
    <xf numFmtId="190" fontId="31" fillId="0" borderId="0" xfId="149" applyNumberFormat="1" applyFont="1" applyFill="1"/>
    <xf numFmtId="0" fontId="13" fillId="0" borderId="0" xfId="149" applyFont="1" applyFill="1"/>
    <xf numFmtId="0" fontId="47" fillId="0" borderId="0" xfId="149" applyFont="1" applyFill="1" applyAlignment="1">
      <alignment horizontal="right"/>
    </xf>
    <xf numFmtId="0" fontId="37" fillId="0" borderId="0" xfId="149" applyFont="1" applyFill="1"/>
    <xf numFmtId="49" fontId="48" fillId="0" borderId="0" xfId="1643" applyNumberFormat="1" applyFont="1" applyFill="1" applyBorder="1" applyAlignment="1">
      <alignment horizontal="center"/>
    </xf>
    <xf numFmtId="0" fontId="32" fillId="0" borderId="0" xfId="149" applyFont="1" applyFill="1"/>
    <xf numFmtId="1" fontId="13" fillId="0" borderId="0" xfId="149" applyNumberFormat="1" applyFont="1" applyFill="1"/>
    <xf numFmtId="2" fontId="13" fillId="0" borderId="0" xfId="149" applyNumberFormat="1" applyFont="1" applyFill="1"/>
    <xf numFmtId="0" fontId="49" fillId="0" borderId="0" xfId="149" applyFont="1" applyFill="1"/>
    <xf numFmtId="49" fontId="13" fillId="0" borderId="0" xfId="149" applyNumberFormat="1" applyFont="1" applyFill="1" applyAlignment="1">
      <alignment horizontal="center"/>
    </xf>
    <xf numFmtId="0" fontId="35" fillId="0" borderId="0" xfId="149" applyFont="1" applyFill="1"/>
    <xf numFmtId="49" fontId="32" fillId="0" borderId="0" xfId="149" applyNumberFormat="1" applyFont="1" applyFill="1"/>
    <xf numFmtId="0" fontId="32" fillId="0" borderId="0" xfId="149" applyNumberFormat="1" applyFont="1" applyFill="1"/>
    <xf numFmtId="49" fontId="13" fillId="0" borderId="0" xfId="149" applyNumberFormat="1" applyFont="1" applyFill="1"/>
    <xf numFmtId="49" fontId="47" fillId="0" borderId="0" xfId="149" applyNumberFormat="1" applyFont="1" applyFill="1" applyAlignment="1">
      <alignment horizontal="right"/>
    </xf>
    <xf numFmtId="0" fontId="31" fillId="0" borderId="0" xfId="149" applyFont="1" applyFill="1" applyAlignment="1">
      <alignment horizontal="left"/>
    </xf>
    <xf numFmtId="0" fontId="32" fillId="0" borderId="0" xfId="149" applyFont="1" applyFill="1" applyAlignment="1">
      <alignment horizontal="center"/>
    </xf>
    <xf numFmtId="0" fontId="35" fillId="0" borderId="0" xfId="149" applyFont="1" applyFill="1" applyAlignment="1">
      <alignment horizontal="left"/>
    </xf>
    <xf numFmtId="1" fontId="8" fillId="0" borderId="21" xfId="2" applyNumberFormat="1" applyFont="1" applyBorder="1" applyAlignment="1">
      <alignment horizontal="center" vertical="center"/>
    </xf>
    <xf numFmtId="0" fontId="32" fillId="0" borderId="22" xfId="1" applyFont="1" applyBorder="1" applyAlignment="1">
      <alignment horizontal="center" vertical="center"/>
    </xf>
    <xf numFmtId="1" fontId="8" fillId="0" borderId="23" xfId="2" applyNumberFormat="1" applyFont="1" applyBorder="1" applyAlignment="1">
      <alignment horizontal="center" vertical="center"/>
    </xf>
    <xf numFmtId="0" fontId="32" fillId="0" borderId="24" xfId="1" applyFont="1" applyBorder="1" applyAlignment="1">
      <alignment horizontal="right" vertical="center"/>
    </xf>
    <xf numFmtId="0" fontId="32" fillId="0" borderId="25" xfId="1" applyFont="1" applyBorder="1" applyAlignment="1">
      <alignment horizontal="left" vertical="center"/>
    </xf>
    <xf numFmtId="49" fontId="32" fillId="0" borderId="22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49" fontId="32" fillId="0" borderId="24" xfId="1" applyNumberFormat="1" applyFont="1" applyFill="1" applyBorder="1" applyAlignment="1">
      <alignment horizontal="center" vertical="center"/>
    </xf>
    <xf numFmtId="0" fontId="32" fillId="0" borderId="26" xfId="1" applyFont="1" applyBorder="1" applyAlignment="1">
      <alignment horizontal="left" vertical="center"/>
    </xf>
    <xf numFmtId="0" fontId="32" fillId="0" borderId="0" xfId="1" applyFont="1" applyAlignment="1">
      <alignment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right" vertical="center"/>
    </xf>
    <xf numFmtId="0" fontId="7" fillId="0" borderId="29" xfId="1" applyFont="1" applyFill="1" applyBorder="1" applyAlignment="1">
      <alignment horizontal="left" vertical="center"/>
    </xf>
    <xf numFmtId="168" fontId="6" fillId="0" borderId="27" xfId="1" applyNumberFormat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33" xfId="1" applyFont="1" applyFill="1" applyBorder="1" applyAlignment="1">
      <alignment horizontal="left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left" vertical="center"/>
    </xf>
    <xf numFmtId="168" fontId="6" fillId="0" borderId="34" xfId="1" applyNumberFormat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left" vertical="center"/>
    </xf>
    <xf numFmtId="0" fontId="11" fillId="0" borderId="37" xfId="1" applyFont="1" applyFill="1" applyBorder="1" applyAlignment="1">
      <alignment horizontal="left" vertical="center"/>
    </xf>
    <xf numFmtId="49" fontId="13" fillId="0" borderId="0" xfId="149" applyNumberFormat="1" applyFont="1" applyFill="1" applyAlignment="1">
      <alignment horizontal="left"/>
    </xf>
    <xf numFmtId="0" fontId="13" fillId="0" borderId="0" xfId="149" applyNumberFormat="1" applyFont="1" applyFill="1" applyAlignment="1">
      <alignment horizontal="left"/>
    </xf>
    <xf numFmtId="1" fontId="13" fillId="0" borderId="0" xfId="149" applyNumberFormat="1" applyFont="1" applyFill="1" applyAlignment="1">
      <alignment horizontal="center"/>
    </xf>
    <xf numFmtId="179" fontId="13" fillId="0" borderId="0" xfId="149" applyNumberFormat="1" applyFont="1" applyFill="1" applyAlignment="1">
      <alignment horizontal="center"/>
    </xf>
    <xf numFmtId="0" fontId="13" fillId="0" borderId="0" xfId="149" applyFont="1" applyFill="1" applyAlignment="1">
      <alignment horizontal="center"/>
    </xf>
    <xf numFmtId="2" fontId="31" fillId="0" borderId="0" xfId="1" applyNumberFormat="1" applyFont="1" applyFill="1" applyAlignment="1">
      <alignment horizontal="center" vertical="center"/>
    </xf>
    <xf numFmtId="2" fontId="36" fillId="0" borderId="0" xfId="1" applyNumberFormat="1" applyFont="1" applyFill="1" applyAlignment="1">
      <alignment horizontal="center" vertical="center"/>
    </xf>
    <xf numFmtId="1" fontId="35" fillId="0" borderId="1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Alignment="1">
      <alignment horizontal="center" vertical="center"/>
    </xf>
    <xf numFmtId="0" fontId="32" fillId="0" borderId="5" xfId="1" applyFont="1" applyBorder="1" applyAlignment="1">
      <alignment horizontal="right" vertical="center"/>
    </xf>
    <xf numFmtId="0" fontId="32" fillId="0" borderId="6" xfId="1" applyFont="1" applyBorder="1" applyAlignment="1">
      <alignment horizontal="left" vertical="center"/>
    </xf>
    <xf numFmtId="49" fontId="32" fillId="0" borderId="7" xfId="1" applyNumberFormat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32" fillId="0" borderId="9" xfId="1" applyFont="1" applyBorder="1" applyAlignment="1">
      <alignment horizontal="left" vertical="center"/>
    </xf>
    <xf numFmtId="179" fontId="37" fillId="0" borderId="0" xfId="149" applyNumberFormat="1" applyFont="1" applyFill="1" applyBorder="1" applyAlignment="1">
      <alignment horizontal="center" vertical="center"/>
    </xf>
    <xf numFmtId="0" fontId="6" fillId="0" borderId="0" xfId="1335" applyFont="1" applyFill="1" applyAlignment="1">
      <alignment horizontal="center" vertical="center"/>
    </xf>
    <xf numFmtId="49" fontId="8" fillId="0" borderId="0" xfId="1335" applyNumberFormat="1" applyFont="1" applyFill="1" applyAlignment="1">
      <alignment horizontal="left" vertical="center"/>
    </xf>
    <xf numFmtId="0" fontId="9" fillId="0" borderId="0" xfId="1335" applyFont="1" applyFill="1" applyAlignment="1">
      <alignment horizontal="left" vertical="center"/>
    </xf>
    <xf numFmtId="0" fontId="10" fillId="0" borderId="0" xfId="1335" applyFont="1" applyFill="1" applyAlignment="1">
      <alignment horizontal="center" vertical="center"/>
    </xf>
    <xf numFmtId="0" fontId="5" fillId="0" borderId="0" xfId="1335" applyFont="1" applyFill="1" applyAlignment="1">
      <alignment horizontal="center" vertical="center"/>
    </xf>
    <xf numFmtId="49" fontId="9" fillId="0" borderId="0" xfId="1335" applyNumberFormat="1" applyFont="1" applyFill="1" applyAlignment="1">
      <alignment horizontal="left" vertical="center"/>
    </xf>
    <xf numFmtId="0" fontId="8" fillId="0" borderId="7" xfId="1335" applyFont="1" applyFill="1" applyBorder="1" applyAlignment="1">
      <alignment horizontal="left" vertical="center" wrapText="1"/>
    </xf>
    <xf numFmtId="0" fontId="8" fillId="0" borderId="5" xfId="1335" applyFont="1" applyFill="1" applyBorder="1" applyAlignment="1">
      <alignment horizontal="center" vertical="center"/>
    </xf>
    <xf numFmtId="49" fontId="8" fillId="0" borderId="6" xfId="1335" applyNumberFormat="1" applyFont="1" applyFill="1" applyBorder="1" applyAlignment="1">
      <alignment horizontal="center" vertical="center"/>
    </xf>
    <xf numFmtId="0" fontId="8" fillId="0" borderId="0" xfId="1335" applyFont="1" applyFill="1" applyAlignment="1">
      <alignment vertical="center"/>
    </xf>
    <xf numFmtId="0" fontId="35" fillId="0" borderId="10" xfId="1335" applyFont="1" applyFill="1" applyBorder="1" applyAlignment="1">
      <alignment horizontal="left" vertical="center"/>
    </xf>
    <xf numFmtId="0" fontId="7" fillId="0" borderId="10" xfId="1335" applyFont="1" applyFill="1" applyBorder="1" applyAlignment="1">
      <alignment horizontal="center" vertical="center"/>
    </xf>
    <xf numFmtId="2" fontId="7" fillId="0" borderId="12" xfId="1335" applyNumberFormat="1" applyFont="1" applyFill="1" applyBorder="1" applyAlignment="1">
      <alignment horizontal="center" vertical="center"/>
    </xf>
    <xf numFmtId="0" fontId="2" fillId="0" borderId="0" xfId="1335" applyFill="1"/>
    <xf numFmtId="0" fontId="13" fillId="0" borderId="0" xfId="1" applyFont="1" applyAlignment="1">
      <alignment vertical="center"/>
    </xf>
    <xf numFmtId="0" fontId="57" fillId="0" borderId="0" xfId="1676" applyFont="1" applyAlignment="1">
      <alignment vertical="center"/>
    </xf>
    <xf numFmtId="0" fontId="57" fillId="0" borderId="0" xfId="1676" applyFont="1" applyAlignment="1">
      <alignment horizontal="center" vertical="center"/>
    </xf>
    <xf numFmtId="0" fontId="58" fillId="0" borderId="0" xfId="1676" applyFont="1" applyBorder="1" applyAlignment="1">
      <alignment horizontal="left" vertical="center"/>
    </xf>
    <xf numFmtId="0" fontId="58" fillId="0" borderId="0" xfId="1676" applyFont="1" applyBorder="1" applyAlignment="1">
      <alignment horizontal="center" vertical="center"/>
    </xf>
    <xf numFmtId="0" fontId="57" fillId="0" borderId="0" xfId="1676" applyFont="1" applyBorder="1" applyAlignment="1">
      <alignment vertical="center"/>
    </xf>
    <xf numFmtId="0" fontId="59" fillId="0" borderId="10" xfId="1676" applyFont="1" applyBorder="1" applyAlignment="1">
      <alignment horizontal="center" vertical="center"/>
    </xf>
    <xf numFmtId="0" fontId="59" fillId="0" borderId="10" xfId="1676" applyFont="1" applyBorder="1" applyAlignment="1">
      <alignment vertical="center"/>
    </xf>
    <xf numFmtId="0" fontId="59" fillId="0" borderId="10" xfId="1676" applyFont="1" applyBorder="1" applyAlignment="1">
      <alignment vertical="center" wrapText="1"/>
    </xf>
    <xf numFmtId="0" fontId="57" fillId="0" borderId="10" xfId="1676" applyFont="1" applyBorder="1" applyAlignment="1">
      <alignment horizontal="center" vertical="center"/>
    </xf>
    <xf numFmtId="0" fontId="57" fillId="0" borderId="10" xfId="1676" applyFont="1" applyBorder="1" applyAlignment="1">
      <alignment vertical="center"/>
    </xf>
    <xf numFmtId="0" fontId="57" fillId="0" borderId="10" xfId="1" applyFont="1" applyFill="1" applyBorder="1" applyAlignment="1" applyProtection="1">
      <alignment horizontal="center" vertical="center"/>
      <protection hidden="1"/>
    </xf>
    <xf numFmtId="0" fontId="57" fillId="27" borderId="10" xfId="1676" applyFont="1" applyFill="1" applyBorder="1" applyAlignment="1">
      <alignment vertical="center"/>
    </xf>
    <xf numFmtId="0" fontId="61" fillId="27" borderId="10" xfId="1676" applyFont="1" applyFill="1" applyBorder="1" applyAlignment="1">
      <alignment horizontal="center" vertical="center"/>
    </xf>
    <xf numFmtId="0" fontId="62" fillId="27" borderId="10" xfId="1676" applyFont="1" applyFill="1" applyBorder="1" applyAlignment="1">
      <alignment horizontal="center" vertical="center"/>
    </xf>
    <xf numFmtId="0" fontId="60" fillId="27" borderId="10" xfId="1676" applyFont="1" applyFill="1" applyBorder="1" applyAlignment="1">
      <alignment horizontal="center" vertical="center"/>
    </xf>
    <xf numFmtId="0" fontId="62" fillId="27" borderId="10" xfId="1676" applyFont="1" applyFill="1" applyBorder="1" applyAlignment="1">
      <alignment vertical="center"/>
    </xf>
    <xf numFmtId="0" fontId="57" fillId="27" borderId="10" xfId="1676" applyFont="1" applyFill="1" applyBorder="1" applyAlignment="1">
      <alignment horizontal="center" vertical="center"/>
    </xf>
    <xf numFmtId="0" fontId="62" fillId="28" borderId="10" xfId="1676" applyFont="1" applyFill="1" applyBorder="1" applyAlignment="1">
      <alignment vertical="center"/>
    </xf>
    <xf numFmtId="0" fontId="57" fillId="0" borderId="0" xfId="1676" applyFont="1" applyAlignment="1">
      <alignment horizontal="right" vertical="center"/>
    </xf>
    <xf numFmtId="0" fontId="6" fillId="0" borderId="27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2" fontId="5" fillId="0" borderId="0" xfId="1" applyNumberFormat="1" applyFont="1" applyFill="1" applyAlignment="1">
      <alignment horizontal="center" vertical="center"/>
    </xf>
    <xf numFmtId="2" fontId="8" fillId="0" borderId="7" xfId="1" applyNumberFormat="1" applyFont="1" applyFill="1" applyBorder="1" applyAlignment="1">
      <alignment horizontal="center" vertical="center"/>
    </xf>
    <xf numFmtId="2" fontId="31" fillId="0" borderId="10" xfId="1" applyNumberFormat="1" applyFont="1" applyFill="1" applyBorder="1" applyAlignment="1">
      <alignment horizontal="center" vertical="center"/>
    </xf>
    <xf numFmtId="2" fontId="31" fillId="0" borderId="0" xfId="1" applyNumberFormat="1" applyFont="1" applyFill="1" applyBorder="1" applyAlignment="1">
      <alignment horizontal="center" vertical="center"/>
    </xf>
    <xf numFmtId="2" fontId="6" fillId="0" borderId="0" xfId="1" applyNumberFormat="1" applyFont="1" applyFill="1" applyAlignment="1">
      <alignment horizontal="center" vertical="center"/>
    </xf>
    <xf numFmtId="0" fontId="31" fillId="0" borderId="0" xfId="1" applyFont="1" applyAlignment="1">
      <alignment vertical="center"/>
    </xf>
    <xf numFmtId="49" fontId="32" fillId="0" borderId="0" xfId="1" applyNumberFormat="1" applyFont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34" fillId="0" borderId="0" xfId="1" applyFont="1" applyAlignment="1">
      <alignment horizontal="center" vertical="center"/>
    </xf>
    <xf numFmtId="2" fontId="31" fillId="0" borderId="0" xfId="1" applyNumberFormat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35" fillId="0" borderId="0" xfId="1" applyFont="1" applyAlignment="1">
      <alignment vertical="center"/>
    </xf>
    <xf numFmtId="0" fontId="36" fillId="0" borderId="0" xfId="1" applyFont="1" applyAlignment="1">
      <alignment vertical="center"/>
    </xf>
    <xf numFmtId="0" fontId="37" fillId="0" borderId="0" xfId="1" applyFont="1" applyAlignment="1">
      <alignment vertical="center"/>
    </xf>
    <xf numFmtId="49" fontId="36" fillId="0" borderId="0" xfId="1" applyNumberFormat="1" applyFont="1" applyAlignment="1">
      <alignment horizontal="left" vertical="center"/>
    </xf>
    <xf numFmtId="0" fontId="36" fillId="0" borderId="0" xfId="1" applyFont="1" applyAlignment="1">
      <alignment horizontal="left" vertical="center"/>
    </xf>
    <xf numFmtId="0" fontId="36" fillId="0" borderId="0" xfId="1" applyFont="1" applyAlignment="1">
      <alignment horizontal="center" vertical="center"/>
    </xf>
    <xf numFmtId="2" fontId="36" fillId="0" borderId="0" xfId="1" applyNumberFormat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49" fontId="35" fillId="0" borderId="0" xfId="1" applyNumberFormat="1" applyFont="1" applyAlignment="1">
      <alignment horizontal="left" vertical="center"/>
    </xf>
    <xf numFmtId="2" fontId="8" fillId="0" borderId="0" xfId="1" applyNumberFormat="1" applyFont="1" applyAlignment="1">
      <alignment vertical="center"/>
    </xf>
    <xf numFmtId="49" fontId="8" fillId="0" borderId="0" xfId="1" applyNumberFormat="1" applyFont="1" applyAlignment="1">
      <alignment vertical="center"/>
    </xf>
    <xf numFmtId="1" fontId="32" fillId="0" borderId="16" xfId="1" applyNumberFormat="1" applyFont="1" applyBorder="1" applyAlignment="1">
      <alignment horizontal="center" vertical="center"/>
    </xf>
    <xf numFmtId="1" fontId="32" fillId="0" borderId="19" xfId="1" applyNumberFormat="1" applyFont="1" applyBorder="1" applyAlignment="1">
      <alignment horizontal="center" vertical="center"/>
    </xf>
    <xf numFmtId="2" fontId="8" fillId="0" borderId="6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35" fillId="0" borderId="10" xfId="1" applyFont="1" applyBorder="1" applyAlignment="1">
      <alignment horizontal="left" vertical="center"/>
    </xf>
    <xf numFmtId="0" fontId="31" fillId="0" borderId="10" xfId="1" applyFont="1" applyBorder="1" applyAlignment="1">
      <alignment horizontal="center" vertical="center"/>
    </xf>
    <xf numFmtId="2" fontId="38" fillId="0" borderId="10" xfId="1" applyNumberFormat="1" applyFont="1" applyBorder="1" applyAlignment="1">
      <alignment horizontal="center" vertical="center"/>
    </xf>
    <xf numFmtId="2" fontId="39" fillId="0" borderId="10" xfId="1" applyNumberFormat="1" applyFont="1" applyFill="1" applyBorder="1" applyAlignment="1">
      <alignment horizontal="center" vertical="center"/>
    </xf>
    <xf numFmtId="2" fontId="40" fillId="0" borderId="10" xfId="1" applyNumberFormat="1" applyFont="1" applyFill="1" applyBorder="1" applyAlignment="1">
      <alignment horizontal="center" vertical="center"/>
    </xf>
    <xf numFmtId="0" fontId="34" fillId="0" borderId="0" xfId="1" applyFont="1" applyAlignment="1">
      <alignment horizontal="left" vertical="center"/>
    </xf>
    <xf numFmtId="2" fontId="13" fillId="0" borderId="0" xfId="1" applyNumberFormat="1" applyFont="1" applyAlignment="1">
      <alignment horizontal="center" vertical="center"/>
    </xf>
    <xf numFmtId="0" fontId="2" fillId="0" borderId="0" xfId="1"/>
    <xf numFmtId="0" fontId="7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1" fontId="8" fillId="0" borderId="7" xfId="2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right" vertical="center"/>
    </xf>
    <xf numFmtId="0" fontId="8" fillId="0" borderId="6" xfId="1" applyFont="1" applyBorder="1" applyAlignment="1">
      <alignment horizontal="left" vertical="center"/>
    </xf>
    <xf numFmtId="49" fontId="8" fillId="0" borderId="7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2" fontId="11" fillId="0" borderId="0" xfId="1" applyNumberFormat="1" applyFont="1" applyFill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168" fontId="6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31" fillId="0" borderId="0" xfId="1" applyFont="1" applyBorder="1" applyAlignment="1">
      <alignment horizontal="center" vertical="center"/>
    </xf>
    <xf numFmtId="49" fontId="11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49" fontId="8" fillId="0" borderId="0" xfId="1" applyNumberFormat="1" applyFont="1" applyFill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left" vertical="center"/>
    </xf>
    <xf numFmtId="49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1" fontId="8" fillId="0" borderId="4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right" vertical="center"/>
    </xf>
    <xf numFmtId="0" fontId="8" fillId="0" borderId="9" xfId="1" applyFont="1" applyBorder="1" applyAlignment="1">
      <alignment horizontal="left" vertical="center"/>
    </xf>
    <xf numFmtId="0" fontId="13" fillId="0" borderId="10" xfId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190" fontId="11" fillId="0" borderId="10" xfId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2" fontId="31" fillId="0" borderId="0" xfId="1" applyNumberFormat="1" applyFont="1" applyAlignment="1">
      <alignment horizontal="left" vertical="center"/>
    </xf>
    <xf numFmtId="2" fontId="36" fillId="0" borderId="0" xfId="1" applyNumberFormat="1" applyFont="1" applyAlignment="1">
      <alignment horizontal="left" vertical="center"/>
    </xf>
    <xf numFmtId="1" fontId="32" fillId="0" borderId="18" xfId="1" applyNumberFormat="1" applyFont="1" applyBorder="1" applyAlignment="1">
      <alignment horizontal="center" vertical="center"/>
    </xf>
    <xf numFmtId="2" fontId="63" fillId="0" borderId="10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left" vertical="center"/>
    </xf>
    <xf numFmtId="49" fontId="31" fillId="0" borderId="0" xfId="1" applyNumberFormat="1" applyFont="1" applyAlignment="1">
      <alignment horizontal="center" vertical="center"/>
    </xf>
    <xf numFmtId="0" fontId="35" fillId="0" borderId="0" xfId="1" applyFont="1" applyAlignment="1">
      <alignment horizontal="right" vertical="center"/>
    </xf>
    <xf numFmtId="49" fontId="37" fillId="0" borderId="0" xfId="1" applyNumberFormat="1" applyFont="1" applyAlignment="1">
      <alignment horizontal="left" vertical="center"/>
    </xf>
    <xf numFmtId="49" fontId="36" fillId="0" borderId="0" xfId="1" applyNumberFormat="1" applyFont="1" applyAlignment="1">
      <alignment horizontal="center" vertical="center"/>
    </xf>
    <xf numFmtId="179" fontId="7" fillId="0" borderId="10" xfId="1" applyNumberFormat="1" applyFont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center"/>
    </xf>
    <xf numFmtId="49" fontId="8" fillId="0" borderId="6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0" fillId="0" borderId="11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31" fillId="0" borderId="22" xfId="1" applyFont="1" applyFill="1" applyBorder="1" applyAlignment="1">
      <alignment horizontal="center" vertical="center"/>
    </xf>
    <xf numFmtId="0" fontId="31" fillId="0" borderId="32" xfId="1" applyFont="1" applyFill="1" applyBorder="1" applyAlignment="1">
      <alignment horizontal="center" vertical="center"/>
    </xf>
    <xf numFmtId="0" fontId="31" fillId="0" borderId="17" xfId="1" applyFont="1" applyFill="1" applyBorder="1" applyAlignment="1">
      <alignment horizontal="center" vertical="center"/>
    </xf>
    <xf numFmtId="179" fontId="37" fillId="0" borderId="22" xfId="149" applyNumberFormat="1" applyFont="1" applyFill="1" applyBorder="1" applyAlignment="1">
      <alignment horizontal="center" vertical="center"/>
    </xf>
    <xf numFmtId="179" fontId="37" fillId="0" borderId="32" xfId="149" applyNumberFormat="1" applyFont="1" applyFill="1" applyBorder="1" applyAlignment="1">
      <alignment horizontal="center" vertical="center"/>
    </xf>
    <xf numFmtId="179" fontId="37" fillId="0" borderId="17" xfId="149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2" fontId="11" fillId="0" borderId="1" xfId="1335" applyNumberFormat="1" applyFont="1" applyFill="1" applyBorder="1" applyAlignment="1">
      <alignment horizontal="center" vertical="center"/>
    </xf>
    <xf numFmtId="2" fontId="11" fillId="0" borderId="2" xfId="1335" applyNumberFormat="1" applyFont="1" applyFill="1" applyBorder="1" applyAlignment="1">
      <alignment horizontal="center" vertical="center"/>
    </xf>
    <xf numFmtId="2" fontId="11" fillId="0" borderId="3" xfId="1335" applyNumberFormat="1" applyFont="1" applyFill="1" applyBorder="1" applyAlignment="1">
      <alignment horizontal="center" vertical="center"/>
    </xf>
    <xf numFmtId="2" fontId="35" fillId="0" borderId="1" xfId="1" applyNumberFormat="1" applyFont="1" applyFill="1" applyBorder="1" applyAlignment="1">
      <alignment horizontal="center" vertical="center"/>
    </xf>
    <xf numFmtId="2" fontId="35" fillId="0" borderId="2" xfId="1" applyNumberFormat="1" applyFont="1" applyFill="1" applyBorder="1" applyAlignment="1">
      <alignment horizontal="center" vertical="center"/>
    </xf>
    <xf numFmtId="2" fontId="35" fillId="0" borderId="3" xfId="1" applyNumberFormat="1" applyFont="1" applyFill="1" applyBorder="1" applyAlignment="1">
      <alignment horizontal="center" vertical="center"/>
    </xf>
    <xf numFmtId="2" fontId="35" fillId="0" borderId="1" xfId="177" applyNumberFormat="1" applyFont="1" applyBorder="1" applyAlignment="1">
      <alignment horizontal="center" vertical="center"/>
    </xf>
    <xf numFmtId="2" fontId="35" fillId="0" borderId="2" xfId="177" applyNumberFormat="1" applyFont="1" applyBorder="1" applyAlignment="1">
      <alignment horizontal="center" vertical="center"/>
    </xf>
    <xf numFmtId="2" fontId="35" fillId="0" borderId="3" xfId="177" applyNumberFormat="1" applyFont="1" applyBorder="1" applyAlignment="1">
      <alignment horizontal="center" vertical="center"/>
    </xf>
    <xf numFmtId="2" fontId="35" fillId="0" borderId="1" xfId="1" applyNumberFormat="1" applyFont="1" applyBorder="1" applyAlignment="1">
      <alignment horizontal="center" vertical="center"/>
    </xf>
    <xf numFmtId="2" fontId="35" fillId="0" borderId="2" xfId="1" applyNumberFormat="1" applyFont="1" applyBorder="1" applyAlignment="1">
      <alignment horizontal="center" vertical="center"/>
    </xf>
    <xf numFmtId="2" fontId="35" fillId="0" borderId="3" xfId="1" applyNumberFormat="1" applyFont="1" applyBorder="1" applyAlignment="1">
      <alignment horizontal="center" vertical="center"/>
    </xf>
    <xf numFmtId="0" fontId="58" fillId="0" borderId="11" xfId="1676" applyFont="1" applyBorder="1" applyAlignment="1">
      <alignment horizontal="center" vertical="center"/>
    </xf>
    <xf numFmtId="0" fontId="58" fillId="0" borderId="14" xfId="1676" applyFont="1" applyBorder="1" applyAlignment="1">
      <alignment horizontal="center" vertical="center"/>
    </xf>
    <xf numFmtId="0" fontId="58" fillId="0" borderId="12" xfId="1676" applyFont="1" applyBorder="1" applyAlignment="1">
      <alignment horizontal="center" vertical="center"/>
    </xf>
    <xf numFmtId="0" fontId="60" fillId="0" borderId="42" xfId="1676" applyFont="1" applyBorder="1" applyAlignment="1">
      <alignment horizontal="center" vertical="center" wrapText="1"/>
    </xf>
    <xf numFmtId="0" fontId="60" fillId="0" borderId="32" xfId="1676" applyFont="1" applyBorder="1" applyAlignment="1">
      <alignment horizontal="center" vertical="center" wrapText="1"/>
    </xf>
    <xf numFmtId="0" fontId="60" fillId="0" borderId="15" xfId="1676" applyFont="1" applyBorder="1" applyAlignment="1">
      <alignment horizontal="center" vertical="center" wrapText="1"/>
    </xf>
    <xf numFmtId="0" fontId="60" fillId="0" borderId="42" xfId="1676" applyFont="1" applyBorder="1" applyAlignment="1">
      <alignment horizontal="center" vertical="center"/>
    </xf>
    <xf numFmtId="0" fontId="60" fillId="0" borderId="32" xfId="1676" applyFont="1" applyBorder="1" applyAlignment="1">
      <alignment horizontal="center" vertical="center"/>
    </xf>
    <xf numFmtId="0" fontId="60" fillId="0" borderId="15" xfId="1676" applyFont="1" applyBorder="1" applyAlignment="1">
      <alignment horizontal="center" vertical="center"/>
    </xf>
    <xf numFmtId="0" fontId="60" fillId="0" borderId="11" xfId="1676" applyFont="1" applyBorder="1" applyAlignment="1">
      <alignment horizontal="center" vertical="center"/>
    </xf>
    <xf numFmtId="0" fontId="60" fillId="0" borderId="14" xfId="1676" applyFont="1" applyBorder="1" applyAlignment="1">
      <alignment horizontal="center" vertical="center"/>
    </xf>
    <xf numFmtId="0" fontId="60" fillId="0" borderId="12" xfId="1676" applyFont="1" applyBorder="1" applyAlignment="1">
      <alignment horizontal="center" vertical="center"/>
    </xf>
  </cellXfs>
  <cellStyles count="1677">
    <cellStyle name="20% - Accent1" xfId="1644"/>
    <cellStyle name="20% - Accent2" xfId="1645"/>
    <cellStyle name="20% - Accent3" xfId="1646"/>
    <cellStyle name="20% - Accent4" xfId="1647"/>
    <cellStyle name="20% - Accent5" xfId="1648"/>
    <cellStyle name="20% - Accent6" xfId="1649"/>
    <cellStyle name="20% – paryškinimas 1 2" xfId="1336"/>
    <cellStyle name="20% – paryškinimas 2 2" xfId="1337"/>
    <cellStyle name="20% – paryškinimas 3 2" xfId="1338"/>
    <cellStyle name="20% – paryškinimas 4 2" xfId="1339"/>
    <cellStyle name="20% – paryškinimas 5 2" xfId="1340"/>
    <cellStyle name="20% – paryškinimas 6 2" xfId="1341"/>
    <cellStyle name="40% - Accent1" xfId="1650"/>
    <cellStyle name="40% - Accent2" xfId="1651"/>
    <cellStyle name="40% - Accent3" xfId="1652"/>
    <cellStyle name="40% - Accent4" xfId="1653"/>
    <cellStyle name="40% - Accent5" xfId="1654"/>
    <cellStyle name="40% - Accent6" xfId="1655"/>
    <cellStyle name="40% – paryškinimas 1 2" xfId="1342"/>
    <cellStyle name="40% – paryškinimas 2 2" xfId="1343"/>
    <cellStyle name="40% – paryškinimas 3 2" xfId="1344"/>
    <cellStyle name="40% – paryškinimas 4 2" xfId="1345"/>
    <cellStyle name="40% – paryškinimas 5 2" xfId="1346"/>
    <cellStyle name="40% – paryškinimas 6 2" xfId="1347"/>
    <cellStyle name="60% - Accent1" xfId="1656"/>
    <cellStyle name="60% - Accent2" xfId="1657"/>
    <cellStyle name="60% - Accent3" xfId="1658"/>
    <cellStyle name="60% - Accent4" xfId="1659"/>
    <cellStyle name="60% - Accent5" xfId="1660"/>
    <cellStyle name="60% - Accent6" xfId="1661"/>
    <cellStyle name="Accent1" xfId="1662"/>
    <cellStyle name="Accent2" xfId="1663"/>
    <cellStyle name="Accent3" xfId="1664"/>
    <cellStyle name="Accent4" xfId="1665"/>
    <cellStyle name="Accent5" xfId="1666"/>
    <cellStyle name="Accent6" xfId="1667"/>
    <cellStyle name="Bad" xfId="1668"/>
    <cellStyle name="Calc Currency (0)" xfId="6"/>
    <cellStyle name="Calc Currency (0) 2" xfId="7"/>
    <cellStyle name="Calc Currency (2)" xfId="8"/>
    <cellStyle name="Calc Currency (2) 2" xfId="9"/>
    <cellStyle name="Calc Percent (0)" xfId="10"/>
    <cellStyle name="Calc Percent (1)" xfId="11"/>
    <cellStyle name="Calc Percent (2)" xfId="12"/>
    <cellStyle name="Calc Units (0)" xfId="13"/>
    <cellStyle name="Calc Units (0) 2" xfId="14"/>
    <cellStyle name="Calc Units (1)" xfId="15"/>
    <cellStyle name="Calc Units (1) 2" xfId="16"/>
    <cellStyle name="Calc Units (2)" xfId="17"/>
    <cellStyle name="Calc Units (2) 2" xfId="18"/>
    <cellStyle name="Calculation" xfId="1669"/>
    <cellStyle name="Check Cell" xfId="1670"/>
    <cellStyle name="Comma [00]" xfId="19"/>
    <cellStyle name="Comma [00] 2" xfId="20"/>
    <cellStyle name="Comma [00] 3" xfId="21"/>
    <cellStyle name="Comma 10" xfId="22"/>
    <cellStyle name="Comma 10 2" xfId="23"/>
    <cellStyle name="Comma 11" xfId="24"/>
    <cellStyle name="Comma 11 2" xfId="25"/>
    <cellStyle name="Comma 12" xfId="26"/>
    <cellStyle name="Comma 12 2" xfId="27"/>
    <cellStyle name="Comma 13" xfId="28"/>
    <cellStyle name="Comma 13 2" xfId="29"/>
    <cellStyle name="Comma 14" xfId="30"/>
    <cellStyle name="Comma 14 2" xfId="31"/>
    <cellStyle name="Comma 15" xfId="32"/>
    <cellStyle name="Comma 15 2" xfId="33"/>
    <cellStyle name="Comma 16" xfId="34"/>
    <cellStyle name="Comma 16 2" xfId="35"/>
    <cellStyle name="Comma 17" xfId="36"/>
    <cellStyle name="Comma 17 2" xfId="37"/>
    <cellStyle name="Comma 18" xfId="38"/>
    <cellStyle name="Comma 18 2" xfId="39"/>
    <cellStyle name="Comma 19" xfId="40"/>
    <cellStyle name="Comma 19 2" xfId="41"/>
    <cellStyle name="Comma 2" xfId="42"/>
    <cellStyle name="Comma 2 2" xfId="43"/>
    <cellStyle name="Comma 2 2 2" xfId="44"/>
    <cellStyle name="Comma 2 3" xfId="45"/>
    <cellStyle name="Comma 2 3 2" xfId="46"/>
    <cellStyle name="Comma 2 4" xfId="47"/>
    <cellStyle name="Comma 2_DALYVIAI" xfId="48"/>
    <cellStyle name="Comma 20" xfId="49"/>
    <cellStyle name="Comma 20 2" xfId="50"/>
    <cellStyle name="Comma 21" xfId="51"/>
    <cellStyle name="Comma 21 2" xfId="52"/>
    <cellStyle name="Comma 22" xfId="53"/>
    <cellStyle name="Comma 22 2" xfId="54"/>
    <cellStyle name="Comma 23" xfId="55"/>
    <cellStyle name="Comma 23 2" xfId="56"/>
    <cellStyle name="Comma 24" xfId="57"/>
    <cellStyle name="Comma 24 2" xfId="58"/>
    <cellStyle name="Comma 25" xfId="59"/>
    <cellStyle name="Comma 25 2" xfId="60"/>
    <cellStyle name="Comma 26" xfId="61"/>
    <cellStyle name="Comma 26 2" xfId="62"/>
    <cellStyle name="Comma 27" xfId="63"/>
    <cellStyle name="Comma 27 2" xfId="64"/>
    <cellStyle name="Comma 28" xfId="65"/>
    <cellStyle name="Comma 28 2" xfId="66"/>
    <cellStyle name="Comma 29" xfId="67"/>
    <cellStyle name="Comma 29 2" xfId="68"/>
    <cellStyle name="Comma 3" xfId="69"/>
    <cellStyle name="Comma 3 2" xfId="70"/>
    <cellStyle name="Comma 30" xfId="71"/>
    <cellStyle name="Comma 30 2" xfId="72"/>
    <cellStyle name="Comma 30 2 2" xfId="73"/>
    <cellStyle name="Comma 30 3" xfId="74"/>
    <cellStyle name="Comma 30 3 2" xfId="75"/>
    <cellStyle name="Comma 30 4" xfId="76"/>
    <cellStyle name="Comma 31" xfId="77"/>
    <cellStyle name="Comma 31 2" xfId="78"/>
    <cellStyle name="Comma 32" xfId="79"/>
    <cellStyle name="Comma 32 2" xfId="80"/>
    <cellStyle name="Comma 33" xfId="81"/>
    <cellStyle name="Comma 33 2" xfId="82"/>
    <cellStyle name="Comma 34" xfId="83"/>
    <cellStyle name="Comma 34 2" xfId="84"/>
    <cellStyle name="Comma 35" xfId="85"/>
    <cellStyle name="Comma 35 2" xfId="86"/>
    <cellStyle name="Comma 4" xfId="87"/>
    <cellStyle name="Comma 4 2" xfId="88"/>
    <cellStyle name="Comma 5" xfId="89"/>
    <cellStyle name="Comma 5 2" xfId="90"/>
    <cellStyle name="Comma 6" xfId="91"/>
    <cellStyle name="Comma 6 2" xfId="92"/>
    <cellStyle name="Comma 7" xfId="93"/>
    <cellStyle name="Comma 7 2" xfId="94"/>
    <cellStyle name="Comma 8" xfId="95"/>
    <cellStyle name="Comma 8 2" xfId="96"/>
    <cellStyle name="Comma 9" xfId="97"/>
    <cellStyle name="Comma 9 2" xfId="98"/>
    <cellStyle name="Currency [00]" xfId="99"/>
    <cellStyle name="Currency [00] 2" xfId="100"/>
    <cellStyle name="Currency [00] 3" xfId="101"/>
    <cellStyle name="Currency 2" xfId="102"/>
    <cellStyle name="Currency 2 2" xfId="103"/>
    <cellStyle name="Date Short" xfId="104"/>
    <cellStyle name="Dziesiętny [0]_PLDT" xfId="105"/>
    <cellStyle name="Dziesiętny_PLDT" xfId="106"/>
    <cellStyle name="Enter Currency (0)" xfId="107"/>
    <cellStyle name="Enter Currency (0) 2" xfId="108"/>
    <cellStyle name="Enter Currency (2)" xfId="109"/>
    <cellStyle name="Enter Currency (2) 2" xfId="110"/>
    <cellStyle name="Enter Units (0)" xfId="111"/>
    <cellStyle name="Enter Units (0) 2" xfId="112"/>
    <cellStyle name="Enter Units (1)" xfId="113"/>
    <cellStyle name="Enter Units (1) 2" xfId="114"/>
    <cellStyle name="Enter Units (2)" xfId="115"/>
    <cellStyle name="Enter Units (2) 2" xfId="116"/>
    <cellStyle name="Excel Built-in Normal" xfId="117"/>
    <cellStyle name="Grey" xfId="118"/>
    <cellStyle name="Grey 2" xfId="119"/>
    <cellStyle name="Header1" xfId="120"/>
    <cellStyle name="Header1 2" xfId="121"/>
    <cellStyle name="Header2" xfId="122"/>
    <cellStyle name="Header2 2" xfId="123"/>
    <cellStyle name="Hiperłącze" xfId="124"/>
    <cellStyle name="Hiperłącze 2" xfId="125"/>
    <cellStyle name="Input" xfId="1671"/>
    <cellStyle name="Input [yellow]" xfId="126"/>
    <cellStyle name="Input [yellow] 2" xfId="127"/>
    <cellStyle name="Įprastas 2" xfId="1"/>
    <cellStyle name="Įprastas 2 2" xfId="128"/>
    <cellStyle name="Įprastas 2 2 2" xfId="1335"/>
    <cellStyle name="Įprastas 2 2 3" xfId="129"/>
    <cellStyle name="Įprastas 2 3" xfId="130"/>
    <cellStyle name="Įprastas 2_1500 M" xfId="1348"/>
    <cellStyle name="Įprastas 3" xfId="131"/>
    <cellStyle name="Įprastas 3 2" xfId="132"/>
    <cellStyle name="Įprastas 3 3" xfId="1349"/>
    <cellStyle name="Įprastas 3_1500 M" xfId="1350"/>
    <cellStyle name="Įprastas 4" xfId="133"/>
    <cellStyle name="Įprastas 5" xfId="134"/>
    <cellStyle name="Įprastas 5 2" xfId="135"/>
    <cellStyle name="Įprastas 8" xfId="136"/>
    <cellStyle name="Link Currency (0)" xfId="137"/>
    <cellStyle name="Link Currency (0) 2" xfId="138"/>
    <cellStyle name="Link Currency (2)" xfId="139"/>
    <cellStyle name="Link Currency (2) 2" xfId="140"/>
    <cellStyle name="Link Units (0)" xfId="141"/>
    <cellStyle name="Link Units (0) 2" xfId="142"/>
    <cellStyle name="Link Units (1)" xfId="143"/>
    <cellStyle name="Link Units (1) 2" xfId="144"/>
    <cellStyle name="Link Units (2)" xfId="145"/>
    <cellStyle name="Link Units (2) 2" xfId="146"/>
    <cellStyle name="Linked Cell" xfId="1672"/>
    <cellStyle name="Neutral" xfId="1673"/>
    <cellStyle name="Normal" xfId="0" builtinId="0"/>
    <cellStyle name="Normal - Style1" xfId="147"/>
    <cellStyle name="Normal - Style1 2" xfId="148"/>
    <cellStyle name="Normal 10" xfId="149"/>
    <cellStyle name="Normal 10 2" xfId="150"/>
    <cellStyle name="Normal 10 2 2" xfId="151"/>
    <cellStyle name="Normal 10 2 2 2" xfId="152"/>
    <cellStyle name="Normal 10 2 2 2 2" xfId="153"/>
    <cellStyle name="Normal 10 2 2 2_60bb M" xfId="1351"/>
    <cellStyle name="Normal 10 2 2 3" xfId="154"/>
    <cellStyle name="Normal 10 2 2 3 2" xfId="155"/>
    <cellStyle name="Normal 10 2 2 3_60bb M" xfId="1352"/>
    <cellStyle name="Normal 10 2 2 4" xfId="156"/>
    <cellStyle name="Normal 10 2 2 4 2" xfId="157"/>
    <cellStyle name="Normal 10 2 2 4_60bb M" xfId="1353"/>
    <cellStyle name="Normal 10 2 2 5" xfId="158"/>
    <cellStyle name="Normal 10 2 2_4x200 V" xfId="159"/>
    <cellStyle name="Normal 10 2 3" xfId="160"/>
    <cellStyle name="Normal 10 2 3 2" xfId="161"/>
    <cellStyle name="Normal 10 2 3_60bb M" xfId="1354"/>
    <cellStyle name="Normal 10 2 4" xfId="162"/>
    <cellStyle name="Normal 10 2 4 2" xfId="163"/>
    <cellStyle name="Normal 10 2 5" xfId="164"/>
    <cellStyle name="Normal 10 2 5 2" xfId="165"/>
    <cellStyle name="Normal 10 2 6" xfId="166"/>
    <cellStyle name="Normal 10 2_4x200 M" xfId="167"/>
    <cellStyle name="Normal 10 3" xfId="168"/>
    <cellStyle name="Normal 10 3 2" xfId="169"/>
    <cellStyle name="Normal 10 3 2 2" xfId="170"/>
    <cellStyle name="Normal 10 3 2_60bb M" xfId="1355"/>
    <cellStyle name="Normal 10 3 3" xfId="171"/>
    <cellStyle name="Normal 10 3 3 2" xfId="172"/>
    <cellStyle name="Normal 10 3 3_60bb M" xfId="1356"/>
    <cellStyle name="Normal 10 3 4" xfId="173"/>
    <cellStyle name="Normal 10 3 4 2" xfId="174"/>
    <cellStyle name="Normal 10 3 4_60bb M" xfId="1357"/>
    <cellStyle name="Normal 10 3 5" xfId="175"/>
    <cellStyle name="Normal 10 3_4x200 M" xfId="176"/>
    <cellStyle name="Normal 10 4" xfId="177"/>
    <cellStyle name="Normal 10 5" xfId="178"/>
    <cellStyle name="Normal 10 5 2" xfId="179"/>
    <cellStyle name="Normal 10 5 2 2" xfId="180"/>
    <cellStyle name="Normal 10 5 3" xfId="181"/>
    <cellStyle name="Normal 10 5 3 2" xfId="182"/>
    <cellStyle name="Normal 10 5 4" xfId="183"/>
    <cellStyle name="Normal 10 5 4 2" xfId="184"/>
    <cellStyle name="Normal 10 5_DALYVIAI" xfId="185"/>
    <cellStyle name="Normal 10 6" xfId="186"/>
    <cellStyle name="Normal 10 7" xfId="187"/>
    <cellStyle name="Normal 10 8" xfId="188"/>
    <cellStyle name="Normal 10 8 2" xfId="189"/>
    <cellStyle name="Normal 10_4x200 V" xfId="190"/>
    <cellStyle name="Normal 11" xfId="191"/>
    <cellStyle name="Normal 11 2" xfId="192"/>
    <cellStyle name="Normal 11 2 2" xfId="193"/>
    <cellStyle name="Normal 11 2 2 2" xfId="194"/>
    <cellStyle name="Normal 11 2 2_60bb M" xfId="1358"/>
    <cellStyle name="Normal 11 2 3" xfId="195"/>
    <cellStyle name="Normal 11 2 3 2" xfId="196"/>
    <cellStyle name="Normal 11 2 3_60bb M" xfId="1359"/>
    <cellStyle name="Normal 11 2 4" xfId="197"/>
    <cellStyle name="Normal 11 2 4 2" xfId="198"/>
    <cellStyle name="Normal 11 2 4_60bb M" xfId="1360"/>
    <cellStyle name="Normal 11 2 5" xfId="199"/>
    <cellStyle name="Normal 11 2_4x200 M" xfId="200"/>
    <cellStyle name="Normal 11 3" xfId="201"/>
    <cellStyle name="Normal 11 3 2" xfId="202"/>
    <cellStyle name="Normal 11 3 2 2" xfId="203"/>
    <cellStyle name="Normal 11 3 2_60bb M" xfId="1361"/>
    <cellStyle name="Normal 11 3 3" xfId="204"/>
    <cellStyle name="Normal 11 3 3 2" xfId="205"/>
    <cellStyle name="Normal 11 3 3_60bb M" xfId="1362"/>
    <cellStyle name="Normal 11 3 4" xfId="206"/>
    <cellStyle name="Normal 11 3 4 2" xfId="207"/>
    <cellStyle name="Normal 11 3 4_60bb M" xfId="1363"/>
    <cellStyle name="Normal 11 3 5" xfId="208"/>
    <cellStyle name="Normal 11 3_4x200 M" xfId="209"/>
    <cellStyle name="Normal 11 4" xfId="210"/>
    <cellStyle name="Normal 11 5" xfId="211"/>
    <cellStyle name="Normal 11 5 2" xfId="212"/>
    <cellStyle name="Normal 11 5 2 2" xfId="213"/>
    <cellStyle name="Normal 11 5 2_60bb M" xfId="1364"/>
    <cellStyle name="Normal 11 5 3" xfId="214"/>
    <cellStyle name="Normal 11 5 3 2" xfId="215"/>
    <cellStyle name="Normal 11 5 3_60bb M" xfId="1365"/>
    <cellStyle name="Normal 11 5 4" xfId="216"/>
    <cellStyle name="Normal 11 5 4 2" xfId="217"/>
    <cellStyle name="Normal 11 5 4_60bb M" xfId="1366"/>
    <cellStyle name="Normal 11 5_DALYVIAI" xfId="218"/>
    <cellStyle name="Normal 11 6" xfId="219"/>
    <cellStyle name="Normal 11 7" xfId="220"/>
    <cellStyle name="Normal 11 8" xfId="221"/>
    <cellStyle name="Normal 11_4x200 M" xfId="222"/>
    <cellStyle name="Normal 12" xfId="223"/>
    <cellStyle name="Normal 12 2" xfId="224"/>
    <cellStyle name="Normal 12 2 2" xfId="225"/>
    <cellStyle name="Normal 12 2 2 2" xfId="226"/>
    <cellStyle name="Normal 12 2 2_60bb M" xfId="1367"/>
    <cellStyle name="Normal 12 2 3" xfId="227"/>
    <cellStyle name="Normal 12 2 3 2" xfId="228"/>
    <cellStyle name="Normal 12 2 3_60bb M" xfId="1368"/>
    <cellStyle name="Normal 12 2 4" xfId="229"/>
    <cellStyle name="Normal 12 2 4 2" xfId="230"/>
    <cellStyle name="Normal 12 2 4_60bb M" xfId="1369"/>
    <cellStyle name="Normal 12 2 5" xfId="231"/>
    <cellStyle name="Normal 12 2_4x200 M" xfId="232"/>
    <cellStyle name="Normal 12 3" xfId="233"/>
    <cellStyle name="Normal 12 4" xfId="234"/>
    <cellStyle name="Normal 12 4 2" xfId="235"/>
    <cellStyle name="Normal 12 4 2 2" xfId="236"/>
    <cellStyle name="Normal 12 4 2_60bb M" xfId="1370"/>
    <cellStyle name="Normal 12 4 3" xfId="237"/>
    <cellStyle name="Normal 12 4 3 2" xfId="238"/>
    <cellStyle name="Normal 12 4 3_60bb M" xfId="1371"/>
    <cellStyle name="Normal 12 4 4" xfId="239"/>
    <cellStyle name="Normal 12 4 4 2" xfId="240"/>
    <cellStyle name="Normal 12 4 4_60bb M" xfId="1372"/>
    <cellStyle name="Normal 12 4_DALYVIAI" xfId="241"/>
    <cellStyle name="Normal 12 5" xfId="242"/>
    <cellStyle name="Normal 12 6" xfId="243"/>
    <cellStyle name="Normal 12 7" xfId="244"/>
    <cellStyle name="Normal 12_4x200 M" xfId="245"/>
    <cellStyle name="Normal 13" xfId="246"/>
    <cellStyle name="Normal 13 2" xfId="247"/>
    <cellStyle name="Normal 13 2 2" xfId="248"/>
    <cellStyle name="Normal 13 2 2 2" xfId="249"/>
    <cellStyle name="Normal 13 2 2 3" xfId="250"/>
    <cellStyle name="Normal 13 2 2 4" xfId="251"/>
    <cellStyle name="Normal 13 2 2 5" xfId="252"/>
    <cellStyle name="Normal 13 2 2_4x200 M" xfId="253"/>
    <cellStyle name="Normal 13 2 3" xfId="254"/>
    <cellStyle name="Normal 13 2 4" xfId="255"/>
    <cellStyle name="Normal 13 2 4 2" xfId="256"/>
    <cellStyle name="Normal 13 2 4_60bb M" xfId="1373"/>
    <cellStyle name="Normal 13 2 5" xfId="257"/>
    <cellStyle name="Normal 13 2 5 2" xfId="258"/>
    <cellStyle name="Normal 13 2 5_60bb M" xfId="1374"/>
    <cellStyle name="Normal 13 2_DALYVIAI" xfId="259"/>
    <cellStyle name="Normal 13 3" xfId="260"/>
    <cellStyle name="Normal 13 3 2" xfId="261"/>
    <cellStyle name="Normal 13 3 2 2" xfId="262"/>
    <cellStyle name="Normal 13 3 2_60bb M" xfId="1375"/>
    <cellStyle name="Normal 13 3 3" xfId="263"/>
    <cellStyle name="Normal 13 3 3 2" xfId="264"/>
    <cellStyle name="Normal 13 3 3_60bb M" xfId="1376"/>
    <cellStyle name="Normal 13 3 4" xfId="265"/>
    <cellStyle name="Normal 13 3 4 2" xfId="266"/>
    <cellStyle name="Normal 13 3 4_60bb M" xfId="1377"/>
    <cellStyle name="Normal 13 3_DALYVIAI" xfId="267"/>
    <cellStyle name="Normal 13 4" xfId="268"/>
    <cellStyle name="Normal 13 5" xfId="269"/>
    <cellStyle name="Normal 13 6" xfId="270"/>
    <cellStyle name="Normal 13_100 M" xfId="1378"/>
    <cellStyle name="Normal 14" xfId="271"/>
    <cellStyle name="Normal 14 2" xfId="272"/>
    <cellStyle name="Normal 14 2 2" xfId="273"/>
    <cellStyle name="Normal 14 2 2 2" xfId="274"/>
    <cellStyle name="Normal 14 2 2 3" xfId="275"/>
    <cellStyle name="Normal 14 2 2 4" xfId="276"/>
    <cellStyle name="Normal 14 2 2 5" xfId="277"/>
    <cellStyle name="Normal 14 2 2_4x200 M" xfId="278"/>
    <cellStyle name="Normal 14 2 3" xfId="279"/>
    <cellStyle name="Normal 14 2 4" xfId="280"/>
    <cellStyle name="Normal 14 2 4 2" xfId="281"/>
    <cellStyle name="Normal 14 2 4_60bb M" xfId="1379"/>
    <cellStyle name="Normal 14 2 5" xfId="282"/>
    <cellStyle name="Normal 14 2 5 2" xfId="283"/>
    <cellStyle name="Normal 14 2 5_60bb M" xfId="1380"/>
    <cellStyle name="Normal 14 2_DALYVIAI" xfId="284"/>
    <cellStyle name="Normal 14 3" xfId="285"/>
    <cellStyle name="Normal 14 3 2" xfId="286"/>
    <cellStyle name="Normal 14 3 2 2" xfId="287"/>
    <cellStyle name="Normal 14 3 2_60bb M" xfId="1381"/>
    <cellStyle name="Normal 14 3 3" xfId="288"/>
    <cellStyle name="Normal 14 3 3 2" xfId="289"/>
    <cellStyle name="Normal 14 3 3_60bb M" xfId="1382"/>
    <cellStyle name="Normal 14 3 4" xfId="290"/>
    <cellStyle name="Normal 14 3 4 2" xfId="291"/>
    <cellStyle name="Normal 14 3 4_60bb M" xfId="1383"/>
    <cellStyle name="Normal 14 3_DALYVIAI" xfId="292"/>
    <cellStyle name="Normal 14 4" xfId="293"/>
    <cellStyle name="Normal 14 5" xfId="294"/>
    <cellStyle name="Normal 14 6" xfId="295"/>
    <cellStyle name="Normal 14_4x200 M" xfId="296"/>
    <cellStyle name="Normal 15" xfId="297"/>
    <cellStyle name="Normal 15 2" xfId="298"/>
    <cellStyle name="Normal 15 2 2" xfId="299"/>
    <cellStyle name="Normal 15 2 2 2" xfId="300"/>
    <cellStyle name="Normal 15 2 2_60bb M" xfId="1384"/>
    <cellStyle name="Normal 15 2 3" xfId="301"/>
    <cellStyle name="Normal 15 2 3 2" xfId="302"/>
    <cellStyle name="Normal 15 2 3_60bb M" xfId="1385"/>
    <cellStyle name="Normal 15 2 4" xfId="303"/>
    <cellStyle name="Normal 15 2 4 2" xfId="304"/>
    <cellStyle name="Normal 15 2 4_60bb M" xfId="1386"/>
    <cellStyle name="Normal 15 2 5" xfId="305"/>
    <cellStyle name="Normal 15 2_4x200 M" xfId="306"/>
    <cellStyle name="Normal 15 3" xfId="307"/>
    <cellStyle name="Normal 15 4" xfId="308"/>
    <cellStyle name="Normal 15 4 2" xfId="309"/>
    <cellStyle name="Normal 15 4 2 2" xfId="310"/>
    <cellStyle name="Normal 15 4 2_60bb M" xfId="1387"/>
    <cellStyle name="Normal 15 4 3" xfId="311"/>
    <cellStyle name="Normal 15 4 3 2" xfId="312"/>
    <cellStyle name="Normal 15 4 3_60bb M" xfId="1388"/>
    <cellStyle name="Normal 15 4 4" xfId="313"/>
    <cellStyle name="Normal 15 4 4 2" xfId="314"/>
    <cellStyle name="Normal 15 4 4_60bb M" xfId="1389"/>
    <cellStyle name="Normal 15 4_DALYVIAI" xfId="315"/>
    <cellStyle name="Normal 15 5" xfId="316"/>
    <cellStyle name="Normal 15 6" xfId="317"/>
    <cellStyle name="Normal 15 7" xfId="318"/>
    <cellStyle name="Normal 15_4x200 M" xfId="319"/>
    <cellStyle name="Normal 16" xfId="320"/>
    <cellStyle name="Normal 16 2" xfId="321"/>
    <cellStyle name="Normal 16 2 2" xfId="322"/>
    <cellStyle name="Normal 16 2 2 2" xfId="323"/>
    <cellStyle name="Normal 16 2 2_60bb M" xfId="1390"/>
    <cellStyle name="Normal 16 2 3" xfId="324"/>
    <cellStyle name="Normal 16 2 3 2" xfId="325"/>
    <cellStyle name="Normal 16 2 3_60bb M" xfId="1391"/>
    <cellStyle name="Normal 16 2 4" xfId="326"/>
    <cellStyle name="Normal 16 2 4 2" xfId="327"/>
    <cellStyle name="Normal 16 2 4_60bb M" xfId="1392"/>
    <cellStyle name="Normal 16 2 5" xfId="328"/>
    <cellStyle name="Normal 16 2_4x200 M" xfId="329"/>
    <cellStyle name="Normal 16 3" xfId="330"/>
    <cellStyle name="Normal 16 3 2" xfId="331"/>
    <cellStyle name="Normal 16 3_60bb M" xfId="1393"/>
    <cellStyle name="Normal 16 4" xfId="332"/>
    <cellStyle name="Normal 16_4x200 M" xfId="333"/>
    <cellStyle name="Normal 17" xfId="334"/>
    <cellStyle name="Normal 17 2" xfId="335"/>
    <cellStyle name="Normal 17 2 2" xfId="336"/>
    <cellStyle name="Normal 17 2 2 2" xfId="337"/>
    <cellStyle name="Normal 17 2 2_60bb M" xfId="1394"/>
    <cellStyle name="Normal 17 2 3" xfId="338"/>
    <cellStyle name="Normal 17 2 3 2" xfId="339"/>
    <cellStyle name="Normal 17 2 3_60bb M" xfId="1395"/>
    <cellStyle name="Normal 17 2 4" xfId="340"/>
    <cellStyle name="Normal 17 2 4 2" xfId="341"/>
    <cellStyle name="Normal 17 2 4_60bb M" xfId="1396"/>
    <cellStyle name="Normal 17 2 5" xfId="342"/>
    <cellStyle name="Normal 17 2_4x200 M" xfId="343"/>
    <cellStyle name="Normal 17 3" xfId="344"/>
    <cellStyle name="Normal 17 4" xfId="345"/>
    <cellStyle name="Normal 17 4 2" xfId="346"/>
    <cellStyle name="Normal 17 4 2 2" xfId="347"/>
    <cellStyle name="Normal 17 4 2_60bb M" xfId="1397"/>
    <cellStyle name="Normal 17 4 3" xfId="348"/>
    <cellStyle name="Normal 17 4 3 2" xfId="349"/>
    <cellStyle name="Normal 17 4 3_60bb M" xfId="1398"/>
    <cellStyle name="Normal 17 4 4" xfId="350"/>
    <cellStyle name="Normal 17 4 4 2" xfId="351"/>
    <cellStyle name="Normal 17 4 4_60bb M" xfId="1399"/>
    <cellStyle name="Normal 17 4_DALYVIAI" xfId="352"/>
    <cellStyle name="Normal 17 5" xfId="353"/>
    <cellStyle name="Normal 17 6" xfId="354"/>
    <cellStyle name="Normal 17 7" xfId="355"/>
    <cellStyle name="Normal 17_4x200 M" xfId="356"/>
    <cellStyle name="Normal 18" xfId="357"/>
    <cellStyle name="Normal 18 2" xfId="358"/>
    <cellStyle name="Normal 18 2 2" xfId="359"/>
    <cellStyle name="Normal 18 2 2 2" xfId="360"/>
    <cellStyle name="Normal 18 2 2 3" xfId="361"/>
    <cellStyle name="Normal 18 2 2 4" xfId="362"/>
    <cellStyle name="Normal 18 2 2 5" xfId="363"/>
    <cellStyle name="Normal 18 2 2_4x200 M" xfId="364"/>
    <cellStyle name="Normal 18 2 3" xfId="365"/>
    <cellStyle name="Normal 18 2 4" xfId="366"/>
    <cellStyle name="Normal 18 2 4 2" xfId="367"/>
    <cellStyle name="Normal 18 2 4_60bb M" xfId="1400"/>
    <cellStyle name="Normal 18 2 5" xfId="368"/>
    <cellStyle name="Normal 18 2 5 2" xfId="369"/>
    <cellStyle name="Normal 18 2 5_60bb M" xfId="1401"/>
    <cellStyle name="Normal 18 2_DALYVIAI" xfId="370"/>
    <cellStyle name="Normal 18 3" xfId="371"/>
    <cellStyle name="Normal 18 3 2" xfId="372"/>
    <cellStyle name="Normal 18 3 2 2" xfId="373"/>
    <cellStyle name="Normal 18 3 2_60bb M" xfId="1402"/>
    <cellStyle name="Normal 18 3 3" xfId="374"/>
    <cellStyle name="Normal 18 3 3 2" xfId="375"/>
    <cellStyle name="Normal 18 3 3_60bb M" xfId="1403"/>
    <cellStyle name="Normal 18 3 4" xfId="376"/>
    <cellStyle name="Normal 18 3 4 2" xfId="377"/>
    <cellStyle name="Normal 18 3 4_60bb M" xfId="1404"/>
    <cellStyle name="Normal 18 3_DALYVIAI" xfId="378"/>
    <cellStyle name="Normal 18 4" xfId="379"/>
    <cellStyle name="Normal 18 5" xfId="380"/>
    <cellStyle name="Normal 18 6" xfId="381"/>
    <cellStyle name="Normal 18_4x200 M" xfId="382"/>
    <cellStyle name="Normal 19" xfId="383"/>
    <cellStyle name="Normal 19 2" xfId="384"/>
    <cellStyle name="Normal 19 2 2" xfId="385"/>
    <cellStyle name="Normal 19 2 2 2" xfId="386"/>
    <cellStyle name="Normal 19 2 2 3" xfId="387"/>
    <cellStyle name="Normal 19 2 2 4" xfId="388"/>
    <cellStyle name="Normal 19 2 2 5" xfId="389"/>
    <cellStyle name="Normal 19 2 2_4x200 M" xfId="390"/>
    <cellStyle name="Normal 19 2 3" xfId="391"/>
    <cellStyle name="Normal 19 2 4" xfId="392"/>
    <cellStyle name="Normal 19 2 4 2" xfId="393"/>
    <cellStyle name="Normal 19 2 4_60bb M" xfId="1405"/>
    <cellStyle name="Normal 19 2 5" xfId="394"/>
    <cellStyle name="Normal 19 2 5 2" xfId="395"/>
    <cellStyle name="Normal 19 2 5_60bb M" xfId="1406"/>
    <cellStyle name="Normal 19 2_DALYVIAI" xfId="396"/>
    <cellStyle name="Normal 19 3" xfId="397"/>
    <cellStyle name="Normal 19 3 2" xfId="398"/>
    <cellStyle name="Normal 19 3 2 2" xfId="399"/>
    <cellStyle name="Normal 19 3 2_60bb M" xfId="1407"/>
    <cellStyle name="Normal 19 3 3" xfId="400"/>
    <cellStyle name="Normal 19 3 3 2" xfId="401"/>
    <cellStyle name="Normal 19 3 3_60bb M" xfId="1408"/>
    <cellStyle name="Normal 19 3 4" xfId="402"/>
    <cellStyle name="Normal 19 3 4 2" xfId="403"/>
    <cellStyle name="Normal 19 3 4_60bb M" xfId="1409"/>
    <cellStyle name="Normal 19 3_DALYVIAI" xfId="404"/>
    <cellStyle name="Normal 19 4" xfId="405"/>
    <cellStyle name="Normal 19 5" xfId="406"/>
    <cellStyle name="Normal 19 6" xfId="407"/>
    <cellStyle name="Normal 19_4x200 M" xfId="408"/>
    <cellStyle name="Normal 2" xfId="409"/>
    <cellStyle name="Normal 2 10" xfId="410"/>
    <cellStyle name="Normal 2 11" xfId="1675"/>
    <cellStyle name="Normal 2 2" xfId="411"/>
    <cellStyle name="Normal 2 2 10" xfId="412"/>
    <cellStyle name="Normal 2 2 10 2" xfId="413"/>
    <cellStyle name="Normal 2 2 10 2 2" xfId="414"/>
    <cellStyle name="Normal 2 2 10 2_60bb M" xfId="1410"/>
    <cellStyle name="Normal 2 2 10 3" xfId="415"/>
    <cellStyle name="Normal 2 2 10 3 2" xfId="416"/>
    <cellStyle name="Normal 2 2 10 3_60bb M" xfId="1411"/>
    <cellStyle name="Normal 2 2 10 4" xfId="417"/>
    <cellStyle name="Normal 2 2 10 4 2" xfId="418"/>
    <cellStyle name="Normal 2 2 10 4_60bb M" xfId="1412"/>
    <cellStyle name="Normal 2 2 10 5" xfId="419"/>
    <cellStyle name="Normal 2 2 10_4x200 V" xfId="420"/>
    <cellStyle name="Normal 2 2 10_aukstis" xfId="2"/>
    <cellStyle name="Normal 2 2 10_aukstis 2" xfId="3"/>
    <cellStyle name="Normal 2 2 11" xfId="421"/>
    <cellStyle name="Normal 2 2 11 2" xfId="422"/>
    <cellStyle name="Normal 2 2 12" xfId="423"/>
    <cellStyle name="Normal 2 2 12 2" xfId="424"/>
    <cellStyle name="Normal 2 2 13" xfId="425"/>
    <cellStyle name="Normal 2 2 14" xfId="1413"/>
    <cellStyle name="Normal 2 2 16" xfId="426"/>
    <cellStyle name="Normal 2 2 18" xfId="427"/>
    <cellStyle name="Normal 2 2 2" xfId="428"/>
    <cellStyle name="Normal 2 2 2 2" xfId="429"/>
    <cellStyle name="Normal 2 2 2 2 2" xfId="430"/>
    <cellStyle name="Normal 2 2 2 2 2 2" xfId="431"/>
    <cellStyle name="Normal 2 2 2 2 3" xfId="432"/>
    <cellStyle name="Normal 2 2 2 2 3 2" xfId="433"/>
    <cellStyle name="Normal 2 2 2 2 4" xfId="434"/>
    <cellStyle name="Normal 2 2 2 2 4 2" xfId="435"/>
    <cellStyle name="Normal 2 2 2 2 5" xfId="436"/>
    <cellStyle name="Normal 2 2 2 2 5 2" xfId="437"/>
    <cellStyle name="Normal 2 2 2 2 5 2 2" xfId="438"/>
    <cellStyle name="Normal 2 2 2 2 5 3" xfId="439"/>
    <cellStyle name="Normal 2 2 2 2 5 3 2" xfId="440"/>
    <cellStyle name="Normal 2 2 2 2 5 4" xfId="441"/>
    <cellStyle name="Normal 2 2 2 2 5_4x200 V" xfId="442"/>
    <cellStyle name="Normal 2 2 2 2 6" xfId="443"/>
    <cellStyle name="Normal 2 2 2 2_4x200 V" xfId="444"/>
    <cellStyle name="Normal 2 2 2 3" xfId="445"/>
    <cellStyle name="Normal 2 2 2 3 2" xfId="446"/>
    <cellStyle name="Normal 2 2 2 4" xfId="447"/>
    <cellStyle name="Normal 2 2 2 4 2" xfId="448"/>
    <cellStyle name="Normal 2 2 2 4 2 2" xfId="449"/>
    <cellStyle name="Normal 2 2 2 4 3" xfId="450"/>
    <cellStyle name="Normal 2 2 2 4 3 2" xfId="451"/>
    <cellStyle name="Normal 2 2 2 4 4" xfId="452"/>
    <cellStyle name="Normal 2 2 2 4 4 2" xfId="453"/>
    <cellStyle name="Normal 2 2 2 4 5" xfId="454"/>
    <cellStyle name="Normal 2 2 2 4_4x200 M" xfId="455"/>
    <cellStyle name="Normal 2 2 2 5" xfId="456"/>
    <cellStyle name="Normal 2 2 2 5 2" xfId="457"/>
    <cellStyle name="Normal 2 2 2 5_60bb M" xfId="1414"/>
    <cellStyle name="Normal 2 2 2 6" xfId="458"/>
    <cellStyle name="Normal 2 2 2 6 2" xfId="459"/>
    <cellStyle name="Normal 2 2 2 6_60bb M" xfId="1415"/>
    <cellStyle name="Normal 2 2 2 7" xfId="460"/>
    <cellStyle name="Normal 2 2 2_4x200 V" xfId="461"/>
    <cellStyle name="Normal 2 2 22" xfId="462"/>
    <cellStyle name="Normal 2 2 3" xfId="463"/>
    <cellStyle name="Normal 2 2 3 10" xfId="464"/>
    <cellStyle name="Normal 2 2 3 10 2" xfId="465"/>
    <cellStyle name="Normal 2 2 3 10_60bb M" xfId="1416"/>
    <cellStyle name="Normal 2 2 3 11" xfId="466"/>
    <cellStyle name="Normal 2 2 3 2" xfId="467"/>
    <cellStyle name="Normal 2 2 3 2 10" xfId="468"/>
    <cellStyle name="Normal 2 2 3 2 2" xfId="469"/>
    <cellStyle name="Normal 2 2 3 2 2 10" xfId="470"/>
    <cellStyle name="Normal 2 2 3 2 2 2" xfId="471"/>
    <cellStyle name="Normal 2 2 3 2 2 2 2" xfId="472"/>
    <cellStyle name="Normal 2 2 3 2 2 2 2 2" xfId="473"/>
    <cellStyle name="Normal 2 2 3 2 2 2 2_60bb M" xfId="1417"/>
    <cellStyle name="Normal 2 2 3 2 2 2 3" xfId="474"/>
    <cellStyle name="Normal 2 2 3 2 2 2 3 2" xfId="475"/>
    <cellStyle name="Normal 2 2 3 2 2 2 3_60bb M" xfId="1418"/>
    <cellStyle name="Normal 2 2 3 2 2 2 4" xfId="476"/>
    <cellStyle name="Normal 2 2 3 2 2 2 4 2" xfId="477"/>
    <cellStyle name="Normal 2 2 3 2 2 2 4_60bb M" xfId="1419"/>
    <cellStyle name="Normal 2 2 3 2 2 2 5" xfId="478"/>
    <cellStyle name="Normal 2 2 3 2 2 2_4x200 M" xfId="479"/>
    <cellStyle name="Normal 2 2 3 2 2 3" xfId="480"/>
    <cellStyle name="Normal 2 2 3 2 2 3 2" xfId="481"/>
    <cellStyle name="Normal 2 2 3 2 2 3 2 2" xfId="482"/>
    <cellStyle name="Normal 2 2 3 2 2 3 2_60bb M" xfId="1420"/>
    <cellStyle name="Normal 2 2 3 2 2 3 3" xfId="483"/>
    <cellStyle name="Normal 2 2 3 2 2 3 3 2" xfId="484"/>
    <cellStyle name="Normal 2 2 3 2 2 3 3_60bb M" xfId="1421"/>
    <cellStyle name="Normal 2 2 3 2 2 3 4" xfId="485"/>
    <cellStyle name="Normal 2 2 3 2 2 3 4 2" xfId="486"/>
    <cellStyle name="Normal 2 2 3 2 2 3 4_60bb M" xfId="1422"/>
    <cellStyle name="Normal 2 2 3 2 2 3 5" xfId="487"/>
    <cellStyle name="Normal 2 2 3 2 2 3_4x200 M" xfId="488"/>
    <cellStyle name="Normal 2 2 3 2 2 4" xfId="489"/>
    <cellStyle name="Normal 2 2 3 2 2 4 2" xfId="490"/>
    <cellStyle name="Normal 2 2 3 2 2 4 2 2" xfId="491"/>
    <cellStyle name="Normal 2 2 3 2 2 4 2_60bb M" xfId="1423"/>
    <cellStyle name="Normal 2 2 3 2 2 4 3" xfId="492"/>
    <cellStyle name="Normal 2 2 3 2 2 4 3 2" xfId="493"/>
    <cellStyle name="Normal 2 2 3 2 2 4 3_60bb M" xfId="1424"/>
    <cellStyle name="Normal 2 2 3 2 2 4 4" xfId="494"/>
    <cellStyle name="Normal 2 2 3 2 2 4 4 2" xfId="495"/>
    <cellStyle name="Normal 2 2 3 2 2 4 4_60bb M" xfId="1425"/>
    <cellStyle name="Normal 2 2 3 2 2 4 5" xfId="496"/>
    <cellStyle name="Normal 2 2 3 2 2 4_4x200 M" xfId="497"/>
    <cellStyle name="Normal 2 2 3 2 2 5" xfId="498"/>
    <cellStyle name="Normal 2 2 3 2 2 5 2" xfId="499"/>
    <cellStyle name="Normal 2 2 3 2 2 5 2 2" xfId="500"/>
    <cellStyle name="Normal 2 2 3 2 2 5 2_60bb M" xfId="1426"/>
    <cellStyle name="Normal 2 2 3 2 2 5 3" xfId="501"/>
    <cellStyle name="Normal 2 2 3 2 2 5 3 2" xfId="502"/>
    <cellStyle name="Normal 2 2 3 2 2 5 3_60bb M" xfId="1427"/>
    <cellStyle name="Normal 2 2 3 2 2 5 4" xfId="503"/>
    <cellStyle name="Normal 2 2 3 2 2 5 4 2" xfId="504"/>
    <cellStyle name="Normal 2 2 3 2 2 5 4_60bb M" xfId="1428"/>
    <cellStyle name="Normal 2 2 3 2 2 5 5" xfId="505"/>
    <cellStyle name="Normal 2 2 3 2 2 5_4x200 M" xfId="506"/>
    <cellStyle name="Normal 2 2 3 2 2 6" xfId="507"/>
    <cellStyle name="Normal 2 2 3 2 2 6 2" xfId="508"/>
    <cellStyle name="Normal 2 2 3 2 2 6_60bb M" xfId="1429"/>
    <cellStyle name="Normal 2 2 3 2 2 7" xfId="509"/>
    <cellStyle name="Normal 2 2 3 2 2 7 2" xfId="510"/>
    <cellStyle name="Normal 2 2 3 2 2 7_60bb M" xfId="1430"/>
    <cellStyle name="Normal 2 2 3 2 2 8" xfId="511"/>
    <cellStyle name="Normal 2 2 3 2 2 8 2" xfId="512"/>
    <cellStyle name="Normal 2 2 3 2 2 8_60bb M" xfId="1431"/>
    <cellStyle name="Normal 2 2 3 2 2 9" xfId="513"/>
    <cellStyle name="Normal 2 2 3 2 2_4x200 M" xfId="514"/>
    <cellStyle name="Normal 2 2 3 2 3" xfId="515"/>
    <cellStyle name="Normal 2 2 3 2 3 2" xfId="516"/>
    <cellStyle name="Normal 2 2 3 2 3_60bb M" xfId="1432"/>
    <cellStyle name="Normal 2 2 3 2 4" xfId="517"/>
    <cellStyle name="Normal 2 2 3 2 4 2" xfId="518"/>
    <cellStyle name="Normal 2 2 3 2 4_60bb M" xfId="1433"/>
    <cellStyle name="Normal 2 2 3 2 5" xfId="519"/>
    <cellStyle name="Normal 2 2 3 2 5 2" xfId="520"/>
    <cellStyle name="Normal 2 2 3 2 5_60bb M" xfId="1434"/>
    <cellStyle name="Normal 2 2 3 2 6" xfId="521"/>
    <cellStyle name="Normal 2 2 3 2 7" xfId="522"/>
    <cellStyle name="Normal 2 2 3 2 8" xfId="523"/>
    <cellStyle name="Normal 2 2 3 2 9" xfId="524"/>
    <cellStyle name="Normal 2 2 3 2_4x200 M" xfId="525"/>
    <cellStyle name="Normal 2 2 3 3" xfId="526"/>
    <cellStyle name="Normal 2 2 3 3 10" xfId="527"/>
    <cellStyle name="Normal 2 2 3 3 2" xfId="528"/>
    <cellStyle name="Normal 2 2 3 3 2 2" xfId="529"/>
    <cellStyle name="Normal 2 2 3 3 2 2 2" xfId="530"/>
    <cellStyle name="Normal 2 2 3 3 2 2_60bb M" xfId="1435"/>
    <cellStyle name="Normal 2 2 3 3 2 3" xfId="531"/>
    <cellStyle name="Normal 2 2 3 3 2 3 2" xfId="532"/>
    <cellStyle name="Normal 2 2 3 3 2 3_60bb M" xfId="1436"/>
    <cellStyle name="Normal 2 2 3 3 2 4" xfId="533"/>
    <cellStyle name="Normal 2 2 3 3 2 4 2" xfId="534"/>
    <cellStyle name="Normal 2 2 3 3 2 4_60bb M" xfId="1437"/>
    <cellStyle name="Normal 2 2 3 3 2 5" xfId="535"/>
    <cellStyle name="Normal 2 2 3 3 2_4x200 M" xfId="536"/>
    <cellStyle name="Normal 2 2 3 3 3" xfId="537"/>
    <cellStyle name="Normal 2 2 3 3 3 2" xfId="538"/>
    <cellStyle name="Normal 2 2 3 3 3 2 2" xfId="539"/>
    <cellStyle name="Normal 2 2 3 3 3 2_60bb M" xfId="1438"/>
    <cellStyle name="Normal 2 2 3 3 3 3" xfId="540"/>
    <cellStyle name="Normal 2 2 3 3 3 3 2" xfId="541"/>
    <cellStyle name="Normal 2 2 3 3 3 3_60bb M" xfId="1439"/>
    <cellStyle name="Normal 2 2 3 3 3 4" xfId="542"/>
    <cellStyle name="Normal 2 2 3 3 3 4 2" xfId="543"/>
    <cellStyle name="Normal 2 2 3 3 3 4_60bb M" xfId="1440"/>
    <cellStyle name="Normal 2 2 3 3 3 5" xfId="544"/>
    <cellStyle name="Normal 2 2 3 3 3_4x200 M" xfId="545"/>
    <cellStyle name="Normal 2 2 3 3 4" xfId="546"/>
    <cellStyle name="Normal 2 2 3 3 4 2" xfId="547"/>
    <cellStyle name="Normal 2 2 3 3 4_60bb M" xfId="1441"/>
    <cellStyle name="Normal 2 2 3 3 5" xfId="548"/>
    <cellStyle name="Normal 2 2 3 3 5 2" xfId="549"/>
    <cellStyle name="Normal 2 2 3 3 5_60bb M" xfId="1442"/>
    <cellStyle name="Normal 2 2 3 3 6" xfId="550"/>
    <cellStyle name="Normal 2 2 3 3 6 2" xfId="551"/>
    <cellStyle name="Normal 2 2 3 3 6_60bb M" xfId="1443"/>
    <cellStyle name="Normal 2 2 3 3 7" xfId="552"/>
    <cellStyle name="Normal 2 2 3 3 7 2" xfId="553"/>
    <cellStyle name="Normal 2 2 3 3 7_60bb M" xfId="1444"/>
    <cellStyle name="Normal 2 2 3 3 8" xfId="554"/>
    <cellStyle name="Normal 2 2 3 3 9" xfId="555"/>
    <cellStyle name="Normal 2 2 3 3_4x200 M" xfId="556"/>
    <cellStyle name="Normal 2 2 3 4" xfId="557"/>
    <cellStyle name="Normal 2 2 3 4 2" xfId="558"/>
    <cellStyle name="Normal 2 2 3 4 2 10" xfId="559"/>
    <cellStyle name="Normal 2 2 3 4 2 2" xfId="560"/>
    <cellStyle name="Normal 2 2 3 4 2 2 2" xfId="561"/>
    <cellStyle name="Normal 2 2 3 4 2 2 2 2" xfId="562"/>
    <cellStyle name="Normal 2 2 3 4 2 2 2_60bb M" xfId="1445"/>
    <cellStyle name="Normal 2 2 3 4 2 2 3" xfId="563"/>
    <cellStyle name="Normal 2 2 3 4 2 2 3 2" xfId="564"/>
    <cellStyle name="Normal 2 2 3 4 2 2 3_60bb M" xfId="1446"/>
    <cellStyle name="Normal 2 2 3 4 2 2 4" xfId="565"/>
    <cellStyle name="Normal 2 2 3 4 2 2 4 2" xfId="566"/>
    <cellStyle name="Normal 2 2 3 4 2 2 4_60bb M" xfId="1447"/>
    <cellStyle name="Normal 2 2 3 4 2 2 5" xfId="567"/>
    <cellStyle name="Normal 2 2 3 4 2 2_4x200 M" xfId="568"/>
    <cellStyle name="Normal 2 2 3 4 2 3" xfId="569"/>
    <cellStyle name="Normal 2 2 3 4 2 3 2" xfId="570"/>
    <cellStyle name="Normal 2 2 3 4 2 3 2 2" xfId="571"/>
    <cellStyle name="Normal 2 2 3 4 2 3 2_60bb M" xfId="1448"/>
    <cellStyle name="Normal 2 2 3 4 2 3 3" xfId="572"/>
    <cellStyle name="Normal 2 2 3 4 2 3 3 2" xfId="573"/>
    <cellStyle name="Normal 2 2 3 4 2 3 3_60bb M" xfId="1449"/>
    <cellStyle name="Normal 2 2 3 4 2 3 4" xfId="574"/>
    <cellStyle name="Normal 2 2 3 4 2 3 4 2" xfId="575"/>
    <cellStyle name="Normal 2 2 3 4 2 3 4_60bb M" xfId="1450"/>
    <cellStyle name="Normal 2 2 3 4 2 3 5" xfId="576"/>
    <cellStyle name="Normal 2 2 3 4 2 3_4x200 M" xfId="577"/>
    <cellStyle name="Normal 2 2 3 4 2 4" xfId="578"/>
    <cellStyle name="Normal 2 2 3 4 2 4 2" xfId="579"/>
    <cellStyle name="Normal 2 2 3 4 2 4_60bb M" xfId="1451"/>
    <cellStyle name="Normal 2 2 3 4 2 5" xfId="580"/>
    <cellStyle name="Normal 2 2 3 4 2 5 2" xfId="581"/>
    <cellStyle name="Normal 2 2 3 4 2 5_60bb M" xfId="1452"/>
    <cellStyle name="Normal 2 2 3 4 2 6" xfId="582"/>
    <cellStyle name="Normal 2 2 3 4 2 6 2" xfId="583"/>
    <cellStyle name="Normal 2 2 3 4 2 6_60bb M" xfId="1453"/>
    <cellStyle name="Normal 2 2 3 4 2 7" xfId="584"/>
    <cellStyle name="Normal 2 2 3 4 2 8" xfId="585"/>
    <cellStyle name="Normal 2 2 3 4 2 9" xfId="586"/>
    <cellStyle name="Normal 2 2 3 4 2_4x200 M" xfId="587"/>
    <cellStyle name="Normal 2 2 3 4 3" xfId="588"/>
    <cellStyle name="Normal 2 2 3 4 3 2" xfId="589"/>
    <cellStyle name="Normal 2 2 3 4 3_60bb M" xfId="1454"/>
    <cellStyle name="Normal 2 2 3 4 4" xfId="590"/>
    <cellStyle name="Normal 2 2 3 4 4 2" xfId="591"/>
    <cellStyle name="Normal 2 2 3 4 4_60bb M" xfId="1455"/>
    <cellStyle name="Normal 2 2 3 4 5" xfId="592"/>
    <cellStyle name="Normal 2 2 3 4 5 2" xfId="593"/>
    <cellStyle name="Normal 2 2 3 4 5_60bb M" xfId="1456"/>
    <cellStyle name="Normal 2 2 3 4 6" xfId="594"/>
    <cellStyle name="Normal 2 2 3 4_4x200 M" xfId="595"/>
    <cellStyle name="Normal 2 2 3 5" xfId="596"/>
    <cellStyle name="Normal 2 2 3 5 10" xfId="597"/>
    <cellStyle name="Normal 2 2 3 5 2" xfId="598"/>
    <cellStyle name="Normal 2 2 3 5 2 2" xfId="599"/>
    <cellStyle name="Normal 2 2 3 5 2 2 2" xfId="600"/>
    <cellStyle name="Normal 2 2 3 5 2 2_60bb M" xfId="1457"/>
    <cellStyle name="Normal 2 2 3 5 2 3" xfId="601"/>
    <cellStyle name="Normal 2 2 3 5 2 3 2" xfId="602"/>
    <cellStyle name="Normal 2 2 3 5 2 3_60bb M" xfId="1458"/>
    <cellStyle name="Normal 2 2 3 5 2 4" xfId="603"/>
    <cellStyle name="Normal 2 2 3 5 2 4 2" xfId="604"/>
    <cellStyle name="Normal 2 2 3 5 2 4_60bb M" xfId="1459"/>
    <cellStyle name="Normal 2 2 3 5 2 5" xfId="605"/>
    <cellStyle name="Normal 2 2 3 5 2_4x200 M" xfId="606"/>
    <cellStyle name="Normal 2 2 3 5 3" xfId="607"/>
    <cellStyle name="Normal 2 2 3 5 3 2" xfId="608"/>
    <cellStyle name="Normal 2 2 3 5 3 2 2" xfId="609"/>
    <cellStyle name="Normal 2 2 3 5 3 2_60bb M" xfId="1460"/>
    <cellStyle name="Normal 2 2 3 5 3 3" xfId="610"/>
    <cellStyle name="Normal 2 2 3 5 3 3 2" xfId="611"/>
    <cellStyle name="Normal 2 2 3 5 3 3_60bb M" xfId="1461"/>
    <cellStyle name="Normal 2 2 3 5 3 4" xfId="612"/>
    <cellStyle name="Normal 2 2 3 5 3 4 2" xfId="613"/>
    <cellStyle name="Normal 2 2 3 5 3 4_60bb M" xfId="1462"/>
    <cellStyle name="Normal 2 2 3 5 3 5" xfId="614"/>
    <cellStyle name="Normal 2 2 3 5 3_4x200 M" xfId="615"/>
    <cellStyle name="Normal 2 2 3 5 4" xfId="616"/>
    <cellStyle name="Normal 2 2 3 5 4 2" xfId="617"/>
    <cellStyle name="Normal 2 2 3 5 4 2 2" xfId="618"/>
    <cellStyle name="Normal 2 2 3 5 4 2_60bb M" xfId="1463"/>
    <cellStyle name="Normal 2 2 3 5 4 3" xfId="619"/>
    <cellStyle name="Normal 2 2 3 5 4 3 2" xfId="620"/>
    <cellStyle name="Normal 2 2 3 5 4 3_60bb M" xfId="1464"/>
    <cellStyle name="Normal 2 2 3 5 4 4" xfId="621"/>
    <cellStyle name="Normal 2 2 3 5 4 4 2" xfId="622"/>
    <cellStyle name="Normal 2 2 3 5 4 4_60bb M" xfId="1465"/>
    <cellStyle name="Normal 2 2 3 5 4 5" xfId="623"/>
    <cellStyle name="Normal 2 2 3 5 4_4x200 M" xfId="624"/>
    <cellStyle name="Normal 2 2 3 5 5" xfId="625"/>
    <cellStyle name="Normal 2 2 3 5 5 2" xfId="626"/>
    <cellStyle name="Normal 2 2 3 5 5 2 2" xfId="627"/>
    <cellStyle name="Normal 2 2 3 5 5 2_60bb M" xfId="1466"/>
    <cellStyle name="Normal 2 2 3 5 5 3" xfId="628"/>
    <cellStyle name="Normal 2 2 3 5 5 3 2" xfId="629"/>
    <cellStyle name="Normal 2 2 3 5 5 3_60bb M" xfId="1467"/>
    <cellStyle name="Normal 2 2 3 5 5 4" xfId="630"/>
    <cellStyle name="Normal 2 2 3 5 5 4 2" xfId="631"/>
    <cellStyle name="Normal 2 2 3 5 5 4_60bb M" xfId="1468"/>
    <cellStyle name="Normal 2 2 3 5 5 5" xfId="632"/>
    <cellStyle name="Normal 2 2 3 5 5_4x200 M" xfId="633"/>
    <cellStyle name="Normal 2 2 3 5 6" xfId="634"/>
    <cellStyle name="Normal 2 2 3 5 6 2" xfId="635"/>
    <cellStyle name="Normal 2 2 3 5 6_60bb M" xfId="1469"/>
    <cellStyle name="Normal 2 2 3 5 7" xfId="636"/>
    <cellStyle name="Normal 2 2 3 5 7 2" xfId="637"/>
    <cellStyle name="Normal 2 2 3 5 7_60bb M" xfId="1470"/>
    <cellStyle name="Normal 2 2 3 5 8" xfId="638"/>
    <cellStyle name="Normal 2 2 3 5 8 2" xfId="639"/>
    <cellStyle name="Normal 2 2 3 5 8_60bb M" xfId="1471"/>
    <cellStyle name="Normal 2 2 3 5 9" xfId="640"/>
    <cellStyle name="Normal 2 2 3 5_4x200 M" xfId="641"/>
    <cellStyle name="Normal 2 2 3 6" xfId="642"/>
    <cellStyle name="Normal 2 2 3 6 10" xfId="643"/>
    <cellStyle name="Normal 2 2 3 6 10 2" xfId="644"/>
    <cellStyle name="Normal 2 2 3 6 10_60bb M" xfId="1472"/>
    <cellStyle name="Normal 2 2 3 6 11" xfId="645"/>
    <cellStyle name="Normal 2 2 3 6 11 2" xfId="646"/>
    <cellStyle name="Normal 2 2 3 6 11_60bb M" xfId="1473"/>
    <cellStyle name="Normal 2 2 3 6 12" xfId="647"/>
    <cellStyle name="Normal 2 2 3 6 12 2" xfId="648"/>
    <cellStyle name="Normal 2 2 3 6 12_60bb M" xfId="1474"/>
    <cellStyle name="Normal 2 2 3 6 13" xfId="649"/>
    <cellStyle name="Normal 2 2 3 6 2" xfId="650"/>
    <cellStyle name="Normal 2 2 3 6 2 2" xfId="651"/>
    <cellStyle name="Normal 2 2 3 6 2 2 2" xfId="652"/>
    <cellStyle name="Normal 2 2 3 6 2 2_60bb M" xfId="1475"/>
    <cellStyle name="Normal 2 2 3 6 2 3" xfId="653"/>
    <cellStyle name="Normal 2 2 3 6 2_4x200 M" xfId="654"/>
    <cellStyle name="Normal 2 2 3 6 3" xfId="655"/>
    <cellStyle name="Normal 2 2 3 6 3 2" xfId="656"/>
    <cellStyle name="Normal 2 2 3 6 3 2 2" xfId="657"/>
    <cellStyle name="Normal 2 2 3 6 3 2_60bb M" xfId="1476"/>
    <cellStyle name="Normal 2 2 3 6 3 3" xfId="658"/>
    <cellStyle name="Normal 2 2 3 6 3_4x200 M" xfId="659"/>
    <cellStyle name="Normal 2 2 3 6 4" xfId="660"/>
    <cellStyle name="Normal 2 2 3 6 4 2" xfId="661"/>
    <cellStyle name="Normal 2 2 3 6 4_60bb M" xfId="1477"/>
    <cellStyle name="Normal 2 2 3 6 5" xfId="662"/>
    <cellStyle name="Normal 2 2 3 6 5 2" xfId="663"/>
    <cellStyle name="Normal 2 2 3 6 5_60bb M" xfId="1478"/>
    <cellStyle name="Normal 2 2 3 6 6" xfId="664"/>
    <cellStyle name="Normal 2 2 3 6 6 2" xfId="665"/>
    <cellStyle name="Normal 2 2 3 6 6_60bb M" xfId="1479"/>
    <cellStyle name="Normal 2 2 3 6 7" xfId="666"/>
    <cellStyle name="Normal 2 2 3 6 7 2" xfId="667"/>
    <cellStyle name="Normal 2 2 3 6 7_60bb M" xfId="1480"/>
    <cellStyle name="Normal 2 2 3 6 8" xfId="668"/>
    <cellStyle name="Normal 2 2 3 6 8 2" xfId="669"/>
    <cellStyle name="Normal 2 2 3 6 8_60bb M" xfId="1481"/>
    <cellStyle name="Normal 2 2 3 6 9" xfId="670"/>
    <cellStyle name="Normal 2 2 3 6 9 2" xfId="671"/>
    <cellStyle name="Normal 2 2 3 6 9_60bb M" xfId="1482"/>
    <cellStyle name="Normal 2 2 3 6_4x200 M" xfId="672"/>
    <cellStyle name="Normal 2 2 3 7" xfId="673"/>
    <cellStyle name="Normal 2 2 3 7 2" xfId="674"/>
    <cellStyle name="Normal 2 2 3 7_60bb M" xfId="1483"/>
    <cellStyle name="Normal 2 2 3 8" xfId="675"/>
    <cellStyle name="Normal 2 2 3 8 2" xfId="676"/>
    <cellStyle name="Normal 2 2 3 8_60bb M" xfId="1484"/>
    <cellStyle name="Normal 2 2 3 9" xfId="677"/>
    <cellStyle name="Normal 2 2 3 9 2" xfId="678"/>
    <cellStyle name="Normal 2 2 3 9_60bb M" xfId="1485"/>
    <cellStyle name="Normal 2 2 3_4x200 M" xfId="679"/>
    <cellStyle name="Normal 2 2 4" xfId="680"/>
    <cellStyle name="Normal 2 2 4 2" xfId="681"/>
    <cellStyle name="Normal 2 2 4 2 2" xfId="682"/>
    <cellStyle name="Normal 2 2 4 2 2 2" xfId="683"/>
    <cellStyle name="Normal 2 2 4 2 2_60bb M" xfId="1486"/>
    <cellStyle name="Normal 2 2 4 2 3" xfId="684"/>
    <cellStyle name="Normal 2 2 4 2 3 2" xfId="685"/>
    <cellStyle name="Normal 2 2 4 2 3_60bb M" xfId="1487"/>
    <cellStyle name="Normal 2 2 4 2 4" xfId="686"/>
    <cellStyle name="Normal 2 2 4 2 4 2" xfId="687"/>
    <cellStyle name="Normal 2 2 4 2 4_60bb M" xfId="1488"/>
    <cellStyle name="Normal 2 2 4 2 5" xfId="688"/>
    <cellStyle name="Normal 2 2 4 2_4x200 M" xfId="689"/>
    <cellStyle name="Normal 2 2 4 3" xfId="690"/>
    <cellStyle name="Normal 2 2 4 3 2" xfId="691"/>
    <cellStyle name="Normal 2 2 4 3_60bb M" xfId="1489"/>
    <cellStyle name="Normal 2 2 4 4" xfId="692"/>
    <cellStyle name="Normal 2 2 4 4 2" xfId="693"/>
    <cellStyle name="Normal 2 2 4 4_60bb M" xfId="1490"/>
    <cellStyle name="Normal 2 2 4 5" xfId="694"/>
    <cellStyle name="Normal 2 2 4 5 2" xfId="695"/>
    <cellStyle name="Normal 2 2 4 5_60bb M" xfId="1491"/>
    <cellStyle name="Normal 2 2 4 6" xfId="696"/>
    <cellStyle name="Normal 2 2 4_4x200 M" xfId="697"/>
    <cellStyle name="Normal 2 2 5" xfId="698"/>
    <cellStyle name="Normal 2 2 5 2" xfId="699"/>
    <cellStyle name="Normal 2 2 5 2 10" xfId="700"/>
    <cellStyle name="Normal 2 2 5 2 2" xfId="701"/>
    <cellStyle name="Normal 2 2 5 2 2 2" xfId="702"/>
    <cellStyle name="Normal 2 2 5 2 2 2 2" xfId="703"/>
    <cellStyle name="Normal 2 2 5 2 2 2_60bb M" xfId="1492"/>
    <cellStyle name="Normal 2 2 5 2 2 3" xfId="704"/>
    <cellStyle name="Normal 2 2 5 2 2 3 2" xfId="705"/>
    <cellStyle name="Normal 2 2 5 2 2 3_60bb M" xfId="1493"/>
    <cellStyle name="Normal 2 2 5 2 2 4" xfId="706"/>
    <cellStyle name="Normal 2 2 5 2 2 4 2" xfId="707"/>
    <cellStyle name="Normal 2 2 5 2 2 4_60bb M" xfId="1494"/>
    <cellStyle name="Normal 2 2 5 2 2 5" xfId="708"/>
    <cellStyle name="Normal 2 2 5 2 2_4x200 M" xfId="709"/>
    <cellStyle name="Normal 2 2 5 2 3" xfId="710"/>
    <cellStyle name="Normal 2 2 5 2 3 2" xfId="711"/>
    <cellStyle name="Normal 2 2 5 2 3 2 2" xfId="712"/>
    <cellStyle name="Normal 2 2 5 2 3 2_60bb M" xfId="1495"/>
    <cellStyle name="Normal 2 2 5 2 3 3" xfId="713"/>
    <cellStyle name="Normal 2 2 5 2 3 3 2" xfId="714"/>
    <cellStyle name="Normal 2 2 5 2 3 3_60bb M" xfId="1496"/>
    <cellStyle name="Normal 2 2 5 2 3 4" xfId="715"/>
    <cellStyle name="Normal 2 2 5 2 3 4 2" xfId="716"/>
    <cellStyle name="Normal 2 2 5 2 3 4_60bb M" xfId="1497"/>
    <cellStyle name="Normal 2 2 5 2 3 5" xfId="717"/>
    <cellStyle name="Normal 2 2 5 2 3_4x200 M" xfId="718"/>
    <cellStyle name="Normal 2 2 5 2 4" xfId="719"/>
    <cellStyle name="Normal 2 2 5 2 4 2" xfId="720"/>
    <cellStyle name="Normal 2 2 5 2 4_60bb M" xfId="1498"/>
    <cellStyle name="Normal 2 2 5 2 5" xfId="721"/>
    <cellStyle name="Normal 2 2 5 2 5 2" xfId="722"/>
    <cellStyle name="Normal 2 2 5 2 5_60bb M" xfId="1499"/>
    <cellStyle name="Normal 2 2 5 2 6" xfId="723"/>
    <cellStyle name="Normal 2 2 5 2 6 2" xfId="724"/>
    <cellStyle name="Normal 2 2 5 2 6_60bb M" xfId="1500"/>
    <cellStyle name="Normal 2 2 5 2 7" xfId="725"/>
    <cellStyle name="Normal 2 2 5 2 8" xfId="726"/>
    <cellStyle name="Normal 2 2 5 2 9" xfId="727"/>
    <cellStyle name="Normal 2 2 5 2_4x200 M" xfId="728"/>
    <cellStyle name="Normal 2 2 5 3" xfId="729"/>
    <cellStyle name="Normal 2 2 5 3 2" xfId="730"/>
    <cellStyle name="Normal 2 2 5 3_60bb M" xfId="1501"/>
    <cellStyle name="Normal 2 2 5 4" xfId="731"/>
    <cellStyle name="Normal 2 2 5 4 2" xfId="732"/>
    <cellStyle name="Normal 2 2 5 4_60bb M" xfId="1502"/>
    <cellStyle name="Normal 2 2 5 5" xfId="733"/>
    <cellStyle name="Normal 2 2 5 5 2" xfId="734"/>
    <cellStyle name="Normal 2 2 5 5_60bb M" xfId="1503"/>
    <cellStyle name="Normal 2 2 5 6" xfId="735"/>
    <cellStyle name="Normal 2 2 5_4x200 M" xfId="736"/>
    <cellStyle name="Normal 2 2 6" xfId="737"/>
    <cellStyle name="Normal 2 2 6 2" xfId="738"/>
    <cellStyle name="Normal 2 2 6 2 2" xfId="739"/>
    <cellStyle name="Normal 2 2 6 2_60bb M" xfId="1504"/>
    <cellStyle name="Normal 2 2 6 3" xfId="740"/>
    <cellStyle name="Normal 2 2 6 3 2" xfId="741"/>
    <cellStyle name="Normal 2 2 6 3_60bb M" xfId="1505"/>
    <cellStyle name="Normal 2 2 6 4" xfId="742"/>
    <cellStyle name="Normal 2 2 6 4 2" xfId="743"/>
    <cellStyle name="Normal 2 2 6 4_60bb M" xfId="1506"/>
    <cellStyle name="Normal 2 2 6 5" xfId="744"/>
    <cellStyle name="Normal 2 2 6_4x200 M" xfId="745"/>
    <cellStyle name="Normal 2 2 7" xfId="746"/>
    <cellStyle name="Normal 2 2 7 2" xfId="747"/>
    <cellStyle name="Normal 2 2 7 2 2" xfId="748"/>
    <cellStyle name="Normal 2 2 7 2_60bb M" xfId="1507"/>
    <cellStyle name="Normal 2 2 7 3" xfId="749"/>
    <cellStyle name="Normal 2 2 7 3 2" xfId="750"/>
    <cellStyle name="Normal 2 2 7 3_60bb M" xfId="1508"/>
    <cellStyle name="Normal 2 2 7 4" xfId="751"/>
    <cellStyle name="Normal 2 2 7 4 2" xfId="752"/>
    <cellStyle name="Normal 2 2 7 4_60bb M" xfId="1509"/>
    <cellStyle name="Normal 2 2 7 5" xfId="753"/>
    <cellStyle name="Normal 2 2 7_4x200 M" xfId="754"/>
    <cellStyle name="Normal 2 2 8" xfId="755"/>
    <cellStyle name="Normal 2 2 8 2" xfId="756"/>
    <cellStyle name="Normal 2 2 8 2 2" xfId="757"/>
    <cellStyle name="Normal 2 2 8 2_60bb M" xfId="1510"/>
    <cellStyle name="Normal 2 2 8 3" xfId="758"/>
    <cellStyle name="Normal 2 2 8 3 2" xfId="759"/>
    <cellStyle name="Normal 2 2 8 3_60bb M" xfId="1511"/>
    <cellStyle name="Normal 2 2 8 4" xfId="760"/>
    <cellStyle name="Normal 2 2 8 4 2" xfId="761"/>
    <cellStyle name="Normal 2 2 8 4_60bb M" xfId="1512"/>
    <cellStyle name="Normal 2 2 8 5" xfId="762"/>
    <cellStyle name="Normal 2 2 8_4x200 M" xfId="763"/>
    <cellStyle name="Normal 2 2 9" xfId="764"/>
    <cellStyle name="Normal 2 2 9 2" xfId="765"/>
    <cellStyle name="Normal 2 2 9_60bb M" xfId="1513"/>
    <cellStyle name="Normal 2 2_4x200 M" xfId="766"/>
    <cellStyle name="Normal 2 20" xfId="767"/>
    <cellStyle name="Normal 2 21" xfId="768"/>
    <cellStyle name="Normal 2 3" xfId="769"/>
    <cellStyle name="Normal 2 3 2" xfId="770"/>
    <cellStyle name="Normal 2 30" xfId="771"/>
    <cellStyle name="Normal 2 31" xfId="772"/>
    <cellStyle name="Normal 2 39" xfId="773"/>
    <cellStyle name="Normal 2 4" xfId="774"/>
    <cellStyle name="Normal 2 4 2" xfId="775"/>
    <cellStyle name="Normal 2 4 2 2" xfId="776"/>
    <cellStyle name="Normal 2 4 3" xfId="777"/>
    <cellStyle name="Normal 2 4 3 2" xfId="778"/>
    <cellStyle name="Normal 2 4 3 2 2" xfId="779"/>
    <cellStyle name="Normal 2 4 3 3" xfId="780"/>
    <cellStyle name="Normal 2 4 3 3 2" xfId="781"/>
    <cellStyle name="Normal 2 4 3 4" xfId="782"/>
    <cellStyle name="Normal 2 4 3 4 2" xfId="783"/>
    <cellStyle name="Normal 2 4 3 5" xfId="784"/>
    <cellStyle name="Normal 2 4 3_4x200 V" xfId="785"/>
    <cellStyle name="Normal 2 4 4" xfId="786"/>
    <cellStyle name="Normal 2 4_4x200 V" xfId="787"/>
    <cellStyle name="Normal 2 42" xfId="788"/>
    <cellStyle name="Normal 2 44" xfId="789"/>
    <cellStyle name="Normal 2 47" xfId="790"/>
    <cellStyle name="Normal 2 5" xfId="791"/>
    <cellStyle name="Normal 2 5 2" xfId="792"/>
    <cellStyle name="Normal 2 58" xfId="793"/>
    <cellStyle name="Normal 2 6" xfId="794"/>
    <cellStyle name="Normal 2 7" xfId="795"/>
    <cellStyle name="Normal 2 7 2" xfId="796"/>
    <cellStyle name="Normal 2 7 2 2" xfId="797"/>
    <cellStyle name="Normal 2 7 3" xfId="798"/>
    <cellStyle name="Normal 2 7 3 2" xfId="799"/>
    <cellStyle name="Normal 2 7 4" xfId="800"/>
    <cellStyle name="Normal 2 7 4 2" xfId="801"/>
    <cellStyle name="Normal 2 7_DALYVIAI" xfId="802"/>
    <cellStyle name="Normal 2 8" xfId="803"/>
    <cellStyle name="Normal 2 9" xfId="804"/>
    <cellStyle name="Normal 2_4x200 V" xfId="805"/>
    <cellStyle name="Normal 20" xfId="806"/>
    <cellStyle name="Normal 20 2" xfId="807"/>
    <cellStyle name="Normal 20 2 2" xfId="808"/>
    <cellStyle name="Normal 20 2 2 2" xfId="809"/>
    <cellStyle name="Normal 20 2 2 3" xfId="810"/>
    <cellStyle name="Normal 20 2 2 4" xfId="811"/>
    <cellStyle name="Normal 20 2 2 5" xfId="812"/>
    <cellStyle name="Normal 20 2 2_4x200 M" xfId="813"/>
    <cellStyle name="Normal 20 2 3" xfId="814"/>
    <cellStyle name="Normal 20 2 4" xfId="815"/>
    <cellStyle name="Normal 20 2 4 2" xfId="816"/>
    <cellStyle name="Normal 20 2 4_60bb M" xfId="1514"/>
    <cellStyle name="Normal 20 2 5" xfId="817"/>
    <cellStyle name="Normal 20 2 5 2" xfId="818"/>
    <cellStyle name="Normal 20 2 5_60bb M" xfId="1515"/>
    <cellStyle name="Normal 20 2_DALYVIAI" xfId="819"/>
    <cellStyle name="Normal 20 3" xfId="820"/>
    <cellStyle name="Normal 20 3 2" xfId="821"/>
    <cellStyle name="Normal 20 3 2 2" xfId="822"/>
    <cellStyle name="Normal 20 3 2_60bb M" xfId="1516"/>
    <cellStyle name="Normal 20 3 3" xfId="823"/>
    <cellStyle name="Normal 20 3 3 2" xfId="824"/>
    <cellStyle name="Normal 20 3 3_60bb M" xfId="1517"/>
    <cellStyle name="Normal 20 3 4" xfId="825"/>
    <cellStyle name="Normal 20 3 4 2" xfId="826"/>
    <cellStyle name="Normal 20 3 4_60bb M" xfId="1518"/>
    <cellStyle name="Normal 20 3_DALYVIAI" xfId="827"/>
    <cellStyle name="Normal 20 4" xfId="828"/>
    <cellStyle name="Normal 20 5" xfId="829"/>
    <cellStyle name="Normal 20 6" xfId="830"/>
    <cellStyle name="Normal 20_4x200 M" xfId="831"/>
    <cellStyle name="Normal 21" xfId="832"/>
    <cellStyle name="Normal 21 2" xfId="833"/>
    <cellStyle name="Normal 21 2 2" xfId="834"/>
    <cellStyle name="Normal 21 2 2 2" xfId="835"/>
    <cellStyle name="Normal 21 2 2 3" xfId="836"/>
    <cellStyle name="Normal 21 2 2 4" xfId="837"/>
    <cellStyle name="Normal 21 2 2 5" xfId="838"/>
    <cellStyle name="Normal 21 2 2_4x200 V" xfId="839"/>
    <cellStyle name="Normal 21 2 3" xfId="840"/>
    <cellStyle name="Normal 21 2 4" xfId="841"/>
    <cellStyle name="Normal 21 2 4 2" xfId="842"/>
    <cellStyle name="Normal 21 2 5" xfId="843"/>
    <cellStyle name="Normal 21 2 5 2" xfId="844"/>
    <cellStyle name="Normal 21 2_DALYVIAI" xfId="845"/>
    <cellStyle name="Normal 21 3" xfId="846"/>
    <cellStyle name="Normal 21 3 2" xfId="847"/>
    <cellStyle name="Normal 21 3 2 2" xfId="848"/>
    <cellStyle name="Normal 21 3 3" xfId="849"/>
    <cellStyle name="Normal 21 3 3 2" xfId="850"/>
    <cellStyle name="Normal 21 3 4" xfId="851"/>
    <cellStyle name="Normal 21 3 4 2" xfId="852"/>
    <cellStyle name="Normal 21 3_DALYVIAI" xfId="853"/>
    <cellStyle name="Normal 21 4" xfId="854"/>
    <cellStyle name="Normal 21 5" xfId="855"/>
    <cellStyle name="Normal 21 6" xfId="856"/>
    <cellStyle name="Normal 21_4x200 V" xfId="857"/>
    <cellStyle name="Normal 22" xfId="858"/>
    <cellStyle name="Normal 22 2" xfId="859"/>
    <cellStyle name="Normal 22 2 2" xfId="860"/>
    <cellStyle name="Normal 22 2 2 2" xfId="861"/>
    <cellStyle name="Normal 22 2 2 3" xfId="862"/>
    <cellStyle name="Normal 22 2 2 4" xfId="863"/>
    <cellStyle name="Normal 22 2 2 5" xfId="864"/>
    <cellStyle name="Normal 22 2 2_4x200 M" xfId="865"/>
    <cellStyle name="Normal 22 2 3" xfId="866"/>
    <cellStyle name="Normal 22 2 4" xfId="867"/>
    <cellStyle name="Normal 22 2 4 2" xfId="868"/>
    <cellStyle name="Normal 22 2 4_60bb M" xfId="1519"/>
    <cellStyle name="Normal 22 2 5" xfId="869"/>
    <cellStyle name="Normal 22 2 5 2" xfId="870"/>
    <cellStyle name="Normal 22 2 5_60bb M" xfId="1520"/>
    <cellStyle name="Normal 22 2_DALYVIAI" xfId="871"/>
    <cellStyle name="Normal 22 3" xfId="872"/>
    <cellStyle name="Normal 22 3 2" xfId="873"/>
    <cellStyle name="Normal 22 3 2 2" xfId="874"/>
    <cellStyle name="Normal 22 3 2_60bb M" xfId="1521"/>
    <cellStyle name="Normal 22 3 3" xfId="875"/>
    <cellStyle name="Normal 22 3 3 2" xfId="876"/>
    <cellStyle name="Normal 22 3 3_60bb M" xfId="1522"/>
    <cellStyle name="Normal 22 3 4" xfId="877"/>
    <cellStyle name="Normal 22 3 4 2" xfId="878"/>
    <cellStyle name="Normal 22 3 4_60bb M" xfId="1523"/>
    <cellStyle name="Normal 22 3_DALYVIAI" xfId="879"/>
    <cellStyle name="Normal 22 4" xfId="880"/>
    <cellStyle name="Normal 22 5" xfId="881"/>
    <cellStyle name="Normal 22 6" xfId="882"/>
    <cellStyle name="Normal 22_4x200 M" xfId="883"/>
    <cellStyle name="Normal 23" xfId="884"/>
    <cellStyle name="Normal 23 2" xfId="885"/>
    <cellStyle name="Normal 23 3" xfId="886"/>
    <cellStyle name="Normal 24" xfId="887"/>
    <cellStyle name="Normal 24 2" xfId="888"/>
    <cellStyle name="Normal 24 3" xfId="889"/>
    <cellStyle name="Normal 24 4" xfId="890"/>
    <cellStyle name="Normal 24 5" xfId="891"/>
    <cellStyle name="Normal 24_DALYVIAI" xfId="892"/>
    <cellStyle name="Normal 25" xfId="893"/>
    <cellStyle name="Normal 25 2" xfId="894"/>
    <cellStyle name="Normal 25 2 2" xfId="895"/>
    <cellStyle name="Normal 25 2_60bb M" xfId="1524"/>
    <cellStyle name="Normal 25 3" xfId="896"/>
    <cellStyle name="Normal 25 3 2" xfId="897"/>
    <cellStyle name="Normal 25 3_60bb M" xfId="1525"/>
    <cellStyle name="Normal 25 4" xfId="898"/>
    <cellStyle name="Normal 25 5" xfId="899"/>
    <cellStyle name="Normal 25_4x200 M" xfId="900"/>
    <cellStyle name="Normal 26" xfId="901"/>
    <cellStyle name="Normal 26 2" xfId="902"/>
    <cellStyle name="Normal 26 3" xfId="903"/>
    <cellStyle name="Normal 26 4" xfId="904"/>
    <cellStyle name="Normal 26_DALYVIAI" xfId="905"/>
    <cellStyle name="Normal 27" xfId="906"/>
    <cellStyle name="Normal 28" xfId="907"/>
    <cellStyle name="Normal 29" xfId="908"/>
    <cellStyle name="Normal 3" xfId="909"/>
    <cellStyle name="Normal 3 10" xfId="910"/>
    <cellStyle name="Normal 3 11" xfId="911"/>
    <cellStyle name="Normal 3 12" xfId="912"/>
    <cellStyle name="Normal 3 12 2" xfId="913"/>
    <cellStyle name="Normal 3 12 2 2" xfId="914"/>
    <cellStyle name="Normal 3 12 3" xfId="915"/>
    <cellStyle name="Normal 3 12 3 2" xfId="916"/>
    <cellStyle name="Normal 3 12 4" xfId="917"/>
    <cellStyle name="Normal 3 12 4 2" xfId="918"/>
    <cellStyle name="Normal 3 12_DALYVIAI" xfId="919"/>
    <cellStyle name="Normal 3 13" xfId="920"/>
    <cellStyle name="Normal 3 14" xfId="921"/>
    <cellStyle name="Normal 3 15" xfId="922"/>
    <cellStyle name="Normal 3 15 2" xfId="923"/>
    <cellStyle name="Normal 3 2" xfId="924"/>
    <cellStyle name="Normal 3 2 2" xfId="925"/>
    <cellStyle name="Normal 3 3" xfId="926"/>
    <cellStyle name="Normal 3 3 2" xfId="927"/>
    <cellStyle name="Normal 3 3 2 2" xfId="928"/>
    <cellStyle name="Normal 3 3 3" xfId="929"/>
    <cellStyle name="Normal 3 3 3 2" xfId="930"/>
    <cellStyle name="Normal 3 3 4" xfId="931"/>
    <cellStyle name="Normal 3 3_4x200 V" xfId="932"/>
    <cellStyle name="Normal 3 4" xfId="933"/>
    <cellStyle name="Normal 3 4 2" xfId="934"/>
    <cellStyle name="Normal 3 4 2 2" xfId="935"/>
    <cellStyle name="Normal 3 4 3" xfId="936"/>
    <cellStyle name="Normal 3 4 3 2" xfId="937"/>
    <cellStyle name="Normal 3 4 4" xfId="938"/>
    <cellStyle name="Normal 3 4_4x200 V" xfId="939"/>
    <cellStyle name="Normal 3 5" xfId="940"/>
    <cellStyle name="Normal 3 5 2" xfId="941"/>
    <cellStyle name="Normal 3 5 2 2" xfId="942"/>
    <cellStyle name="Normal 3 5 3" xfId="943"/>
    <cellStyle name="Normal 3 5_4x200 V" xfId="944"/>
    <cellStyle name="Normal 3 6" xfId="945"/>
    <cellStyle name="Normal 3 6 2" xfId="946"/>
    <cellStyle name="Normal 3 7" xfId="947"/>
    <cellStyle name="Normal 3 7 2" xfId="948"/>
    <cellStyle name="Normal 3 8" xfId="949"/>
    <cellStyle name="Normal 3 8 2" xfId="950"/>
    <cellStyle name="Normal 3 8 2 2" xfId="951"/>
    <cellStyle name="Normal 3 8 3" xfId="952"/>
    <cellStyle name="Normal 3 8_4x200 V" xfId="953"/>
    <cellStyle name="Normal 3 9" xfId="954"/>
    <cellStyle name="Normal 3 9 2" xfId="955"/>
    <cellStyle name="Normal 3 9 2 2" xfId="956"/>
    <cellStyle name="Normal 3 9 3" xfId="957"/>
    <cellStyle name="Normal 3 9_4x200 V" xfId="958"/>
    <cellStyle name="Normal 3_100 M" xfId="1526"/>
    <cellStyle name="Normal 30" xfId="959"/>
    <cellStyle name="Normal 31" xfId="960"/>
    <cellStyle name="Normal 32" xfId="961"/>
    <cellStyle name="Normal 32 2" xfId="1527"/>
    <cellStyle name="Normal 32 3" xfId="1528"/>
    <cellStyle name="Normal 32_3000 M" xfId="1529"/>
    <cellStyle name="Normal 33" xfId="962"/>
    <cellStyle name="Normal 33 2" xfId="1530"/>
    <cellStyle name="Normal 34" xfId="963"/>
    <cellStyle name="Normal 35" xfId="1531"/>
    <cellStyle name="Normal 36" xfId="1532"/>
    <cellStyle name="Normal 37" xfId="1533"/>
    <cellStyle name="Normal 38" xfId="1534"/>
    <cellStyle name="Normal 39" xfId="1535"/>
    <cellStyle name="Normal 4" xfId="964"/>
    <cellStyle name="Normal 4 10" xfId="965"/>
    <cellStyle name="Normal 4 11" xfId="966"/>
    <cellStyle name="Normal 4 11 2" xfId="967"/>
    <cellStyle name="Normal 4 11 2 2" xfId="968"/>
    <cellStyle name="Normal 4 11 2_60bb M" xfId="1536"/>
    <cellStyle name="Normal 4 11 3" xfId="969"/>
    <cellStyle name="Normal 4 11 3 2" xfId="970"/>
    <cellStyle name="Normal 4 11 3_60bb M" xfId="1537"/>
    <cellStyle name="Normal 4 11 4" xfId="971"/>
    <cellStyle name="Normal 4 11 4 2" xfId="972"/>
    <cellStyle name="Normal 4 11 4_60bb M" xfId="1538"/>
    <cellStyle name="Normal 4 11_DALYVIAI" xfId="973"/>
    <cellStyle name="Normal 4 12" xfId="974"/>
    <cellStyle name="Normal 4 13" xfId="975"/>
    <cellStyle name="Normal 4 14" xfId="976"/>
    <cellStyle name="Normal 4 15" xfId="1539"/>
    <cellStyle name="Normal 4 2" xfId="977"/>
    <cellStyle name="Normal 4 2 10" xfId="978"/>
    <cellStyle name="Normal 4 2 2" xfId="979"/>
    <cellStyle name="Normal 4 2 2 2" xfId="980"/>
    <cellStyle name="Normal 4 2 2 2 2" xfId="981"/>
    <cellStyle name="Normal 4 2 2 2_60bb M" xfId="1540"/>
    <cellStyle name="Normal 4 2 2 3" xfId="982"/>
    <cellStyle name="Normal 4 2 2 3 2" xfId="983"/>
    <cellStyle name="Normal 4 2 2 3_60bb M" xfId="1541"/>
    <cellStyle name="Normal 4 2 2 4" xfId="984"/>
    <cellStyle name="Normal 4 2 2 4 2" xfId="985"/>
    <cellStyle name="Normal 4 2 2 4_60bb M" xfId="1542"/>
    <cellStyle name="Normal 4 2 2 5" xfId="986"/>
    <cellStyle name="Normal 4 2 2_4x200 M" xfId="987"/>
    <cellStyle name="Normal 4 2 3" xfId="988"/>
    <cellStyle name="Normal 4 2 3 2" xfId="989"/>
    <cellStyle name="Normal 4 2 3 2 2" xfId="990"/>
    <cellStyle name="Normal 4 2 3 2_60bb M" xfId="1543"/>
    <cellStyle name="Normal 4 2 3 3" xfId="991"/>
    <cellStyle name="Normal 4 2 3 3 2" xfId="992"/>
    <cellStyle name="Normal 4 2 3 3_60bb M" xfId="1544"/>
    <cellStyle name="Normal 4 2 3 4" xfId="993"/>
    <cellStyle name="Normal 4 2 3 4 2" xfId="994"/>
    <cellStyle name="Normal 4 2 3 4_60bb M" xfId="1545"/>
    <cellStyle name="Normal 4 2 3 5" xfId="995"/>
    <cellStyle name="Normal 4 2 3_4x200 M" xfId="996"/>
    <cellStyle name="Normal 4 2 4" xfId="997"/>
    <cellStyle name="Normal 4 2 4 2" xfId="998"/>
    <cellStyle name="Normal 4 2 4_60bb M" xfId="1546"/>
    <cellStyle name="Normal 4 2 5" xfId="999"/>
    <cellStyle name="Normal 4 2 5 2" xfId="1000"/>
    <cellStyle name="Normal 4 2 5_60bb M" xfId="1547"/>
    <cellStyle name="Normal 4 2 6" xfId="1001"/>
    <cellStyle name="Normal 4 2 6 2" xfId="1002"/>
    <cellStyle name="Normal 4 2 6_60bb M" xfId="1548"/>
    <cellStyle name="Normal 4 2 7" xfId="1003"/>
    <cellStyle name="Normal 4 2 8" xfId="1004"/>
    <cellStyle name="Normal 4 2 9" xfId="1005"/>
    <cellStyle name="Normal 4 2_4x200 M" xfId="1006"/>
    <cellStyle name="Normal 4 3" xfId="1007"/>
    <cellStyle name="Normal 4 3 2" xfId="1008"/>
    <cellStyle name="Normal 4 3 2 2" xfId="1009"/>
    <cellStyle name="Normal 4 3 2_60bb M" xfId="1549"/>
    <cellStyle name="Normal 4 3 3" xfId="1010"/>
    <cellStyle name="Normal 4 3 3 2" xfId="1011"/>
    <cellStyle name="Normal 4 3 3_60bb M" xfId="1550"/>
    <cellStyle name="Normal 4 3 4" xfId="1012"/>
    <cellStyle name="Normal 4 3 4 2" xfId="1013"/>
    <cellStyle name="Normal 4 3 4_60bb M" xfId="1551"/>
    <cellStyle name="Normal 4 3 5" xfId="1014"/>
    <cellStyle name="Normal 4 3_4x200 M" xfId="1015"/>
    <cellStyle name="Normal 4 4" xfId="1016"/>
    <cellStyle name="Normal 4 4 2" xfId="1017"/>
    <cellStyle name="Normal 4 4 2 2" xfId="1018"/>
    <cellStyle name="Normal 4 4 2_60bb M" xfId="1552"/>
    <cellStyle name="Normal 4 4 3" xfId="1019"/>
    <cellStyle name="Normal 4 4 3 2" xfId="1020"/>
    <cellStyle name="Normal 4 4 3_60bb M" xfId="1553"/>
    <cellStyle name="Normal 4 4 4" xfId="1021"/>
    <cellStyle name="Normal 4 4 4 2" xfId="1022"/>
    <cellStyle name="Normal 4 4 4_60bb M" xfId="1554"/>
    <cellStyle name="Normal 4 4 5" xfId="1023"/>
    <cellStyle name="Normal 4 4_4x200 M" xfId="1024"/>
    <cellStyle name="Normal 4 5" xfId="1025"/>
    <cellStyle name="Normal 4 5 2" xfId="1026"/>
    <cellStyle name="Normal 4 5 2 2" xfId="1027"/>
    <cellStyle name="Normal 4 5 2_60bb M" xfId="1555"/>
    <cellStyle name="Normal 4 5 3" xfId="1028"/>
    <cellStyle name="Normal 4 5 3 2" xfId="1029"/>
    <cellStyle name="Normal 4 5 3_60bb M" xfId="1556"/>
    <cellStyle name="Normal 4 5 4" xfId="1030"/>
    <cellStyle name="Normal 4 5 4 2" xfId="1031"/>
    <cellStyle name="Normal 4 5 4_60bb M" xfId="1557"/>
    <cellStyle name="Normal 4 5 5" xfId="1032"/>
    <cellStyle name="Normal 4 5_4x200 M" xfId="1033"/>
    <cellStyle name="Normal 4 6" xfId="1034"/>
    <cellStyle name="Normal 4 6 2" xfId="1035"/>
    <cellStyle name="Normal 4 6 2 2" xfId="1036"/>
    <cellStyle name="Normal 4 6 2_60bb M" xfId="1558"/>
    <cellStyle name="Normal 4 6 3" xfId="1037"/>
    <cellStyle name="Normal 4 6 3 2" xfId="1038"/>
    <cellStyle name="Normal 4 6 3_60bb M" xfId="1559"/>
    <cellStyle name="Normal 4 6 4" xfId="1039"/>
    <cellStyle name="Normal 4 6 4 2" xfId="1040"/>
    <cellStyle name="Normal 4 6 4_60bb M" xfId="1560"/>
    <cellStyle name="Normal 4 6 5" xfId="1041"/>
    <cellStyle name="Normal 4 6_4x200 M" xfId="1042"/>
    <cellStyle name="Normal 4 7" xfId="1043"/>
    <cellStyle name="Normal 4 7 2" xfId="1044"/>
    <cellStyle name="Normal 4 7 2 2" xfId="1045"/>
    <cellStyle name="Normal 4 7 2_60bb M" xfId="1561"/>
    <cellStyle name="Normal 4 7 3" xfId="1046"/>
    <cellStyle name="Normal 4 7 3 2" xfId="1047"/>
    <cellStyle name="Normal 4 7 3_60bb M" xfId="1562"/>
    <cellStyle name="Normal 4 7 4" xfId="1048"/>
    <cellStyle name="Normal 4 7 4 2" xfId="1049"/>
    <cellStyle name="Normal 4 7 4_60bb M" xfId="1563"/>
    <cellStyle name="Normal 4 7 5" xfId="1050"/>
    <cellStyle name="Normal 4 7_4x200 M" xfId="1051"/>
    <cellStyle name="Normal 4 8" xfId="1052"/>
    <cellStyle name="Normal 4 8 2" xfId="1053"/>
    <cellStyle name="Normal 4 8 2 2" xfId="1054"/>
    <cellStyle name="Normal 4 8 2_60bb M" xfId="1564"/>
    <cellStyle name="Normal 4 8 3" xfId="1055"/>
    <cellStyle name="Normal 4 8 3 2" xfId="1056"/>
    <cellStyle name="Normal 4 8 3_60bb M" xfId="1565"/>
    <cellStyle name="Normal 4 8 4" xfId="1057"/>
    <cellStyle name="Normal 4 8 4 2" xfId="1058"/>
    <cellStyle name="Normal 4 8 4_60bb M" xfId="1566"/>
    <cellStyle name="Normal 4 8 5" xfId="1059"/>
    <cellStyle name="Normal 4 8_4x200 M" xfId="1060"/>
    <cellStyle name="Normal 4 9" xfId="1061"/>
    <cellStyle name="Normal 4 9 10" xfId="1062"/>
    <cellStyle name="Normal 4 9 2" xfId="1063"/>
    <cellStyle name="Normal 4 9 2 2" xfId="1064"/>
    <cellStyle name="Normal 4 9 2 2 2" xfId="1065"/>
    <cellStyle name="Normal 4 9 2 2_60bb M" xfId="1567"/>
    <cellStyle name="Normal 4 9 2 3" xfId="1066"/>
    <cellStyle name="Normal 4 9 2 3 2" xfId="1067"/>
    <cellStyle name="Normal 4 9 2 3_60bb M" xfId="1568"/>
    <cellStyle name="Normal 4 9 2 4" xfId="1068"/>
    <cellStyle name="Normal 4 9 2 4 2" xfId="1069"/>
    <cellStyle name="Normal 4 9 2 4_60bb M" xfId="1569"/>
    <cellStyle name="Normal 4 9 2 5" xfId="1070"/>
    <cellStyle name="Normal 4 9 2_4x200 M" xfId="1071"/>
    <cellStyle name="Normal 4 9 3" xfId="1072"/>
    <cellStyle name="Normal 4 9 3 2" xfId="1073"/>
    <cellStyle name="Normal 4 9 3 2 2" xfId="1074"/>
    <cellStyle name="Normal 4 9 3 2_60bb M" xfId="1570"/>
    <cellStyle name="Normal 4 9 3 3" xfId="1075"/>
    <cellStyle name="Normal 4 9 3 3 2" xfId="1076"/>
    <cellStyle name="Normal 4 9 3 3_60bb M" xfId="1571"/>
    <cellStyle name="Normal 4 9 3 4" xfId="1077"/>
    <cellStyle name="Normal 4 9 3 4 2" xfId="1078"/>
    <cellStyle name="Normal 4 9 3 4_60bb M" xfId="1572"/>
    <cellStyle name="Normal 4 9 3 5" xfId="1079"/>
    <cellStyle name="Normal 4 9 3_4x200 M" xfId="1080"/>
    <cellStyle name="Normal 4 9 4" xfId="1081"/>
    <cellStyle name="Normal 4 9 4 2" xfId="1082"/>
    <cellStyle name="Normal 4 9 4 2 2" xfId="1083"/>
    <cellStyle name="Normal 4 9 4 2_60bb M" xfId="1573"/>
    <cellStyle name="Normal 4 9 4 3" xfId="1084"/>
    <cellStyle name="Normal 4 9 4 3 2" xfId="1085"/>
    <cellStyle name="Normal 4 9 4 3_60bb M" xfId="1574"/>
    <cellStyle name="Normal 4 9 4 4" xfId="1086"/>
    <cellStyle name="Normal 4 9 4 4 2" xfId="1087"/>
    <cellStyle name="Normal 4 9 4 4_60bb M" xfId="1575"/>
    <cellStyle name="Normal 4 9 4 5" xfId="1088"/>
    <cellStyle name="Normal 4 9 4_4x200 M" xfId="1089"/>
    <cellStyle name="Normal 4 9 5" xfId="1090"/>
    <cellStyle name="Normal 4 9 5 2" xfId="1091"/>
    <cellStyle name="Normal 4 9 5 2 2" xfId="1092"/>
    <cellStyle name="Normal 4 9 5 2_60bb M" xfId="1576"/>
    <cellStyle name="Normal 4 9 5 3" xfId="1093"/>
    <cellStyle name="Normal 4 9 5 3 2" xfId="1094"/>
    <cellStyle name="Normal 4 9 5 3_60bb M" xfId="1577"/>
    <cellStyle name="Normal 4 9 5 4" xfId="1095"/>
    <cellStyle name="Normal 4 9 5 4 2" xfId="1096"/>
    <cellStyle name="Normal 4 9 5 4_60bb M" xfId="1578"/>
    <cellStyle name="Normal 4 9 5 5" xfId="1097"/>
    <cellStyle name="Normal 4 9 5_4x200 M" xfId="1098"/>
    <cellStyle name="Normal 4 9 6" xfId="1099"/>
    <cellStyle name="Normal 4 9 6 2" xfId="1100"/>
    <cellStyle name="Normal 4 9 6 2 2" xfId="1101"/>
    <cellStyle name="Normal 4 9 6 2_60bb M" xfId="1579"/>
    <cellStyle name="Normal 4 9 6 3" xfId="1102"/>
    <cellStyle name="Normal 4 9 6 3 2" xfId="1103"/>
    <cellStyle name="Normal 4 9 6 3_60bb M" xfId="1580"/>
    <cellStyle name="Normal 4 9 6 4" xfId="1104"/>
    <cellStyle name="Normal 4 9 6 4 2" xfId="1105"/>
    <cellStyle name="Normal 4 9 6 4_60bb M" xfId="1581"/>
    <cellStyle name="Normal 4 9 6 5" xfId="1106"/>
    <cellStyle name="Normal 4 9 6_4x200 M" xfId="1107"/>
    <cellStyle name="Normal 4 9 7" xfId="1108"/>
    <cellStyle name="Normal 4 9 7 2" xfId="1109"/>
    <cellStyle name="Normal 4 9 7_60bb M" xfId="1582"/>
    <cellStyle name="Normal 4 9 8" xfId="1110"/>
    <cellStyle name="Normal 4 9 8 2" xfId="1111"/>
    <cellStyle name="Normal 4 9 8_60bb M" xfId="1583"/>
    <cellStyle name="Normal 4 9 9" xfId="1112"/>
    <cellStyle name="Normal 4 9 9 2" xfId="1113"/>
    <cellStyle name="Normal 4 9 9_60bb M" xfId="1584"/>
    <cellStyle name="Normal 4 9_4x200 M" xfId="1114"/>
    <cellStyle name="Normal 4_100 M" xfId="1585"/>
    <cellStyle name="Normal 43" xfId="1115"/>
    <cellStyle name="Normal 44" xfId="1116"/>
    <cellStyle name="Normal 45" xfId="1117"/>
    <cellStyle name="Normal 46" xfId="1118"/>
    <cellStyle name="Normal 47" xfId="1119"/>
    <cellStyle name="Normal 48" xfId="1120"/>
    <cellStyle name="Normal 5" xfId="1121"/>
    <cellStyle name="Normal 5 2" xfId="1122"/>
    <cellStyle name="Normal 5 2 2" xfId="1123"/>
    <cellStyle name="Normal 5 2 2 2" xfId="1124"/>
    <cellStyle name="Normal 5 2 2 3" xfId="1125"/>
    <cellStyle name="Normal 5 2 2 4" xfId="1126"/>
    <cellStyle name="Normal 5 2 2 5" xfId="1127"/>
    <cellStyle name="Normal 5 2 2_4x200 M" xfId="1128"/>
    <cellStyle name="Normal 5 2 3" xfId="1129"/>
    <cellStyle name="Normal 5 2 4" xfId="1130"/>
    <cellStyle name="Normal 5 2 4 2" xfId="1131"/>
    <cellStyle name="Normal 5 2 4_60bb M" xfId="1586"/>
    <cellStyle name="Normal 5 2 5" xfId="1132"/>
    <cellStyle name="Normal 5 2 5 2" xfId="1133"/>
    <cellStyle name="Normal 5 2 5_60bb M" xfId="1587"/>
    <cellStyle name="Normal 5 2_DALYVIAI" xfId="1134"/>
    <cellStyle name="Normal 5 3" xfId="1135"/>
    <cellStyle name="Normal 5 3 2" xfId="1136"/>
    <cellStyle name="Normal 5 3 2 2" xfId="1137"/>
    <cellStyle name="Normal 5 3 2_60bb M" xfId="1588"/>
    <cellStyle name="Normal 5 3 3" xfId="1138"/>
    <cellStyle name="Normal 5 3 3 2" xfId="1139"/>
    <cellStyle name="Normal 5 3 3_60bb M" xfId="1589"/>
    <cellStyle name="Normal 5 3 4" xfId="1140"/>
    <cellStyle name="Normal 5 3 4 2" xfId="1141"/>
    <cellStyle name="Normal 5 3 4_60bb M" xfId="1590"/>
    <cellStyle name="Normal 5 3_DALYVIAI" xfId="1142"/>
    <cellStyle name="Normal 5 4" xfId="1143"/>
    <cellStyle name="Normal 5 5" xfId="1144"/>
    <cellStyle name="Normal 5 6" xfId="1145"/>
    <cellStyle name="Normal 5 7" xfId="1591"/>
    <cellStyle name="Normal 5_4x200 M" xfId="1146"/>
    <cellStyle name="Normal 51" xfId="1147"/>
    <cellStyle name="Normal 52" xfId="1148"/>
    <cellStyle name="Normal 53" xfId="1149"/>
    <cellStyle name="Normal 54" xfId="1150"/>
    <cellStyle name="Normal 55" xfId="1151"/>
    <cellStyle name="Normal 58" xfId="1152"/>
    <cellStyle name="Normal 6" xfId="1153"/>
    <cellStyle name="Normal 6 10" xfId="1592"/>
    <cellStyle name="Normal 6 2" xfId="1154"/>
    <cellStyle name="Normal 6 2 2" xfId="1155"/>
    <cellStyle name="Normal 6 2 2 2" xfId="1156"/>
    <cellStyle name="Normal 6 2 2_60bb M" xfId="1593"/>
    <cellStyle name="Normal 6 2 3" xfId="1157"/>
    <cellStyle name="Normal 6 2 3 2" xfId="1158"/>
    <cellStyle name="Normal 6 2 3_60bb M" xfId="1594"/>
    <cellStyle name="Normal 6 2 4" xfId="1159"/>
    <cellStyle name="Normal 6 2 4 2" xfId="1160"/>
    <cellStyle name="Normal 6 2 4_60bb M" xfId="1595"/>
    <cellStyle name="Normal 6 2 5" xfId="1161"/>
    <cellStyle name="Normal 6 2_4x200 M" xfId="1162"/>
    <cellStyle name="Normal 6 3" xfId="1163"/>
    <cellStyle name="Normal 6 3 2" xfId="1164"/>
    <cellStyle name="Normal 6 3 2 2" xfId="1165"/>
    <cellStyle name="Normal 6 3 2_60bb M" xfId="1596"/>
    <cellStyle name="Normal 6 3 3" xfId="1166"/>
    <cellStyle name="Normal 6 3 3 2" xfId="1167"/>
    <cellStyle name="Normal 6 3 3_60bb M" xfId="1597"/>
    <cellStyle name="Normal 6 3 4" xfId="1168"/>
    <cellStyle name="Normal 6 3 4 2" xfId="1169"/>
    <cellStyle name="Normal 6 3 4_60bb M" xfId="1598"/>
    <cellStyle name="Normal 6 3 5" xfId="1170"/>
    <cellStyle name="Normal 6 3_4x200 M" xfId="1171"/>
    <cellStyle name="Normal 6 4" xfId="1172"/>
    <cellStyle name="Normal 6 4 2" xfId="1173"/>
    <cellStyle name="Normal 6 4 2 2" xfId="1174"/>
    <cellStyle name="Normal 6 4 2_60bb M" xfId="1599"/>
    <cellStyle name="Normal 6 4 3" xfId="1175"/>
    <cellStyle name="Normal 6 4 3 2" xfId="1176"/>
    <cellStyle name="Normal 6 4 3_60bb M" xfId="1600"/>
    <cellStyle name="Normal 6 4 4" xfId="1177"/>
    <cellStyle name="Normal 6 4 4 2" xfId="1178"/>
    <cellStyle name="Normal 6 4 4_60bb M" xfId="1601"/>
    <cellStyle name="Normal 6 4 5" xfId="1179"/>
    <cellStyle name="Normal 6 4_4x200 M" xfId="1180"/>
    <cellStyle name="Normal 6 5" xfId="1181"/>
    <cellStyle name="Normal 6 6" xfId="1182"/>
    <cellStyle name="Normal 6 6 2" xfId="1183"/>
    <cellStyle name="Normal 6 6 2 2" xfId="1184"/>
    <cellStyle name="Normal 6 6 2_60bb M" xfId="1602"/>
    <cellStyle name="Normal 6 6 3" xfId="1185"/>
    <cellStyle name="Normal 6 6 3 2" xfId="1186"/>
    <cellStyle name="Normal 6 6 3_60bb M" xfId="1603"/>
    <cellStyle name="Normal 6 6 4" xfId="1187"/>
    <cellStyle name="Normal 6 6 4 2" xfId="1188"/>
    <cellStyle name="Normal 6 6 4_60bb M" xfId="1604"/>
    <cellStyle name="Normal 6 6_DALYVIAI" xfId="1189"/>
    <cellStyle name="Normal 6 7" xfId="1190"/>
    <cellStyle name="Normal 6 8" xfId="1191"/>
    <cellStyle name="Normal 6 9" xfId="1192"/>
    <cellStyle name="Normal 6_4x200 M" xfId="1193"/>
    <cellStyle name="Normal 60" xfId="1194"/>
    <cellStyle name="Normal 7" xfId="1195"/>
    <cellStyle name="Normal 7 2" xfId="1196"/>
    <cellStyle name="Normal 7 2 2" xfId="1197"/>
    <cellStyle name="Normal 7 2 2 2" xfId="1198"/>
    <cellStyle name="Normal 7 2 2 2 2" xfId="1199"/>
    <cellStyle name="Normal 7 2 2 2_60bb M" xfId="1605"/>
    <cellStyle name="Normal 7 2 2 3" xfId="1200"/>
    <cellStyle name="Normal 7 2 2 3 2" xfId="1201"/>
    <cellStyle name="Normal 7 2 2 3_60bb M" xfId="1606"/>
    <cellStyle name="Normal 7 2 2 4" xfId="1202"/>
    <cellStyle name="Normal 7 2 2 4 2" xfId="1203"/>
    <cellStyle name="Normal 7 2 2 4_60bb M" xfId="1607"/>
    <cellStyle name="Normal 7 2 2_DALYVIAI" xfId="1204"/>
    <cellStyle name="Normal 7 2 3" xfId="1205"/>
    <cellStyle name="Normal 7 2 3 2" xfId="1206"/>
    <cellStyle name="Normal 7 2 3_60bb M" xfId="1608"/>
    <cellStyle name="Normal 7 2 4" xfId="1207"/>
    <cellStyle name="Normal 7 2 5" xfId="1208"/>
    <cellStyle name="Normal 7 2 6" xfId="1209"/>
    <cellStyle name="Normal 7 2_4x200 M" xfId="1210"/>
    <cellStyle name="Normal 7 3" xfId="1211"/>
    <cellStyle name="Normal 7 4" xfId="1212"/>
    <cellStyle name="Normal 7 5" xfId="1213"/>
    <cellStyle name="Normal 7 6" xfId="1214"/>
    <cellStyle name="Normal 7_4x100 M" xfId="1609"/>
    <cellStyle name="Normal 8" xfId="1215"/>
    <cellStyle name="Normal 8 2" xfId="1216"/>
    <cellStyle name="Normal 8 2 2" xfId="1217"/>
    <cellStyle name="Normal 8 2 2 2" xfId="1218"/>
    <cellStyle name="Normal 8 2 2 2 2" xfId="1219"/>
    <cellStyle name="Normal 8 2 2 2_60bb M" xfId="1610"/>
    <cellStyle name="Normal 8 2 2 3" xfId="1220"/>
    <cellStyle name="Normal 8 2 2 3 2" xfId="1221"/>
    <cellStyle name="Normal 8 2 2 3_60bb M" xfId="1611"/>
    <cellStyle name="Normal 8 2 2 4" xfId="1222"/>
    <cellStyle name="Normal 8 2 2 4 2" xfId="1223"/>
    <cellStyle name="Normal 8 2 2 4_60bb M" xfId="1612"/>
    <cellStyle name="Normal 8 2 2 5" xfId="1224"/>
    <cellStyle name="Normal 8 2 2_4x200 M" xfId="1225"/>
    <cellStyle name="Normal 8 2 3" xfId="1226"/>
    <cellStyle name="Normal 8 2 3 2" xfId="1227"/>
    <cellStyle name="Normal 8 2 3_60bb M" xfId="1613"/>
    <cellStyle name="Normal 8 2 4" xfId="1228"/>
    <cellStyle name="Normal 8 2 4 2" xfId="1229"/>
    <cellStyle name="Normal 8 2 4_60bb M" xfId="1614"/>
    <cellStyle name="Normal 8 2 5" xfId="1230"/>
    <cellStyle name="Normal 8 2 5 2" xfId="1231"/>
    <cellStyle name="Normal 8 2 5_60bb M" xfId="1615"/>
    <cellStyle name="Normal 8 2 6" xfId="1232"/>
    <cellStyle name="Normal 8 2_4x200 M" xfId="1233"/>
    <cellStyle name="Normal 8 3" xfId="1234"/>
    <cellStyle name="Normal 8 4" xfId="1235"/>
    <cellStyle name="Normal 8 4 2" xfId="1236"/>
    <cellStyle name="Normal 8 4 2 2" xfId="1237"/>
    <cellStyle name="Normal 8 4 2_60bb M" xfId="1616"/>
    <cellStyle name="Normal 8 4 3" xfId="1238"/>
    <cellStyle name="Normal 8 4 3 2" xfId="1239"/>
    <cellStyle name="Normal 8 4 3_60bb M" xfId="1617"/>
    <cellStyle name="Normal 8 4 4" xfId="1240"/>
    <cellStyle name="Normal 8 4 4 2" xfId="1241"/>
    <cellStyle name="Normal 8 4 4_60bb M" xfId="1618"/>
    <cellStyle name="Normal 8 4_DALYVIAI" xfId="1242"/>
    <cellStyle name="Normal 8 5" xfId="1243"/>
    <cellStyle name="Normal 8 6" xfId="1244"/>
    <cellStyle name="Normal 8 7" xfId="1245"/>
    <cellStyle name="Normal 8_4x200 M" xfId="1246"/>
    <cellStyle name="Normal 9" xfId="1247"/>
    <cellStyle name="Normal 9 10" xfId="1248"/>
    <cellStyle name="Normal 9 2" xfId="1249"/>
    <cellStyle name="Normal 9 2 2" xfId="1250"/>
    <cellStyle name="Normal 9 2 2 2" xfId="1251"/>
    <cellStyle name="Normal 9 2 2_60bb M" xfId="1619"/>
    <cellStyle name="Normal 9 2 3" xfId="1252"/>
    <cellStyle name="Normal 9 2 3 2" xfId="1253"/>
    <cellStyle name="Normal 9 2 3_60bb M" xfId="1620"/>
    <cellStyle name="Normal 9 2 4" xfId="1254"/>
    <cellStyle name="Normal 9 2 4 2" xfId="1255"/>
    <cellStyle name="Normal 9 2 4_60bb M" xfId="1621"/>
    <cellStyle name="Normal 9 2 5" xfId="1256"/>
    <cellStyle name="Normal 9 2_4x200 M" xfId="1257"/>
    <cellStyle name="Normal 9 3" xfId="1258"/>
    <cellStyle name="Normal 9 3 2" xfId="1259"/>
    <cellStyle name="Normal 9 3 2 2" xfId="1260"/>
    <cellStyle name="Normal 9 3 2 2 2" xfId="1261"/>
    <cellStyle name="Normal 9 3 2 2_60bb M" xfId="1622"/>
    <cellStyle name="Normal 9 3 2 3" xfId="1262"/>
    <cellStyle name="Normal 9 3 2 3 2" xfId="1263"/>
    <cellStyle name="Normal 9 3 2 3_60bb M" xfId="1623"/>
    <cellStyle name="Normal 9 3 2 4" xfId="1264"/>
    <cellStyle name="Normal 9 3 2 4 2" xfId="1265"/>
    <cellStyle name="Normal 9 3 2 4_60bb M" xfId="1624"/>
    <cellStyle name="Normal 9 3 2 5" xfId="1266"/>
    <cellStyle name="Normal 9 3 2_4x200 M" xfId="1267"/>
    <cellStyle name="Normal 9 3 3" xfId="1268"/>
    <cellStyle name="Normal 9 3 3 2" xfId="1269"/>
    <cellStyle name="Normal 9 3 3_60bb M" xfId="1625"/>
    <cellStyle name="Normal 9 3 4" xfId="1270"/>
    <cellStyle name="Normal 9 3 4 2" xfId="1271"/>
    <cellStyle name="Normal 9 3 4_60bb M" xfId="1626"/>
    <cellStyle name="Normal 9 3 5" xfId="1272"/>
    <cellStyle name="Normal 9 3 5 2" xfId="1273"/>
    <cellStyle name="Normal 9 3 5_60bb M" xfId="1627"/>
    <cellStyle name="Normal 9 3 6" xfId="1274"/>
    <cellStyle name="Normal 9 3_4x200 M" xfId="1275"/>
    <cellStyle name="Normal 9 4" xfId="1276"/>
    <cellStyle name="Normal 9 4 2" xfId="1277"/>
    <cellStyle name="Normal 9 4 2 2" xfId="1278"/>
    <cellStyle name="Normal 9 4 2_60bb M" xfId="1628"/>
    <cellStyle name="Normal 9 4 3" xfId="1279"/>
    <cellStyle name="Normal 9 4 3 2" xfId="1280"/>
    <cellStyle name="Normal 9 4 3_60bb M" xfId="1629"/>
    <cellStyle name="Normal 9 4 4" xfId="1281"/>
    <cellStyle name="Normal 9 4 4 2" xfId="1282"/>
    <cellStyle name="Normal 9 4 4_60bb M" xfId="1630"/>
    <cellStyle name="Normal 9 4 5" xfId="1283"/>
    <cellStyle name="Normal 9 4_4x200 M" xfId="1284"/>
    <cellStyle name="Normal 9 5" xfId="1285"/>
    <cellStyle name="Normal 9 5 2" xfId="1286"/>
    <cellStyle name="Normal 9 5 2 2" xfId="1287"/>
    <cellStyle name="Normal 9 5 2_60bb M" xfId="1631"/>
    <cellStyle name="Normal 9 5 3" xfId="1288"/>
    <cellStyle name="Normal 9 5 3 2" xfId="1289"/>
    <cellStyle name="Normal 9 5 3_60bb M" xfId="1632"/>
    <cellStyle name="Normal 9 5 4" xfId="1290"/>
    <cellStyle name="Normal 9 5 4 2" xfId="1291"/>
    <cellStyle name="Normal 9 5 4_60bb M" xfId="1633"/>
    <cellStyle name="Normal 9 5 5" xfId="1292"/>
    <cellStyle name="Normal 9 5_4x200 M" xfId="1293"/>
    <cellStyle name="Normal 9 6" xfId="1294"/>
    <cellStyle name="Normal 9 7" xfId="1295"/>
    <cellStyle name="Normal 9 7 2" xfId="1296"/>
    <cellStyle name="Normal 9 7 2 2" xfId="1297"/>
    <cellStyle name="Normal 9 7 2_60bb M" xfId="1634"/>
    <cellStyle name="Normal 9 7 3" xfId="1298"/>
    <cellStyle name="Normal 9 7 3 2" xfId="1299"/>
    <cellStyle name="Normal 9 7 3_60bb M" xfId="1635"/>
    <cellStyle name="Normal 9 7 4" xfId="1300"/>
    <cellStyle name="Normal 9 7 4 2" xfId="1301"/>
    <cellStyle name="Normal 9 7 4_60bb M" xfId="1636"/>
    <cellStyle name="Normal 9 7_DALYVIAI" xfId="1302"/>
    <cellStyle name="Normal 9 8" xfId="1303"/>
    <cellStyle name="Normal 9 9" xfId="1304"/>
    <cellStyle name="Normal 9_4x200 M" xfId="1305"/>
    <cellStyle name="Normal_60 M1" xfId="1643"/>
    <cellStyle name="Normal_Komandiniai" xfId="1676"/>
    <cellStyle name="Normal_paraiska varzyboms" xfId="5"/>
    <cellStyle name="Note" xfId="1674"/>
    <cellStyle name="Paprastas 2" xfId="4"/>
    <cellStyle name="Paprastas 2 2" xfId="1306"/>
    <cellStyle name="Paprastas 2_10000m" xfId="1637"/>
    <cellStyle name="Paprastas 3" xfId="1638"/>
    <cellStyle name="Paprastas 3 2" xfId="1639"/>
    <cellStyle name="Paprastas 3_1500 M" xfId="1640"/>
    <cellStyle name="Paprastas 5" xfId="1641"/>
    <cellStyle name="Paprastas_100 V" xfId="1642"/>
    <cellStyle name="Percent [0]" xfId="1307"/>
    <cellStyle name="Percent [0] 2" xfId="1308"/>
    <cellStyle name="Percent [0] 3" xfId="1309"/>
    <cellStyle name="Percent [00]" xfId="1310"/>
    <cellStyle name="Percent [00] 2" xfId="1311"/>
    <cellStyle name="Percent [00] 3" xfId="1312"/>
    <cellStyle name="Percent [2]" xfId="1313"/>
    <cellStyle name="Percent [2] 2" xfId="1314"/>
    <cellStyle name="Percent [2] 2 2" xfId="1315"/>
    <cellStyle name="Percent [2] 3" xfId="1316"/>
    <cellStyle name="PrePop Currency (0)" xfId="1317"/>
    <cellStyle name="PrePop Currency (0) 2" xfId="1318"/>
    <cellStyle name="PrePop Currency (2)" xfId="1319"/>
    <cellStyle name="PrePop Currency (2) 2" xfId="1320"/>
    <cellStyle name="PrePop Units (0)" xfId="1321"/>
    <cellStyle name="PrePop Units (0) 2" xfId="1322"/>
    <cellStyle name="PrePop Units (1)" xfId="1323"/>
    <cellStyle name="PrePop Units (1) 2" xfId="1324"/>
    <cellStyle name="PrePop Units (2)" xfId="1325"/>
    <cellStyle name="PrePop Units (2) 2" xfId="1326"/>
    <cellStyle name="Text Indent A" xfId="1327"/>
    <cellStyle name="Text Indent B" xfId="1328"/>
    <cellStyle name="Text Indent B 2" xfId="1329"/>
    <cellStyle name="Text Indent C" xfId="1330"/>
    <cellStyle name="Text Indent C 2" xfId="1331"/>
    <cellStyle name="Walutowy [0]_PLDT" xfId="1332"/>
    <cellStyle name="Walutowy_PLDT" xfId="1333"/>
    <cellStyle name="Обычный_Итоговый спартакиады 1991-92 г" xfId="13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10</xdr:row>
      <xdr:rowOff>0</xdr:rowOff>
    </xdr:from>
    <xdr:ext cx="609600" cy="508635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676400"/>
          <a:ext cx="609600" cy="50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10</xdr:row>
      <xdr:rowOff>0</xdr:rowOff>
    </xdr:from>
    <xdr:ext cx="609600" cy="531495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676400"/>
          <a:ext cx="609600" cy="53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6</xdr:row>
      <xdr:rowOff>0</xdr:rowOff>
    </xdr:from>
    <xdr:to>
      <xdr:col>12</xdr:col>
      <xdr:colOff>624840</xdr:colOff>
      <xdr:row>10</xdr:row>
      <xdr:rowOff>30480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1021080"/>
          <a:ext cx="6248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624840</xdr:colOff>
      <xdr:row>10</xdr:row>
      <xdr:rowOff>45720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1021080"/>
          <a:ext cx="62484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609600</xdr:colOff>
      <xdr:row>56</xdr:row>
      <xdr:rowOff>22860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486900"/>
          <a:ext cx="6096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609600</xdr:colOff>
      <xdr:row>56</xdr:row>
      <xdr:rowOff>45720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486900"/>
          <a:ext cx="609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65</xdr:row>
      <xdr:rowOff>0</xdr:rowOff>
    </xdr:from>
    <xdr:ext cx="609600" cy="508635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11521440"/>
          <a:ext cx="609600" cy="50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609600" cy="531495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11521440"/>
          <a:ext cx="609600" cy="53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22</xdr:row>
      <xdr:rowOff>0</xdr:rowOff>
    </xdr:from>
    <xdr:to>
      <xdr:col>12</xdr:col>
      <xdr:colOff>624840</xdr:colOff>
      <xdr:row>26</xdr:row>
      <xdr:rowOff>30480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134350" y="3657600"/>
          <a:ext cx="624840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624840</xdr:colOff>
      <xdr:row>26</xdr:row>
      <xdr:rowOff>45720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134350" y="3657600"/>
          <a:ext cx="624840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609600</xdr:colOff>
      <xdr:row>9</xdr:row>
      <xdr:rowOff>22860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34350" y="1028700"/>
          <a:ext cx="609600" cy="50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609600</xdr:colOff>
      <xdr:row>9</xdr:row>
      <xdr:rowOff>45720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134350" y="1028700"/>
          <a:ext cx="609600" cy="53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54</xdr:row>
      <xdr:rowOff>0</xdr:rowOff>
    </xdr:from>
    <xdr:ext cx="609600" cy="508635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134350" y="8915400"/>
          <a:ext cx="609600" cy="50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609600" cy="531495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34350" y="8915400"/>
          <a:ext cx="609600" cy="53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5"/>
  <sheetViews>
    <sheetView zoomScale="99" zoomScaleNormal="99" workbookViewId="0">
      <selection activeCell="G16" sqref="G16"/>
    </sheetView>
  </sheetViews>
  <sheetFormatPr defaultColWidth="9.109375" defaultRowHeight="13.2"/>
  <cols>
    <col min="1" max="1" width="5.33203125" style="10" customWidth="1"/>
    <col min="2" max="2" width="5.6640625" style="10" hidden="1" customWidth="1"/>
    <col min="3" max="3" width="12.44140625" style="10" customWidth="1"/>
    <col min="4" max="4" width="16.6640625" style="10" customWidth="1"/>
    <col min="5" max="5" width="10.88671875" style="46" customWidth="1"/>
    <col min="6" max="6" width="15.109375" style="22" customWidth="1"/>
    <col min="7" max="7" width="11.5546875" style="22" customWidth="1"/>
    <col min="8" max="8" width="8.44140625" style="22" customWidth="1"/>
    <col min="9" max="9" width="5.88671875" style="22" bestFit="1" customWidth="1"/>
    <col min="10" max="10" width="8.88671875" style="53" customWidth="1"/>
    <col min="11" max="11" width="5.5546875" style="53" customWidth="1"/>
    <col min="12" max="12" width="9.109375" style="15" hidden="1" customWidth="1"/>
    <col min="13" max="13" width="5.6640625" style="53" hidden="1" customWidth="1"/>
    <col min="14" max="14" width="6.109375" style="15" customWidth="1"/>
    <col min="15" max="15" width="26" style="16" customWidth="1"/>
    <col min="16" max="16" width="3.88671875" style="16" hidden="1" customWidth="1"/>
    <col min="17" max="17" width="4.109375" style="51" hidden="1" customWidth="1"/>
    <col min="18" max="18" width="3.44140625" style="51" hidden="1" customWidth="1"/>
    <col min="19" max="16384" width="9.109375" style="10"/>
  </cols>
  <sheetData>
    <row r="1" spans="1:18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6"/>
      <c r="L1" s="7"/>
      <c r="M1" s="6"/>
      <c r="N1" s="7"/>
      <c r="P1" s="34"/>
      <c r="Q1" s="49"/>
      <c r="R1" s="49"/>
    </row>
    <row r="2" spans="1:18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6"/>
      <c r="M2" s="6"/>
      <c r="N2" s="8"/>
      <c r="P2" s="34"/>
      <c r="Q2" s="49"/>
      <c r="R2" s="49"/>
    </row>
    <row r="3" spans="1:18" s="16" customFormat="1" ht="6.75" customHeight="1">
      <c r="A3" s="10"/>
      <c r="B3" s="10"/>
      <c r="C3" s="10"/>
      <c r="D3" s="11"/>
      <c r="E3" s="12"/>
      <c r="F3" s="13"/>
      <c r="G3" s="13"/>
      <c r="H3" s="13"/>
      <c r="I3" s="13"/>
      <c r="J3" s="15"/>
      <c r="K3" s="15"/>
      <c r="L3" s="15"/>
      <c r="M3" s="15"/>
      <c r="N3" s="15"/>
      <c r="O3" s="50"/>
      <c r="Q3" s="51"/>
      <c r="R3" s="51"/>
    </row>
    <row r="4" spans="1:18" s="20" customFormat="1" ht="15.6">
      <c r="C4" s="2" t="s">
        <v>47</v>
      </c>
      <c r="D4" s="2"/>
      <c r="E4" s="12"/>
      <c r="F4" s="52"/>
      <c r="G4" s="52"/>
      <c r="H4" s="22"/>
      <c r="I4" s="22"/>
      <c r="J4" s="53"/>
      <c r="K4" s="53"/>
      <c r="L4" s="15"/>
      <c r="M4" s="53"/>
      <c r="N4" s="15"/>
      <c r="O4" s="16"/>
      <c r="P4" s="16"/>
      <c r="Q4" s="54"/>
      <c r="R4" s="54"/>
    </row>
    <row r="5" spans="1:18" ht="18" customHeight="1" thickBot="1">
      <c r="C5" s="55">
        <v>1</v>
      </c>
      <c r="D5" s="11" t="s">
        <v>48</v>
      </c>
      <c r="E5" s="12"/>
      <c r="F5" s="52"/>
      <c r="G5" s="52"/>
      <c r="Q5" s="54"/>
      <c r="R5" s="54"/>
    </row>
    <row r="6" spans="1:18" s="34" customFormat="1" ht="14.25" customHeight="1" thickBot="1">
      <c r="A6" s="56" t="s">
        <v>49</v>
      </c>
      <c r="B6" s="57" t="s">
        <v>50</v>
      </c>
      <c r="C6" s="25" t="s">
        <v>4</v>
      </c>
      <c r="D6" s="26" t="s">
        <v>5</v>
      </c>
      <c r="E6" s="27" t="s">
        <v>6</v>
      </c>
      <c r="F6" s="28" t="s">
        <v>7</v>
      </c>
      <c r="G6" s="28" t="s">
        <v>8</v>
      </c>
      <c r="H6" s="28" t="s">
        <v>51</v>
      </c>
      <c r="I6" s="28" t="s">
        <v>10</v>
      </c>
      <c r="J6" s="27" t="s">
        <v>52</v>
      </c>
      <c r="K6" s="27" t="s">
        <v>53</v>
      </c>
      <c r="L6" s="27" t="s">
        <v>54</v>
      </c>
      <c r="M6" s="27" t="s">
        <v>53</v>
      </c>
      <c r="N6" s="58" t="s">
        <v>12</v>
      </c>
      <c r="O6" s="33" t="s">
        <v>13</v>
      </c>
      <c r="Q6" s="59" t="s">
        <v>55</v>
      </c>
      <c r="R6" s="59" t="s">
        <v>56</v>
      </c>
    </row>
    <row r="7" spans="1:18" ht="18" customHeight="1">
      <c r="A7" s="60">
        <v>1</v>
      </c>
      <c r="B7" s="61"/>
      <c r="C7" s="37" t="s">
        <v>57</v>
      </c>
      <c r="D7" s="38" t="s">
        <v>58</v>
      </c>
      <c r="E7" s="39" t="s">
        <v>59</v>
      </c>
      <c r="F7" s="40" t="s">
        <v>60</v>
      </c>
      <c r="G7" s="40" t="s">
        <v>61</v>
      </c>
      <c r="H7" s="40"/>
      <c r="I7" s="62" t="s">
        <v>18</v>
      </c>
      <c r="J7" s="63" t="s">
        <v>41</v>
      </c>
      <c r="K7" s="64"/>
      <c r="L7" s="65"/>
      <c r="M7" s="64"/>
      <c r="N7" s="66"/>
      <c r="O7" s="40" t="s">
        <v>62</v>
      </c>
      <c r="P7" s="67" t="s">
        <v>63</v>
      </c>
      <c r="Q7" s="51">
        <v>1</v>
      </c>
      <c r="R7" s="51">
        <v>1</v>
      </c>
    </row>
    <row r="8" spans="1:18" ht="18" customHeight="1">
      <c r="A8" s="60">
        <v>2</v>
      </c>
      <c r="B8" s="61"/>
      <c r="C8" s="37" t="s">
        <v>64</v>
      </c>
      <c r="D8" s="38" t="s">
        <v>65</v>
      </c>
      <c r="E8" s="39">
        <v>37553</v>
      </c>
      <c r="F8" s="40" t="s">
        <v>66</v>
      </c>
      <c r="G8" s="40" t="s">
        <v>67</v>
      </c>
      <c r="H8" s="40"/>
      <c r="I8" s="62"/>
      <c r="J8" s="63">
        <v>8.65</v>
      </c>
      <c r="K8" s="64">
        <v>0.38100000000000001</v>
      </c>
      <c r="L8" s="65"/>
      <c r="M8" s="64"/>
      <c r="N8" s="66" t="str">
        <f t="shared" ref="N8:N12" si="0">IF(ISBLANK(J8),"",IF(J8&lt;=7.7,"KSM",IF(J8&lt;=8,"I A",IF(J8&lt;=8.44,"II A",IF(J8&lt;=9.04,"III A",IF(J8&lt;=9.64,"I JA",IF(J8&lt;=10.04,"II JA",IF(J8&lt;=10.34,"III JA"))))))))</f>
        <v>III A</v>
      </c>
      <c r="O8" s="40" t="s">
        <v>68</v>
      </c>
      <c r="P8" s="67" t="s">
        <v>69</v>
      </c>
      <c r="Q8" s="51">
        <v>1</v>
      </c>
      <c r="R8" s="51">
        <v>2</v>
      </c>
    </row>
    <row r="9" spans="1:18" ht="18" customHeight="1">
      <c r="A9" s="60">
        <v>3</v>
      </c>
      <c r="B9" s="61"/>
      <c r="C9" s="37" t="s">
        <v>70</v>
      </c>
      <c r="D9" s="38" t="s">
        <v>71</v>
      </c>
      <c r="E9" s="39">
        <v>37476</v>
      </c>
      <c r="F9" s="40" t="s">
        <v>72</v>
      </c>
      <c r="G9" s="40" t="s">
        <v>73</v>
      </c>
      <c r="H9" s="40"/>
      <c r="I9" s="62"/>
      <c r="J9" s="63">
        <v>8.35</v>
      </c>
      <c r="K9" s="64">
        <v>0.20399999999999999</v>
      </c>
      <c r="L9" s="65"/>
      <c r="M9" s="64"/>
      <c r="N9" s="66" t="str">
        <f t="shared" si="0"/>
        <v>II A</v>
      </c>
      <c r="O9" s="40" t="s">
        <v>74</v>
      </c>
      <c r="P9" s="67" t="s">
        <v>75</v>
      </c>
      <c r="Q9" s="51">
        <v>1</v>
      </c>
      <c r="R9" s="51">
        <v>3</v>
      </c>
    </row>
    <row r="10" spans="1:18" ht="18" customHeight="1">
      <c r="A10" s="60">
        <v>4</v>
      </c>
      <c r="B10" s="61"/>
      <c r="C10" s="37" t="s">
        <v>76</v>
      </c>
      <c r="D10" s="38" t="s">
        <v>77</v>
      </c>
      <c r="E10" s="39" t="s">
        <v>78</v>
      </c>
      <c r="F10" s="40" t="s">
        <v>79</v>
      </c>
      <c r="G10" s="40" t="s">
        <v>80</v>
      </c>
      <c r="H10" s="40"/>
      <c r="I10" s="62"/>
      <c r="J10" s="63">
        <v>8.1999999999999993</v>
      </c>
      <c r="K10" s="64">
        <v>0.34300000000000003</v>
      </c>
      <c r="L10" s="65"/>
      <c r="M10" s="64"/>
      <c r="N10" s="66" t="str">
        <f t="shared" si="0"/>
        <v>II A</v>
      </c>
      <c r="O10" s="40" t="s">
        <v>81</v>
      </c>
      <c r="P10" s="67" t="s">
        <v>82</v>
      </c>
      <c r="Q10" s="51">
        <v>1</v>
      </c>
      <c r="R10" s="51">
        <v>4</v>
      </c>
    </row>
    <row r="11" spans="1:18" ht="18" customHeight="1">
      <c r="A11" s="60">
        <v>5</v>
      </c>
      <c r="B11" s="61"/>
      <c r="C11" s="37" t="s">
        <v>83</v>
      </c>
      <c r="D11" s="38" t="s">
        <v>84</v>
      </c>
      <c r="E11" s="39" t="s">
        <v>85</v>
      </c>
      <c r="F11" s="40" t="s">
        <v>86</v>
      </c>
      <c r="G11" s="40" t="s">
        <v>87</v>
      </c>
      <c r="H11" s="40"/>
      <c r="I11" s="62" t="s">
        <v>18</v>
      </c>
      <c r="J11" s="63">
        <v>8.27</v>
      </c>
      <c r="K11" s="64">
        <v>0.158</v>
      </c>
      <c r="L11" s="65"/>
      <c r="M11" s="64"/>
      <c r="N11" s="66" t="str">
        <f t="shared" si="0"/>
        <v>II A</v>
      </c>
      <c r="O11" s="40" t="s">
        <v>88</v>
      </c>
      <c r="P11" s="67" t="s">
        <v>89</v>
      </c>
      <c r="Q11" s="51">
        <v>1</v>
      </c>
      <c r="R11" s="51">
        <v>5</v>
      </c>
    </row>
    <row r="12" spans="1:18" ht="18" customHeight="1">
      <c r="A12" s="60">
        <v>6</v>
      </c>
      <c r="B12" s="61"/>
      <c r="C12" s="37" t="s">
        <v>90</v>
      </c>
      <c r="D12" s="38" t="s">
        <v>91</v>
      </c>
      <c r="E12" s="39">
        <v>38083</v>
      </c>
      <c r="F12" s="40" t="s">
        <v>92</v>
      </c>
      <c r="G12" s="40" t="s">
        <v>93</v>
      </c>
      <c r="H12" s="40"/>
      <c r="I12" s="62" t="s">
        <v>18</v>
      </c>
      <c r="J12" s="63">
        <v>8.8699999999999992</v>
      </c>
      <c r="K12" s="64">
        <v>0.159</v>
      </c>
      <c r="L12" s="65"/>
      <c r="M12" s="64"/>
      <c r="N12" s="66" t="str">
        <f t="shared" si="0"/>
        <v>III A</v>
      </c>
      <c r="O12" s="40" t="s">
        <v>94</v>
      </c>
      <c r="P12" s="67" t="s">
        <v>95</v>
      </c>
      <c r="Q12" s="51">
        <v>1</v>
      </c>
      <c r="R12" s="51">
        <v>6</v>
      </c>
    </row>
    <row r="13" spans="1:18" ht="18" customHeight="1" thickBot="1">
      <c r="C13" s="55">
        <v>2</v>
      </c>
      <c r="D13" s="11" t="s">
        <v>48</v>
      </c>
      <c r="E13" s="12"/>
      <c r="F13" s="52"/>
      <c r="G13" s="52"/>
      <c r="Q13" s="54"/>
      <c r="R13" s="54"/>
    </row>
    <row r="14" spans="1:18" s="34" customFormat="1" ht="14.25" customHeight="1" thickBot="1">
      <c r="A14" s="56" t="s">
        <v>49</v>
      </c>
      <c r="B14" s="57" t="s">
        <v>50</v>
      </c>
      <c r="C14" s="25" t="s">
        <v>4</v>
      </c>
      <c r="D14" s="26" t="s">
        <v>5</v>
      </c>
      <c r="E14" s="27" t="s">
        <v>6</v>
      </c>
      <c r="F14" s="28" t="s">
        <v>7</v>
      </c>
      <c r="G14" s="28" t="s">
        <v>8</v>
      </c>
      <c r="H14" s="28" t="s">
        <v>51</v>
      </c>
      <c r="I14" s="28" t="s">
        <v>10</v>
      </c>
      <c r="J14" s="27" t="s">
        <v>52</v>
      </c>
      <c r="K14" s="27" t="s">
        <v>53</v>
      </c>
      <c r="L14" s="27" t="s">
        <v>54</v>
      </c>
      <c r="M14" s="27" t="s">
        <v>53</v>
      </c>
      <c r="N14" s="58" t="s">
        <v>12</v>
      </c>
      <c r="O14" s="33" t="s">
        <v>13</v>
      </c>
      <c r="Q14" s="59" t="s">
        <v>55</v>
      </c>
      <c r="R14" s="59" t="s">
        <v>56</v>
      </c>
    </row>
    <row r="15" spans="1:18" ht="18" customHeight="1">
      <c r="A15" s="60">
        <v>1</v>
      </c>
      <c r="B15" s="61"/>
      <c r="C15" s="37" t="s">
        <v>90</v>
      </c>
      <c r="D15" s="38" t="s">
        <v>96</v>
      </c>
      <c r="E15" s="39">
        <v>37968</v>
      </c>
      <c r="F15" s="40" t="s">
        <v>66</v>
      </c>
      <c r="G15" s="40" t="s">
        <v>67</v>
      </c>
      <c r="H15" s="40"/>
      <c r="I15" s="62"/>
      <c r="J15" s="63">
        <v>9.25</v>
      </c>
      <c r="K15" s="64">
        <v>0.312</v>
      </c>
      <c r="L15" s="65"/>
      <c r="M15" s="64"/>
      <c r="N15" s="66" t="str">
        <f t="shared" ref="N15:N20" si="1">IF(ISBLANK(J15),"",IF(J15&lt;=7.7,"KSM",IF(J15&lt;=8,"I A",IF(J15&lt;=8.44,"II A",IF(J15&lt;=9.04,"III A",IF(J15&lt;=9.64,"I JA",IF(J15&lt;=10.04,"II JA",IF(J15&lt;=10.34,"III JA"))))))))</f>
        <v>I JA</v>
      </c>
      <c r="O15" s="40" t="s">
        <v>97</v>
      </c>
      <c r="P15" s="67" t="s">
        <v>98</v>
      </c>
      <c r="Q15" s="51">
        <v>2</v>
      </c>
      <c r="R15" s="51">
        <v>1</v>
      </c>
    </row>
    <row r="16" spans="1:18" ht="18" customHeight="1">
      <c r="A16" s="60">
        <v>2</v>
      </c>
      <c r="B16" s="61"/>
      <c r="C16" s="37" t="s">
        <v>99</v>
      </c>
      <c r="D16" s="38" t="s">
        <v>100</v>
      </c>
      <c r="E16" s="39">
        <v>37625</v>
      </c>
      <c r="F16" s="40" t="s">
        <v>101</v>
      </c>
      <c r="G16" s="40" t="s">
        <v>102</v>
      </c>
      <c r="H16" s="40"/>
      <c r="I16" s="62" t="s">
        <v>18</v>
      </c>
      <c r="J16" s="63">
        <v>8.75</v>
      </c>
      <c r="K16" s="64">
        <v>0.217</v>
      </c>
      <c r="L16" s="65"/>
      <c r="M16" s="64"/>
      <c r="N16" s="66" t="str">
        <f t="shared" si="1"/>
        <v>III A</v>
      </c>
      <c r="O16" s="40" t="s">
        <v>103</v>
      </c>
      <c r="P16" s="67" t="s">
        <v>104</v>
      </c>
      <c r="Q16" s="51">
        <v>2</v>
      </c>
      <c r="R16" s="51">
        <v>2</v>
      </c>
    </row>
    <row r="17" spans="1:18" ht="18" customHeight="1">
      <c r="A17" s="60">
        <v>3</v>
      </c>
      <c r="B17" s="61"/>
      <c r="C17" s="37" t="s">
        <v>105</v>
      </c>
      <c r="D17" s="38" t="s">
        <v>106</v>
      </c>
      <c r="E17" s="39" t="s">
        <v>107</v>
      </c>
      <c r="F17" s="40" t="s">
        <v>108</v>
      </c>
      <c r="G17" s="40" t="s">
        <v>87</v>
      </c>
      <c r="H17" s="40"/>
      <c r="I17" s="62"/>
      <c r="J17" s="63">
        <v>8.24</v>
      </c>
      <c r="K17" s="64">
        <v>0.189</v>
      </c>
      <c r="L17" s="65"/>
      <c r="M17" s="64"/>
      <c r="N17" s="66" t="str">
        <f t="shared" si="1"/>
        <v>II A</v>
      </c>
      <c r="O17" s="40" t="s">
        <v>109</v>
      </c>
      <c r="P17" s="67" t="s">
        <v>110</v>
      </c>
      <c r="Q17" s="51">
        <v>2</v>
      </c>
      <c r="R17" s="51">
        <v>3</v>
      </c>
    </row>
    <row r="18" spans="1:18" ht="18" customHeight="1">
      <c r="A18" s="60">
        <v>4</v>
      </c>
      <c r="B18" s="61"/>
      <c r="C18" s="37" t="s">
        <v>14</v>
      </c>
      <c r="D18" s="38" t="s">
        <v>111</v>
      </c>
      <c r="E18" s="39">
        <v>38053</v>
      </c>
      <c r="F18" s="40" t="s">
        <v>101</v>
      </c>
      <c r="G18" s="40" t="s">
        <v>102</v>
      </c>
      <c r="H18" s="40"/>
      <c r="I18" s="62" t="s">
        <v>18</v>
      </c>
      <c r="J18" s="63">
        <v>8.17</v>
      </c>
      <c r="K18" s="64">
        <v>0.193</v>
      </c>
      <c r="L18" s="65"/>
      <c r="M18" s="64"/>
      <c r="N18" s="66" t="str">
        <f t="shared" si="1"/>
        <v>II A</v>
      </c>
      <c r="O18" s="40" t="s">
        <v>112</v>
      </c>
      <c r="P18" s="67" t="s">
        <v>113</v>
      </c>
      <c r="Q18" s="51">
        <v>2</v>
      </c>
      <c r="R18" s="51">
        <v>4</v>
      </c>
    </row>
    <row r="19" spans="1:18" ht="18" customHeight="1">
      <c r="A19" s="60">
        <v>5</v>
      </c>
      <c r="B19" s="61"/>
      <c r="C19" s="37" t="s">
        <v>114</v>
      </c>
      <c r="D19" s="38" t="s">
        <v>115</v>
      </c>
      <c r="E19" s="39" t="s">
        <v>116</v>
      </c>
      <c r="F19" s="40" t="s">
        <v>117</v>
      </c>
      <c r="G19" s="40" t="s">
        <v>73</v>
      </c>
      <c r="H19" s="40"/>
      <c r="I19" s="62"/>
      <c r="J19" s="63">
        <v>8.42</v>
      </c>
      <c r="K19" s="64">
        <v>0.151</v>
      </c>
      <c r="L19" s="65"/>
      <c r="M19" s="64"/>
      <c r="N19" s="66" t="str">
        <f t="shared" si="1"/>
        <v>II A</v>
      </c>
      <c r="O19" s="40" t="s">
        <v>118</v>
      </c>
      <c r="P19" s="67" t="s">
        <v>119</v>
      </c>
      <c r="Q19" s="51">
        <v>2</v>
      </c>
      <c r="R19" s="51">
        <v>5</v>
      </c>
    </row>
    <row r="20" spans="1:18" ht="18" customHeight="1">
      <c r="A20" s="60">
        <v>6</v>
      </c>
      <c r="B20" s="61"/>
      <c r="C20" s="37" t="s">
        <v>120</v>
      </c>
      <c r="D20" s="38" t="s">
        <v>121</v>
      </c>
      <c r="E20" s="39" t="s">
        <v>122</v>
      </c>
      <c r="F20" s="40" t="s">
        <v>37</v>
      </c>
      <c r="G20" s="40" t="s">
        <v>24</v>
      </c>
      <c r="H20" s="40"/>
      <c r="I20" s="62"/>
      <c r="J20" s="63">
        <v>8.6300000000000008</v>
      </c>
      <c r="K20" s="64">
        <v>0.16800000000000001</v>
      </c>
      <c r="L20" s="65"/>
      <c r="M20" s="64"/>
      <c r="N20" s="66" t="str">
        <f t="shared" si="1"/>
        <v>III A</v>
      </c>
      <c r="O20" s="40" t="s">
        <v>123</v>
      </c>
      <c r="P20" s="67" t="s">
        <v>124</v>
      </c>
      <c r="Q20" s="51">
        <v>2</v>
      </c>
      <c r="R20" s="51">
        <v>6</v>
      </c>
    </row>
    <row r="21" spans="1:18" ht="18" customHeight="1" thickBot="1">
      <c r="C21" s="55">
        <v>3</v>
      </c>
      <c r="D21" s="11" t="s">
        <v>48</v>
      </c>
      <c r="E21" s="12"/>
      <c r="F21" s="52"/>
      <c r="G21" s="52"/>
      <c r="Q21" s="54"/>
      <c r="R21" s="54"/>
    </row>
    <row r="22" spans="1:18" s="34" customFormat="1" ht="14.25" customHeight="1" thickBot="1">
      <c r="A22" s="56" t="s">
        <v>49</v>
      </c>
      <c r="B22" s="57" t="s">
        <v>50</v>
      </c>
      <c r="C22" s="25" t="s">
        <v>4</v>
      </c>
      <c r="D22" s="26" t="s">
        <v>5</v>
      </c>
      <c r="E22" s="27" t="s">
        <v>6</v>
      </c>
      <c r="F22" s="28" t="s">
        <v>7</v>
      </c>
      <c r="G22" s="28" t="s">
        <v>8</v>
      </c>
      <c r="H22" s="28" t="s">
        <v>51</v>
      </c>
      <c r="I22" s="28" t="s">
        <v>10</v>
      </c>
      <c r="J22" s="27" t="s">
        <v>52</v>
      </c>
      <c r="K22" s="27" t="s">
        <v>53</v>
      </c>
      <c r="L22" s="27" t="s">
        <v>54</v>
      </c>
      <c r="M22" s="27" t="s">
        <v>53</v>
      </c>
      <c r="N22" s="58" t="s">
        <v>12</v>
      </c>
      <c r="O22" s="33" t="s">
        <v>13</v>
      </c>
      <c r="Q22" s="59" t="s">
        <v>55</v>
      </c>
      <c r="R22" s="59" t="s">
        <v>56</v>
      </c>
    </row>
    <row r="23" spans="1:18" ht="18" customHeight="1">
      <c r="A23" s="60">
        <v>1</v>
      </c>
      <c r="B23" s="61"/>
      <c r="C23" s="37" t="s">
        <v>125</v>
      </c>
      <c r="D23" s="38" t="s">
        <v>126</v>
      </c>
      <c r="E23" s="39">
        <v>37849</v>
      </c>
      <c r="F23" s="40" t="s">
        <v>66</v>
      </c>
      <c r="G23" s="40" t="s">
        <v>67</v>
      </c>
      <c r="H23" s="40"/>
      <c r="I23" s="62"/>
      <c r="J23" s="63">
        <v>9.5500000000000007</v>
      </c>
      <c r="K23" s="64">
        <v>0.185</v>
      </c>
      <c r="L23" s="65"/>
      <c r="M23" s="64"/>
      <c r="N23" s="66" t="str">
        <f t="shared" ref="N23:N27" si="2">IF(ISBLANK(J23),"",IF(J23&lt;=7.7,"KSM",IF(J23&lt;=8,"I A",IF(J23&lt;=8.44,"II A",IF(J23&lt;=9.04,"III A",IF(J23&lt;=9.64,"I JA",IF(J23&lt;=10.04,"II JA",IF(J23&lt;=10.34,"III JA"))))))))</f>
        <v>I JA</v>
      </c>
      <c r="O23" s="40" t="s">
        <v>97</v>
      </c>
      <c r="P23" s="67" t="s">
        <v>98</v>
      </c>
      <c r="Q23" s="51">
        <v>3</v>
      </c>
      <c r="R23" s="51">
        <v>1</v>
      </c>
    </row>
    <row r="24" spans="1:18" ht="18" customHeight="1">
      <c r="A24" s="60">
        <v>2</v>
      </c>
      <c r="B24" s="61"/>
      <c r="C24" s="37" t="s">
        <v>127</v>
      </c>
      <c r="D24" s="38" t="s">
        <v>128</v>
      </c>
      <c r="E24" s="39">
        <v>38313</v>
      </c>
      <c r="F24" s="40" t="s">
        <v>92</v>
      </c>
      <c r="G24" s="40" t="s">
        <v>93</v>
      </c>
      <c r="H24" s="40"/>
      <c r="I24" s="62" t="s">
        <v>18</v>
      </c>
      <c r="J24" s="63">
        <v>8.6300000000000008</v>
      </c>
      <c r="K24" s="64">
        <v>0.28999999999999998</v>
      </c>
      <c r="L24" s="65"/>
      <c r="M24" s="64"/>
      <c r="N24" s="66" t="str">
        <f t="shared" si="2"/>
        <v>III A</v>
      </c>
      <c r="O24" s="40" t="s">
        <v>94</v>
      </c>
      <c r="P24" s="67" t="s">
        <v>129</v>
      </c>
      <c r="Q24" s="51">
        <v>3</v>
      </c>
      <c r="R24" s="51">
        <v>2</v>
      </c>
    </row>
    <row r="25" spans="1:18" ht="18" customHeight="1">
      <c r="A25" s="60">
        <v>3</v>
      </c>
      <c r="B25" s="61"/>
      <c r="C25" s="37" t="s">
        <v>130</v>
      </c>
      <c r="D25" s="38" t="s">
        <v>131</v>
      </c>
      <c r="E25" s="39">
        <v>37970</v>
      </c>
      <c r="F25" s="40" t="s">
        <v>132</v>
      </c>
      <c r="G25" s="40" t="s">
        <v>87</v>
      </c>
      <c r="H25" s="40"/>
      <c r="I25" s="62"/>
      <c r="J25" s="63">
        <v>8.36</v>
      </c>
      <c r="K25" s="64">
        <v>0.252</v>
      </c>
      <c r="L25" s="65"/>
      <c r="M25" s="64"/>
      <c r="N25" s="66" t="str">
        <f t="shared" si="2"/>
        <v>II A</v>
      </c>
      <c r="O25" s="40" t="s">
        <v>133</v>
      </c>
      <c r="P25" s="67" t="s">
        <v>134</v>
      </c>
      <c r="Q25" s="51">
        <v>3</v>
      </c>
      <c r="R25" s="51">
        <v>3</v>
      </c>
    </row>
    <row r="26" spans="1:18" ht="18" customHeight="1">
      <c r="A26" s="60">
        <v>4</v>
      </c>
      <c r="B26" s="61"/>
      <c r="C26" s="37" t="s">
        <v>135</v>
      </c>
      <c r="D26" s="38" t="s">
        <v>136</v>
      </c>
      <c r="E26" s="39">
        <v>38049</v>
      </c>
      <c r="F26" s="40" t="s">
        <v>23</v>
      </c>
      <c r="G26" s="40" t="s">
        <v>24</v>
      </c>
      <c r="H26" s="40"/>
      <c r="I26" s="62" t="s">
        <v>18</v>
      </c>
      <c r="J26" s="63">
        <v>8.23</v>
      </c>
      <c r="K26" s="64">
        <v>0.32200000000000001</v>
      </c>
      <c r="L26" s="65"/>
      <c r="M26" s="64"/>
      <c r="N26" s="66" t="str">
        <f t="shared" si="2"/>
        <v>II A</v>
      </c>
      <c r="O26" s="40" t="s">
        <v>137</v>
      </c>
      <c r="P26" s="67" t="s">
        <v>138</v>
      </c>
      <c r="Q26" s="51">
        <v>3</v>
      </c>
      <c r="R26" s="51">
        <v>4</v>
      </c>
    </row>
    <row r="27" spans="1:18" ht="18" customHeight="1">
      <c r="A27" s="60">
        <v>5</v>
      </c>
      <c r="B27" s="61"/>
      <c r="C27" s="37" t="s">
        <v>139</v>
      </c>
      <c r="D27" s="38" t="s">
        <v>140</v>
      </c>
      <c r="E27" s="39" t="s">
        <v>141</v>
      </c>
      <c r="F27" s="40" t="s">
        <v>108</v>
      </c>
      <c r="G27" s="40" t="s">
        <v>87</v>
      </c>
      <c r="H27" s="40"/>
      <c r="I27" s="62"/>
      <c r="J27" s="63">
        <v>8.35</v>
      </c>
      <c r="K27" s="64">
        <v>0.29499999999999998</v>
      </c>
      <c r="L27" s="65"/>
      <c r="M27" s="64"/>
      <c r="N27" s="66" t="str">
        <f t="shared" si="2"/>
        <v>II A</v>
      </c>
      <c r="O27" s="40" t="s">
        <v>88</v>
      </c>
      <c r="P27" s="67" t="s">
        <v>142</v>
      </c>
      <c r="Q27" s="51">
        <v>3</v>
      </c>
      <c r="R27" s="51">
        <v>5</v>
      </c>
    </row>
    <row r="28" spans="1:18" ht="18" customHeight="1">
      <c r="A28" s="60">
        <v>6</v>
      </c>
      <c r="B28" s="61"/>
      <c r="C28" s="37" t="s">
        <v>143</v>
      </c>
      <c r="D28" s="38" t="s">
        <v>144</v>
      </c>
      <c r="E28" s="39" t="s">
        <v>145</v>
      </c>
      <c r="F28" s="40" t="s">
        <v>60</v>
      </c>
      <c r="G28" s="40" t="s">
        <v>61</v>
      </c>
      <c r="H28" s="40"/>
      <c r="I28" s="62" t="s">
        <v>18</v>
      </c>
      <c r="J28" s="63" t="s">
        <v>41</v>
      </c>
      <c r="K28" s="64"/>
      <c r="L28" s="65"/>
      <c r="M28" s="64"/>
      <c r="N28" s="66"/>
      <c r="O28" s="40" t="s">
        <v>62</v>
      </c>
      <c r="P28" s="67" t="s">
        <v>146</v>
      </c>
      <c r="Q28" s="51">
        <v>3</v>
      </c>
      <c r="R28" s="51">
        <v>6</v>
      </c>
    </row>
    <row r="29" spans="1:18" ht="18" customHeight="1" thickBot="1">
      <c r="C29" s="55">
        <v>4</v>
      </c>
      <c r="D29" s="11" t="s">
        <v>48</v>
      </c>
      <c r="E29" s="12"/>
      <c r="F29" s="52"/>
      <c r="G29" s="52"/>
      <c r="Q29" s="54"/>
      <c r="R29" s="54"/>
    </row>
    <row r="30" spans="1:18" s="34" customFormat="1" ht="14.25" customHeight="1" thickBot="1">
      <c r="A30" s="56" t="s">
        <v>49</v>
      </c>
      <c r="B30" s="57" t="s">
        <v>50</v>
      </c>
      <c r="C30" s="25" t="s">
        <v>4</v>
      </c>
      <c r="D30" s="26" t="s">
        <v>5</v>
      </c>
      <c r="E30" s="27" t="s">
        <v>6</v>
      </c>
      <c r="F30" s="28" t="s">
        <v>7</v>
      </c>
      <c r="G30" s="28" t="s">
        <v>8</v>
      </c>
      <c r="H30" s="28" t="s">
        <v>51</v>
      </c>
      <c r="I30" s="28" t="s">
        <v>10</v>
      </c>
      <c r="J30" s="27" t="s">
        <v>52</v>
      </c>
      <c r="K30" s="27" t="s">
        <v>53</v>
      </c>
      <c r="L30" s="27" t="s">
        <v>54</v>
      </c>
      <c r="M30" s="27" t="s">
        <v>53</v>
      </c>
      <c r="N30" s="58" t="s">
        <v>12</v>
      </c>
      <c r="O30" s="33" t="s">
        <v>13</v>
      </c>
      <c r="Q30" s="59" t="s">
        <v>55</v>
      </c>
      <c r="R30" s="59" t="s">
        <v>56</v>
      </c>
    </row>
    <row r="31" spans="1:18" ht="18" customHeight="1">
      <c r="A31" s="60">
        <v>1</v>
      </c>
      <c r="B31" s="61"/>
      <c r="C31" s="37"/>
      <c r="D31" s="38"/>
      <c r="E31" s="39"/>
      <c r="F31" s="40"/>
      <c r="G31" s="40"/>
      <c r="H31" s="40"/>
      <c r="I31" s="62"/>
      <c r="J31" s="63"/>
      <c r="K31" s="64"/>
      <c r="L31" s="65"/>
      <c r="M31" s="64"/>
      <c r="N31" s="66"/>
      <c r="O31" s="40"/>
      <c r="P31" s="67" t="s">
        <v>151</v>
      </c>
      <c r="Q31" s="51">
        <v>4</v>
      </c>
      <c r="R31" s="51">
        <v>1</v>
      </c>
    </row>
    <row r="32" spans="1:18" ht="18" customHeight="1">
      <c r="A32" s="60">
        <v>2</v>
      </c>
      <c r="B32" s="61"/>
      <c r="C32" s="37" t="s">
        <v>152</v>
      </c>
      <c r="D32" s="38" t="s">
        <v>153</v>
      </c>
      <c r="E32" s="39">
        <v>37845</v>
      </c>
      <c r="F32" s="40" t="s">
        <v>37</v>
      </c>
      <c r="G32" s="40" t="s">
        <v>24</v>
      </c>
      <c r="H32" s="40"/>
      <c r="I32" s="62"/>
      <c r="J32" s="63">
        <v>8.42</v>
      </c>
      <c r="K32" s="64">
        <v>0.379</v>
      </c>
      <c r="L32" s="65"/>
      <c r="M32" s="64"/>
      <c r="N32" s="66" t="str">
        <f t="shared" ref="N32:N36" si="3">IF(ISBLANK(J32),"",IF(J32&lt;=7.7,"KSM",IF(J32&lt;=8,"I A",IF(J32&lt;=8.44,"II A",IF(J32&lt;=9.04,"III A",IF(J32&lt;=9.64,"I JA",IF(J32&lt;=10.04,"II JA",IF(J32&lt;=10.34,"III JA"))))))))</f>
        <v>II A</v>
      </c>
      <c r="O32" s="40" t="s">
        <v>154</v>
      </c>
      <c r="P32" s="67" t="s">
        <v>155</v>
      </c>
      <c r="Q32" s="51">
        <v>4</v>
      </c>
      <c r="R32" s="51">
        <v>2</v>
      </c>
    </row>
    <row r="33" spans="1:18" ht="18" customHeight="1">
      <c r="A33" s="60">
        <v>3</v>
      </c>
      <c r="B33" s="61"/>
      <c r="C33" s="37" t="s">
        <v>156</v>
      </c>
      <c r="D33" s="38" t="s">
        <v>157</v>
      </c>
      <c r="E33" s="39" t="s">
        <v>158</v>
      </c>
      <c r="F33" s="40" t="s">
        <v>132</v>
      </c>
      <c r="G33" s="40" t="s">
        <v>87</v>
      </c>
      <c r="H33" s="40"/>
      <c r="I33" s="62"/>
      <c r="J33" s="63">
        <v>8.31</v>
      </c>
      <c r="K33" s="64">
        <v>0.25</v>
      </c>
      <c r="L33" s="65"/>
      <c r="M33" s="64"/>
      <c r="N33" s="66" t="str">
        <f t="shared" si="3"/>
        <v>II A</v>
      </c>
      <c r="O33" s="40" t="s">
        <v>159</v>
      </c>
      <c r="P33" s="67" t="s">
        <v>134</v>
      </c>
      <c r="Q33" s="51">
        <v>4</v>
      </c>
      <c r="R33" s="51">
        <v>3</v>
      </c>
    </row>
    <row r="34" spans="1:18" ht="18" customHeight="1">
      <c r="A34" s="60">
        <v>4</v>
      </c>
      <c r="B34" s="61"/>
      <c r="C34" s="37" t="s">
        <v>160</v>
      </c>
      <c r="D34" s="38" t="s">
        <v>161</v>
      </c>
      <c r="E34" s="39" t="s">
        <v>162</v>
      </c>
      <c r="F34" s="40" t="s">
        <v>66</v>
      </c>
      <c r="G34" s="40" t="s">
        <v>80</v>
      </c>
      <c r="H34" s="40"/>
      <c r="I34" s="62"/>
      <c r="J34" s="63">
        <v>8</v>
      </c>
      <c r="K34" s="64">
        <v>0.17599999999999999</v>
      </c>
      <c r="L34" s="65"/>
      <c r="M34" s="64"/>
      <c r="N34" s="66" t="str">
        <f t="shared" si="3"/>
        <v>I A</v>
      </c>
      <c r="O34" s="40" t="s">
        <v>163</v>
      </c>
      <c r="P34" s="67" t="s">
        <v>164</v>
      </c>
      <c r="Q34" s="51">
        <v>4</v>
      </c>
      <c r="R34" s="51">
        <v>4</v>
      </c>
    </row>
    <row r="35" spans="1:18" ht="18" customHeight="1">
      <c r="A35" s="60">
        <v>5</v>
      </c>
      <c r="B35" s="61"/>
      <c r="C35" s="37"/>
      <c r="D35" s="38"/>
      <c r="E35" s="39"/>
      <c r="F35" s="40"/>
      <c r="G35" s="40"/>
      <c r="H35" s="40"/>
      <c r="I35" s="62"/>
      <c r="J35" s="63"/>
      <c r="K35" s="64"/>
      <c r="L35" s="65"/>
      <c r="M35" s="64"/>
      <c r="N35" s="66"/>
      <c r="O35" s="40"/>
      <c r="P35" s="67" t="s">
        <v>167</v>
      </c>
      <c r="Q35" s="51">
        <v>4</v>
      </c>
      <c r="R35" s="51">
        <v>5</v>
      </c>
    </row>
    <row r="36" spans="1:18" ht="18" customHeight="1">
      <c r="A36" s="60">
        <v>6</v>
      </c>
      <c r="B36" s="61"/>
      <c r="C36" s="37" t="s">
        <v>168</v>
      </c>
      <c r="D36" s="38" t="s">
        <v>169</v>
      </c>
      <c r="E36" s="39">
        <v>37933</v>
      </c>
      <c r="F36" s="40" t="s">
        <v>170</v>
      </c>
      <c r="G36" s="40" t="s">
        <v>171</v>
      </c>
      <c r="H36" s="40"/>
      <c r="I36" s="62" t="s">
        <v>18</v>
      </c>
      <c r="J36" s="63">
        <v>8.6999999999999993</v>
      </c>
      <c r="K36" s="64">
        <v>0.56200000000000006</v>
      </c>
      <c r="L36" s="65"/>
      <c r="M36" s="64"/>
      <c r="N36" s="66" t="str">
        <f t="shared" si="3"/>
        <v>III A</v>
      </c>
      <c r="O36" s="40" t="s">
        <v>172</v>
      </c>
      <c r="P36" s="67" t="s">
        <v>173</v>
      </c>
      <c r="Q36" s="51">
        <v>4</v>
      </c>
      <c r="R36" s="51">
        <v>6</v>
      </c>
    </row>
    <row r="37" spans="1:18" ht="18" customHeight="1">
      <c r="A37" s="68"/>
      <c r="B37" s="69"/>
      <c r="C37" s="70"/>
      <c r="D37" s="71"/>
      <c r="E37" s="72"/>
      <c r="F37" s="73"/>
      <c r="G37" s="73"/>
      <c r="H37" s="73"/>
      <c r="I37" s="74"/>
      <c r="J37" s="75"/>
      <c r="K37" s="76"/>
      <c r="L37" s="77"/>
      <c r="M37" s="76"/>
      <c r="N37" s="76"/>
      <c r="O37" s="73"/>
      <c r="P37" s="67"/>
    </row>
    <row r="38" spans="1:18" ht="18" customHeight="1">
      <c r="A38" s="68"/>
      <c r="B38" s="69"/>
      <c r="C38" s="70"/>
      <c r="D38" s="71"/>
      <c r="E38" s="72"/>
      <c r="F38" s="73"/>
      <c r="G38" s="73"/>
      <c r="H38" s="73"/>
      <c r="I38" s="74"/>
      <c r="J38" s="75"/>
      <c r="K38" s="76"/>
      <c r="L38" s="77"/>
      <c r="M38" s="76"/>
      <c r="N38" s="76"/>
      <c r="O38" s="73"/>
      <c r="P38" s="67"/>
    </row>
    <row r="39" spans="1:18" s="20" customFormat="1" ht="15.6">
      <c r="C39" s="2" t="s">
        <v>47</v>
      </c>
      <c r="D39" s="2"/>
      <c r="E39" s="12"/>
      <c r="F39" s="52"/>
      <c r="G39" s="52"/>
      <c r="H39" s="22"/>
      <c r="I39" s="22"/>
      <c r="J39" s="53"/>
      <c r="K39" s="53"/>
      <c r="L39" s="15"/>
      <c r="M39" s="53"/>
      <c r="N39" s="15"/>
      <c r="O39" s="16"/>
      <c r="P39" s="16"/>
      <c r="Q39" s="54"/>
      <c r="R39" s="54"/>
    </row>
    <row r="40" spans="1:18" ht="18" customHeight="1" thickBot="1">
      <c r="C40" s="55">
        <v>5</v>
      </c>
      <c r="D40" s="11" t="s">
        <v>48</v>
      </c>
      <c r="E40" s="12"/>
      <c r="F40" s="52"/>
      <c r="G40" s="52"/>
      <c r="Q40" s="54"/>
      <c r="R40" s="54"/>
    </row>
    <row r="41" spans="1:18" s="34" customFormat="1" ht="14.25" customHeight="1" thickBot="1">
      <c r="A41" s="56" t="s">
        <v>49</v>
      </c>
      <c r="B41" s="57" t="s">
        <v>50</v>
      </c>
      <c r="C41" s="25" t="s">
        <v>4</v>
      </c>
      <c r="D41" s="26" t="s">
        <v>5</v>
      </c>
      <c r="E41" s="27" t="s">
        <v>6</v>
      </c>
      <c r="F41" s="28" t="s">
        <v>7</v>
      </c>
      <c r="G41" s="28" t="s">
        <v>8</v>
      </c>
      <c r="H41" s="28" t="s">
        <v>51</v>
      </c>
      <c r="I41" s="28" t="s">
        <v>10</v>
      </c>
      <c r="J41" s="27" t="s">
        <v>52</v>
      </c>
      <c r="K41" s="27" t="s">
        <v>53</v>
      </c>
      <c r="L41" s="27" t="s">
        <v>54</v>
      </c>
      <c r="M41" s="27" t="s">
        <v>53</v>
      </c>
      <c r="N41" s="58" t="s">
        <v>12</v>
      </c>
      <c r="O41" s="33" t="s">
        <v>13</v>
      </c>
      <c r="Q41" s="59" t="s">
        <v>55</v>
      </c>
      <c r="R41" s="59" t="s">
        <v>56</v>
      </c>
    </row>
    <row r="42" spans="1:18" ht="18" customHeight="1">
      <c r="A42" s="60">
        <v>1</v>
      </c>
      <c r="B42" s="61"/>
      <c r="C42" s="37" t="s">
        <v>174</v>
      </c>
      <c r="D42" s="38" t="s">
        <v>175</v>
      </c>
      <c r="E42" s="39">
        <v>37868</v>
      </c>
      <c r="F42" s="40" t="s">
        <v>170</v>
      </c>
      <c r="G42" s="40" t="s">
        <v>171</v>
      </c>
      <c r="H42" s="40"/>
      <c r="I42" s="62" t="s">
        <v>18</v>
      </c>
      <c r="J42" s="63">
        <v>8.86</v>
      </c>
      <c r="K42" s="64">
        <v>0.18099999999999999</v>
      </c>
      <c r="L42" s="65"/>
      <c r="M42" s="64"/>
      <c r="N42" s="66" t="str">
        <f t="shared" ref="N42:N47" si="4">IF(ISBLANK(J42),"",IF(J42&lt;=7.7,"KSM",IF(J42&lt;=8,"I A",IF(J42&lt;=8.44,"II A",IF(J42&lt;=9.04,"III A",IF(J42&lt;=9.64,"I JA",IF(J42&lt;=10.04,"II JA",IF(J42&lt;=10.34,"III JA"))))))))</f>
        <v>III A</v>
      </c>
      <c r="O42" s="40" t="s">
        <v>176</v>
      </c>
      <c r="P42" s="67" t="s">
        <v>177</v>
      </c>
      <c r="Q42" s="51">
        <v>5</v>
      </c>
      <c r="R42" s="51">
        <v>1</v>
      </c>
    </row>
    <row r="43" spans="1:18" ht="18" customHeight="1">
      <c r="A43" s="60">
        <v>2</v>
      </c>
      <c r="B43" s="61"/>
      <c r="C43" s="37" t="s">
        <v>130</v>
      </c>
      <c r="D43" s="38" t="s">
        <v>178</v>
      </c>
      <c r="E43" s="39" t="s">
        <v>179</v>
      </c>
      <c r="F43" s="40" t="s">
        <v>132</v>
      </c>
      <c r="G43" s="40" t="s">
        <v>87</v>
      </c>
      <c r="H43" s="40"/>
      <c r="I43" s="62"/>
      <c r="J43" s="63">
        <v>8.02</v>
      </c>
      <c r="K43" s="64">
        <v>0.2</v>
      </c>
      <c r="L43" s="65"/>
      <c r="M43" s="64"/>
      <c r="N43" s="66" t="str">
        <f t="shared" si="4"/>
        <v>II A</v>
      </c>
      <c r="O43" s="40" t="s">
        <v>88</v>
      </c>
      <c r="P43" s="67" t="s">
        <v>98</v>
      </c>
      <c r="Q43" s="51">
        <v>5</v>
      </c>
      <c r="R43" s="51">
        <v>2</v>
      </c>
    </row>
    <row r="44" spans="1:18" ht="18" customHeight="1">
      <c r="A44" s="60">
        <v>3</v>
      </c>
      <c r="B44" s="61"/>
      <c r="C44" s="37" t="s">
        <v>180</v>
      </c>
      <c r="D44" s="38" t="s">
        <v>181</v>
      </c>
      <c r="E44" s="39" t="s">
        <v>182</v>
      </c>
      <c r="F44" s="40" t="s">
        <v>16</v>
      </c>
      <c r="G44" s="40" t="s">
        <v>17</v>
      </c>
      <c r="H44" s="40"/>
      <c r="I44" s="62" t="s">
        <v>18</v>
      </c>
      <c r="J44" s="63">
        <v>8.3800000000000008</v>
      </c>
      <c r="K44" s="64">
        <v>0.374</v>
      </c>
      <c r="L44" s="65"/>
      <c r="M44" s="64"/>
      <c r="N44" s="66" t="str">
        <f t="shared" si="4"/>
        <v>II A</v>
      </c>
      <c r="O44" s="40" t="s">
        <v>183</v>
      </c>
      <c r="P44" s="67" t="s">
        <v>184</v>
      </c>
      <c r="Q44" s="51">
        <v>5</v>
      </c>
      <c r="R44" s="51">
        <v>3</v>
      </c>
    </row>
    <row r="45" spans="1:18" ht="18" customHeight="1">
      <c r="A45" s="60">
        <v>4</v>
      </c>
      <c r="B45" s="61"/>
      <c r="C45" s="37" t="s">
        <v>185</v>
      </c>
      <c r="D45" s="38" t="s">
        <v>186</v>
      </c>
      <c r="E45" s="39">
        <v>37910</v>
      </c>
      <c r="F45" s="40" t="s">
        <v>187</v>
      </c>
      <c r="G45" s="40" t="s">
        <v>24</v>
      </c>
      <c r="H45" s="40"/>
      <c r="I45" s="62"/>
      <c r="J45" s="63">
        <v>7.96</v>
      </c>
      <c r="K45" s="64">
        <v>0.16500000000000001</v>
      </c>
      <c r="L45" s="65"/>
      <c r="M45" s="64"/>
      <c r="N45" s="66" t="str">
        <f t="shared" si="4"/>
        <v>I A</v>
      </c>
      <c r="O45" s="40" t="s">
        <v>137</v>
      </c>
      <c r="P45" s="67" t="s">
        <v>188</v>
      </c>
      <c r="Q45" s="51">
        <v>5</v>
      </c>
      <c r="R45" s="51">
        <v>4</v>
      </c>
    </row>
    <row r="46" spans="1:18" ht="18" customHeight="1">
      <c r="A46" s="60">
        <v>5</v>
      </c>
      <c r="B46" s="61"/>
      <c r="C46" s="37" t="s">
        <v>189</v>
      </c>
      <c r="D46" s="38" t="s">
        <v>190</v>
      </c>
      <c r="E46" s="39" t="s">
        <v>191</v>
      </c>
      <c r="F46" s="40" t="s">
        <v>132</v>
      </c>
      <c r="G46" s="40" t="s">
        <v>87</v>
      </c>
      <c r="H46" s="40"/>
      <c r="I46" s="62"/>
      <c r="J46" s="63">
        <v>8.34</v>
      </c>
      <c r="K46" s="64">
        <v>0.24399999999999999</v>
      </c>
      <c r="L46" s="65"/>
      <c r="M46" s="64"/>
      <c r="N46" s="66" t="str">
        <f t="shared" si="4"/>
        <v>II A</v>
      </c>
      <c r="O46" s="40" t="s">
        <v>192</v>
      </c>
      <c r="P46" s="67" t="s">
        <v>167</v>
      </c>
      <c r="Q46" s="51">
        <v>5</v>
      </c>
      <c r="R46" s="51">
        <v>5</v>
      </c>
    </row>
    <row r="47" spans="1:18" ht="18" customHeight="1">
      <c r="A47" s="60">
        <v>6</v>
      </c>
      <c r="B47" s="61"/>
      <c r="C47" s="37" t="s">
        <v>70</v>
      </c>
      <c r="D47" s="38" t="s">
        <v>193</v>
      </c>
      <c r="E47" s="39">
        <v>37897</v>
      </c>
      <c r="F47" s="40" t="s">
        <v>92</v>
      </c>
      <c r="G47" s="40" t="s">
        <v>93</v>
      </c>
      <c r="H47" s="40"/>
      <c r="I47" s="62"/>
      <c r="J47" s="63">
        <v>8.65</v>
      </c>
      <c r="K47" s="64">
        <v>0.16200000000000001</v>
      </c>
      <c r="L47" s="65"/>
      <c r="M47" s="64"/>
      <c r="N47" s="66" t="str">
        <f t="shared" si="4"/>
        <v>III A</v>
      </c>
      <c r="O47" s="40" t="s">
        <v>94</v>
      </c>
      <c r="P47" s="67" t="s">
        <v>173</v>
      </c>
      <c r="Q47" s="51">
        <v>5</v>
      </c>
      <c r="R47" s="51">
        <v>6</v>
      </c>
    </row>
    <row r="48" spans="1:18" ht="18" customHeight="1" thickBot="1">
      <c r="C48" s="55">
        <v>6</v>
      </c>
      <c r="D48" s="11" t="s">
        <v>48</v>
      </c>
      <c r="E48" s="12"/>
      <c r="F48" s="52"/>
      <c r="G48" s="52"/>
      <c r="Q48" s="54"/>
      <c r="R48" s="54"/>
    </row>
    <row r="49" spans="1:18" s="34" customFormat="1" ht="14.25" customHeight="1" thickBot="1">
      <c r="A49" s="56" t="s">
        <v>49</v>
      </c>
      <c r="B49" s="57" t="s">
        <v>50</v>
      </c>
      <c r="C49" s="25" t="s">
        <v>4</v>
      </c>
      <c r="D49" s="26" t="s">
        <v>5</v>
      </c>
      <c r="E49" s="27" t="s">
        <v>6</v>
      </c>
      <c r="F49" s="28" t="s">
        <v>7</v>
      </c>
      <c r="G49" s="28" t="s">
        <v>8</v>
      </c>
      <c r="H49" s="28" t="s">
        <v>51</v>
      </c>
      <c r="I49" s="28" t="s">
        <v>10</v>
      </c>
      <c r="J49" s="27" t="s">
        <v>52</v>
      </c>
      <c r="K49" s="27" t="s">
        <v>53</v>
      </c>
      <c r="L49" s="27" t="s">
        <v>54</v>
      </c>
      <c r="M49" s="27" t="s">
        <v>53</v>
      </c>
      <c r="N49" s="58" t="s">
        <v>12</v>
      </c>
      <c r="O49" s="33" t="s">
        <v>13</v>
      </c>
      <c r="Q49" s="59" t="s">
        <v>55</v>
      </c>
      <c r="R49" s="59" t="s">
        <v>56</v>
      </c>
    </row>
    <row r="50" spans="1:18" ht="18" customHeight="1">
      <c r="A50" s="60">
        <v>1</v>
      </c>
      <c r="B50" s="61"/>
      <c r="C50" s="37" t="s">
        <v>189</v>
      </c>
      <c r="D50" s="38" t="s">
        <v>194</v>
      </c>
      <c r="E50" s="39" t="s">
        <v>195</v>
      </c>
      <c r="F50" s="40" t="s">
        <v>86</v>
      </c>
      <c r="G50" s="40" t="s">
        <v>87</v>
      </c>
      <c r="H50" s="40"/>
      <c r="I50" s="62" t="s">
        <v>18</v>
      </c>
      <c r="J50" s="63" t="s">
        <v>196</v>
      </c>
      <c r="K50" s="64"/>
      <c r="L50" s="65"/>
      <c r="M50" s="64"/>
      <c r="N50" s="66"/>
      <c r="O50" s="40" t="s">
        <v>197</v>
      </c>
      <c r="P50" s="67" t="s">
        <v>198</v>
      </c>
      <c r="Q50" s="51">
        <v>6</v>
      </c>
      <c r="R50" s="51">
        <v>1</v>
      </c>
    </row>
    <row r="51" spans="1:18" ht="18" customHeight="1">
      <c r="A51" s="60">
        <v>2</v>
      </c>
      <c r="B51" s="61"/>
      <c r="C51" s="37" t="s">
        <v>135</v>
      </c>
      <c r="D51" s="38" t="s">
        <v>199</v>
      </c>
      <c r="E51" s="39">
        <v>37797</v>
      </c>
      <c r="F51" s="40" t="s">
        <v>170</v>
      </c>
      <c r="G51" s="40" t="s">
        <v>171</v>
      </c>
      <c r="H51" s="40"/>
      <c r="I51" s="62" t="s">
        <v>18</v>
      </c>
      <c r="J51" s="63">
        <v>8.4700000000000006</v>
      </c>
      <c r="K51" s="64">
        <v>0.50900000000000001</v>
      </c>
      <c r="L51" s="65"/>
      <c r="M51" s="64"/>
      <c r="N51" s="66" t="str">
        <f t="shared" ref="N51:N55" si="5">IF(ISBLANK(J51),"",IF(J51&lt;=7.7,"KSM",IF(J51&lt;=8,"I A",IF(J51&lt;=8.44,"II A",IF(J51&lt;=9.04,"III A",IF(J51&lt;=9.64,"I JA",IF(J51&lt;=10.04,"II JA",IF(J51&lt;=10.34,"III JA"))))))))</f>
        <v>III A</v>
      </c>
      <c r="O51" s="40" t="s">
        <v>200</v>
      </c>
      <c r="P51" s="67" t="s">
        <v>89</v>
      </c>
      <c r="Q51" s="51">
        <v>6</v>
      </c>
      <c r="R51" s="51">
        <v>2</v>
      </c>
    </row>
    <row r="52" spans="1:18" ht="18" customHeight="1">
      <c r="A52" s="60">
        <v>3</v>
      </c>
      <c r="B52" s="61"/>
      <c r="C52" s="37" t="s">
        <v>201</v>
      </c>
      <c r="D52" s="38" t="s">
        <v>202</v>
      </c>
      <c r="E52" s="39" t="s">
        <v>203</v>
      </c>
      <c r="F52" s="40" t="s">
        <v>132</v>
      </c>
      <c r="G52" s="40" t="s">
        <v>87</v>
      </c>
      <c r="H52" s="40"/>
      <c r="I52" s="62"/>
      <c r="J52" s="63">
        <v>8.19</v>
      </c>
      <c r="K52" s="64">
        <v>0.26500000000000001</v>
      </c>
      <c r="L52" s="65"/>
      <c r="M52" s="64"/>
      <c r="N52" s="66" t="str">
        <f t="shared" si="5"/>
        <v>II A</v>
      </c>
      <c r="O52" s="40" t="s">
        <v>133</v>
      </c>
      <c r="P52" s="67" t="s">
        <v>204</v>
      </c>
      <c r="Q52" s="51">
        <v>6</v>
      </c>
      <c r="R52" s="51">
        <v>3</v>
      </c>
    </row>
    <row r="53" spans="1:18" ht="18" customHeight="1">
      <c r="A53" s="60">
        <v>4</v>
      </c>
      <c r="B53" s="61"/>
      <c r="C53" s="37" t="s">
        <v>205</v>
      </c>
      <c r="D53" s="38" t="s">
        <v>206</v>
      </c>
      <c r="E53" s="39" t="s">
        <v>207</v>
      </c>
      <c r="F53" s="40" t="s">
        <v>187</v>
      </c>
      <c r="G53" s="40" t="s">
        <v>24</v>
      </c>
      <c r="H53" s="40"/>
      <c r="I53" s="62"/>
      <c r="J53" s="63">
        <v>7.79</v>
      </c>
      <c r="K53" s="64">
        <v>0.29899999999999999</v>
      </c>
      <c r="L53" s="65"/>
      <c r="M53" s="64"/>
      <c r="N53" s="66" t="str">
        <f t="shared" si="5"/>
        <v>I A</v>
      </c>
      <c r="O53" s="40" t="s">
        <v>208</v>
      </c>
      <c r="P53" s="67" t="s">
        <v>209</v>
      </c>
      <c r="Q53" s="51">
        <v>6</v>
      </c>
      <c r="R53" s="51">
        <v>4</v>
      </c>
    </row>
    <row r="54" spans="1:18" ht="18" customHeight="1">
      <c r="A54" s="60">
        <v>5</v>
      </c>
      <c r="B54" s="61"/>
      <c r="C54" s="37" t="s">
        <v>210</v>
      </c>
      <c r="D54" s="38" t="s">
        <v>115</v>
      </c>
      <c r="E54" s="39" t="s">
        <v>211</v>
      </c>
      <c r="F54" s="40" t="s">
        <v>117</v>
      </c>
      <c r="G54" s="40" t="s">
        <v>73</v>
      </c>
      <c r="H54" s="40"/>
      <c r="I54" s="62" t="s">
        <v>18</v>
      </c>
      <c r="J54" s="63">
        <v>8.24</v>
      </c>
      <c r="K54" s="64">
        <v>0.11799999999999999</v>
      </c>
      <c r="L54" s="65"/>
      <c r="M54" s="64"/>
      <c r="N54" s="66" t="str">
        <f t="shared" si="5"/>
        <v>II A</v>
      </c>
      <c r="O54" s="40" t="s">
        <v>118</v>
      </c>
      <c r="P54" s="67" t="s">
        <v>75</v>
      </c>
      <c r="Q54" s="51">
        <v>6</v>
      </c>
      <c r="R54" s="51">
        <v>5</v>
      </c>
    </row>
    <row r="55" spans="1:18" ht="18" customHeight="1">
      <c r="A55" s="60">
        <v>6</v>
      </c>
      <c r="B55" s="61"/>
      <c r="C55" s="37" t="s">
        <v>212</v>
      </c>
      <c r="D55" s="38" t="s">
        <v>213</v>
      </c>
      <c r="E55" s="39" t="s">
        <v>214</v>
      </c>
      <c r="F55" s="40" t="s">
        <v>108</v>
      </c>
      <c r="G55" s="40" t="s">
        <v>87</v>
      </c>
      <c r="H55" s="40"/>
      <c r="I55" s="62"/>
      <c r="J55" s="63">
        <v>8.7200000000000006</v>
      </c>
      <c r="K55" s="64" t="s">
        <v>215</v>
      </c>
      <c r="L55" s="65"/>
      <c r="M55" s="64"/>
      <c r="N55" s="66" t="str">
        <f t="shared" si="5"/>
        <v>III A</v>
      </c>
      <c r="O55" s="40" t="s">
        <v>216</v>
      </c>
      <c r="P55" s="67" t="s">
        <v>217</v>
      </c>
      <c r="Q55" s="51">
        <v>6</v>
      </c>
      <c r="R55" s="51">
        <v>6</v>
      </c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topLeftCell="A7" workbookViewId="0">
      <selection activeCell="C25" sqref="C25"/>
    </sheetView>
  </sheetViews>
  <sheetFormatPr defaultColWidth="9.109375" defaultRowHeight="13.2"/>
  <cols>
    <col min="1" max="1" width="5.109375" style="10" customWidth="1"/>
    <col min="2" max="2" width="5.6640625" style="10" customWidth="1"/>
    <col min="3" max="3" width="10" style="10" customWidth="1"/>
    <col min="4" max="4" width="19.109375" style="10" bestFit="1" customWidth="1"/>
    <col min="5" max="5" width="10.6640625" style="46" customWidth="1"/>
    <col min="6" max="6" width="12.88671875" style="22" customWidth="1"/>
    <col min="7" max="7" width="9.6640625" style="22" customWidth="1"/>
    <col min="8" max="8" width="10.44140625" style="22" bestFit="1" customWidth="1"/>
    <col min="9" max="9" width="5.88671875" style="22" bestFit="1" customWidth="1"/>
    <col min="10" max="10" width="9.109375" style="53"/>
    <col min="11" max="11" width="5.33203125" style="53" bestFit="1" customWidth="1"/>
    <col min="12" max="12" width="24.88671875" style="16" customWidth="1"/>
    <col min="13" max="13" width="6.88671875" style="10" hidden="1" customWidth="1"/>
    <col min="14" max="14" width="9.109375" style="10" hidden="1" customWidth="1"/>
    <col min="15" max="19" width="9.109375" style="10"/>
    <col min="20" max="20" width="10.33203125" style="10" customWidth="1"/>
    <col min="21" max="16384" width="9.109375" style="10"/>
  </cols>
  <sheetData>
    <row r="1" spans="1:20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20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8"/>
    </row>
    <row r="3" spans="1:20" s="16" customFormat="1" ht="12" customHeight="1">
      <c r="A3" s="10"/>
      <c r="B3" s="10"/>
      <c r="C3" s="10"/>
      <c r="D3" s="11"/>
      <c r="E3" s="12"/>
      <c r="F3" s="13"/>
      <c r="G3" s="13"/>
      <c r="H3" s="13"/>
      <c r="I3" s="13"/>
      <c r="J3" s="15"/>
      <c r="K3" s="15"/>
      <c r="L3" s="50"/>
    </row>
    <row r="4" spans="1:20" s="20" customFormat="1" ht="15.6">
      <c r="C4" s="2" t="s">
        <v>606</v>
      </c>
      <c r="D4" s="2"/>
      <c r="E4" s="3"/>
      <c r="F4" s="3"/>
      <c r="G4" s="3"/>
      <c r="H4" s="18"/>
      <c r="I4" s="18"/>
      <c r="J4" s="19"/>
      <c r="K4" s="19"/>
    </row>
    <row r="5" spans="1:20" ht="4.5" customHeight="1">
      <c r="A5" s="68"/>
      <c r="B5" s="68"/>
      <c r="C5" s="70"/>
      <c r="D5" s="71"/>
      <c r="E5" s="72"/>
      <c r="F5" s="73"/>
      <c r="G5" s="73"/>
      <c r="H5" s="73"/>
      <c r="I5" s="74"/>
      <c r="J5" s="235"/>
      <c r="K5" s="235"/>
      <c r="L5" s="73"/>
      <c r="M5" s="67"/>
      <c r="N5" s="67"/>
    </row>
    <row r="6" spans="1:20" s="20" customFormat="1" ht="14.25" customHeight="1" thickBot="1">
      <c r="C6" s="11"/>
      <c r="D6" s="11" t="s">
        <v>684</v>
      </c>
      <c r="E6" s="12"/>
      <c r="F6" s="21"/>
      <c r="G6" s="21"/>
      <c r="H6" s="22"/>
      <c r="I6" s="22"/>
      <c r="J6" s="53"/>
      <c r="K6" s="15"/>
      <c r="L6" s="15"/>
    </row>
    <row r="7" spans="1:20" s="34" customFormat="1" ht="15.75" customHeight="1" thickBot="1">
      <c r="A7" s="23" t="s">
        <v>46</v>
      </c>
      <c r="B7" s="178" t="s">
        <v>50</v>
      </c>
      <c r="C7" s="236" t="s">
        <v>4</v>
      </c>
      <c r="D7" s="26" t="s">
        <v>5</v>
      </c>
      <c r="E7" s="27" t="s">
        <v>6</v>
      </c>
      <c r="F7" s="28" t="s">
        <v>7</v>
      </c>
      <c r="G7" s="28" t="s">
        <v>8</v>
      </c>
      <c r="H7" s="237" t="s">
        <v>51</v>
      </c>
      <c r="I7" s="28" t="s">
        <v>10</v>
      </c>
      <c r="J7" s="27" t="s">
        <v>221</v>
      </c>
      <c r="K7" s="58" t="s">
        <v>12</v>
      </c>
      <c r="L7" s="33" t="s">
        <v>13</v>
      </c>
    </row>
    <row r="8" spans="1:20" ht="18" customHeight="1">
      <c r="A8" s="60">
        <v>1</v>
      </c>
      <c r="B8" s="112">
        <v>6</v>
      </c>
      <c r="C8" s="37" t="s">
        <v>654</v>
      </c>
      <c r="D8" s="38" t="s">
        <v>643</v>
      </c>
      <c r="E8" s="39" t="s">
        <v>655</v>
      </c>
      <c r="F8" s="40" t="s">
        <v>132</v>
      </c>
      <c r="G8" s="40" t="s">
        <v>87</v>
      </c>
      <c r="H8" s="40"/>
      <c r="I8" s="62">
        <v>18</v>
      </c>
      <c r="J8" s="238">
        <v>1.1925925925925925E-3</v>
      </c>
      <c r="K8" s="112" t="str">
        <f t="shared" ref="K8:K23" si="0">IF(ISBLANK(J8),"",IF(J8&lt;=0.00109375,"KSM",IF(J8&lt;=0.00115162037037037,"I A",IF(J8&lt;=0.00124421296296296,"II A",IF(J8&lt;=0.0013599537037037,"III A",IF(J8&lt;=0.00148726851851852,"I JA",IF(J8&lt;=0.00160300925925926,"II JA",IF(J8&lt;=0.00169560185185185,"III JA"))))))))</f>
        <v>II A</v>
      </c>
      <c r="L8" s="40" t="s">
        <v>88</v>
      </c>
      <c r="M8" s="67" t="s">
        <v>656</v>
      </c>
      <c r="N8" s="240"/>
    </row>
    <row r="9" spans="1:20" ht="18" customHeight="1">
      <c r="A9" s="60">
        <v>2</v>
      </c>
      <c r="B9" s="112" t="s">
        <v>657</v>
      </c>
      <c r="C9" s="37" t="s">
        <v>651</v>
      </c>
      <c r="D9" s="38" t="s">
        <v>658</v>
      </c>
      <c r="E9" s="39" t="s">
        <v>659</v>
      </c>
      <c r="F9" s="40" t="s">
        <v>187</v>
      </c>
      <c r="G9" s="40" t="s">
        <v>24</v>
      </c>
      <c r="H9" s="40"/>
      <c r="I9" s="62">
        <v>14</v>
      </c>
      <c r="J9" s="238">
        <v>1.1999999999999999E-3</v>
      </c>
      <c r="K9" s="112" t="str">
        <f t="shared" si="0"/>
        <v>II A</v>
      </c>
      <c r="L9" s="40" t="s">
        <v>660</v>
      </c>
      <c r="M9" s="67" t="s">
        <v>661</v>
      </c>
      <c r="N9" s="240"/>
    </row>
    <row r="10" spans="1:20" ht="18" customHeight="1">
      <c r="A10" s="60">
        <v>3</v>
      </c>
      <c r="B10" s="112" t="s">
        <v>662</v>
      </c>
      <c r="C10" s="37" t="s">
        <v>663</v>
      </c>
      <c r="D10" s="38" t="s">
        <v>664</v>
      </c>
      <c r="E10" s="39" t="s">
        <v>665</v>
      </c>
      <c r="F10" s="40" t="s">
        <v>108</v>
      </c>
      <c r="G10" s="40" t="s">
        <v>87</v>
      </c>
      <c r="H10" s="40"/>
      <c r="I10" s="62">
        <v>11</v>
      </c>
      <c r="J10" s="238">
        <v>1.2063657407407407E-3</v>
      </c>
      <c r="K10" s="112" t="str">
        <f t="shared" si="0"/>
        <v>II A</v>
      </c>
      <c r="L10" s="40" t="s">
        <v>666</v>
      </c>
      <c r="M10" s="67" t="s">
        <v>667</v>
      </c>
      <c r="N10" s="240"/>
      <c r="P10" s="240"/>
      <c r="Q10" s="243"/>
      <c r="R10" s="240"/>
      <c r="S10" s="241"/>
      <c r="T10" s="242"/>
    </row>
    <row r="11" spans="1:20" ht="18" customHeight="1">
      <c r="A11" s="60">
        <v>4</v>
      </c>
      <c r="B11" s="112" t="s">
        <v>668</v>
      </c>
      <c r="C11" s="37" t="s">
        <v>269</v>
      </c>
      <c r="D11" s="38" t="s">
        <v>669</v>
      </c>
      <c r="E11" s="39" t="s">
        <v>670</v>
      </c>
      <c r="F11" s="40" t="s">
        <v>187</v>
      </c>
      <c r="G11" s="40" t="s">
        <v>24</v>
      </c>
      <c r="H11" s="40"/>
      <c r="I11" s="62">
        <v>9</v>
      </c>
      <c r="J11" s="238">
        <v>1.2207175925925925E-3</v>
      </c>
      <c r="K11" s="112" t="str">
        <f t="shared" si="0"/>
        <v>II A</v>
      </c>
      <c r="L11" s="40" t="s">
        <v>671</v>
      </c>
      <c r="M11" s="67" t="s">
        <v>672</v>
      </c>
      <c r="N11" s="240"/>
    </row>
    <row r="12" spans="1:20" ht="18" customHeight="1">
      <c r="A12" s="60">
        <v>5</v>
      </c>
      <c r="B12" s="112" t="s">
        <v>673</v>
      </c>
      <c r="C12" s="37" t="s">
        <v>674</v>
      </c>
      <c r="D12" s="38" t="s">
        <v>675</v>
      </c>
      <c r="E12" s="39">
        <v>37313</v>
      </c>
      <c r="F12" s="40" t="s">
        <v>676</v>
      </c>
      <c r="G12" s="40" t="s">
        <v>541</v>
      </c>
      <c r="H12" s="40"/>
      <c r="I12" s="62" t="s">
        <v>18</v>
      </c>
      <c r="J12" s="238">
        <v>1.2611111111111111E-3</v>
      </c>
      <c r="K12" s="112" t="str">
        <f t="shared" si="0"/>
        <v>III A</v>
      </c>
      <c r="L12" s="40" t="s">
        <v>677</v>
      </c>
      <c r="M12" s="67" t="s">
        <v>98</v>
      </c>
      <c r="N12" s="67" t="s">
        <v>678</v>
      </c>
    </row>
    <row r="13" spans="1:20" ht="18" customHeight="1">
      <c r="A13" s="60">
        <v>6</v>
      </c>
      <c r="B13" s="112" t="s">
        <v>608</v>
      </c>
      <c r="C13" s="37" t="s">
        <v>31</v>
      </c>
      <c r="D13" s="38" t="s">
        <v>609</v>
      </c>
      <c r="E13" s="39" t="s">
        <v>610</v>
      </c>
      <c r="F13" s="40" t="s">
        <v>466</v>
      </c>
      <c r="G13" s="40" t="s">
        <v>61</v>
      </c>
      <c r="H13" s="40"/>
      <c r="I13" s="62" t="s">
        <v>18</v>
      </c>
      <c r="J13" s="238">
        <v>1.2923611111111111E-3</v>
      </c>
      <c r="K13" s="112" t="str">
        <f t="shared" si="0"/>
        <v>III A</v>
      </c>
      <c r="L13" s="40" t="s">
        <v>611</v>
      </c>
      <c r="M13" s="67" t="s">
        <v>98</v>
      </c>
      <c r="N13" s="67" t="s">
        <v>612</v>
      </c>
    </row>
    <row r="14" spans="1:20" ht="18" customHeight="1">
      <c r="A14" s="60">
        <v>7</v>
      </c>
      <c r="B14" s="112" t="s">
        <v>630</v>
      </c>
      <c r="C14" s="37" t="s">
        <v>135</v>
      </c>
      <c r="D14" s="38" t="s">
        <v>631</v>
      </c>
      <c r="E14" s="39" t="s">
        <v>632</v>
      </c>
      <c r="F14" s="40" t="s">
        <v>466</v>
      </c>
      <c r="G14" s="40" t="s">
        <v>61</v>
      </c>
      <c r="H14" s="40"/>
      <c r="I14" s="62" t="s">
        <v>18</v>
      </c>
      <c r="J14" s="238">
        <v>1.2971064814814815E-3</v>
      </c>
      <c r="K14" s="112" t="str">
        <f t="shared" si="0"/>
        <v>III A</v>
      </c>
      <c r="L14" s="40" t="s">
        <v>611</v>
      </c>
      <c r="M14" s="67" t="s">
        <v>633</v>
      </c>
      <c r="N14" s="67"/>
      <c r="P14" s="240"/>
      <c r="Q14" s="243"/>
      <c r="R14" s="240"/>
      <c r="S14" s="241"/>
      <c r="T14" s="242"/>
    </row>
    <row r="15" spans="1:20" ht="18" customHeight="1">
      <c r="A15" s="60">
        <v>8</v>
      </c>
      <c r="B15" s="112" t="s">
        <v>613</v>
      </c>
      <c r="C15" s="37" t="s">
        <v>614</v>
      </c>
      <c r="D15" s="38" t="s">
        <v>615</v>
      </c>
      <c r="E15" s="39">
        <v>37808</v>
      </c>
      <c r="F15" s="40" t="s">
        <v>92</v>
      </c>
      <c r="G15" s="40" t="s">
        <v>93</v>
      </c>
      <c r="H15" s="40"/>
      <c r="I15" s="62">
        <v>8</v>
      </c>
      <c r="J15" s="238">
        <v>1.2983796296296298E-3</v>
      </c>
      <c r="K15" s="112" t="str">
        <f t="shared" si="0"/>
        <v>III A</v>
      </c>
      <c r="L15" s="40" t="s">
        <v>603</v>
      </c>
      <c r="M15" s="67" t="s">
        <v>616</v>
      </c>
      <c r="N15" s="239"/>
      <c r="Q15" s="240"/>
      <c r="R15" s="240"/>
      <c r="S15" s="241"/>
      <c r="T15" s="242"/>
    </row>
    <row r="16" spans="1:20" ht="18" customHeight="1">
      <c r="A16" s="60">
        <v>9</v>
      </c>
      <c r="B16" s="112" t="s">
        <v>634</v>
      </c>
      <c r="C16" s="37" t="s">
        <v>452</v>
      </c>
      <c r="D16" s="38" t="s">
        <v>635</v>
      </c>
      <c r="E16" s="39">
        <v>37390</v>
      </c>
      <c r="F16" s="40" t="s">
        <v>66</v>
      </c>
      <c r="G16" s="40" t="s">
        <v>67</v>
      </c>
      <c r="H16" s="40"/>
      <c r="I16" s="62">
        <v>7</v>
      </c>
      <c r="J16" s="238">
        <v>1.3217592592592593E-3</v>
      </c>
      <c r="K16" s="112" t="str">
        <f t="shared" si="0"/>
        <v>III A</v>
      </c>
      <c r="L16" s="40" t="s">
        <v>68</v>
      </c>
      <c r="M16" s="67" t="s">
        <v>636</v>
      </c>
      <c r="N16" s="67"/>
      <c r="P16" s="240"/>
      <c r="Q16" s="240"/>
      <c r="R16" s="240"/>
      <c r="S16" s="241"/>
      <c r="T16" s="242"/>
    </row>
    <row r="17" spans="1:20" ht="18" customHeight="1">
      <c r="A17" s="60">
        <v>10</v>
      </c>
      <c r="B17" s="112" t="s">
        <v>637</v>
      </c>
      <c r="C17" s="37" t="s">
        <v>278</v>
      </c>
      <c r="D17" s="38" t="s">
        <v>638</v>
      </c>
      <c r="E17" s="39">
        <v>37348</v>
      </c>
      <c r="F17" s="40" t="s">
        <v>373</v>
      </c>
      <c r="G17" s="40" t="s">
        <v>236</v>
      </c>
      <c r="H17" s="40" t="s">
        <v>639</v>
      </c>
      <c r="I17" s="62">
        <v>6</v>
      </c>
      <c r="J17" s="238">
        <v>1.3270833333333335E-3</v>
      </c>
      <c r="K17" s="112" t="str">
        <f t="shared" si="0"/>
        <v>III A</v>
      </c>
      <c r="L17" s="40" t="s">
        <v>640</v>
      </c>
      <c r="M17" s="67" t="s">
        <v>641</v>
      </c>
      <c r="N17" s="239"/>
      <c r="P17" s="240"/>
      <c r="Q17" s="240"/>
      <c r="R17" s="240"/>
      <c r="S17" s="241"/>
      <c r="T17" s="242"/>
    </row>
    <row r="18" spans="1:20" ht="18" customHeight="1">
      <c r="A18" s="60">
        <v>11</v>
      </c>
      <c r="B18" s="112" t="s">
        <v>642</v>
      </c>
      <c r="C18" s="37" t="s">
        <v>57</v>
      </c>
      <c r="D18" s="38" t="s">
        <v>643</v>
      </c>
      <c r="E18" s="39" t="s">
        <v>644</v>
      </c>
      <c r="F18" s="40" t="s">
        <v>235</v>
      </c>
      <c r="G18" s="40" t="s">
        <v>236</v>
      </c>
      <c r="H18" s="40"/>
      <c r="I18" s="62">
        <v>5</v>
      </c>
      <c r="J18" s="238">
        <v>1.3471064814814815E-3</v>
      </c>
      <c r="K18" s="112" t="str">
        <f t="shared" si="0"/>
        <v>III A</v>
      </c>
      <c r="L18" s="40" t="s">
        <v>237</v>
      </c>
      <c r="M18" s="67" t="s">
        <v>645</v>
      </c>
      <c r="N18" s="239"/>
      <c r="P18" s="240"/>
      <c r="Q18" s="240"/>
      <c r="R18" s="240"/>
      <c r="S18" s="241"/>
      <c r="T18" s="242"/>
    </row>
    <row r="19" spans="1:20" ht="18" customHeight="1">
      <c r="A19" s="60">
        <v>12</v>
      </c>
      <c r="B19" s="112" t="s">
        <v>617</v>
      </c>
      <c r="C19" s="37" t="s">
        <v>238</v>
      </c>
      <c r="D19" s="38" t="s">
        <v>618</v>
      </c>
      <c r="E19" s="39">
        <v>37623</v>
      </c>
      <c r="F19" s="40" t="s">
        <v>72</v>
      </c>
      <c r="G19" s="40" t="s">
        <v>73</v>
      </c>
      <c r="H19" s="40"/>
      <c r="I19" s="62">
        <v>4</v>
      </c>
      <c r="J19" s="238">
        <v>1.3657407407407409E-3</v>
      </c>
      <c r="K19" s="112" t="str">
        <f t="shared" si="0"/>
        <v>I JA</v>
      </c>
      <c r="L19" s="40" t="s">
        <v>74</v>
      </c>
      <c r="M19" s="67" t="s">
        <v>619</v>
      </c>
      <c r="N19" s="239"/>
      <c r="P19" s="240"/>
      <c r="Q19" s="240"/>
      <c r="R19" s="240"/>
      <c r="S19" s="241"/>
      <c r="T19" s="242"/>
    </row>
    <row r="20" spans="1:20" ht="18" customHeight="1">
      <c r="A20" s="60">
        <v>13</v>
      </c>
      <c r="B20" s="112" t="s">
        <v>620</v>
      </c>
      <c r="C20" s="37" t="s">
        <v>269</v>
      </c>
      <c r="D20" s="38" t="s">
        <v>621</v>
      </c>
      <c r="E20" s="39">
        <v>38083</v>
      </c>
      <c r="F20" s="40" t="s">
        <v>66</v>
      </c>
      <c r="G20" s="40" t="s">
        <v>67</v>
      </c>
      <c r="H20" s="40"/>
      <c r="I20" s="62" t="s">
        <v>18</v>
      </c>
      <c r="J20" s="238">
        <v>1.3759259259259261E-3</v>
      </c>
      <c r="K20" s="112" t="str">
        <f t="shared" si="0"/>
        <v>I JA</v>
      </c>
      <c r="L20" s="40" t="s">
        <v>68</v>
      </c>
      <c r="M20" s="67" t="s">
        <v>622</v>
      </c>
      <c r="N20" s="67"/>
      <c r="P20" s="240"/>
      <c r="Q20" s="240"/>
      <c r="R20" s="240"/>
      <c r="S20" s="241"/>
      <c r="T20" s="242"/>
    </row>
    <row r="21" spans="1:20" ht="18" customHeight="1">
      <c r="A21" s="60">
        <v>14</v>
      </c>
      <c r="B21" s="112" t="s">
        <v>646</v>
      </c>
      <c r="C21" s="37" t="s">
        <v>647</v>
      </c>
      <c r="D21" s="38" t="s">
        <v>648</v>
      </c>
      <c r="E21" s="39">
        <v>37985</v>
      </c>
      <c r="F21" s="40" t="s">
        <v>108</v>
      </c>
      <c r="G21" s="40" t="s">
        <v>87</v>
      </c>
      <c r="H21" s="40"/>
      <c r="I21" s="62">
        <v>3</v>
      </c>
      <c r="J21" s="238">
        <v>1.3844907407407406E-3</v>
      </c>
      <c r="K21" s="112" t="str">
        <f t="shared" si="0"/>
        <v>I JA</v>
      </c>
      <c r="L21" s="40" t="s">
        <v>133</v>
      </c>
      <c r="M21" s="67" t="s">
        <v>649</v>
      </c>
      <c r="N21" s="239"/>
      <c r="P21" s="240"/>
      <c r="Q21" s="243"/>
      <c r="R21" s="240"/>
      <c r="S21" s="241"/>
      <c r="T21" s="242"/>
    </row>
    <row r="22" spans="1:20" ht="18" customHeight="1">
      <c r="A22" s="60">
        <v>15</v>
      </c>
      <c r="B22" s="112" t="s">
        <v>650</v>
      </c>
      <c r="C22" s="37" t="s">
        <v>651</v>
      </c>
      <c r="D22" s="38" t="s">
        <v>652</v>
      </c>
      <c r="E22" s="39">
        <v>37666</v>
      </c>
      <c r="F22" s="40" t="s">
        <v>108</v>
      </c>
      <c r="G22" s="40" t="s">
        <v>87</v>
      </c>
      <c r="H22" s="40"/>
      <c r="I22" s="62">
        <v>2</v>
      </c>
      <c r="J22" s="238">
        <v>1.4288194444444446E-3</v>
      </c>
      <c r="K22" s="112" t="str">
        <f t="shared" si="0"/>
        <v>I JA</v>
      </c>
      <c r="L22" s="40" t="s">
        <v>133</v>
      </c>
      <c r="M22" s="67" t="s">
        <v>653</v>
      </c>
      <c r="N22" s="239"/>
      <c r="P22" s="240"/>
      <c r="Q22" s="243"/>
      <c r="R22" s="240"/>
      <c r="S22" s="241"/>
      <c r="T22" s="242"/>
    </row>
    <row r="23" spans="1:20" ht="18" customHeight="1">
      <c r="A23" s="60">
        <v>16</v>
      </c>
      <c r="B23" s="112" t="s">
        <v>623</v>
      </c>
      <c r="C23" s="37" t="s">
        <v>624</v>
      </c>
      <c r="D23" s="38" t="s">
        <v>625</v>
      </c>
      <c r="E23" s="39">
        <v>37468</v>
      </c>
      <c r="F23" s="40" t="s">
        <v>408</v>
      </c>
      <c r="G23" s="40" t="s">
        <v>171</v>
      </c>
      <c r="H23" s="40"/>
      <c r="I23" s="62">
        <v>1</v>
      </c>
      <c r="J23" s="238">
        <v>1.4494212962962961E-3</v>
      </c>
      <c r="K23" s="112" t="str">
        <f t="shared" si="0"/>
        <v>I JA</v>
      </c>
      <c r="L23" s="40" t="s">
        <v>409</v>
      </c>
      <c r="M23" s="67" t="s">
        <v>98</v>
      </c>
      <c r="N23" s="67" t="s">
        <v>626</v>
      </c>
    </row>
    <row r="24" spans="1:20" ht="18" customHeight="1">
      <c r="A24" s="60"/>
      <c r="B24" s="112" t="s">
        <v>627</v>
      </c>
      <c r="C24" s="37" t="s">
        <v>135</v>
      </c>
      <c r="D24" s="38" t="s">
        <v>628</v>
      </c>
      <c r="E24" s="39">
        <v>38238</v>
      </c>
      <c r="F24" s="40" t="s">
        <v>66</v>
      </c>
      <c r="G24" s="40" t="s">
        <v>67</v>
      </c>
      <c r="H24" s="40"/>
      <c r="I24" s="62" t="s">
        <v>18</v>
      </c>
      <c r="J24" s="238" t="s">
        <v>41</v>
      </c>
      <c r="K24" s="112"/>
      <c r="L24" s="40" t="s">
        <v>68</v>
      </c>
      <c r="M24" s="67" t="s">
        <v>629</v>
      </c>
      <c r="N24" s="67"/>
      <c r="P24" s="240"/>
      <c r="Q24" s="243"/>
      <c r="R24" s="240"/>
      <c r="S24" s="241"/>
      <c r="T24" s="242"/>
    </row>
    <row r="25" spans="1:20" ht="18" customHeight="1">
      <c r="A25" s="60"/>
      <c r="B25" s="112" t="s">
        <v>679</v>
      </c>
      <c r="C25" s="37" t="s">
        <v>680</v>
      </c>
      <c r="D25" s="38" t="s">
        <v>681</v>
      </c>
      <c r="E25" s="39" t="s">
        <v>682</v>
      </c>
      <c r="F25" s="40" t="s">
        <v>16</v>
      </c>
      <c r="G25" s="40" t="s">
        <v>17</v>
      </c>
      <c r="H25" s="40"/>
      <c r="I25" s="62" t="s">
        <v>18</v>
      </c>
      <c r="J25" s="238"/>
      <c r="K25" s="112" t="str">
        <f t="shared" ref="K25" si="1">IF(ISBLANK(J25),"",IF(J25&lt;=0.00109375,"KSM",IF(J25&lt;=0.00115162037037037,"I A",IF(J25&lt;=0.00124421296296296,"II A",IF(J25&lt;=0.0013599537037037,"III A",IF(J25&lt;=0.00148726851851852,"I JA",IF(J25&lt;=0.00160300925925926,"II JA",IF(J25&lt;=0.00169560185185185,"III JA"))))))))</f>
        <v/>
      </c>
      <c r="L25" s="40" t="s">
        <v>19</v>
      </c>
      <c r="M25" s="67" t="s">
        <v>683</v>
      </c>
      <c r="N25" s="239"/>
      <c r="Q25" s="243"/>
      <c r="R25" s="240"/>
      <c r="S25" s="241"/>
      <c r="T25" s="242"/>
    </row>
    <row r="26" spans="1:20" ht="18" customHeight="1">
      <c r="N26" s="67"/>
      <c r="P26" s="240"/>
      <c r="Q26" s="240"/>
      <c r="R26" s="240"/>
      <c r="S26" s="241"/>
      <c r="T26" s="242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3"/>
  <sheetViews>
    <sheetView topLeftCell="A16" workbookViewId="0">
      <selection activeCell="G35" sqref="G35"/>
    </sheetView>
  </sheetViews>
  <sheetFormatPr defaultColWidth="9.109375" defaultRowHeight="13.2"/>
  <cols>
    <col min="1" max="1" width="4.88671875" style="10" customWidth="1"/>
    <col min="2" max="2" width="5.6640625" style="10" customWidth="1"/>
    <col min="3" max="3" width="13.6640625" style="10" customWidth="1"/>
    <col min="4" max="4" width="11.5546875" style="10" bestFit="1" customWidth="1"/>
    <col min="5" max="5" width="10.6640625" style="46" customWidth="1"/>
    <col min="6" max="6" width="18" style="22" bestFit="1" customWidth="1"/>
    <col min="7" max="8" width="11.44140625" style="22" customWidth="1"/>
    <col min="9" max="9" width="5.88671875" style="22" bestFit="1" customWidth="1"/>
    <col min="10" max="10" width="9.109375" style="53"/>
    <col min="11" max="11" width="5.33203125" style="53" bestFit="1" customWidth="1"/>
    <col min="12" max="12" width="22.5546875" style="16" customWidth="1"/>
    <col min="13" max="13" width="7.33203125" style="10" hidden="1" customWidth="1"/>
    <col min="14" max="14" width="6.109375" style="252" hidden="1" customWidth="1"/>
    <col min="15" max="15" width="6.109375" style="10" hidden="1" customWidth="1"/>
    <col min="16" max="16384" width="9.109375" style="10"/>
  </cols>
  <sheetData>
    <row r="1" spans="1:19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  <c r="N1" s="244"/>
    </row>
    <row r="2" spans="1:19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8"/>
      <c r="N2" s="244"/>
    </row>
    <row r="3" spans="1:19" s="16" customFormat="1" ht="3" customHeight="1">
      <c r="A3" s="10"/>
      <c r="B3" s="10"/>
      <c r="C3" s="10"/>
      <c r="D3" s="11"/>
      <c r="E3" s="12"/>
      <c r="F3" s="13"/>
      <c r="G3" s="13"/>
      <c r="H3" s="13"/>
      <c r="I3" s="13"/>
      <c r="J3" s="15"/>
      <c r="K3" s="15"/>
      <c r="L3" s="50"/>
      <c r="N3" s="50"/>
    </row>
    <row r="4" spans="1:19" s="86" customFormat="1" ht="15.6">
      <c r="C4" s="87" t="s">
        <v>685</v>
      </c>
      <c r="D4" s="87"/>
      <c r="E4" s="176"/>
      <c r="F4" s="176"/>
      <c r="G4" s="176"/>
      <c r="H4" s="89"/>
      <c r="I4" s="89"/>
      <c r="J4" s="177"/>
      <c r="K4" s="177"/>
      <c r="N4" s="245"/>
    </row>
    <row r="5" spans="1:19" s="86" customFormat="1" ht="18" customHeight="1" thickBot="1">
      <c r="A5" s="20"/>
      <c r="B5" s="20"/>
      <c r="C5" s="11">
        <v>1</v>
      </c>
      <c r="D5" s="11" t="s">
        <v>607</v>
      </c>
      <c r="E5" s="176"/>
      <c r="F5" s="176"/>
      <c r="G5" s="176"/>
      <c r="H5" s="89"/>
      <c r="I5" s="89"/>
      <c r="J5" s="177"/>
      <c r="K5" s="177"/>
      <c r="N5" s="245"/>
    </row>
    <row r="6" spans="1:19" s="107" customFormat="1" ht="15" customHeight="1" thickBot="1">
      <c r="A6" s="246" t="s">
        <v>46</v>
      </c>
      <c r="B6" s="178" t="s">
        <v>50</v>
      </c>
      <c r="C6" s="236" t="s">
        <v>4</v>
      </c>
      <c r="D6" s="26" t="s">
        <v>5</v>
      </c>
      <c r="E6" s="99" t="s">
        <v>6</v>
      </c>
      <c r="F6" s="100" t="s">
        <v>7</v>
      </c>
      <c r="G6" s="28" t="s">
        <v>8</v>
      </c>
      <c r="H6" s="28" t="s">
        <v>9</v>
      </c>
      <c r="I6" s="28" t="s">
        <v>10</v>
      </c>
      <c r="J6" s="99" t="s">
        <v>221</v>
      </c>
      <c r="K6" s="183" t="s">
        <v>12</v>
      </c>
      <c r="L6" s="106" t="s">
        <v>13</v>
      </c>
      <c r="M6" s="247"/>
      <c r="N6" s="248"/>
      <c r="O6" s="247"/>
      <c r="P6" s="249"/>
      <c r="Q6" s="250"/>
      <c r="R6" s="78"/>
      <c r="S6" s="78"/>
    </row>
    <row r="7" spans="1:19" s="78" customFormat="1" ht="18" customHeight="1">
      <c r="A7" s="60">
        <v>1</v>
      </c>
      <c r="B7" s="112" t="s">
        <v>686</v>
      </c>
      <c r="C7" s="37" t="s">
        <v>311</v>
      </c>
      <c r="D7" s="38" t="s">
        <v>687</v>
      </c>
      <c r="E7" s="39" t="s">
        <v>688</v>
      </c>
      <c r="F7" s="40" t="s">
        <v>337</v>
      </c>
      <c r="G7" s="40" t="s">
        <v>338</v>
      </c>
      <c r="H7" s="40" t="s">
        <v>339</v>
      </c>
      <c r="I7" s="62"/>
      <c r="J7" s="238">
        <v>1.100462962962963E-3</v>
      </c>
      <c r="K7" s="112" t="str">
        <f t="shared" ref="K7:K13" si="0">IF(ISBLANK(J7),"",IF(J7&lt;=0.000966435185185185,"KSM",IF(J7&lt;=0.00101273148148148,"I A",IF(J7&lt;=0.00108217592592593,"II A",IF(J7&lt;=0.00118634259259259,"III A",IF(J7&lt;=0.00130208333333333,"I JA",IF(J7&lt;=0.00140625,"II JA",IF(J7&lt;=0.00147569444444444,"III JA"))))))))</f>
        <v>III A</v>
      </c>
      <c r="L7" s="40" t="s">
        <v>689</v>
      </c>
      <c r="M7" s="67" t="s">
        <v>690</v>
      </c>
      <c r="N7" s="251" t="s">
        <v>691</v>
      </c>
      <c r="O7" s="67" t="s">
        <v>692</v>
      </c>
      <c r="P7" s="249"/>
      <c r="Q7" s="250"/>
    </row>
    <row r="8" spans="1:19" s="78" customFormat="1" ht="18" customHeight="1">
      <c r="A8" s="60">
        <v>2</v>
      </c>
      <c r="B8" s="112" t="s">
        <v>693</v>
      </c>
      <c r="C8" s="37" t="s">
        <v>694</v>
      </c>
      <c r="D8" s="38" t="s">
        <v>695</v>
      </c>
      <c r="E8" s="39" t="s">
        <v>696</v>
      </c>
      <c r="F8" s="40" t="s">
        <v>337</v>
      </c>
      <c r="G8" s="40" t="s">
        <v>338</v>
      </c>
      <c r="H8" s="40" t="s">
        <v>339</v>
      </c>
      <c r="I8" s="62"/>
      <c r="J8" s="238">
        <v>1.1016203703703704E-3</v>
      </c>
      <c r="K8" s="112" t="str">
        <f t="shared" si="0"/>
        <v>III A</v>
      </c>
      <c r="L8" s="40" t="s">
        <v>697</v>
      </c>
      <c r="M8" s="67" t="s">
        <v>698</v>
      </c>
      <c r="N8" s="251" t="s">
        <v>691</v>
      </c>
      <c r="O8" s="67" t="s">
        <v>691</v>
      </c>
      <c r="P8" s="249"/>
      <c r="Q8" s="250"/>
    </row>
    <row r="9" spans="1:19" s="78" customFormat="1" ht="18" customHeight="1">
      <c r="A9" s="60">
        <v>3</v>
      </c>
      <c r="B9" s="112" t="s">
        <v>699</v>
      </c>
      <c r="C9" s="37" t="s">
        <v>700</v>
      </c>
      <c r="D9" s="38" t="s">
        <v>701</v>
      </c>
      <c r="E9" s="39">
        <v>37352</v>
      </c>
      <c r="F9" s="40" t="s">
        <v>66</v>
      </c>
      <c r="G9" s="40" t="s">
        <v>67</v>
      </c>
      <c r="H9" s="40"/>
      <c r="I9" s="62"/>
      <c r="J9" s="238">
        <v>1.1065972222222224E-3</v>
      </c>
      <c r="K9" s="112" t="str">
        <f t="shared" si="0"/>
        <v>III A</v>
      </c>
      <c r="L9" s="40" t="s">
        <v>310</v>
      </c>
      <c r="M9" s="67" t="s">
        <v>702</v>
      </c>
      <c r="N9" s="251" t="s">
        <v>691</v>
      </c>
      <c r="O9" s="67" t="s">
        <v>703</v>
      </c>
      <c r="P9" s="249"/>
      <c r="Q9" s="250"/>
    </row>
    <row r="10" spans="1:19" s="78" customFormat="1" ht="18" customHeight="1">
      <c r="A10" s="60">
        <v>4</v>
      </c>
      <c r="B10" s="112" t="s">
        <v>704</v>
      </c>
      <c r="C10" s="37" t="s">
        <v>705</v>
      </c>
      <c r="D10" s="38" t="s">
        <v>706</v>
      </c>
      <c r="E10" s="39" t="s">
        <v>707</v>
      </c>
      <c r="F10" s="40" t="s">
        <v>530</v>
      </c>
      <c r="G10" s="40" t="s">
        <v>236</v>
      </c>
      <c r="H10" s="40" t="s">
        <v>531</v>
      </c>
      <c r="I10" s="62"/>
      <c r="J10" s="238">
        <v>1.1113425925925926E-3</v>
      </c>
      <c r="K10" s="112" t="str">
        <f t="shared" si="0"/>
        <v>III A</v>
      </c>
      <c r="L10" s="40" t="s">
        <v>708</v>
      </c>
      <c r="M10" s="67" t="s">
        <v>709</v>
      </c>
      <c r="N10" s="251" t="s">
        <v>691</v>
      </c>
      <c r="O10" s="67" t="s">
        <v>710</v>
      </c>
      <c r="P10" s="249"/>
      <c r="Q10" s="250"/>
    </row>
    <row r="11" spans="1:19" s="78" customFormat="1" ht="18" customHeight="1">
      <c r="A11" s="60">
        <v>5</v>
      </c>
      <c r="B11" s="112" t="s">
        <v>711</v>
      </c>
      <c r="C11" s="37" t="s">
        <v>712</v>
      </c>
      <c r="D11" s="38" t="s">
        <v>713</v>
      </c>
      <c r="E11" s="39" t="s">
        <v>714</v>
      </c>
      <c r="F11" s="40" t="s">
        <v>108</v>
      </c>
      <c r="G11" s="40" t="s">
        <v>87</v>
      </c>
      <c r="H11" s="40"/>
      <c r="I11" s="62"/>
      <c r="J11" s="238">
        <v>1.1207175925925926E-3</v>
      </c>
      <c r="K11" s="112" t="str">
        <f t="shared" si="0"/>
        <v>III A</v>
      </c>
      <c r="L11" s="40" t="s">
        <v>88</v>
      </c>
      <c r="M11" s="67" t="s">
        <v>715</v>
      </c>
      <c r="N11" s="251" t="s">
        <v>691</v>
      </c>
      <c r="O11" s="67" t="s">
        <v>716</v>
      </c>
      <c r="P11" s="249"/>
      <c r="Q11" s="250"/>
    </row>
    <row r="12" spans="1:19" s="78" customFormat="1" ht="18" customHeight="1">
      <c r="A12" s="60">
        <v>6</v>
      </c>
      <c r="B12" s="112" t="s">
        <v>717</v>
      </c>
      <c r="C12" s="37" t="s">
        <v>544</v>
      </c>
      <c r="D12" s="38" t="s">
        <v>718</v>
      </c>
      <c r="E12" s="39" t="s">
        <v>719</v>
      </c>
      <c r="F12" s="40" t="s">
        <v>23</v>
      </c>
      <c r="G12" s="40" t="s">
        <v>24</v>
      </c>
      <c r="H12" s="40"/>
      <c r="I12" s="62" t="s">
        <v>18</v>
      </c>
      <c r="J12" s="238">
        <v>1.1400462962962963E-3</v>
      </c>
      <c r="K12" s="112" t="str">
        <f t="shared" si="0"/>
        <v>III A</v>
      </c>
      <c r="L12" s="40" t="s">
        <v>504</v>
      </c>
      <c r="M12" s="67" t="s">
        <v>98</v>
      </c>
      <c r="N12" s="251" t="s">
        <v>691</v>
      </c>
      <c r="O12" s="67" t="s">
        <v>720</v>
      </c>
      <c r="P12" s="249"/>
      <c r="Q12" s="250"/>
    </row>
    <row r="13" spans="1:19" s="78" customFormat="1" ht="18" customHeight="1">
      <c r="A13" s="60">
        <v>7</v>
      </c>
      <c r="B13" s="112" t="s">
        <v>721</v>
      </c>
      <c r="C13" s="37" t="s">
        <v>722</v>
      </c>
      <c r="D13" s="38" t="s">
        <v>723</v>
      </c>
      <c r="E13" s="39" t="s">
        <v>724</v>
      </c>
      <c r="F13" s="40" t="s">
        <v>296</v>
      </c>
      <c r="G13" s="40" t="s">
        <v>297</v>
      </c>
      <c r="H13" s="40"/>
      <c r="I13" s="62" t="s">
        <v>18</v>
      </c>
      <c r="J13" s="238">
        <v>1.1574074074074073E-3</v>
      </c>
      <c r="K13" s="112" t="str">
        <f t="shared" si="0"/>
        <v>III A</v>
      </c>
      <c r="L13" s="40" t="s">
        <v>298</v>
      </c>
      <c r="M13" s="67" t="s">
        <v>725</v>
      </c>
      <c r="N13" s="251" t="s">
        <v>691</v>
      </c>
      <c r="O13" s="67" t="s">
        <v>726</v>
      </c>
      <c r="P13" s="249"/>
      <c r="Q13" s="250"/>
    </row>
    <row r="14" spans="1:19" s="78" customFormat="1" ht="6" customHeight="1">
      <c r="A14" s="68"/>
      <c r="B14" s="68"/>
      <c r="C14" s="70"/>
      <c r="D14" s="71"/>
      <c r="E14" s="72"/>
      <c r="F14" s="73"/>
      <c r="G14" s="73"/>
      <c r="H14" s="73"/>
      <c r="I14" s="74"/>
      <c r="J14" s="235"/>
      <c r="K14" s="235"/>
      <c r="L14" s="73"/>
      <c r="M14" s="67"/>
      <c r="N14" s="251"/>
      <c r="O14" s="67"/>
      <c r="P14" s="249"/>
      <c r="Q14" s="250"/>
    </row>
    <row r="15" spans="1:19" s="86" customFormat="1" ht="18" customHeight="1" thickBot="1">
      <c r="A15" s="20"/>
      <c r="B15" s="20"/>
      <c r="C15" s="11">
        <v>2</v>
      </c>
      <c r="D15" s="11" t="s">
        <v>607</v>
      </c>
      <c r="E15" s="176"/>
      <c r="F15" s="176"/>
      <c r="G15" s="176"/>
      <c r="H15" s="89"/>
      <c r="I15" s="89"/>
      <c r="J15" s="177"/>
      <c r="K15" s="177"/>
      <c r="N15" s="245"/>
    </row>
    <row r="16" spans="1:19" s="107" customFormat="1" ht="15" customHeight="1" thickBot="1">
      <c r="A16" s="246" t="s">
        <v>46</v>
      </c>
      <c r="B16" s="178" t="s">
        <v>50</v>
      </c>
      <c r="C16" s="236" t="s">
        <v>4</v>
      </c>
      <c r="D16" s="26" t="s">
        <v>5</v>
      </c>
      <c r="E16" s="99" t="s">
        <v>6</v>
      </c>
      <c r="F16" s="100" t="s">
        <v>7</v>
      </c>
      <c r="G16" s="28" t="s">
        <v>8</v>
      </c>
      <c r="H16" s="28" t="s">
        <v>9</v>
      </c>
      <c r="I16" s="28" t="s">
        <v>10</v>
      </c>
      <c r="J16" s="99" t="s">
        <v>221</v>
      </c>
      <c r="K16" s="183" t="s">
        <v>12</v>
      </c>
      <c r="L16" s="106" t="s">
        <v>13</v>
      </c>
      <c r="M16" s="247"/>
      <c r="N16" s="248"/>
      <c r="O16" s="247"/>
      <c r="P16" s="249"/>
      <c r="Q16" s="250"/>
      <c r="R16" s="78"/>
      <c r="S16" s="78"/>
    </row>
    <row r="17" spans="1:19" s="78" customFormat="1" ht="18" customHeight="1">
      <c r="A17" s="60">
        <v>1</v>
      </c>
      <c r="B17" s="112" t="s">
        <v>727</v>
      </c>
      <c r="C17" s="37" t="s">
        <v>728</v>
      </c>
      <c r="D17" s="38" t="s">
        <v>729</v>
      </c>
      <c r="E17" s="39" t="s">
        <v>730</v>
      </c>
      <c r="F17" s="40" t="s">
        <v>408</v>
      </c>
      <c r="G17" s="40" t="s">
        <v>171</v>
      </c>
      <c r="H17" s="40"/>
      <c r="I17" s="62"/>
      <c r="J17" s="238">
        <v>1.0439814814814815E-3</v>
      </c>
      <c r="K17" s="112" t="str">
        <f t="shared" ref="K17:K23" si="1">IF(ISBLANK(J17),"",IF(J17&lt;=0.000966435185185185,"KSM",IF(J17&lt;=0.00101273148148148,"I A",IF(J17&lt;=0.00108217592592593,"II A",IF(J17&lt;=0.00118634259259259,"III A",IF(J17&lt;=0.00130208333333333,"I JA",IF(J17&lt;=0.00140625,"II JA",IF(J17&lt;=0.00147569444444444,"III JA"))))))))</f>
        <v>II A</v>
      </c>
      <c r="L17" s="40" t="s">
        <v>552</v>
      </c>
      <c r="M17" s="67" t="s">
        <v>731</v>
      </c>
      <c r="N17" s="251" t="s">
        <v>692</v>
      </c>
      <c r="O17" s="67" t="s">
        <v>710</v>
      </c>
      <c r="P17" s="249"/>
      <c r="Q17" s="250"/>
    </row>
    <row r="18" spans="1:19" s="78" customFormat="1" ht="18" customHeight="1">
      <c r="A18" s="60">
        <v>2</v>
      </c>
      <c r="B18" s="112" t="s">
        <v>732</v>
      </c>
      <c r="C18" s="37" t="s">
        <v>733</v>
      </c>
      <c r="D18" s="38" t="s">
        <v>354</v>
      </c>
      <c r="E18" s="39">
        <v>37645</v>
      </c>
      <c r="F18" s="40" t="s">
        <v>101</v>
      </c>
      <c r="G18" s="40" t="s">
        <v>102</v>
      </c>
      <c r="H18" s="40"/>
      <c r="I18" s="62"/>
      <c r="J18" s="238">
        <v>1.049537037037037E-3</v>
      </c>
      <c r="K18" s="112" t="str">
        <f t="shared" si="1"/>
        <v>II A</v>
      </c>
      <c r="L18" s="40" t="s">
        <v>355</v>
      </c>
      <c r="M18" s="67" t="s">
        <v>734</v>
      </c>
      <c r="N18" s="251" t="s">
        <v>692</v>
      </c>
      <c r="O18" s="67" t="s">
        <v>716</v>
      </c>
      <c r="P18" s="249"/>
      <c r="Q18" s="250"/>
    </row>
    <row r="19" spans="1:19" s="78" customFormat="1" ht="18" customHeight="1">
      <c r="A19" s="60">
        <v>3</v>
      </c>
      <c r="B19" s="112" t="s">
        <v>735</v>
      </c>
      <c r="C19" s="37" t="s">
        <v>705</v>
      </c>
      <c r="D19" s="38" t="s">
        <v>736</v>
      </c>
      <c r="E19" s="39">
        <v>37958</v>
      </c>
      <c r="F19" s="40" t="s">
        <v>101</v>
      </c>
      <c r="G19" s="40" t="s">
        <v>102</v>
      </c>
      <c r="H19" s="40"/>
      <c r="I19" s="62"/>
      <c r="J19" s="238">
        <v>1.0524305555555554E-3</v>
      </c>
      <c r="K19" s="112" t="str">
        <f t="shared" si="1"/>
        <v>II A</v>
      </c>
      <c r="L19" s="40" t="s">
        <v>355</v>
      </c>
      <c r="M19" s="67" t="s">
        <v>737</v>
      </c>
      <c r="N19" s="251" t="s">
        <v>692</v>
      </c>
      <c r="O19" s="67" t="s">
        <v>692</v>
      </c>
      <c r="P19" s="249"/>
      <c r="Q19" s="250"/>
    </row>
    <row r="20" spans="1:19" s="78" customFormat="1" ht="18" customHeight="1">
      <c r="A20" s="60">
        <v>4</v>
      </c>
      <c r="B20" s="112" t="s">
        <v>738</v>
      </c>
      <c r="C20" s="37" t="s">
        <v>329</v>
      </c>
      <c r="D20" s="38" t="s">
        <v>739</v>
      </c>
      <c r="E20" s="39">
        <v>37798</v>
      </c>
      <c r="F20" s="40" t="s">
        <v>16</v>
      </c>
      <c r="G20" s="40" t="s">
        <v>541</v>
      </c>
      <c r="H20" s="40"/>
      <c r="I20" s="62" t="s">
        <v>18</v>
      </c>
      <c r="J20" s="238">
        <v>1.0607638888888887E-3</v>
      </c>
      <c r="K20" s="112" t="str">
        <f t="shared" si="1"/>
        <v>II A</v>
      </c>
      <c r="L20" s="40" t="s">
        <v>740</v>
      </c>
      <c r="M20" s="67" t="s">
        <v>741</v>
      </c>
      <c r="N20" s="251" t="s">
        <v>692</v>
      </c>
      <c r="O20" s="67" t="s">
        <v>726</v>
      </c>
      <c r="P20" s="249"/>
      <c r="Q20" s="250"/>
    </row>
    <row r="21" spans="1:19" s="78" customFormat="1" ht="18" customHeight="1">
      <c r="A21" s="60">
        <v>5</v>
      </c>
      <c r="B21" s="112" t="s">
        <v>742</v>
      </c>
      <c r="C21" s="37" t="s">
        <v>743</v>
      </c>
      <c r="D21" s="38" t="s">
        <v>744</v>
      </c>
      <c r="E21" s="39">
        <v>37280</v>
      </c>
      <c r="F21" s="40" t="s">
        <v>101</v>
      </c>
      <c r="G21" s="40" t="s">
        <v>102</v>
      </c>
      <c r="H21" s="40"/>
      <c r="I21" s="62" t="s">
        <v>18</v>
      </c>
      <c r="J21" s="238">
        <v>1.0645833333333334E-3</v>
      </c>
      <c r="K21" s="112" t="str">
        <f t="shared" si="1"/>
        <v>II A</v>
      </c>
      <c r="L21" s="40" t="s">
        <v>355</v>
      </c>
      <c r="M21" s="67" t="s">
        <v>745</v>
      </c>
      <c r="N21" s="251" t="s">
        <v>692</v>
      </c>
      <c r="O21" s="67" t="s">
        <v>691</v>
      </c>
      <c r="P21" s="249"/>
      <c r="Q21" s="250"/>
    </row>
    <row r="22" spans="1:19" s="78" customFormat="1" ht="18" customHeight="1">
      <c r="A22" s="60">
        <v>6</v>
      </c>
      <c r="B22" s="112" t="s">
        <v>746</v>
      </c>
      <c r="C22" s="37" t="s">
        <v>747</v>
      </c>
      <c r="D22" s="38" t="s">
        <v>748</v>
      </c>
      <c r="E22" s="39" t="s">
        <v>749</v>
      </c>
      <c r="F22" s="40" t="s">
        <v>408</v>
      </c>
      <c r="G22" s="40" t="s">
        <v>171</v>
      </c>
      <c r="H22" s="40"/>
      <c r="I22" s="62"/>
      <c r="J22" s="238">
        <v>1.0702546296296298E-3</v>
      </c>
      <c r="K22" s="112" t="str">
        <f t="shared" si="1"/>
        <v>II A</v>
      </c>
      <c r="L22" s="40" t="s">
        <v>570</v>
      </c>
      <c r="M22" s="67" t="s">
        <v>750</v>
      </c>
      <c r="N22" s="251" t="s">
        <v>692</v>
      </c>
      <c r="O22" s="67" t="s">
        <v>703</v>
      </c>
      <c r="P22" s="249"/>
      <c r="Q22" s="250"/>
    </row>
    <row r="23" spans="1:19" s="78" customFormat="1" ht="18" customHeight="1">
      <c r="A23" s="60">
        <v>7</v>
      </c>
      <c r="B23" s="112" t="s">
        <v>751</v>
      </c>
      <c r="C23" s="37" t="s">
        <v>752</v>
      </c>
      <c r="D23" s="38" t="s">
        <v>753</v>
      </c>
      <c r="E23" s="39" t="s">
        <v>754</v>
      </c>
      <c r="F23" s="40" t="s">
        <v>108</v>
      </c>
      <c r="G23" s="40" t="s">
        <v>87</v>
      </c>
      <c r="H23" s="40"/>
      <c r="I23" s="62"/>
      <c r="J23" s="238">
        <v>1.1010416666666666E-3</v>
      </c>
      <c r="K23" s="112" t="str">
        <f t="shared" si="1"/>
        <v>III A</v>
      </c>
      <c r="L23" s="40" t="s">
        <v>755</v>
      </c>
      <c r="M23" s="67" t="s">
        <v>756</v>
      </c>
      <c r="N23" s="251" t="s">
        <v>692</v>
      </c>
      <c r="O23" s="67" t="s">
        <v>720</v>
      </c>
      <c r="P23" s="249"/>
      <c r="Q23" s="250"/>
    </row>
    <row r="24" spans="1:19" s="78" customFormat="1" ht="6" customHeight="1">
      <c r="A24" s="68"/>
      <c r="B24" s="68"/>
      <c r="C24" s="70"/>
      <c r="D24" s="71"/>
      <c r="E24" s="72"/>
      <c r="F24" s="73"/>
      <c r="G24" s="73"/>
      <c r="H24" s="73"/>
      <c r="I24" s="74"/>
      <c r="J24" s="235"/>
      <c r="K24" s="235"/>
      <c r="L24" s="73"/>
      <c r="M24" s="67"/>
      <c r="N24" s="251"/>
      <c r="O24" s="67"/>
      <c r="P24" s="249"/>
      <c r="Q24" s="250"/>
    </row>
    <row r="25" spans="1:19" s="86" customFormat="1" ht="18" customHeight="1" thickBot="1">
      <c r="A25" s="20"/>
      <c r="B25" s="20"/>
      <c r="C25" s="11">
        <v>3</v>
      </c>
      <c r="D25" s="11" t="s">
        <v>607</v>
      </c>
      <c r="E25" s="176"/>
      <c r="F25" s="176"/>
      <c r="G25" s="176"/>
      <c r="H25" s="89"/>
      <c r="I25" s="89"/>
      <c r="J25" s="177"/>
      <c r="K25" s="177"/>
      <c r="N25" s="245"/>
    </row>
    <row r="26" spans="1:19" s="107" customFormat="1" ht="15" customHeight="1" thickBot="1">
      <c r="A26" s="246" t="s">
        <v>46</v>
      </c>
      <c r="B26" s="178" t="s">
        <v>50</v>
      </c>
      <c r="C26" s="236" t="s">
        <v>4</v>
      </c>
      <c r="D26" s="26" t="s">
        <v>5</v>
      </c>
      <c r="E26" s="99" t="s">
        <v>6</v>
      </c>
      <c r="F26" s="100" t="s">
        <v>7</v>
      </c>
      <c r="G26" s="28" t="s">
        <v>8</v>
      </c>
      <c r="H26" s="28" t="s">
        <v>9</v>
      </c>
      <c r="I26" s="28" t="s">
        <v>10</v>
      </c>
      <c r="J26" s="99" t="s">
        <v>221</v>
      </c>
      <c r="K26" s="183" t="s">
        <v>12</v>
      </c>
      <c r="L26" s="106" t="s">
        <v>13</v>
      </c>
      <c r="M26" s="247"/>
      <c r="N26" s="248"/>
      <c r="O26" s="247"/>
      <c r="P26" s="249"/>
      <c r="Q26" s="250"/>
      <c r="R26" s="78"/>
      <c r="S26" s="78"/>
    </row>
    <row r="27" spans="1:19" s="78" customFormat="1" ht="18" customHeight="1">
      <c r="A27" s="60">
        <v>1</v>
      </c>
      <c r="B27" s="112" t="s">
        <v>757</v>
      </c>
      <c r="C27" s="37" t="s">
        <v>758</v>
      </c>
      <c r="D27" s="38" t="s">
        <v>759</v>
      </c>
      <c r="E27" s="39" t="s">
        <v>760</v>
      </c>
      <c r="F27" s="40" t="s">
        <v>517</v>
      </c>
      <c r="G27" s="40" t="s">
        <v>236</v>
      </c>
      <c r="H27" s="40"/>
      <c r="I27" s="62"/>
      <c r="J27" s="238">
        <v>1.0016203703703704E-3</v>
      </c>
      <c r="K27" s="112" t="str">
        <f t="shared" ref="K27:K33" si="2">IF(ISBLANK(J27),"",IF(J27&lt;=0.000966435185185185,"KSM",IF(J27&lt;=0.00101273148148148,"I A",IF(J27&lt;=0.00108217592592593,"II A",IF(J27&lt;=0.00118634259259259,"III A",IF(J27&lt;=0.00130208333333333,"I JA",IF(J27&lt;=0.00140625,"II JA",IF(J27&lt;=0.00147569444444444,"III JA"))))))))</f>
        <v>I A</v>
      </c>
      <c r="L27" s="40" t="s">
        <v>518</v>
      </c>
      <c r="M27" s="67" t="s">
        <v>761</v>
      </c>
      <c r="N27" s="251" t="s">
        <v>710</v>
      </c>
      <c r="O27" s="67" t="s">
        <v>692</v>
      </c>
      <c r="P27" s="249"/>
      <c r="Q27" s="250"/>
    </row>
    <row r="28" spans="1:19" s="78" customFormat="1" ht="18" customHeight="1">
      <c r="A28" s="60">
        <v>2</v>
      </c>
      <c r="B28" s="112" t="s">
        <v>762</v>
      </c>
      <c r="C28" s="37" t="s">
        <v>583</v>
      </c>
      <c r="D28" s="38" t="s">
        <v>763</v>
      </c>
      <c r="E28" s="39" t="s">
        <v>764</v>
      </c>
      <c r="F28" s="40" t="s">
        <v>337</v>
      </c>
      <c r="G28" s="40" t="s">
        <v>338</v>
      </c>
      <c r="H28" s="40" t="s">
        <v>339</v>
      </c>
      <c r="I28" s="62" t="s">
        <v>18</v>
      </c>
      <c r="J28" s="238">
        <v>1.00625E-3</v>
      </c>
      <c r="K28" s="112" t="str">
        <f t="shared" si="2"/>
        <v>I A</v>
      </c>
      <c r="L28" s="40" t="s">
        <v>697</v>
      </c>
      <c r="M28" s="67" t="s">
        <v>765</v>
      </c>
      <c r="N28" s="251" t="s">
        <v>710</v>
      </c>
      <c r="O28" s="67" t="s">
        <v>710</v>
      </c>
      <c r="P28" s="249"/>
      <c r="Q28" s="250"/>
    </row>
    <row r="29" spans="1:19" s="78" customFormat="1" ht="18" customHeight="1">
      <c r="A29" s="60">
        <v>3</v>
      </c>
      <c r="B29" s="112" t="s">
        <v>766</v>
      </c>
      <c r="C29" s="37" t="s">
        <v>583</v>
      </c>
      <c r="D29" s="38" t="s">
        <v>767</v>
      </c>
      <c r="E29" s="39" t="s">
        <v>768</v>
      </c>
      <c r="F29" s="40" t="s">
        <v>235</v>
      </c>
      <c r="G29" s="40" t="s">
        <v>236</v>
      </c>
      <c r="H29" s="40"/>
      <c r="I29" s="62"/>
      <c r="J29" s="238">
        <v>1.0153935185185186E-3</v>
      </c>
      <c r="K29" s="112" t="str">
        <f t="shared" si="2"/>
        <v>II A</v>
      </c>
      <c r="L29" s="40" t="s">
        <v>237</v>
      </c>
      <c r="M29" s="67" t="s">
        <v>769</v>
      </c>
      <c r="N29" s="251" t="s">
        <v>710</v>
      </c>
      <c r="O29" s="67" t="s">
        <v>691</v>
      </c>
      <c r="P29" s="249"/>
      <c r="Q29" s="250"/>
    </row>
    <row r="30" spans="1:19" s="78" customFormat="1" ht="18" customHeight="1">
      <c r="A30" s="60">
        <v>4</v>
      </c>
      <c r="B30" s="112">
        <v>9</v>
      </c>
      <c r="C30" s="37" t="s">
        <v>416</v>
      </c>
      <c r="D30" s="38" t="s">
        <v>770</v>
      </c>
      <c r="E30" s="39" t="s">
        <v>688</v>
      </c>
      <c r="F30" s="40" t="s">
        <v>132</v>
      </c>
      <c r="G30" s="40" t="s">
        <v>87</v>
      </c>
      <c r="H30" s="40"/>
      <c r="I30" s="62"/>
      <c r="J30" s="238">
        <v>1.0247685185185184E-3</v>
      </c>
      <c r="K30" s="112" t="str">
        <f t="shared" si="2"/>
        <v>II A</v>
      </c>
      <c r="L30" s="40" t="s">
        <v>133</v>
      </c>
      <c r="M30" s="67" t="s">
        <v>771</v>
      </c>
      <c r="N30" s="251" t="s">
        <v>710</v>
      </c>
      <c r="O30" s="67" t="s">
        <v>726</v>
      </c>
      <c r="P30" s="249"/>
      <c r="Q30" s="250"/>
    </row>
    <row r="31" spans="1:19" s="78" customFormat="1" ht="18" customHeight="1">
      <c r="A31" s="60">
        <v>5</v>
      </c>
      <c r="B31" s="112" t="s">
        <v>772</v>
      </c>
      <c r="C31" s="37" t="s">
        <v>773</v>
      </c>
      <c r="D31" s="38" t="s">
        <v>774</v>
      </c>
      <c r="E31" s="39" t="s">
        <v>775</v>
      </c>
      <c r="F31" s="40" t="s">
        <v>408</v>
      </c>
      <c r="G31" s="40" t="s">
        <v>171</v>
      </c>
      <c r="H31" s="40"/>
      <c r="I31" s="62"/>
      <c r="J31" s="238">
        <v>1.0274305555555555E-3</v>
      </c>
      <c r="K31" s="112" t="str">
        <f t="shared" si="2"/>
        <v>II A</v>
      </c>
      <c r="L31" s="40" t="s">
        <v>570</v>
      </c>
      <c r="M31" s="67" t="s">
        <v>776</v>
      </c>
      <c r="N31" s="251" t="s">
        <v>710</v>
      </c>
      <c r="O31" s="67" t="s">
        <v>716</v>
      </c>
      <c r="P31" s="249"/>
      <c r="Q31" s="250"/>
    </row>
    <row r="32" spans="1:19" s="78" customFormat="1" ht="18" customHeight="1">
      <c r="A32" s="60">
        <v>6</v>
      </c>
      <c r="B32" s="112" t="s">
        <v>777</v>
      </c>
      <c r="C32" s="37" t="s">
        <v>778</v>
      </c>
      <c r="D32" s="38" t="s">
        <v>779</v>
      </c>
      <c r="E32" s="39" t="s">
        <v>780</v>
      </c>
      <c r="F32" s="40" t="s">
        <v>187</v>
      </c>
      <c r="G32" s="40" t="s">
        <v>24</v>
      </c>
      <c r="H32" s="40"/>
      <c r="I32" s="62"/>
      <c r="J32" s="238">
        <v>1.0508101851851852E-3</v>
      </c>
      <c r="K32" s="112" t="str">
        <f t="shared" si="2"/>
        <v>II A</v>
      </c>
      <c r="L32" s="40" t="s">
        <v>563</v>
      </c>
      <c r="M32" s="67" t="s">
        <v>781</v>
      </c>
      <c r="N32" s="251" t="s">
        <v>710</v>
      </c>
      <c r="O32" s="67" t="s">
        <v>720</v>
      </c>
      <c r="P32" s="249"/>
      <c r="Q32" s="250"/>
    </row>
    <row r="33" spans="1:17" s="78" customFormat="1" ht="18" customHeight="1">
      <c r="A33" s="60">
        <v>7</v>
      </c>
      <c r="B33" s="112" t="s">
        <v>782</v>
      </c>
      <c r="C33" s="37" t="s">
        <v>783</v>
      </c>
      <c r="D33" s="38" t="s">
        <v>784</v>
      </c>
      <c r="E33" s="39">
        <v>37343</v>
      </c>
      <c r="F33" s="40" t="s">
        <v>408</v>
      </c>
      <c r="G33" s="40" t="s">
        <v>171</v>
      </c>
      <c r="H33" s="40"/>
      <c r="I33" s="62"/>
      <c r="J33" s="238">
        <v>1.0719907407407408E-3</v>
      </c>
      <c r="K33" s="112" t="str">
        <f t="shared" si="2"/>
        <v>II A</v>
      </c>
      <c r="L33" s="40" t="s">
        <v>552</v>
      </c>
      <c r="M33" s="67" t="s">
        <v>785</v>
      </c>
      <c r="N33" s="251" t="s">
        <v>710</v>
      </c>
      <c r="O33" s="67" t="s">
        <v>703</v>
      </c>
      <c r="P33" s="249"/>
      <c r="Q33" s="250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7"/>
  <sheetViews>
    <sheetView topLeftCell="A10" workbookViewId="0">
      <selection activeCell="G26" sqref="G26"/>
    </sheetView>
  </sheetViews>
  <sheetFormatPr defaultColWidth="9.109375" defaultRowHeight="13.2"/>
  <cols>
    <col min="1" max="1" width="4.88671875" style="10" customWidth="1"/>
    <col min="2" max="2" width="5.6640625" style="10" customWidth="1"/>
    <col min="3" max="3" width="13.6640625" style="10" customWidth="1"/>
    <col min="4" max="4" width="11.5546875" style="10" bestFit="1" customWidth="1"/>
    <col min="5" max="5" width="10.6640625" style="46" customWidth="1"/>
    <col min="6" max="6" width="18" style="22" bestFit="1" customWidth="1"/>
    <col min="7" max="8" width="11.44140625" style="22" customWidth="1"/>
    <col min="9" max="9" width="5.88671875" style="22" bestFit="1" customWidth="1"/>
    <col min="10" max="10" width="9.109375" style="53"/>
    <col min="11" max="11" width="5.33203125" style="53" bestFit="1" customWidth="1"/>
    <col min="12" max="12" width="23" style="16" customWidth="1"/>
    <col min="13" max="13" width="7.33203125" style="10" hidden="1" customWidth="1"/>
    <col min="14" max="14" width="6.109375" style="252" hidden="1" customWidth="1"/>
    <col min="15" max="15" width="6.109375" style="10" hidden="1" customWidth="1"/>
    <col min="16" max="16384" width="9.109375" style="10"/>
  </cols>
  <sheetData>
    <row r="1" spans="1:19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  <c r="N1" s="244"/>
    </row>
    <row r="2" spans="1:19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8"/>
      <c r="N2" s="244"/>
    </row>
    <row r="3" spans="1:19" s="16" customFormat="1" ht="3" customHeight="1">
      <c r="A3" s="10"/>
      <c r="B3" s="10"/>
      <c r="C3" s="10"/>
      <c r="D3" s="11"/>
      <c r="E3" s="12"/>
      <c r="F3" s="13"/>
      <c r="G3" s="13"/>
      <c r="H3" s="13"/>
      <c r="I3" s="13"/>
      <c r="J3" s="15"/>
      <c r="K3" s="15"/>
      <c r="L3" s="50"/>
      <c r="N3" s="50"/>
    </row>
    <row r="4" spans="1:19" s="86" customFormat="1" ht="15.6">
      <c r="C4" s="87" t="s">
        <v>685</v>
      </c>
      <c r="D4" s="87"/>
      <c r="E4" s="176"/>
      <c r="F4" s="176"/>
      <c r="G4" s="176"/>
      <c r="H4" s="89"/>
      <c r="I4" s="89"/>
      <c r="J4" s="177"/>
      <c r="K4" s="177"/>
      <c r="N4" s="245"/>
    </row>
    <row r="5" spans="1:19" s="86" customFormat="1" ht="18" customHeight="1" thickBot="1">
      <c r="A5" s="20"/>
      <c r="B5" s="20"/>
      <c r="C5" s="11"/>
      <c r="D5" s="11" t="s">
        <v>684</v>
      </c>
      <c r="E5" s="176"/>
      <c r="F5" s="176"/>
      <c r="G5" s="176"/>
      <c r="H5" s="89"/>
      <c r="I5" s="89"/>
      <c r="J5" s="177"/>
      <c r="K5" s="177"/>
      <c r="N5" s="245"/>
    </row>
    <row r="6" spans="1:19" s="107" customFormat="1" ht="15" customHeight="1" thickBot="1">
      <c r="A6" s="246" t="s">
        <v>46</v>
      </c>
      <c r="B6" s="178" t="s">
        <v>50</v>
      </c>
      <c r="C6" s="236" t="s">
        <v>4</v>
      </c>
      <c r="D6" s="26" t="s">
        <v>5</v>
      </c>
      <c r="E6" s="99" t="s">
        <v>6</v>
      </c>
      <c r="F6" s="100" t="s">
        <v>7</v>
      </c>
      <c r="G6" s="28" t="s">
        <v>8</v>
      </c>
      <c r="H6" s="28" t="s">
        <v>9</v>
      </c>
      <c r="I6" s="28" t="s">
        <v>10</v>
      </c>
      <c r="J6" s="99" t="s">
        <v>221</v>
      </c>
      <c r="K6" s="183" t="s">
        <v>12</v>
      </c>
      <c r="L6" s="106" t="s">
        <v>13</v>
      </c>
      <c r="M6" s="247"/>
      <c r="N6" s="248"/>
      <c r="O6" s="247"/>
      <c r="P6" s="249"/>
      <c r="Q6" s="250"/>
      <c r="R6" s="78"/>
      <c r="S6" s="78"/>
    </row>
    <row r="7" spans="1:19" s="78" customFormat="1" ht="18" customHeight="1">
      <c r="A7" s="60">
        <v>1</v>
      </c>
      <c r="B7" s="112" t="s">
        <v>757</v>
      </c>
      <c r="C7" s="37" t="s">
        <v>758</v>
      </c>
      <c r="D7" s="38" t="s">
        <v>759</v>
      </c>
      <c r="E7" s="39" t="s">
        <v>760</v>
      </c>
      <c r="F7" s="40" t="s">
        <v>517</v>
      </c>
      <c r="G7" s="40" t="s">
        <v>236</v>
      </c>
      <c r="H7" s="40"/>
      <c r="I7" s="62">
        <v>18</v>
      </c>
      <c r="J7" s="238">
        <v>1.0016203703703704E-3</v>
      </c>
      <c r="K7" s="112" t="str">
        <f t="shared" ref="K7:K27" si="0">IF(ISBLANK(J7),"",IF(J7&lt;=0.000966435185185185,"KSM",IF(J7&lt;=0.00101273148148148,"I A",IF(J7&lt;=0.00108217592592593,"II A",IF(J7&lt;=0.00118634259259259,"III A",IF(J7&lt;=0.00130208333333333,"I JA",IF(J7&lt;=0.00140625,"II JA",IF(J7&lt;=0.00147569444444444,"III JA"))))))))</f>
        <v>I A</v>
      </c>
      <c r="L7" s="40" t="s">
        <v>518</v>
      </c>
      <c r="M7" s="67" t="s">
        <v>761</v>
      </c>
      <c r="N7" s="251" t="s">
        <v>710</v>
      </c>
      <c r="O7" s="67" t="s">
        <v>692</v>
      </c>
      <c r="P7" s="249"/>
      <c r="Q7" s="250"/>
    </row>
    <row r="8" spans="1:19" s="78" customFormat="1" ht="18" customHeight="1">
      <c r="A8" s="60">
        <v>2</v>
      </c>
      <c r="B8" s="112" t="s">
        <v>762</v>
      </c>
      <c r="C8" s="37" t="s">
        <v>583</v>
      </c>
      <c r="D8" s="38" t="s">
        <v>763</v>
      </c>
      <c r="E8" s="39" t="s">
        <v>764</v>
      </c>
      <c r="F8" s="40" t="s">
        <v>337</v>
      </c>
      <c r="G8" s="40" t="s">
        <v>338</v>
      </c>
      <c r="H8" s="40" t="s">
        <v>339</v>
      </c>
      <c r="I8" s="62" t="s">
        <v>18</v>
      </c>
      <c r="J8" s="238">
        <v>1.00625E-3</v>
      </c>
      <c r="K8" s="112" t="str">
        <f t="shared" si="0"/>
        <v>I A</v>
      </c>
      <c r="L8" s="40" t="s">
        <v>697</v>
      </c>
      <c r="M8" s="67" t="s">
        <v>765</v>
      </c>
      <c r="N8" s="251" t="s">
        <v>710</v>
      </c>
      <c r="O8" s="67" t="s">
        <v>710</v>
      </c>
      <c r="P8" s="249"/>
      <c r="Q8" s="250"/>
    </row>
    <row r="9" spans="1:19" s="78" customFormat="1" ht="18" customHeight="1">
      <c r="A9" s="60">
        <v>3</v>
      </c>
      <c r="B9" s="112" t="s">
        <v>766</v>
      </c>
      <c r="C9" s="37" t="s">
        <v>583</v>
      </c>
      <c r="D9" s="38" t="s">
        <v>767</v>
      </c>
      <c r="E9" s="39" t="s">
        <v>768</v>
      </c>
      <c r="F9" s="40" t="s">
        <v>235</v>
      </c>
      <c r="G9" s="40" t="s">
        <v>236</v>
      </c>
      <c r="H9" s="40"/>
      <c r="I9" s="62">
        <v>14</v>
      </c>
      <c r="J9" s="238">
        <v>1.0153935185185186E-3</v>
      </c>
      <c r="K9" s="112" t="str">
        <f t="shared" si="0"/>
        <v>II A</v>
      </c>
      <c r="L9" s="40" t="s">
        <v>237</v>
      </c>
      <c r="M9" s="67" t="s">
        <v>769</v>
      </c>
      <c r="N9" s="251" t="s">
        <v>710</v>
      </c>
      <c r="O9" s="67" t="s">
        <v>691</v>
      </c>
      <c r="P9" s="249"/>
      <c r="Q9" s="250"/>
    </row>
    <row r="10" spans="1:19" s="78" customFormat="1" ht="18" customHeight="1">
      <c r="A10" s="60">
        <v>4</v>
      </c>
      <c r="B10" s="112">
        <v>9</v>
      </c>
      <c r="C10" s="37" t="s">
        <v>416</v>
      </c>
      <c r="D10" s="38" t="s">
        <v>770</v>
      </c>
      <c r="E10" s="39" t="s">
        <v>688</v>
      </c>
      <c r="F10" s="40" t="s">
        <v>132</v>
      </c>
      <c r="G10" s="40" t="s">
        <v>87</v>
      </c>
      <c r="H10" s="40"/>
      <c r="I10" s="62">
        <v>11</v>
      </c>
      <c r="J10" s="238">
        <v>1.0247685185185184E-3</v>
      </c>
      <c r="K10" s="112" t="str">
        <f t="shared" si="0"/>
        <v>II A</v>
      </c>
      <c r="L10" s="40" t="s">
        <v>133</v>
      </c>
      <c r="M10" s="67" t="s">
        <v>771</v>
      </c>
      <c r="N10" s="251" t="s">
        <v>710</v>
      </c>
      <c r="O10" s="67" t="s">
        <v>726</v>
      </c>
      <c r="P10" s="249"/>
      <c r="Q10" s="250"/>
    </row>
    <row r="11" spans="1:19" s="78" customFormat="1" ht="18" customHeight="1">
      <c r="A11" s="60">
        <v>5</v>
      </c>
      <c r="B11" s="112" t="s">
        <v>772</v>
      </c>
      <c r="C11" s="37" t="s">
        <v>773</v>
      </c>
      <c r="D11" s="38" t="s">
        <v>774</v>
      </c>
      <c r="E11" s="39" t="s">
        <v>775</v>
      </c>
      <c r="F11" s="40" t="s">
        <v>408</v>
      </c>
      <c r="G11" s="40" t="s">
        <v>171</v>
      </c>
      <c r="H11" s="40"/>
      <c r="I11" s="62">
        <v>9</v>
      </c>
      <c r="J11" s="238">
        <v>1.0274305555555555E-3</v>
      </c>
      <c r="K11" s="112" t="str">
        <f t="shared" si="0"/>
        <v>II A</v>
      </c>
      <c r="L11" s="40" t="s">
        <v>570</v>
      </c>
      <c r="M11" s="67" t="s">
        <v>776</v>
      </c>
      <c r="N11" s="251" t="s">
        <v>710</v>
      </c>
      <c r="O11" s="67" t="s">
        <v>716</v>
      </c>
      <c r="P11" s="249"/>
      <c r="Q11" s="250"/>
    </row>
    <row r="12" spans="1:19" s="78" customFormat="1" ht="18" customHeight="1">
      <c r="A12" s="60">
        <v>6</v>
      </c>
      <c r="B12" s="112" t="s">
        <v>727</v>
      </c>
      <c r="C12" s="37" t="s">
        <v>728</v>
      </c>
      <c r="D12" s="38" t="s">
        <v>729</v>
      </c>
      <c r="E12" s="39" t="s">
        <v>730</v>
      </c>
      <c r="F12" s="40" t="s">
        <v>408</v>
      </c>
      <c r="G12" s="40" t="s">
        <v>171</v>
      </c>
      <c r="H12" s="40"/>
      <c r="I12" s="62">
        <v>8</v>
      </c>
      <c r="J12" s="238">
        <v>1.0439814814814815E-3</v>
      </c>
      <c r="K12" s="112" t="str">
        <f t="shared" si="0"/>
        <v>II A</v>
      </c>
      <c r="L12" s="40" t="s">
        <v>552</v>
      </c>
      <c r="M12" s="67" t="s">
        <v>731</v>
      </c>
      <c r="N12" s="251" t="s">
        <v>692</v>
      </c>
      <c r="O12" s="67" t="s">
        <v>710</v>
      </c>
      <c r="P12" s="249"/>
      <c r="Q12" s="250"/>
    </row>
    <row r="13" spans="1:19" s="78" customFormat="1" ht="18" customHeight="1">
      <c r="A13" s="60">
        <v>7</v>
      </c>
      <c r="B13" s="112" t="s">
        <v>732</v>
      </c>
      <c r="C13" s="37" t="s">
        <v>733</v>
      </c>
      <c r="D13" s="38" t="s">
        <v>354</v>
      </c>
      <c r="E13" s="39">
        <v>37645</v>
      </c>
      <c r="F13" s="40" t="s">
        <v>101</v>
      </c>
      <c r="G13" s="40" t="s">
        <v>102</v>
      </c>
      <c r="H13" s="40"/>
      <c r="I13" s="62">
        <v>7</v>
      </c>
      <c r="J13" s="238">
        <v>1.049537037037037E-3</v>
      </c>
      <c r="K13" s="112" t="str">
        <f t="shared" si="0"/>
        <v>II A</v>
      </c>
      <c r="L13" s="40" t="s">
        <v>355</v>
      </c>
      <c r="M13" s="67" t="s">
        <v>734</v>
      </c>
      <c r="N13" s="251" t="s">
        <v>692</v>
      </c>
      <c r="O13" s="67" t="s">
        <v>716</v>
      </c>
      <c r="P13" s="249"/>
      <c r="Q13" s="250"/>
    </row>
    <row r="14" spans="1:19" s="78" customFormat="1" ht="18" customHeight="1">
      <c r="A14" s="60">
        <v>8</v>
      </c>
      <c r="B14" s="112" t="s">
        <v>777</v>
      </c>
      <c r="C14" s="37" t="s">
        <v>778</v>
      </c>
      <c r="D14" s="38" t="s">
        <v>779</v>
      </c>
      <c r="E14" s="39" t="s">
        <v>780</v>
      </c>
      <c r="F14" s="40" t="s">
        <v>187</v>
      </c>
      <c r="G14" s="40" t="s">
        <v>24</v>
      </c>
      <c r="H14" s="40"/>
      <c r="I14" s="62">
        <v>6</v>
      </c>
      <c r="J14" s="238">
        <v>1.0508101851851852E-3</v>
      </c>
      <c r="K14" s="112" t="str">
        <f t="shared" si="0"/>
        <v>II A</v>
      </c>
      <c r="L14" s="40" t="s">
        <v>563</v>
      </c>
      <c r="M14" s="67" t="s">
        <v>781</v>
      </c>
      <c r="N14" s="251" t="s">
        <v>710</v>
      </c>
      <c r="O14" s="67" t="s">
        <v>720</v>
      </c>
      <c r="P14" s="249"/>
      <c r="Q14" s="250"/>
    </row>
    <row r="15" spans="1:19" s="78" customFormat="1" ht="18" customHeight="1">
      <c r="A15" s="60">
        <v>9</v>
      </c>
      <c r="B15" s="112" t="s">
        <v>735</v>
      </c>
      <c r="C15" s="37" t="s">
        <v>705</v>
      </c>
      <c r="D15" s="38" t="s">
        <v>736</v>
      </c>
      <c r="E15" s="39">
        <v>37958</v>
      </c>
      <c r="F15" s="40" t="s">
        <v>101</v>
      </c>
      <c r="G15" s="40" t="s">
        <v>102</v>
      </c>
      <c r="H15" s="40"/>
      <c r="I15" s="62">
        <v>5</v>
      </c>
      <c r="J15" s="238">
        <v>1.0524305555555554E-3</v>
      </c>
      <c r="K15" s="112" t="str">
        <f t="shared" si="0"/>
        <v>II A</v>
      </c>
      <c r="L15" s="40" t="s">
        <v>355</v>
      </c>
      <c r="M15" s="67" t="s">
        <v>737</v>
      </c>
      <c r="N15" s="251" t="s">
        <v>692</v>
      </c>
      <c r="O15" s="67" t="s">
        <v>692</v>
      </c>
      <c r="P15" s="249"/>
      <c r="Q15" s="250"/>
    </row>
    <row r="16" spans="1:19" s="78" customFormat="1" ht="18" customHeight="1">
      <c r="A16" s="60">
        <v>10</v>
      </c>
      <c r="B16" s="112" t="s">
        <v>738</v>
      </c>
      <c r="C16" s="37" t="s">
        <v>329</v>
      </c>
      <c r="D16" s="38" t="s">
        <v>739</v>
      </c>
      <c r="E16" s="39">
        <v>37798</v>
      </c>
      <c r="F16" s="40" t="s">
        <v>16</v>
      </c>
      <c r="G16" s="40" t="s">
        <v>541</v>
      </c>
      <c r="H16" s="40"/>
      <c r="I16" s="62" t="s">
        <v>18</v>
      </c>
      <c r="J16" s="238">
        <v>1.0607638888888887E-3</v>
      </c>
      <c r="K16" s="112" t="str">
        <f t="shared" si="0"/>
        <v>II A</v>
      </c>
      <c r="L16" s="40" t="s">
        <v>740</v>
      </c>
      <c r="M16" s="67" t="s">
        <v>741</v>
      </c>
      <c r="N16" s="251" t="s">
        <v>692</v>
      </c>
      <c r="O16" s="67" t="s">
        <v>726</v>
      </c>
      <c r="P16" s="249"/>
      <c r="Q16" s="250"/>
    </row>
    <row r="17" spans="1:17" s="78" customFormat="1" ht="18" customHeight="1">
      <c r="A17" s="60">
        <v>11</v>
      </c>
      <c r="B17" s="112" t="s">
        <v>742</v>
      </c>
      <c r="C17" s="37" t="s">
        <v>743</v>
      </c>
      <c r="D17" s="38" t="s">
        <v>744</v>
      </c>
      <c r="E17" s="39">
        <v>37280</v>
      </c>
      <c r="F17" s="40" t="s">
        <v>101</v>
      </c>
      <c r="G17" s="40" t="s">
        <v>102</v>
      </c>
      <c r="H17" s="40"/>
      <c r="I17" s="62" t="s">
        <v>18</v>
      </c>
      <c r="J17" s="238">
        <v>1.0645833333333334E-3</v>
      </c>
      <c r="K17" s="112" t="str">
        <f t="shared" si="0"/>
        <v>II A</v>
      </c>
      <c r="L17" s="40" t="s">
        <v>355</v>
      </c>
      <c r="M17" s="67" t="s">
        <v>745</v>
      </c>
      <c r="N17" s="251" t="s">
        <v>692</v>
      </c>
      <c r="O17" s="67" t="s">
        <v>691</v>
      </c>
      <c r="P17" s="249"/>
      <c r="Q17" s="250"/>
    </row>
    <row r="18" spans="1:17" s="78" customFormat="1" ht="18" customHeight="1">
      <c r="A18" s="60">
        <v>12</v>
      </c>
      <c r="B18" s="112" t="s">
        <v>746</v>
      </c>
      <c r="C18" s="37" t="s">
        <v>747</v>
      </c>
      <c r="D18" s="38" t="s">
        <v>748</v>
      </c>
      <c r="E18" s="39" t="s">
        <v>749</v>
      </c>
      <c r="F18" s="40" t="s">
        <v>408</v>
      </c>
      <c r="G18" s="40" t="s">
        <v>171</v>
      </c>
      <c r="H18" s="40"/>
      <c r="I18" s="62">
        <v>4</v>
      </c>
      <c r="J18" s="238">
        <v>1.0702546296296298E-3</v>
      </c>
      <c r="K18" s="112" t="str">
        <f t="shared" si="0"/>
        <v>II A</v>
      </c>
      <c r="L18" s="40" t="s">
        <v>570</v>
      </c>
      <c r="M18" s="67" t="s">
        <v>750</v>
      </c>
      <c r="N18" s="251" t="s">
        <v>692</v>
      </c>
      <c r="O18" s="67" t="s">
        <v>703</v>
      </c>
      <c r="P18" s="249"/>
      <c r="Q18" s="250"/>
    </row>
    <row r="19" spans="1:17" s="78" customFormat="1" ht="18" customHeight="1">
      <c r="A19" s="60">
        <v>13</v>
      </c>
      <c r="B19" s="112" t="s">
        <v>782</v>
      </c>
      <c r="C19" s="37" t="s">
        <v>783</v>
      </c>
      <c r="D19" s="38" t="s">
        <v>784</v>
      </c>
      <c r="E19" s="39">
        <v>37343</v>
      </c>
      <c r="F19" s="40" t="s">
        <v>408</v>
      </c>
      <c r="G19" s="40" t="s">
        <v>171</v>
      </c>
      <c r="H19" s="40"/>
      <c r="I19" s="62">
        <v>3</v>
      </c>
      <c r="J19" s="238">
        <v>1.0719907407407408E-3</v>
      </c>
      <c r="K19" s="112" t="str">
        <f t="shared" si="0"/>
        <v>II A</v>
      </c>
      <c r="L19" s="40" t="s">
        <v>552</v>
      </c>
      <c r="M19" s="67" t="s">
        <v>785</v>
      </c>
      <c r="N19" s="251" t="s">
        <v>710</v>
      </c>
      <c r="O19" s="67" t="s">
        <v>703</v>
      </c>
      <c r="P19" s="249"/>
      <c r="Q19" s="250"/>
    </row>
    <row r="20" spans="1:17" s="78" customFormat="1" ht="18" customHeight="1">
      <c r="A20" s="60">
        <v>14</v>
      </c>
      <c r="B20" s="112" t="s">
        <v>686</v>
      </c>
      <c r="C20" s="37" t="s">
        <v>311</v>
      </c>
      <c r="D20" s="38" t="s">
        <v>687</v>
      </c>
      <c r="E20" s="39" t="s">
        <v>688</v>
      </c>
      <c r="F20" s="40" t="s">
        <v>337</v>
      </c>
      <c r="G20" s="40" t="s">
        <v>338</v>
      </c>
      <c r="H20" s="40" t="s">
        <v>339</v>
      </c>
      <c r="I20" s="62">
        <v>2</v>
      </c>
      <c r="J20" s="238">
        <v>1.100462962962963E-3</v>
      </c>
      <c r="K20" s="112" t="str">
        <f t="shared" si="0"/>
        <v>III A</v>
      </c>
      <c r="L20" s="40" t="s">
        <v>689</v>
      </c>
      <c r="M20" s="67" t="s">
        <v>690</v>
      </c>
      <c r="N20" s="251" t="s">
        <v>691</v>
      </c>
      <c r="O20" s="67" t="s">
        <v>692</v>
      </c>
      <c r="P20" s="249"/>
      <c r="Q20" s="250"/>
    </row>
    <row r="21" spans="1:17" s="78" customFormat="1" ht="18" customHeight="1">
      <c r="A21" s="60">
        <v>15</v>
      </c>
      <c r="B21" s="112" t="s">
        <v>751</v>
      </c>
      <c r="C21" s="37" t="s">
        <v>752</v>
      </c>
      <c r="D21" s="38" t="s">
        <v>753</v>
      </c>
      <c r="E21" s="39" t="s">
        <v>754</v>
      </c>
      <c r="F21" s="40" t="s">
        <v>108</v>
      </c>
      <c r="G21" s="40" t="s">
        <v>87</v>
      </c>
      <c r="H21" s="40"/>
      <c r="I21" s="62">
        <v>1</v>
      </c>
      <c r="J21" s="238">
        <v>1.1010416666666666E-3</v>
      </c>
      <c r="K21" s="112" t="str">
        <f t="shared" si="0"/>
        <v>III A</v>
      </c>
      <c r="L21" s="40" t="s">
        <v>755</v>
      </c>
      <c r="M21" s="67" t="s">
        <v>756</v>
      </c>
      <c r="N21" s="251" t="s">
        <v>692</v>
      </c>
      <c r="O21" s="67" t="s">
        <v>720</v>
      </c>
      <c r="P21" s="249"/>
      <c r="Q21" s="250"/>
    </row>
    <row r="22" spans="1:17" s="78" customFormat="1" ht="18" customHeight="1">
      <c r="A22" s="60">
        <v>16</v>
      </c>
      <c r="B22" s="112" t="s">
        <v>693</v>
      </c>
      <c r="C22" s="37" t="s">
        <v>694</v>
      </c>
      <c r="D22" s="38" t="s">
        <v>695</v>
      </c>
      <c r="E22" s="39" t="s">
        <v>696</v>
      </c>
      <c r="F22" s="40" t="s">
        <v>337</v>
      </c>
      <c r="G22" s="40" t="s">
        <v>338</v>
      </c>
      <c r="H22" s="40" t="s">
        <v>339</v>
      </c>
      <c r="I22" s="62"/>
      <c r="J22" s="238">
        <v>1.1016203703703704E-3</v>
      </c>
      <c r="K22" s="112" t="str">
        <f t="shared" si="0"/>
        <v>III A</v>
      </c>
      <c r="L22" s="40" t="s">
        <v>697</v>
      </c>
      <c r="M22" s="67" t="s">
        <v>698</v>
      </c>
      <c r="N22" s="251" t="s">
        <v>691</v>
      </c>
      <c r="O22" s="67" t="s">
        <v>691</v>
      </c>
      <c r="P22" s="249"/>
      <c r="Q22" s="250"/>
    </row>
    <row r="23" spans="1:17" s="78" customFormat="1" ht="18" customHeight="1">
      <c r="A23" s="60">
        <v>17</v>
      </c>
      <c r="B23" s="112" t="s">
        <v>699</v>
      </c>
      <c r="C23" s="37" t="s">
        <v>700</v>
      </c>
      <c r="D23" s="38" t="s">
        <v>701</v>
      </c>
      <c r="E23" s="39">
        <v>37352</v>
      </c>
      <c r="F23" s="40" t="s">
        <v>66</v>
      </c>
      <c r="G23" s="40" t="s">
        <v>67</v>
      </c>
      <c r="H23" s="40"/>
      <c r="I23" s="62"/>
      <c r="J23" s="238">
        <v>1.1065972222222224E-3</v>
      </c>
      <c r="K23" s="112" t="str">
        <f t="shared" si="0"/>
        <v>III A</v>
      </c>
      <c r="L23" s="40" t="s">
        <v>310</v>
      </c>
      <c r="M23" s="67" t="s">
        <v>702</v>
      </c>
      <c r="N23" s="251" t="s">
        <v>691</v>
      </c>
      <c r="O23" s="67" t="s">
        <v>703</v>
      </c>
      <c r="P23" s="249"/>
      <c r="Q23" s="250"/>
    </row>
    <row r="24" spans="1:17" s="78" customFormat="1" ht="18" customHeight="1">
      <c r="A24" s="60">
        <v>18</v>
      </c>
      <c r="B24" s="112" t="s">
        <v>704</v>
      </c>
      <c r="C24" s="37" t="s">
        <v>705</v>
      </c>
      <c r="D24" s="38" t="s">
        <v>706</v>
      </c>
      <c r="E24" s="39" t="s">
        <v>707</v>
      </c>
      <c r="F24" s="40" t="s">
        <v>530</v>
      </c>
      <c r="G24" s="40" t="s">
        <v>236</v>
      </c>
      <c r="H24" s="40" t="s">
        <v>531</v>
      </c>
      <c r="I24" s="62"/>
      <c r="J24" s="238">
        <v>1.1113425925925926E-3</v>
      </c>
      <c r="K24" s="112" t="str">
        <f t="shared" si="0"/>
        <v>III A</v>
      </c>
      <c r="L24" s="40" t="s">
        <v>708</v>
      </c>
      <c r="M24" s="67" t="s">
        <v>709</v>
      </c>
      <c r="N24" s="251" t="s">
        <v>691</v>
      </c>
      <c r="O24" s="67" t="s">
        <v>710</v>
      </c>
      <c r="P24" s="249"/>
      <c r="Q24" s="250"/>
    </row>
    <row r="25" spans="1:17" s="78" customFormat="1" ht="18" customHeight="1">
      <c r="A25" s="60">
        <v>19</v>
      </c>
      <c r="B25" s="112" t="s">
        <v>711</v>
      </c>
      <c r="C25" s="37" t="s">
        <v>712</v>
      </c>
      <c r="D25" s="38" t="s">
        <v>713</v>
      </c>
      <c r="E25" s="39" t="s">
        <v>714</v>
      </c>
      <c r="F25" s="40" t="s">
        <v>108</v>
      </c>
      <c r="G25" s="40" t="s">
        <v>87</v>
      </c>
      <c r="H25" s="40"/>
      <c r="I25" s="62"/>
      <c r="J25" s="238">
        <v>1.1207175925925926E-3</v>
      </c>
      <c r="K25" s="112" t="str">
        <f t="shared" si="0"/>
        <v>III A</v>
      </c>
      <c r="L25" s="40" t="s">
        <v>88</v>
      </c>
      <c r="M25" s="67" t="s">
        <v>715</v>
      </c>
      <c r="N25" s="251" t="s">
        <v>691</v>
      </c>
      <c r="O25" s="67" t="s">
        <v>716</v>
      </c>
      <c r="P25" s="249"/>
      <c r="Q25" s="250"/>
    </row>
    <row r="26" spans="1:17" s="78" customFormat="1" ht="18" customHeight="1">
      <c r="A26" s="60">
        <v>20</v>
      </c>
      <c r="B26" s="112" t="s">
        <v>717</v>
      </c>
      <c r="C26" s="37" t="s">
        <v>544</v>
      </c>
      <c r="D26" s="38" t="s">
        <v>718</v>
      </c>
      <c r="E26" s="39" t="s">
        <v>719</v>
      </c>
      <c r="F26" s="40" t="s">
        <v>23</v>
      </c>
      <c r="G26" s="40" t="s">
        <v>24</v>
      </c>
      <c r="H26" s="40"/>
      <c r="I26" s="62" t="s">
        <v>18</v>
      </c>
      <c r="J26" s="238">
        <v>1.1400462962962963E-3</v>
      </c>
      <c r="K26" s="112" t="str">
        <f t="shared" si="0"/>
        <v>III A</v>
      </c>
      <c r="L26" s="40" t="s">
        <v>504</v>
      </c>
      <c r="M26" s="67" t="s">
        <v>98</v>
      </c>
      <c r="N26" s="251" t="s">
        <v>691</v>
      </c>
      <c r="O26" s="67" t="s">
        <v>720</v>
      </c>
      <c r="P26" s="249"/>
      <c r="Q26" s="250"/>
    </row>
    <row r="27" spans="1:17" s="78" customFormat="1" ht="18" customHeight="1">
      <c r="A27" s="60">
        <v>21</v>
      </c>
      <c r="B27" s="112" t="s">
        <v>721</v>
      </c>
      <c r="C27" s="37" t="s">
        <v>722</v>
      </c>
      <c r="D27" s="38" t="s">
        <v>723</v>
      </c>
      <c r="E27" s="39" t="s">
        <v>724</v>
      </c>
      <c r="F27" s="40" t="s">
        <v>296</v>
      </c>
      <c r="G27" s="40" t="s">
        <v>297</v>
      </c>
      <c r="H27" s="40"/>
      <c r="I27" s="62" t="s">
        <v>18</v>
      </c>
      <c r="J27" s="238">
        <v>1.1574074074074073E-3</v>
      </c>
      <c r="K27" s="112" t="str">
        <f t="shared" si="0"/>
        <v>III A</v>
      </c>
      <c r="L27" s="40" t="s">
        <v>298</v>
      </c>
      <c r="M27" s="67" t="s">
        <v>725</v>
      </c>
      <c r="N27" s="251" t="s">
        <v>691</v>
      </c>
      <c r="O27" s="67" t="s">
        <v>726</v>
      </c>
      <c r="P27" s="249"/>
      <c r="Q27" s="250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8"/>
  <sheetViews>
    <sheetView topLeftCell="A13" workbookViewId="0">
      <selection activeCell="F30" sqref="F30"/>
    </sheetView>
  </sheetViews>
  <sheetFormatPr defaultColWidth="9.109375" defaultRowHeight="13.2"/>
  <cols>
    <col min="1" max="1" width="5.6640625" style="358" customWidth="1"/>
    <col min="2" max="2" width="5" style="358" customWidth="1"/>
    <col min="3" max="3" width="11.109375" style="358" customWidth="1"/>
    <col min="4" max="4" width="14.33203125" style="358" bestFit="1" customWidth="1"/>
    <col min="5" max="5" width="10.6640625" style="400" customWidth="1"/>
    <col min="6" max="6" width="14.109375" style="414" customWidth="1"/>
    <col min="7" max="7" width="14.88671875" style="414" customWidth="1"/>
    <col min="8" max="8" width="8.6640625" style="414" customWidth="1"/>
    <col min="9" max="9" width="5.88671875" style="414" bestFit="1" customWidth="1"/>
    <col min="10" max="10" width="9.109375" style="459"/>
    <col min="11" max="11" width="4.5546875" style="185" bestFit="1" customWidth="1"/>
    <col min="12" max="12" width="30.33203125" style="392" customWidth="1"/>
    <col min="13" max="13" width="6.109375" style="358" hidden="1" customWidth="1"/>
    <col min="14" max="14" width="1.33203125" style="358" hidden="1" customWidth="1"/>
    <col min="15" max="15" width="0" style="358" hidden="1" customWidth="1"/>
    <col min="16" max="16384" width="9.109375" style="358"/>
  </cols>
  <sheetData>
    <row r="1" spans="1:14" s="49" customFormat="1" ht="15.6">
      <c r="A1" s="120" t="s">
        <v>0</v>
      </c>
      <c r="D1" s="121"/>
      <c r="E1" s="122"/>
      <c r="F1" s="122"/>
      <c r="G1" s="122"/>
      <c r="H1" s="123"/>
      <c r="I1" s="123"/>
      <c r="J1" s="124"/>
      <c r="K1" s="7"/>
      <c r="L1" s="125"/>
    </row>
    <row r="2" spans="1:14" s="49" customFormat="1" ht="15.6">
      <c r="A2" s="49" t="s">
        <v>1005</v>
      </c>
      <c r="D2" s="121"/>
      <c r="E2" s="122"/>
      <c r="F2" s="122"/>
      <c r="G2" s="123"/>
      <c r="H2" s="123"/>
      <c r="I2" s="124"/>
      <c r="J2" s="124"/>
      <c r="K2" s="6"/>
      <c r="L2" s="126"/>
    </row>
    <row r="3" spans="1:14" s="392" customFormat="1" ht="12" customHeight="1">
      <c r="A3" s="358"/>
      <c r="B3" s="358"/>
      <c r="C3" s="358"/>
      <c r="D3" s="385"/>
      <c r="E3" s="386"/>
      <c r="F3" s="387"/>
      <c r="G3" s="387"/>
      <c r="H3" s="387"/>
      <c r="I3" s="387"/>
      <c r="J3" s="454"/>
      <c r="K3" s="174"/>
      <c r="L3" s="455"/>
    </row>
    <row r="4" spans="1:14" s="393" customFormat="1" ht="15.6">
      <c r="C4" s="49" t="s">
        <v>1181</v>
      </c>
      <c r="D4" s="394"/>
      <c r="E4" s="456"/>
      <c r="F4" s="456"/>
      <c r="G4" s="456"/>
      <c r="H4" s="396"/>
      <c r="I4" s="396"/>
      <c r="J4" s="457"/>
      <c r="K4" s="177"/>
    </row>
    <row r="5" spans="1:14" s="393" customFormat="1" ht="18" customHeight="1" thickBot="1">
      <c r="A5" s="54"/>
      <c r="B5" s="54"/>
      <c r="C5" s="417">
        <v>1</v>
      </c>
      <c r="D5" s="417" t="s">
        <v>842</v>
      </c>
      <c r="E5" s="456"/>
      <c r="F5" s="456"/>
      <c r="G5" s="456"/>
      <c r="H5" s="396"/>
      <c r="I5" s="396"/>
      <c r="J5" s="457"/>
      <c r="K5" s="177"/>
    </row>
    <row r="6" spans="1:14" s="314" customFormat="1" ht="18" customHeight="1" thickBot="1">
      <c r="A6" s="246" t="s">
        <v>46</v>
      </c>
      <c r="B6" s="419" t="s">
        <v>50</v>
      </c>
      <c r="C6" s="420" t="s">
        <v>4</v>
      </c>
      <c r="D6" s="421" t="s">
        <v>5</v>
      </c>
      <c r="E6" s="339" t="s">
        <v>6</v>
      </c>
      <c r="F6" s="340" t="s">
        <v>7</v>
      </c>
      <c r="G6" s="28" t="s">
        <v>8</v>
      </c>
      <c r="H6" s="341" t="s">
        <v>51</v>
      </c>
      <c r="I6" s="341" t="s">
        <v>10</v>
      </c>
      <c r="J6" s="339" t="s">
        <v>221</v>
      </c>
      <c r="K6" s="183" t="s">
        <v>12</v>
      </c>
      <c r="L6" s="342" t="s">
        <v>13</v>
      </c>
    </row>
    <row r="7" spans="1:14" s="51" customFormat="1" ht="18" customHeight="1">
      <c r="A7" s="407">
        <v>1</v>
      </c>
      <c r="B7" s="112" t="s">
        <v>662</v>
      </c>
      <c r="C7" s="37" t="s">
        <v>663</v>
      </c>
      <c r="D7" s="38" t="s">
        <v>664</v>
      </c>
      <c r="E7" s="39" t="s">
        <v>665</v>
      </c>
      <c r="F7" s="40" t="s">
        <v>108</v>
      </c>
      <c r="G7" s="40" t="s">
        <v>87</v>
      </c>
      <c r="H7" s="40"/>
      <c r="I7" s="62"/>
      <c r="J7" s="458">
        <v>2.2651620370370373E-3</v>
      </c>
      <c r="K7" s="61" t="str">
        <f t="shared" ref="K7:K15" si="0">IF(ISBLANK(J7),"",IF(J7&lt;=0.00202546296296296,"KSM",IF(J7&lt;=0.00216435185185185,"I A",IF(J7&lt;=0.00233796296296296,"II A",IF(J7&lt;=0.00256944444444444,"III A",IF(J7&lt;=0.00280092592592593,"I JA",IF(J7&lt;=0.00303240740740741,"II JA",IF(J7&lt;=0.00320601851851852,"III JA"))))))))</f>
        <v>II A</v>
      </c>
      <c r="L7" s="40" t="s">
        <v>666</v>
      </c>
      <c r="M7" s="16" t="s">
        <v>98</v>
      </c>
      <c r="N7" s="10" t="s">
        <v>1182</v>
      </c>
    </row>
    <row r="8" spans="1:14" s="51" customFormat="1" ht="18" customHeight="1">
      <c r="A8" s="407">
        <v>2</v>
      </c>
      <c r="B8" s="423" t="s">
        <v>634</v>
      </c>
      <c r="C8" s="164" t="s">
        <v>452</v>
      </c>
      <c r="D8" s="165" t="s">
        <v>635</v>
      </c>
      <c r="E8" s="166">
        <v>37390</v>
      </c>
      <c r="F8" s="167" t="s">
        <v>66</v>
      </c>
      <c r="G8" s="167" t="s">
        <v>67</v>
      </c>
      <c r="H8" s="167"/>
      <c r="I8" s="410"/>
      <c r="J8" s="458">
        <v>2.375578703703704E-3</v>
      </c>
      <c r="K8" s="61" t="str">
        <f t="shared" si="0"/>
        <v>III A</v>
      </c>
      <c r="L8" s="167" t="s">
        <v>68</v>
      </c>
      <c r="M8" s="437" t="s">
        <v>98</v>
      </c>
    </row>
    <row r="9" spans="1:14" s="51" customFormat="1" ht="18" customHeight="1">
      <c r="A9" s="60">
        <v>3</v>
      </c>
      <c r="B9" s="423" t="s">
        <v>1183</v>
      </c>
      <c r="C9" s="164" t="s">
        <v>1184</v>
      </c>
      <c r="D9" s="165" t="s">
        <v>1185</v>
      </c>
      <c r="E9" s="166" t="s">
        <v>1186</v>
      </c>
      <c r="F9" s="167" t="s">
        <v>16</v>
      </c>
      <c r="G9" s="167" t="s">
        <v>17</v>
      </c>
      <c r="H9" s="167" t="s">
        <v>1032</v>
      </c>
      <c r="I9" s="410" t="s">
        <v>18</v>
      </c>
      <c r="J9" s="458">
        <v>2.4371527777777781E-3</v>
      </c>
      <c r="K9" s="61" t="str">
        <f t="shared" si="0"/>
        <v>III A</v>
      </c>
      <c r="L9" s="167" t="s">
        <v>1187</v>
      </c>
      <c r="M9" s="437" t="s">
        <v>98</v>
      </c>
    </row>
    <row r="10" spans="1:14" s="10" customFormat="1" ht="18" customHeight="1">
      <c r="A10" s="407">
        <v>4</v>
      </c>
      <c r="B10" s="423" t="s">
        <v>637</v>
      </c>
      <c r="C10" s="164" t="s">
        <v>278</v>
      </c>
      <c r="D10" s="165" t="s">
        <v>638</v>
      </c>
      <c r="E10" s="166">
        <v>37348</v>
      </c>
      <c r="F10" s="167" t="s">
        <v>373</v>
      </c>
      <c r="G10" s="167" t="s">
        <v>236</v>
      </c>
      <c r="H10" s="167" t="s">
        <v>639</v>
      </c>
      <c r="I10" s="410"/>
      <c r="J10" s="458">
        <v>2.5002314814814813E-3</v>
      </c>
      <c r="K10" s="61" t="str">
        <f t="shared" si="0"/>
        <v>III A</v>
      </c>
      <c r="L10" s="167" t="s">
        <v>640</v>
      </c>
      <c r="M10" s="437" t="s">
        <v>1188</v>
      </c>
      <c r="N10" s="51"/>
    </row>
    <row r="11" spans="1:14" s="51" customFormat="1" ht="18" customHeight="1">
      <c r="A11" s="407">
        <v>5</v>
      </c>
      <c r="B11" s="423" t="s">
        <v>1189</v>
      </c>
      <c r="C11" s="164" t="s">
        <v>1190</v>
      </c>
      <c r="D11" s="165" t="s">
        <v>1191</v>
      </c>
      <c r="E11" s="166" t="s">
        <v>1192</v>
      </c>
      <c r="F11" s="167" t="s">
        <v>37</v>
      </c>
      <c r="G11" s="167" t="s">
        <v>24</v>
      </c>
      <c r="H11" s="167" t="s">
        <v>511</v>
      </c>
      <c r="I11" s="410"/>
      <c r="J11" s="458">
        <v>2.528125E-3</v>
      </c>
      <c r="K11" s="61" t="str">
        <f t="shared" si="0"/>
        <v>III A</v>
      </c>
      <c r="L11" s="167" t="s">
        <v>512</v>
      </c>
      <c r="M11" s="437" t="s">
        <v>1193</v>
      </c>
    </row>
    <row r="12" spans="1:14" s="51" customFormat="1" ht="18" customHeight="1">
      <c r="A12" s="407">
        <v>6</v>
      </c>
      <c r="B12" s="423" t="s">
        <v>526</v>
      </c>
      <c r="C12" s="164" t="s">
        <v>527</v>
      </c>
      <c r="D12" s="165" t="s">
        <v>528</v>
      </c>
      <c r="E12" s="166" t="s">
        <v>529</v>
      </c>
      <c r="F12" s="167" t="s">
        <v>530</v>
      </c>
      <c r="G12" s="167" t="s">
        <v>236</v>
      </c>
      <c r="H12" s="167" t="s">
        <v>531</v>
      </c>
      <c r="I12" s="410"/>
      <c r="J12" s="458">
        <v>2.6175925925925928E-3</v>
      </c>
      <c r="K12" s="61" t="str">
        <f t="shared" si="0"/>
        <v>I JA</v>
      </c>
      <c r="L12" s="167" t="s">
        <v>532</v>
      </c>
      <c r="M12" s="437" t="s">
        <v>1194</v>
      </c>
    </row>
    <row r="13" spans="1:14" s="51" customFormat="1" ht="18" customHeight="1">
      <c r="A13" s="407">
        <v>7</v>
      </c>
      <c r="B13" s="423" t="s">
        <v>650</v>
      </c>
      <c r="C13" s="164" t="s">
        <v>651</v>
      </c>
      <c r="D13" s="165" t="s">
        <v>652</v>
      </c>
      <c r="E13" s="166">
        <v>37666</v>
      </c>
      <c r="F13" s="167" t="s">
        <v>108</v>
      </c>
      <c r="G13" s="167" t="s">
        <v>87</v>
      </c>
      <c r="H13" s="167"/>
      <c r="I13" s="410"/>
      <c r="J13" s="458">
        <v>2.6233796296296296E-3</v>
      </c>
      <c r="K13" s="61" t="str">
        <f t="shared" si="0"/>
        <v>I JA</v>
      </c>
      <c r="L13" s="167" t="s">
        <v>133</v>
      </c>
      <c r="M13" s="437" t="s">
        <v>98</v>
      </c>
    </row>
    <row r="14" spans="1:14" s="51" customFormat="1" ht="18" customHeight="1">
      <c r="A14" s="407">
        <v>8</v>
      </c>
      <c r="B14" s="423" t="s">
        <v>513</v>
      </c>
      <c r="C14" s="164" t="s">
        <v>514</v>
      </c>
      <c r="D14" s="165" t="s">
        <v>515</v>
      </c>
      <c r="E14" s="166" t="s">
        <v>516</v>
      </c>
      <c r="F14" s="167" t="s">
        <v>517</v>
      </c>
      <c r="G14" s="167" t="s">
        <v>236</v>
      </c>
      <c r="H14" s="167"/>
      <c r="I14" s="410"/>
      <c r="J14" s="458">
        <v>2.700347222222222E-3</v>
      </c>
      <c r="K14" s="61" t="str">
        <f t="shared" si="0"/>
        <v>I JA</v>
      </c>
      <c r="L14" s="167" t="s">
        <v>518</v>
      </c>
      <c r="M14" s="437" t="s">
        <v>1195</v>
      </c>
    </row>
    <row r="15" spans="1:14" s="51" customFormat="1" ht="18" customHeight="1">
      <c r="A15" s="407">
        <v>9</v>
      </c>
      <c r="B15" s="423" t="s">
        <v>623</v>
      </c>
      <c r="C15" s="164" t="s">
        <v>624</v>
      </c>
      <c r="D15" s="165" t="s">
        <v>625</v>
      </c>
      <c r="E15" s="166">
        <v>37468</v>
      </c>
      <c r="F15" s="167" t="s">
        <v>408</v>
      </c>
      <c r="G15" s="167" t="s">
        <v>171</v>
      </c>
      <c r="H15" s="167"/>
      <c r="I15" s="410"/>
      <c r="J15" s="458">
        <v>2.7400462962962964E-3</v>
      </c>
      <c r="K15" s="61" t="str">
        <f t="shared" si="0"/>
        <v>I JA</v>
      </c>
      <c r="L15" s="167" t="s">
        <v>409</v>
      </c>
      <c r="M15" s="437" t="s">
        <v>1196</v>
      </c>
    </row>
    <row r="16" spans="1:14" s="51" customFormat="1" ht="18" customHeight="1">
      <c r="A16" s="407"/>
      <c r="B16" s="423" t="s">
        <v>1197</v>
      </c>
      <c r="C16" s="164" t="s">
        <v>452</v>
      </c>
      <c r="D16" s="165" t="s">
        <v>111</v>
      </c>
      <c r="E16" s="166">
        <v>37817</v>
      </c>
      <c r="F16" s="167" t="s">
        <v>37</v>
      </c>
      <c r="G16" s="167" t="s">
        <v>24</v>
      </c>
      <c r="H16" s="167" t="s">
        <v>511</v>
      </c>
      <c r="I16" s="410"/>
      <c r="J16" s="458" t="s">
        <v>41</v>
      </c>
      <c r="K16" s="61"/>
      <c r="L16" s="167" t="s">
        <v>512</v>
      </c>
      <c r="M16" s="437" t="s">
        <v>1198</v>
      </c>
    </row>
    <row r="17" spans="1:13" s="393" customFormat="1" ht="18" customHeight="1" thickBot="1">
      <c r="A17" s="54"/>
      <c r="B17" s="54"/>
      <c r="C17" s="417">
        <v>2</v>
      </c>
      <c r="D17" s="417" t="s">
        <v>842</v>
      </c>
      <c r="E17" s="456"/>
      <c r="F17" s="456"/>
      <c r="G17" s="456"/>
      <c r="H17" s="396"/>
      <c r="I17" s="396"/>
      <c r="J17" s="457"/>
      <c r="K17" s="177"/>
    </row>
    <row r="18" spans="1:13" s="314" customFormat="1" ht="18" customHeight="1" thickBot="1">
      <c r="A18" s="246" t="s">
        <v>46</v>
      </c>
      <c r="B18" s="419" t="s">
        <v>50</v>
      </c>
      <c r="C18" s="420" t="s">
        <v>4</v>
      </c>
      <c r="D18" s="421" t="s">
        <v>5</v>
      </c>
      <c r="E18" s="339" t="s">
        <v>6</v>
      </c>
      <c r="F18" s="340" t="s">
        <v>7</v>
      </c>
      <c r="G18" s="28" t="s">
        <v>8</v>
      </c>
      <c r="H18" s="341" t="s">
        <v>51</v>
      </c>
      <c r="I18" s="341" t="s">
        <v>10</v>
      </c>
      <c r="J18" s="339" t="s">
        <v>221</v>
      </c>
      <c r="K18" s="183" t="s">
        <v>12</v>
      </c>
      <c r="L18" s="342" t="s">
        <v>13</v>
      </c>
    </row>
    <row r="19" spans="1:13" s="51" customFormat="1" ht="18" customHeight="1">
      <c r="A19" s="407">
        <v>1</v>
      </c>
      <c r="B19" s="423" t="s">
        <v>657</v>
      </c>
      <c r="C19" s="164" t="s">
        <v>651</v>
      </c>
      <c r="D19" s="165" t="s">
        <v>658</v>
      </c>
      <c r="E19" s="166" t="s">
        <v>659</v>
      </c>
      <c r="F19" s="167" t="s">
        <v>187</v>
      </c>
      <c r="G19" s="167" t="s">
        <v>24</v>
      </c>
      <c r="H19" s="167"/>
      <c r="I19" s="410"/>
      <c r="J19" s="458">
        <v>2.1250000000000002E-3</v>
      </c>
      <c r="K19" s="61" t="str">
        <f t="shared" ref="K19:K27" si="1">IF(ISBLANK(J19),"",IF(J19&lt;=0.00202546296296296,"KSM",IF(J19&lt;=0.00216435185185185,"I A",IF(J19&lt;=0.00233796296296296,"II A",IF(J19&lt;=0.00256944444444444,"III A",IF(J19&lt;=0.00280092592592593,"I JA",IF(J19&lt;=0.00303240740740741,"II JA",IF(J19&lt;=0.00320601851851852,"III JA"))))))))</f>
        <v>I A</v>
      </c>
      <c r="L19" s="167" t="s">
        <v>660</v>
      </c>
      <c r="M19" s="437" t="s">
        <v>1199</v>
      </c>
    </row>
    <row r="20" spans="1:13" s="51" customFormat="1" ht="18" customHeight="1">
      <c r="A20" s="407">
        <v>2</v>
      </c>
      <c r="B20" s="423" t="s">
        <v>1200</v>
      </c>
      <c r="C20" s="164" t="s">
        <v>1184</v>
      </c>
      <c r="D20" s="165" t="s">
        <v>1201</v>
      </c>
      <c r="E20" s="166" t="s">
        <v>1202</v>
      </c>
      <c r="F20" s="167" t="s">
        <v>1203</v>
      </c>
      <c r="G20" s="167" t="s">
        <v>1204</v>
      </c>
      <c r="H20" s="167"/>
      <c r="I20" s="410"/>
      <c r="J20" s="458">
        <v>2.1513888888888889E-3</v>
      </c>
      <c r="K20" s="61" t="str">
        <f t="shared" si="1"/>
        <v>I A</v>
      </c>
      <c r="L20" s="167" t="s">
        <v>1205</v>
      </c>
      <c r="M20" s="437" t="s">
        <v>98</v>
      </c>
    </row>
    <row r="21" spans="1:13" s="51" customFormat="1" ht="18" customHeight="1">
      <c r="A21" s="407">
        <v>3</v>
      </c>
      <c r="B21" s="423">
        <v>8</v>
      </c>
      <c r="C21" s="164" t="s">
        <v>493</v>
      </c>
      <c r="D21" s="165" t="s">
        <v>494</v>
      </c>
      <c r="E21" s="166" t="s">
        <v>495</v>
      </c>
      <c r="F21" s="167" t="s">
        <v>496</v>
      </c>
      <c r="G21" s="167" t="s">
        <v>87</v>
      </c>
      <c r="H21" s="167"/>
      <c r="I21" s="410"/>
      <c r="J21" s="458">
        <v>2.2140046296296296E-3</v>
      </c>
      <c r="K21" s="61" t="str">
        <f t="shared" si="1"/>
        <v>II A</v>
      </c>
      <c r="L21" s="167" t="s">
        <v>497</v>
      </c>
      <c r="M21" s="437" t="s">
        <v>1206</v>
      </c>
    </row>
    <row r="22" spans="1:13" s="51" customFormat="1" ht="18" customHeight="1">
      <c r="A22" s="407">
        <v>4</v>
      </c>
      <c r="B22" s="423" t="s">
        <v>1207</v>
      </c>
      <c r="C22" s="164" t="s">
        <v>614</v>
      </c>
      <c r="D22" s="165" t="s">
        <v>1208</v>
      </c>
      <c r="E22" s="166">
        <v>38054</v>
      </c>
      <c r="F22" s="167" t="s">
        <v>170</v>
      </c>
      <c r="G22" s="167" t="s">
        <v>171</v>
      </c>
      <c r="H22" s="167"/>
      <c r="I22" s="410" t="s">
        <v>18</v>
      </c>
      <c r="J22" s="458">
        <v>2.2564814814814813E-3</v>
      </c>
      <c r="K22" s="61" t="str">
        <f t="shared" si="1"/>
        <v>II A</v>
      </c>
      <c r="L22" s="167" t="s">
        <v>552</v>
      </c>
      <c r="M22" s="437" t="s">
        <v>1209</v>
      </c>
    </row>
    <row r="23" spans="1:13" s="51" customFormat="1" ht="18" customHeight="1">
      <c r="A23" s="407">
        <v>5</v>
      </c>
      <c r="B23" s="423" t="s">
        <v>498</v>
      </c>
      <c r="C23" s="164" t="s">
        <v>499</v>
      </c>
      <c r="D23" s="165" t="s">
        <v>500</v>
      </c>
      <c r="E23" s="166">
        <v>37755</v>
      </c>
      <c r="F23" s="167" t="s">
        <v>296</v>
      </c>
      <c r="G23" s="167" t="s">
        <v>297</v>
      </c>
      <c r="H23" s="167"/>
      <c r="I23" s="410"/>
      <c r="J23" s="458">
        <v>2.2853009259259263E-3</v>
      </c>
      <c r="K23" s="61" t="str">
        <f t="shared" si="1"/>
        <v>II A</v>
      </c>
      <c r="L23" s="167" t="s">
        <v>298</v>
      </c>
      <c r="M23" s="437" t="s">
        <v>1210</v>
      </c>
    </row>
    <row r="24" spans="1:13" s="51" customFormat="1" ht="18" customHeight="1">
      <c r="A24" s="407">
        <v>6</v>
      </c>
      <c r="B24" s="423" t="s">
        <v>501</v>
      </c>
      <c r="C24" s="164" t="s">
        <v>502</v>
      </c>
      <c r="D24" s="165" t="s">
        <v>503</v>
      </c>
      <c r="E24" s="166">
        <v>37395</v>
      </c>
      <c r="F24" s="167" t="s">
        <v>187</v>
      </c>
      <c r="G24" s="167" t="s">
        <v>24</v>
      </c>
      <c r="H24" s="167"/>
      <c r="I24" s="410"/>
      <c r="J24" s="458">
        <v>2.3949074074074072E-3</v>
      </c>
      <c r="K24" s="61" t="str">
        <f t="shared" si="1"/>
        <v>III A</v>
      </c>
      <c r="L24" s="167" t="s">
        <v>504</v>
      </c>
      <c r="M24" s="437" t="s">
        <v>1211</v>
      </c>
    </row>
    <row r="25" spans="1:13" s="51" customFormat="1" ht="18" customHeight="1">
      <c r="A25" s="407">
        <v>7</v>
      </c>
      <c r="B25" s="423" t="s">
        <v>1212</v>
      </c>
      <c r="C25" s="164" t="s">
        <v>1213</v>
      </c>
      <c r="D25" s="165" t="s">
        <v>1214</v>
      </c>
      <c r="E25" s="166" t="s">
        <v>1215</v>
      </c>
      <c r="F25" s="167" t="s">
        <v>947</v>
      </c>
      <c r="G25" s="167" t="s">
        <v>80</v>
      </c>
      <c r="H25" s="167"/>
      <c r="I25" s="410" t="s">
        <v>18</v>
      </c>
      <c r="J25" s="458">
        <v>2.4667824074074076E-3</v>
      </c>
      <c r="K25" s="61" t="str">
        <f t="shared" si="1"/>
        <v>III A</v>
      </c>
      <c r="L25" s="167" t="s">
        <v>1216</v>
      </c>
      <c r="M25" s="437" t="s">
        <v>1217</v>
      </c>
    </row>
    <row r="26" spans="1:13" s="51" customFormat="1" ht="18" customHeight="1">
      <c r="A26" s="407">
        <v>8</v>
      </c>
      <c r="B26" s="423" t="s">
        <v>519</v>
      </c>
      <c r="C26" s="164" t="s">
        <v>520</v>
      </c>
      <c r="D26" s="165" t="s">
        <v>521</v>
      </c>
      <c r="E26" s="166" t="s">
        <v>522</v>
      </c>
      <c r="F26" s="167" t="s">
        <v>235</v>
      </c>
      <c r="G26" s="167" t="s">
        <v>236</v>
      </c>
      <c r="H26" s="167"/>
      <c r="I26" s="410"/>
      <c r="J26" s="458">
        <v>2.4688657407407407E-3</v>
      </c>
      <c r="K26" s="61" t="str">
        <f t="shared" si="1"/>
        <v>III A</v>
      </c>
      <c r="L26" s="167" t="s">
        <v>237</v>
      </c>
      <c r="M26" s="437" t="s">
        <v>1218</v>
      </c>
    </row>
    <row r="27" spans="1:13" s="51" customFormat="1" ht="18" customHeight="1">
      <c r="A27" s="407">
        <v>9</v>
      </c>
      <c r="B27" s="423" t="s">
        <v>533</v>
      </c>
      <c r="C27" s="164" t="s">
        <v>534</v>
      </c>
      <c r="D27" s="165" t="s">
        <v>535</v>
      </c>
      <c r="E27" s="166" t="s">
        <v>536</v>
      </c>
      <c r="F27" s="167" t="s">
        <v>517</v>
      </c>
      <c r="G27" s="167" t="s">
        <v>236</v>
      </c>
      <c r="H27" s="167"/>
      <c r="I27" s="410"/>
      <c r="J27" s="458">
        <v>2.6082175925925925E-3</v>
      </c>
      <c r="K27" s="61" t="str">
        <f t="shared" si="1"/>
        <v>I JA</v>
      </c>
      <c r="L27" s="167" t="s">
        <v>518</v>
      </c>
      <c r="M27" s="437" t="s">
        <v>1219</v>
      </c>
    </row>
    <row r="28" spans="1:13" s="51" customFormat="1" ht="18" customHeight="1">
      <c r="A28" s="407"/>
      <c r="B28" s="423" t="s">
        <v>646</v>
      </c>
      <c r="C28" s="164" t="s">
        <v>647</v>
      </c>
      <c r="D28" s="165" t="s">
        <v>648</v>
      </c>
      <c r="E28" s="166">
        <v>37985</v>
      </c>
      <c r="F28" s="167" t="s">
        <v>108</v>
      </c>
      <c r="G28" s="167" t="s">
        <v>87</v>
      </c>
      <c r="H28" s="167"/>
      <c r="I28" s="410"/>
      <c r="J28" s="458" t="s">
        <v>41</v>
      </c>
      <c r="K28" s="61"/>
      <c r="L28" s="167" t="s">
        <v>133</v>
      </c>
      <c r="M28" s="437" t="s">
        <v>1220</v>
      </c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6"/>
  <sheetViews>
    <sheetView topLeftCell="A10" workbookViewId="0">
      <selection activeCell="H27" sqref="H27"/>
    </sheetView>
  </sheetViews>
  <sheetFormatPr defaultColWidth="9.109375" defaultRowHeight="13.2"/>
  <cols>
    <col min="1" max="1" width="5.6640625" style="358" customWidth="1"/>
    <col min="2" max="2" width="5" style="358" customWidth="1"/>
    <col min="3" max="3" width="11.109375" style="358" customWidth="1"/>
    <col min="4" max="4" width="14.33203125" style="358" bestFit="1" customWidth="1"/>
    <col min="5" max="5" width="10.6640625" style="400" customWidth="1"/>
    <col min="6" max="6" width="14.109375" style="414" customWidth="1"/>
    <col min="7" max="7" width="14.88671875" style="414" customWidth="1"/>
    <col min="8" max="8" width="8.6640625" style="414" customWidth="1"/>
    <col min="9" max="9" width="5.88671875" style="414" bestFit="1" customWidth="1"/>
    <col min="10" max="10" width="9.109375" style="459"/>
    <col min="11" max="11" width="4.5546875" style="185" bestFit="1" customWidth="1"/>
    <col min="12" max="12" width="30.33203125" style="392" customWidth="1"/>
    <col min="13" max="13" width="6.109375" style="358" hidden="1" customWidth="1"/>
    <col min="14" max="14" width="1.33203125" style="358" hidden="1" customWidth="1"/>
    <col min="15" max="15" width="0" style="358" hidden="1" customWidth="1"/>
    <col min="16" max="16384" width="9.109375" style="358"/>
  </cols>
  <sheetData>
    <row r="1" spans="1:15" s="49" customFormat="1" ht="15.6">
      <c r="A1" s="120" t="s">
        <v>0</v>
      </c>
      <c r="D1" s="121"/>
      <c r="E1" s="122"/>
      <c r="F1" s="122"/>
      <c r="G1" s="122"/>
      <c r="H1" s="123"/>
      <c r="I1" s="123"/>
      <c r="J1" s="124"/>
      <c r="K1" s="7"/>
      <c r="L1" s="125"/>
    </row>
    <row r="2" spans="1:15" s="49" customFormat="1" ht="15.6">
      <c r="A2" s="49" t="s">
        <v>1005</v>
      </c>
      <c r="D2" s="121"/>
      <c r="E2" s="122"/>
      <c r="F2" s="122"/>
      <c r="G2" s="123"/>
      <c r="H2" s="123"/>
      <c r="I2" s="124"/>
      <c r="J2" s="124"/>
      <c r="K2" s="6"/>
      <c r="L2" s="126"/>
    </row>
    <row r="3" spans="1:15" s="392" customFormat="1" ht="12" customHeight="1">
      <c r="A3" s="358"/>
      <c r="B3" s="358"/>
      <c r="C3" s="358"/>
      <c r="D3" s="385"/>
      <c r="E3" s="386"/>
      <c r="F3" s="387"/>
      <c r="G3" s="387"/>
      <c r="H3" s="387"/>
      <c r="I3" s="387"/>
      <c r="J3" s="454"/>
      <c r="K3" s="174"/>
      <c r="L3" s="455"/>
    </row>
    <row r="4" spans="1:15" s="393" customFormat="1" ht="15.6">
      <c r="C4" s="49" t="s">
        <v>1181</v>
      </c>
      <c r="D4" s="394"/>
      <c r="E4" s="456"/>
      <c r="F4" s="456"/>
      <c r="G4" s="456"/>
      <c r="H4" s="396"/>
      <c r="I4" s="396"/>
      <c r="J4" s="457"/>
      <c r="K4" s="177"/>
    </row>
    <row r="5" spans="1:15" s="393" customFormat="1" ht="18" customHeight="1" thickBot="1">
      <c r="A5" s="54"/>
      <c r="B5" s="54"/>
      <c r="C5" s="417"/>
      <c r="D5" s="417" t="s">
        <v>684</v>
      </c>
      <c r="E5" s="456"/>
      <c r="F5" s="456"/>
      <c r="G5" s="456"/>
      <c r="H5" s="396"/>
      <c r="I5" s="396"/>
      <c r="J5" s="457"/>
      <c r="K5" s="177"/>
    </row>
    <row r="6" spans="1:15" s="314" customFormat="1" ht="18" customHeight="1" thickBot="1">
      <c r="A6" s="246" t="s">
        <v>46</v>
      </c>
      <c r="B6" s="419" t="s">
        <v>50</v>
      </c>
      <c r="C6" s="420" t="s">
        <v>4</v>
      </c>
      <c r="D6" s="421" t="s">
        <v>5</v>
      </c>
      <c r="E6" s="339" t="s">
        <v>6</v>
      </c>
      <c r="F6" s="340" t="s">
        <v>7</v>
      </c>
      <c r="G6" s="28" t="s">
        <v>8</v>
      </c>
      <c r="H6" s="341" t="s">
        <v>51</v>
      </c>
      <c r="I6" s="341" t="s">
        <v>10</v>
      </c>
      <c r="J6" s="339" t="s">
        <v>221</v>
      </c>
      <c r="K6" s="183" t="s">
        <v>12</v>
      </c>
      <c r="L6" s="342" t="s">
        <v>13</v>
      </c>
    </row>
    <row r="7" spans="1:15" s="51" customFormat="1" ht="18" customHeight="1">
      <c r="A7" s="407">
        <v>1</v>
      </c>
      <c r="B7" s="423" t="s">
        <v>657</v>
      </c>
      <c r="C7" s="164" t="s">
        <v>651</v>
      </c>
      <c r="D7" s="165" t="s">
        <v>658</v>
      </c>
      <c r="E7" s="166" t="s">
        <v>659</v>
      </c>
      <c r="F7" s="167" t="s">
        <v>187</v>
      </c>
      <c r="G7" s="167" t="s">
        <v>24</v>
      </c>
      <c r="H7" s="167"/>
      <c r="I7" s="410">
        <v>18</v>
      </c>
      <c r="J7" s="458">
        <v>2.1250000000000002E-3</v>
      </c>
      <c r="K7" s="61" t="str">
        <f t="shared" ref="K7:K24" si="0">IF(ISBLANK(J7),"",IF(J7&lt;=0.00202546296296296,"KSM",IF(J7&lt;=0.00216435185185185,"I A",IF(J7&lt;=0.00233796296296296,"II A",IF(J7&lt;=0.00256944444444444,"III A",IF(J7&lt;=0.00280092592592593,"I JA",IF(J7&lt;=0.00303240740740741,"II JA",IF(J7&lt;=0.00320601851851852,"III JA"))))))))</f>
        <v>I A</v>
      </c>
      <c r="L7" s="167" t="s">
        <v>660</v>
      </c>
      <c r="M7" s="437" t="s">
        <v>1199</v>
      </c>
    </row>
    <row r="8" spans="1:15" s="51" customFormat="1" ht="18" customHeight="1">
      <c r="A8" s="407">
        <v>2</v>
      </c>
      <c r="B8" s="423" t="s">
        <v>1200</v>
      </c>
      <c r="C8" s="164" t="s">
        <v>1184</v>
      </c>
      <c r="D8" s="165" t="s">
        <v>1201</v>
      </c>
      <c r="E8" s="166" t="s">
        <v>1202</v>
      </c>
      <c r="F8" s="167" t="s">
        <v>1203</v>
      </c>
      <c r="G8" s="167" t="s">
        <v>1204</v>
      </c>
      <c r="H8" s="167"/>
      <c r="I8" s="410">
        <v>14</v>
      </c>
      <c r="J8" s="458">
        <v>2.1513888888888889E-3</v>
      </c>
      <c r="K8" s="61" t="str">
        <f t="shared" si="0"/>
        <v>I A</v>
      </c>
      <c r="L8" s="167" t="s">
        <v>1205</v>
      </c>
      <c r="M8" s="437" t="s">
        <v>98</v>
      </c>
    </row>
    <row r="9" spans="1:15" s="51" customFormat="1" ht="18" customHeight="1">
      <c r="A9" s="407">
        <v>3</v>
      </c>
      <c r="B9" s="423">
        <v>8</v>
      </c>
      <c r="C9" s="164" t="s">
        <v>493</v>
      </c>
      <c r="D9" s="165" t="s">
        <v>494</v>
      </c>
      <c r="E9" s="166" t="s">
        <v>495</v>
      </c>
      <c r="F9" s="167" t="s">
        <v>496</v>
      </c>
      <c r="G9" s="167" t="s">
        <v>87</v>
      </c>
      <c r="H9" s="167"/>
      <c r="I9" s="410">
        <v>11</v>
      </c>
      <c r="J9" s="458">
        <v>2.2140046296296296E-3</v>
      </c>
      <c r="K9" s="61" t="str">
        <f t="shared" si="0"/>
        <v>II A</v>
      </c>
      <c r="L9" s="167" t="s">
        <v>497</v>
      </c>
      <c r="M9" s="437" t="s">
        <v>1206</v>
      </c>
    </row>
    <row r="10" spans="1:15" s="10" customFormat="1" ht="18" customHeight="1">
      <c r="A10" s="407">
        <v>4</v>
      </c>
      <c r="B10" s="423" t="s">
        <v>1207</v>
      </c>
      <c r="C10" s="164" t="s">
        <v>614</v>
      </c>
      <c r="D10" s="165" t="s">
        <v>1208</v>
      </c>
      <c r="E10" s="166">
        <v>38054</v>
      </c>
      <c r="F10" s="167" t="s">
        <v>170</v>
      </c>
      <c r="G10" s="167" t="s">
        <v>171</v>
      </c>
      <c r="H10" s="167"/>
      <c r="I10" s="410" t="s">
        <v>18</v>
      </c>
      <c r="J10" s="458">
        <v>2.2564814814814813E-3</v>
      </c>
      <c r="K10" s="61" t="str">
        <f t="shared" si="0"/>
        <v>II A</v>
      </c>
      <c r="L10" s="167" t="s">
        <v>552</v>
      </c>
      <c r="M10" s="437" t="s">
        <v>1209</v>
      </c>
      <c r="N10" s="51"/>
      <c r="O10" s="51"/>
    </row>
    <row r="11" spans="1:15" s="51" customFormat="1" ht="18" customHeight="1">
      <c r="A11" s="407">
        <v>5</v>
      </c>
      <c r="B11" s="112" t="s">
        <v>662</v>
      </c>
      <c r="C11" s="37" t="s">
        <v>663</v>
      </c>
      <c r="D11" s="38" t="s">
        <v>664</v>
      </c>
      <c r="E11" s="39" t="s">
        <v>665</v>
      </c>
      <c r="F11" s="40" t="s">
        <v>108</v>
      </c>
      <c r="G11" s="40" t="s">
        <v>87</v>
      </c>
      <c r="H11" s="40"/>
      <c r="I11" s="62">
        <v>9</v>
      </c>
      <c r="J11" s="458">
        <v>2.2651620370370373E-3</v>
      </c>
      <c r="K11" s="61" t="str">
        <f t="shared" si="0"/>
        <v>II A</v>
      </c>
      <c r="L11" s="40" t="s">
        <v>666</v>
      </c>
      <c r="M11" s="16" t="s">
        <v>98</v>
      </c>
      <c r="N11" s="10" t="s">
        <v>1182</v>
      </c>
    </row>
    <row r="12" spans="1:15" s="51" customFormat="1" ht="18" customHeight="1">
      <c r="A12" s="407">
        <v>6</v>
      </c>
      <c r="B12" s="423" t="s">
        <v>498</v>
      </c>
      <c r="C12" s="164" t="s">
        <v>499</v>
      </c>
      <c r="D12" s="165" t="s">
        <v>500</v>
      </c>
      <c r="E12" s="166">
        <v>37755</v>
      </c>
      <c r="F12" s="167" t="s">
        <v>296</v>
      </c>
      <c r="G12" s="167" t="s">
        <v>297</v>
      </c>
      <c r="H12" s="167"/>
      <c r="I12" s="410">
        <v>8</v>
      </c>
      <c r="J12" s="458">
        <v>2.2853009259259263E-3</v>
      </c>
      <c r="K12" s="61" t="str">
        <f t="shared" si="0"/>
        <v>II A</v>
      </c>
      <c r="L12" s="167" t="s">
        <v>298</v>
      </c>
      <c r="M12" s="437" t="s">
        <v>1210</v>
      </c>
    </row>
    <row r="13" spans="1:15" s="51" customFormat="1" ht="18" customHeight="1">
      <c r="A13" s="407">
        <v>7</v>
      </c>
      <c r="B13" s="423" t="s">
        <v>634</v>
      </c>
      <c r="C13" s="164" t="s">
        <v>452</v>
      </c>
      <c r="D13" s="165" t="s">
        <v>635</v>
      </c>
      <c r="E13" s="166">
        <v>37390</v>
      </c>
      <c r="F13" s="167" t="s">
        <v>66</v>
      </c>
      <c r="G13" s="167" t="s">
        <v>67</v>
      </c>
      <c r="H13" s="167"/>
      <c r="I13" s="410">
        <v>7</v>
      </c>
      <c r="J13" s="458">
        <v>2.375578703703704E-3</v>
      </c>
      <c r="K13" s="61" t="str">
        <f t="shared" si="0"/>
        <v>III A</v>
      </c>
      <c r="L13" s="167" t="s">
        <v>68</v>
      </c>
      <c r="M13" s="437" t="s">
        <v>98</v>
      </c>
    </row>
    <row r="14" spans="1:15" s="51" customFormat="1" ht="18" customHeight="1">
      <c r="A14" s="407">
        <v>8</v>
      </c>
      <c r="B14" s="423" t="s">
        <v>501</v>
      </c>
      <c r="C14" s="164" t="s">
        <v>502</v>
      </c>
      <c r="D14" s="165" t="s">
        <v>503</v>
      </c>
      <c r="E14" s="166">
        <v>37395</v>
      </c>
      <c r="F14" s="167" t="s">
        <v>187</v>
      </c>
      <c r="G14" s="167" t="s">
        <v>24</v>
      </c>
      <c r="H14" s="167"/>
      <c r="I14" s="410">
        <v>6</v>
      </c>
      <c r="J14" s="458">
        <v>2.3949074074074072E-3</v>
      </c>
      <c r="K14" s="61" t="str">
        <f t="shared" si="0"/>
        <v>III A</v>
      </c>
      <c r="L14" s="167" t="s">
        <v>504</v>
      </c>
      <c r="M14" s="437" t="s">
        <v>1211</v>
      </c>
    </row>
    <row r="15" spans="1:15" s="51" customFormat="1" ht="18" customHeight="1">
      <c r="A15" s="407">
        <v>9</v>
      </c>
      <c r="B15" s="423" t="s">
        <v>1183</v>
      </c>
      <c r="C15" s="164" t="s">
        <v>1184</v>
      </c>
      <c r="D15" s="165" t="s">
        <v>1185</v>
      </c>
      <c r="E15" s="166" t="s">
        <v>1186</v>
      </c>
      <c r="F15" s="167" t="s">
        <v>16</v>
      </c>
      <c r="G15" s="167" t="s">
        <v>17</v>
      </c>
      <c r="H15" s="167" t="s">
        <v>1032</v>
      </c>
      <c r="I15" s="410" t="s">
        <v>18</v>
      </c>
      <c r="J15" s="458">
        <v>2.4371527777777781E-3</v>
      </c>
      <c r="K15" s="61" t="str">
        <f t="shared" si="0"/>
        <v>III A</v>
      </c>
      <c r="L15" s="167" t="s">
        <v>1187</v>
      </c>
      <c r="M15" s="437" t="s">
        <v>98</v>
      </c>
    </row>
    <row r="16" spans="1:15" s="51" customFormat="1" ht="18" customHeight="1">
      <c r="A16" s="407">
        <v>10</v>
      </c>
      <c r="B16" s="423" t="s">
        <v>1212</v>
      </c>
      <c r="C16" s="164" t="s">
        <v>1213</v>
      </c>
      <c r="D16" s="165" t="s">
        <v>1214</v>
      </c>
      <c r="E16" s="166" t="s">
        <v>1215</v>
      </c>
      <c r="F16" s="167" t="s">
        <v>947</v>
      </c>
      <c r="G16" s="167" t="s">
        <v>80</v>
      </c>
      <c r="H16" s="167"/>
      <c r="I16" s="410" t="s">
        <v>18</v>
      </c>
      <c r="J16" s="458">
        <v>2.4667824074074076E-3</v>
      </c>
      <c r="K16" s="61" t="str">
        <f t="shared" si="0"/>
        <v>III A</v>
      </c>
      <c r="L16" s="167" t="s">
        <v>1216</v>
      </c>
      <c r="M16" s="437" t="s">
        <v>1217</v>
      </c>
    </row>
    <row r="17" spans="1:15" s="51" customFormat="1" ht="18" customHeight="1">
      <c r="A17" s="407">
        <v>11</v>
      </c>
      <c r="B17" s="423" t="s">
        <v>519</v>
      </c>
      <c r="C17" s="164" t="s">
        <v>520</v>
      </c>
      <c r="D17" s="165" t="s">
        <v>521</v>
      </c>
      <c r="E17" s="166" t="s">
        <v>522</v>
      </c>
      <c r="F17" s="167" t="s">
        <v>235</v>
      </c>
      <c r="G17" s="167" t="s">
        <v>236</v>
      </c>
      <c r="H17" s="167"/>
      <c r="I17" s="410">
        <v>5</v>
      </c>
      <c r="J17" s="458">
        <v>2.4688657407407407E-3</v>
      </c>
      <c r="K17" s="61" t="str">
        <f t="shared" si="0"/>
        <v>III A</v>
      </c>
      <c r="L17" s="167" t="s">
        <v>237</v>
      </c>
      <c r="M17" s="437" t="s">
        <v>1218</v>
      </c>
    </row>
    <row r="18" spans="1:15" s="51" customFormat="1" ht="18" customHeight="1">
      <c r="A18" s="407">
        <v>12</v>
      </c>
      <c r="B18" s="423" t="s">
        <v>637</v>
      </c>
      <c r="C18" s="164" t="s">
        <v>278</v>
      </c>
      <c r="D18" s="165" t="s">
        <v>638</v>
      </c>
      <c r="E18" s="166">
        <v>37348</v>
      </c>
      <c r="F18" s="167" t="s">
        <v>373</v>
      </c>
      <c r="G18" s="167" t="s">
        <v>236</v>
      </c>
      <c r="H18" s="167" t="s">
        <v>639</v>
      </c>
      <c r="I18" s="410">
        <v>4</v>
      </c>
      <c r="J18" s="458">
        <v>2.5002314814814813E-3</v>
      </c>
      <c r="K18" s="61" t="str">
        <f t="shared" si="0"/>
        <v>III A</v>
      </c>
      <c r="L18" s="167" t="s">
        <v>640</v>
      </c>
      <c r="M18" s="437" t="s">
        <v>1188</v>
      </c>
      <c r="O18" s="10"/>
    </row>
    <row r="19" spans="1:15" s="51" customFormat="1" ht="18" customHeight="1">
      <c r="A19" s="407">
        <v>13</v>
      </c>
      <c r="B19" s="423" t="s">
        <v>1189</v>
      </c>
      <c r="C19" s="164" t="s">
        <v>1190</v>
      </c>
      <c r="D19" s="165" t="s">
        <v>1191</v>
      </c>
      <c r="E19" s="166" t="s">
        <v>1192</v>
      </c>
      <c r="F19" s="167" t="s">
        <v>37</v>
      </c>
      <c r="G19" s="167" t="s">
        <v>24</v>
      </c>
      <c r="H19" s="167" t="s">
        <v>511</v>
      </c>
      <c r="I19" s="410">
        <v>3</v>
      </c>
      <c r="J19" s="458">
        <v>2.528125E-3</v>
      </c>
      <c r="K19" s="61" t="str">
        <f t="shared" si="0"/>
        <v>III A</v>
      </c>
      <c r="L19" s="167" t="s">
        <v>512</v>
      </c>
      <c r="M19" s="437" t="s">
        <v>1193</v>
      </c>
    </row>
    <row r="20" spans="1:15" s="51" customFormat="1" ht="18" customHeight="1">
      <c r="A20" s="407">
        <v>14</v>
      </c>
      <c r="B20" s="423" t="s">
        <v>533</v>
      </c>
      <c r="C20" s="164" t="s">
        <v>534</v>
      </c>
      <c r="D20" s="165" t="s">
        <v>535</v>
      </c>
      <c r="E20" s="166" t="s">
        <v>536</v>
      </c>
      <c r="F20" s="167" t="s">
        <v>517</v>
      </c>
      <c r="G20" s="167" t="s">
        <v>236</v>
      </c>
      <c r="H20" s="167"/>
      <c r="I20" s="410">
        <v>2</v>
      </c>
      <c r="J20" s="458">
        <v>2.6082175925925925E-3</v>
      </c>
      <c r="K20" s="61" t="str">
        <f t="shared" si="0"/>
        <v>I JA</v>
      </c>
      <c r="L20" s="167" t="s">
        <v>518</v>
      </c>
      <c r="M20" s="437" t="s">
        <v>1219</v>
      </c>
    </row>
    <row r="21" spans="1:15" s="51" customFormat="1" ht="18" customHeight="1">
      <c r="A21" s="407">
        <v>15</v>
      </c>
      <c r="B21" s="423" t="s">
        <v>526</v>
      </c>
      <c r="C21" s="164" t="s">
        <v>527</v>
      </c>
      <c r="D21" s="165" t="s">
        <v>528</v>
      </c>
      <c r="E21" s="166" t="s">
        <v>529</v>
      </c>
      <c r="F21" s="167" t="s">
        <v>530</v>
      </c>
      <c r="G21" s="167" t="s">
        <v>236</v>
      </c>
      <c r="H21" s="167" t="s">
        <v>531</v>
      </c>
      <c r="I21" s="410">
        <v>1</v>
      </c>
      <c r="J21" s="458">
        <v>2.6175925925925928E-3</v>
      </c>
      <c r="K21" s="61" t="str">
        <f t="shared" si="0"/>
        <v>I JA</v>
      </c>
      <c r="L21" s="167" t="s">
        <v>532</v>
      </c>
      <c r="M21" s="437" t="s">
        <v>1194</v>
      </c>
    </row>
    <row r="22" spans="1:15" s="51" customFormat="1" ht="18" customHeight="1">
      <c r="A22" s="407">
        <v>16</v>
      </c>
      <c r="B22" s="423" t="s">
        <v>650</v>
      </c>
      <c r="C22" s="164" t="s">
        <v>651</v>
      </c>
      <c r="D22" s="165" t="s">
        <v>652</v>
      </c>
      <c r="E22" s="166">
        <v>37666</v>
      </c>
      <c r="F22" s="167" t="s">
        <v>108</v>
      </c>
      <c r="G22" s="167" t="s">
        <v>87</v>
      </c>
      <c r="H22" s="167"/>
      <c r="I22" s="410"/>
      <c r="J22" s="458">
        <v>2.6233796296296296E-3</v>
      </c>
      <c r="K22" s="61" t="str">
        <f t="shared" si="0"/>
        <v>I JA</v>
      </c>
      <c r="L22" s="167" t="s">
        <v>133</v>
      </c>
      <c r="M22" s="437" t="s">
        <v>98</v>
      </c>
    </row>
    <row r="23" spans="1:15" s="51" customFormat="1" ht="18" customHeight="1">
      <c r="A23" s="407">
        <v>17</v>
      </c>
      <c r="B23" s="423" t="s">
        <v>513</v>
      </c>
      <c r="C23" s="164" t="s">
        <v>514</v>
      </c>
      <c r="D23" s="165" t="s">
        <v>515</v>
      </c>
      <c r="E23" s="166" t="s">
        <v>516</v>
      </c>
      <c r="F23" s="167" t="s">
        <v>517</v>
      </c>
      <c r="G23" s="167" t="s">
        <v>236</v>
      </c>
      <c r="H23" s="167"/>
      <c r="I23" s="410"/>
      <c r="J23" s="458">
        <v>2.700347222222222E-3</v>
      </c>
      <c r="K23" s="61" t="str">
        <f t="shared" si="0"/>
        <v>I JA</v>
      </c>
      <c r="L23" s="167" t="s">
        <v>518</v>
      </c>
      <c r="M23" s="437" t="s">
        <v>1195</v>
      </c>
    </row>
    <row r="24" spans="1:15" s="51" customFormat="1" ht="18" customHeight="1">
      <c r="A24" s="407">
        <v>18</v>
      </c>
      <c r="B24" s="423" t="s">
        <v>623</v>
      </c>
      <c r="C24" s="164" t="s">
        <v>624</v>
      </c>
      <c r="D24" s="165" t="s">
        <v>625</v>
      </c>
      <c r="E24" s="166">
        <v>37468</v>
      </c>
      <c r="F24" s="167" t="s">
        <v>408</v>
      </c>
      <c r="G24" s="167" t="s">
        <v>171</v>
      </c>
      <c r="H24" s="167"/>
      <c r="I24" s="410"/>
      <c r="J24" s="458">
        <v>2.7400462962962964E-3</v>
      </c>
      <c r="K24" s="61" t="str">
        <f t="shared" si="0"/>
        <v>I JA</v>
      </c>
      <c r="L24" s="167" t="s">
        <v>409</v>
      </c>
      <c r="M24" s="437" t="s">
        <v>1196</v>
      </c>
    </row>
    <row r="25" spans="1:15" s="51" customFormat="1" ht="18" customHeight="1">
      <c r="A25" s="407"/>
      <c r="B25" s="423" t="s">
        <v>1197</v>
      </c>
      <c r="C25" s="164" t="s">
        <v>452</v>
      </c>
      <c r="D25" s="165" t="s">
        <v>111</v>
      </c>
      <c r="E25" s="166">
        <v>37817</v>
      </c>
      <c r="F25" s="167" t="s">
        <v>37</v>
      </c>
      <c r="G25" s="167" t="s">
        <v>24</v>
      </c>
      <c r="H25" s="167" t="s">
        <v>511</v>
      </c>
      <c r="I25" s="410">
        <v>-5</v>
      </c>
      <c r="J25" s="458" t="s">
        <v>41</v>
      </c>
      <c r="K25" s="61"/>
      <c r="L25" s="167" t="s">
        <v>512</v>
      </c>
      <c r="M25" s="437" t="s">
        <v>1198</v>
      </c>
    </row>
    <row r="26" spans="1:15" s="51" customFormat="1" ht="18" customHeight="1">
      <c r="A26" s="407"/>
      <c r="B26" s="423" t="s">
        <v>646</v>
      </c>
      <c r="C26" s="164" t="s">
        <v>647</v>
      </c>
      <c r="D26" s="165" t="s">
        <v>648</v>
      </c>
      <c r="E26" s="166">
        <v>37985</v>
      </c>
      <c r="F26" s="167" t="s">
        <v>108</v>
      </c>
      <c r="G26" s="167" t="s">
        <v>87</v>
      </c>
      <c r="H26" s="167"/>
      <c r="I26" s="410">
        <v>-5</v>
      </c>
      <c r="J26" s="458" t="s">
        <v>41</v>
      </c>
      <c r="K26" s="61"/>
      <c r="L26" s="167" t="s">
        <v>133</v>
      </c>
      <c r="M26" s="437" t="s">
        <v>1220</v>
      </c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3"/>
  <sheetViews>
    <sheetView topLeftCell="A10" zoomScale="99" zoomScaleNormal="99" workbookViewId="0">
      <selection activeCell="Q23" sqref="Q23"/>
    </sheetView>
  </sheetViews>
  <sheetFormatPr defaultColWidth="9.109375" defaultRowHeight="13.2"/>
  <cols>
    <col min="1" max="1" width="5.33203125" style="358" customWidth="1"/>
    <col min="2" max="2" width="5.6640625" style="358" customWidth="1"/>
    <col min="3" max="3" width="12.6640625" style="358" customWidth="1"/>
    <col min="4" max="4" width="14.88671875" style="358" customWidth="1"/>
    <col min="5" max="5" width="10.6640625" style="400" customWidth="1"/>
    <col min="6" max="6" width="15.33203125" style="414" customWidth="1"/>
    <col min="7" max="7" width="10.44140625" style="414" customWidth="1"/>
    <col min="8" max="8" width="10.33203125" style="414" customWidth="1"/>
    <col min="9" max="9" width="5.88671875" style="414" bestFit="1" customWidth="1"/>
    <col min="10" max="10" width="9.5546875" style="459" customWidth="1"/>
    <col min="11" max="11" width="7.109375" style="185" bestFit="1" customWidth="1"/>
    <col min="12" max="12" width="22" style="392" bestFit="1" customWidth="1"/>
    <col min="13" max="13" width="6.33203125" style="358" hidden="1" customWidth="1"/>
    <col min="14" max="14" width="23" style="358" hidden="1" customWidth="1"/>
    <col min="15" max="16" width="23" style="358" bestFit="1" customWidth="1"/>
    <col min="17" max="16384" width="9.109375" style="358"/>
  </cols>
  <sheetData>
    <row r="1" spans="1:14" s="49" customFormat="1" ht="15.6">
      <c r="A1" s="120" t="s">
        <v>0</v>
      </c>
      <c r="D1" s="121"/>
      <c r="E1" s="122"/>
      <c r="F1" s="122"/>
      <c r="G1" s="122"/>
      <c r="H1" s="123"/>
      <c r="I1" s="123"/>
      <c r="J1" s="124"/>
      <c r="K1" s="7"/>
      <c r="L1" s="125"/>
    </row>
    <row r="2" spans="1:14" s="49" customFormat="1" ht="14.4" customHeight="1">
      <c r="A2" s="49" t="s">
        <v>1005</v>
      </c>
      <c r="D2" s="121"/>
      <c r="E2" s="122"/>
      <c r="F2" s="122"/>
      <c r="G2" s="123"/>
      <c r="H2" s="123"/>
      <c r="I2" s="124"/>
      <c r="J2" s="124"/>
      <c r="K2" s="6"/>
      <c r="L2" s="126"/>
    </row>
    <row r="3" spans="1:14" s="392" customFormat="1" ht="4.5" customHeight="1">
      <c r="A3" s="358"/>
      <c r="B3" s="358"/>
      <c r="C3" s="358"/>
      <c r="D3" s="385"/>
      <c r="E3" s="386"/>
      <c r="F3" s="387"/>
      <c r="G3" s="387"/>
      <c r="H3" s="387"/>
      <c r="I3" s="387"/>
      <c r="J3" s="454"/>
      <c r="K3" s="174"/>
      <c r="L3" s="455"/>
    </row>
    <row r="4" spans="1:14" s="54" customFormat="1" ht="14.4" customHeight="1">
      <c r="C4" s="49" t="s">
        <v>1221</v>
      </c>
      <c r="D4" s="49"/>
      <c r="E4" s="121"/>
      <c r="F4" s="121"/>
      <c r="G4" s="121"/>
      <c r="H4" s="418"/>
      <c r="I4" s="418"/>
      <c r="J4" s="460"/>
      <c r="K4" s="19"/>
    </row>
    <row r="5" spans="1:14" s="54" customFormat="1" ht="14.4" customHeight="1" thickBot="1">
      <c r="C5" s="417">
        <v>1</v>
      </c>
      <c r="D5" s="417" t="s">
        <v>607</v>
      </c>
      <c r="E5" s="434"/>
      <c r="F5" s="461"/>
      <c r="G5" s="461"/>
      <c r="H5" s="432"/>
      <c r="I5" s="432"/>
      <c r="J5" s="439"/>
      <c r="K5" s="15"/>
      <c r="L5" s="391"/>
    </row>
    <row r="6" spans="1:14" s="437" customFormat="1" ht="18" customHeight="1" thickBot="1">
      <c r="A6" s="246" t="s">
        <v>46</v>
      </c>
      <c r="B6" s="419" t="s">
        <v>50</v>
      </c>
      <c r="C6" s="420" t="s">
        <v>4</v>
      </c>
      <c r="D6" s="421" t="s">
        <v>5</v>
      </c>
      <c r="E6" s="462" t="s">
        <v>6</v>
      </c>
      <c r="F6" s="463" t="s">
        <v>7</v>
      </c>
      <c r="G6" s="28" t="s">
        <v>8</v>
      </c>
      <c r="H6" s="341" t="s">
        <v>51</v>
      </c>
      <c r="I6" s="341" t="s">
        <v>10</v>
      </c>
      <c r="J6" s="462" t="s">
        <v>221</v>
      </c>
      <c r="K6" s="58" t="s">
        <v>12</v>
      </c>
      <c r="L6" s="444" t="s">
        <v>13</v>
      </c>
      <c r="M6" s="118"/>
    </row>
    <row r="7" spans="1:14" s="51" customFormat="1" ht="17.399999999999999" customHeight="1">
      <c r="A7" s="407">
        <v>1</v>
      </c>
      <c r="B7" s="423" t="s">
        <v>727</v>
      </c>
      <c r="C7" s="164" t="s">
        <v>728</v>
      </c>
      <c r="D7" s="165" t="s">
        <v>729</v>
      </c>
      <c r="E7" s="166" t="s">
        <v>730</v>
      </c>
      <c r="F7" s="167" t="s">
        <v>408</v>
      </c>
      <c r="G7" s="167" t="s">
        <v>171</v>
      </c>
      <c r="H7" s="167"/>
      <c r="I7" s="410"/>
      <c r="J7" s="458">
        <v>2.0052083333333332E-3</v>
      </c>
      <c r="K7" s="112" t="str">
        <f t="shared" ref="K7:K13" si="0">IF(ISBLANK(J7),"",IF(J7&lt;=0.00174189814814815,"KSM",IF(J7&lt;=0.00185763888888889,"I A",IF(J7&lt;=0.00203125,"II A",IF(J7&lt;=0.00225115740740741,"III A",IF(J7&lt;=0.00245949074074074,"I JA",IF(J7&lt;=0.00264467592592593,"II JA",IF(J7&lt;=0.00280671296296296,"III JA"))))))))</f>
        <v>II A</v>
      </c>
      <c r="L7" s="167" t="s">
        <v>552</v>
      </c>
      <c r="M7" s="437" t="s">
        <v>1222</v>
      </c>
    </row>
    <row r="8" spans="1:14" s="51" customFormat="1" ht="17.399999999999999" customHeight="1">
      <c r="A8" s="407">
        <v>2</v>
      </c>
      <c r="B8" s="423" t="s">
        <v>1223</v>
      </c>
      <c r="C8" s="164" t="s">
        <v>1224</v>
      </c>
      <c r="D8" s="165" t="s">
        <v>1225</v>
      </c>
      <c r="E8" s="166" t="s">
        <v>1226</v>
      </c>
      <c r="F8" s="167" t="s">
        <v>86</v>
      </c>
      <c r="G8" s="167" t="s">
        <v>87</v>
      </c>
      <c r="H8" s="167"/>
      <c r="I8" s="410" t="s">
        <v>18</v>
      </c>
      <c r="J8" s="458">
        <v>2.0363425925925926E-3</v>
      </c>
      <c r="K8" s="112" t="str">
        <f t="shared" si="0"/>
        <v>III A</v>
      </c>
      <c r="L8" s="167" t="s">
        <v>88</v>
      </c>
      <c r="M8" s="437" t="s">
        <v>1227</v>
      </c>
    </row>
    <row r="9" spans="1:14" s="51" customFormat="1" ht="17.399999999999999" customHeight="1">
      <c r="A9" s="407">
        <v>3</v>
      </c>
      <c r="B9" s="423" t="s">
        <v>582</v>
      </c>
      <c r="C9" s="164" t="s">
        <v>583</v>
      </c>
      <c r="D9" s="165" t="s">
        <v>1228</v>
      </c>
      <c r="E9" s="166" t="s">
        <v>585</v>
      </c>
      <c r="F9" s="167" t="s">
        <v>37</v>
      </c>
      <c r="G9" s="167" t="s">
        <v>24</v>
      </c>
      <c r="H9" s="167"/>
      <c r="I9" s="410"/>
      <c r="J9" s="458">
        <v>2.0539351851851851E-3</v>
      </c>
      <c r="K9" s="112" t="str">
        <f t="shared" si="0"/>
        <v>III A</v>
      </c>
      <c r="L9" s="167" t="s">
        <v>504</v>
      </c>
      <c r="M9" s="437" t="s">
        <v>1229</v>
      </c>
    </row>
    <row r="10" spans="1:14" s="51" customFormat="1" ht="17.399999999999999" customHeight="1">
      <c r="A10" s="407">
        <v>4</v>
      </c>
      <c r="B10" s="423" t="s">
        <v>1230</v>
      </c>
      <c r="C10" s="164" t="s">
        <v>1231</v>
      </c>
      <c r="D10" s="165" t="s">
        <v>1232</v>
      </c>
      <c r="E10" s="166" t="s">
        <v>1233</v>
      </c>
      <c r="F10" s="167" t="s">
        <v>337</v>
      </c>
      <c r="G10" s="167" t="s">
        <v>338</v>
      </c>
      <c r="H10" s="167" t="s">
        <v>339</v>
      </c>
      <c r="I10" s="410" t="s">
        <v>18</v>
      </c>
      <c r="J10" s="458">
        <v>2.0582175925925928E-3</v>
      </c>
      <c r="K10" s="112" t="str">
        <f t="shared" si="0"/>
        <v>III A</v>
      </c>
      <c r="L10" s="167" t="s">
        <v>340</v>
      </c>
      <c r="M10" s="437" t="s">
        <v>1234</v>
      </c>
    </row>
    <row r="11" spans="1:14" s="51" customFormat="1" ht="17.399999999999999" customHeight="1">
      <c r="A11" s="407">
        <v>5</v>
      </c>
      <c r="B11" s="423" t="s">
        <v>717</v>
      </c>
      <c r="C11" s="164" t="s">
        <v>544</v>
      </c>
      <c r="D11" s="165" t="s">
        <v>718</v>
      </c>
      <c r="E11" s="166" t="s">
        <v>719</v>
      </c>
      <c r="F11" s="167" t="s">
        <v>23</v>
      </c>
      <c r="G11" s="167" t="s">
        <v>24</v>
      </c>
      <c r="H11" s="167"/>
      <c r="I11" s="410" t="s">
        <v>18</v>
      </c>
      <c r="J11" s="458">
        <v>2.0702546296296298E-3</v>
      </c>
      <c r="K11" s="112" t="str">
        <f t="shared" si="0"/>
        <v>III A</v>
      </c>
      <c r="L11" s="167" t="s">
        <v>504</v>
      </c>
      <c r="M11" s="437" t="s">
        <v>1235</v>
      </c>
    </row>
    <row r="12" spans="1:14" s="51" customFormat="1" ht="17.399999999999999" customHeight="1">
      <c r="A12" s="407">
        <v>6</v>
      </c>
      <c r="B12" s="423" t="s">
        <v>1236</v>
      </c>
      <c r="C12" s="164" t="s">
        <v>1237</v>
      </c>
      <c r="D12" s="165" t="s">
        <v>1238</v>
      </c>
      <c r="E12" s="166">
        <v>37884</v>
      </c>
      <c r="F12" s="167" t="s">
        <v>16</v>
      </c>
      <c r="G12" s="167" t="s">
        <v>541</v>
      </c>
      <c r="H12" s="167"/>
      <c r="I12" s="410" t="s">
        <v>18</v>
      </c>
      <c r="J12" s="458">
        <v>2.079050925925926E-3</v>
      </c>
      <c r="K12" s="112" t="str">
        <f t="shared" si="0"/>
        <v>III A</v>
      </c>
      <c r="L12" s="167" t="s">
        <v>1045</v>
      </c>
      <c r="M12" s="437" t="s">
        <v>98</v>
      </c>
      <c r="N12" s="51" t="s">
        <v>1239</v>
      </c>
    </row>
    <row r="13" spans="1:14" s="51" customFormat="1" ht="17.399999999999999" customHeight="1">
      <c r="A13" s="407">
        <v>7</v>
      </c>
      <c r="B13" s="423" t="s">
        <v>597</v>
      </c>
      <c r="C13" s="164" t="s">
        <v>370</v>
      </c>
      <c r="D13" s="165" t="s">
        <v>598</v>
      </c>
      <c r="E13" s="166" t="s">
        <v>599</v>
      </c>
      <c r="F13" s="167" t="s">
        <v>108</v>
      </c>
      <c r="G13" s="167" t="s">
        <v>87</v>
      </c>
      <c r="H13" s="167"/>
      <c r="I13" s="410"/>
      <c r="J13" s="458">
        <v>2.1130787037037034E-3</v>
      </c>
      <c r="K13" s="112" t="str">
        <f t="shared" si="0"/>
        <v>III A</v>
      </c>
      <c r="L13" s="167" t="s">
        <v>109</v>
      </c>
      <c r="M13" s="437" t="s">
        <v>1240</v>
      </c>
    </row>
    <row r="14" spans="1:14" s="54" customFormat="1" ht="14.4" customHeight="1" thickBot="1">
      <c r="C14" s="417">
        <v>2</v>
      </c>
      <c r="D14" s="417" t="s">
        <v>607</v>
      </c>
      <c r="E14" s="434"/>
      <c r="F14" s="461"/>
      <c r="G14" s="461"/>
      <c r="H14" s="432"/>
      <c r="I14" s="432"/>
      <c r="J14" s="439"/>
      <c r="K14" s="15"/>
      <c r="L14" s="391"/>
    </row>
    <row r="15" spans="1:14" s="437" customFormat="1" ht="18" customHeight="1" thickBot="1">
      <c r="A15" s="246" t="s">
        <v>46</v>
      </c>
      <c r="B15" s="419" t="s">
        <v>50</v>
      </c>
      <c r="C15" s="420" t="s">
        <v>4</v>
      </c>
      <c r="D15" s="421" t="s">
        <v>5</v>
      </c>
      <c r="E15" s="462" t="s">
        <v>6</v>
      </c>
      <c r="F15" s="463" t="s">
        <v>7</v>
      </c>
      <c r="G15" s="28" t="s">
        <v>8</v>
      </c>
      <c r="H15" s="341" t="s">
        <v>51</v>
      </c>
      <c r="I15" s="341" t="s">
        <v>10</v>
      </c>
      <c r="J15" s="462" t="s">
        <v>221</v>
      </c>
      <c r="K15" s="58" t="s">
        <v>12</v>
      </c>
      <c r="L15" s="444" t="s">
        <v>13</v>
      </c>
      <c r="M15" s="118"/>
    </row>
    <row r="16" spans="1:14" s="51" customFormat="1" ht="17.399999999999999" customHeight="1">
      <c r="A16" s="407">
        <v>1</v>
      </c>
      <c r="B16" s="423" t="s">
        <v>732</v>
      </c>
      <c r="C16" s="164" t="s">
        <v>733</v>
      </c>
      <c r="D16" s="165" t="s">
        <v>354</v>
      </c>
      <c r="E16" s="166">
        <v>37645</v>
      </c>
      <c r="F16" s="167" t="s">
        <v>101</v>
      </c>
      <c r="G16" s="167" t="s">
        <v>102</v>
      </c>
      <c r="H16" s="167"/>
      <c r="I16" s="410"/>
      <c r="J16" s="458">
        <v>1.9780092592592592E-3</v>
      </c>
      <c r="K16" s="112" t="str">
        <f>IF(ISBLANK(J16),"",IF(J16&lt;=34.75,"KSM",IF(J16&lt;=36.2,"I A",IF(J16&lt;=38.5,"II A",IF(J16&lt;=42,"III A",IF(J16&lt;=46,"I JA",IF(J16&lt;=50,"II JA",IF(J16&lt;=53,"III JA"))))))))</f>
        <v>KSM</v>
      </c>
      <c r="L16" s="167" t="s">
        <v>355</v>
      </c>
      <c r="M16" s="437" t="s">
        <v>1241</v>
      </c>
    </row>
    <row r="17" spans="1:14" s="51" customFormat="1" ht="17.399999999999999" customHeight="1">
      <c r="A17" s="407">
        <v>2</v>
      </c>
      <c r="B17" s="423" t="s">
        <v>591</v>
      </c>
      <c r="C17" s="164" t="s">
        <v>394</v>
      </c>
      <c r="D17" s="165" t="s">
        <v>592</v>
      </c>
      <c r="E17" s="166">
        <v>37346</v>
      </c>
      <c r="F17" s="167" t="s">
        <v>187</v>
      </c>
      <c r="G17" s="167" t="s">
        <v>24</v>
      </c>
      <c r="H17" s="167"/>
      <c r="I17" s="410"/>
      <c r="J17" s="458">
        <v>1.9826388888888888E-3</v>
      </c>
      <c r="K17" s="112" t="str">
        <f t="shared" ref="K17:K23" si="1">IF(ISBLANK(J17),"",IF(J17&lt;=0.00174189814814815,"KSM",IF(J17&lt;=0.00185763888888889,"I A",IF(J17&lt;=0.00203125,"II A",IF(J17&lt;=0.00225115740740741,"III A",IF(J17&lt;=0.00245949074074074,"I JA",IF(J17&lt;=0.00264467592592593,"II JA",IF(J17&lt;=0.00280671296296296,"III JA"))))))))</f>
        <v>II A</v>
      </c>
      <c r="L17" s="167" t="s">
        <v>504</v>
      </c>
      <c r="M17" s="437" t="s">
        <v>1242</v>
      </c>
    </row>
    <row r="18" spans="1:14" s="51" customFormat="1" ht="17.399999999999999" customHeight="1">
      <c r="A18" s="407">
        <v>3</v>
      </c>
      <c r="B18" s="423" t="s">
        <v>704</v>
      </c>
      <c r="C18" s="164" t="s">
        <v>705</v>
      </c>
      <c r="D18" s="165" t="s">
        <v>706</v>
      </c>
      <c r="E18" s="166" t="s">
        <v>707</v>
      </c>
      <c r="F18" s="167" t="s">
        <v>530</v>
      </c>
      <c r="G18" s="167" t="s">
        <v>236</v>
      </c>
      <c r="H18" s="167" t="s">
        <v>531</v>
      </c>
      <c r="I18" s="410"/>
      <c r="J18" s="458">
        <v>2.0003472222222224E-3</v>
      </c>
      <c r="K18" s="112" t="str">
        <f t="shared" si="1"/>
        <v>II A</v>
      </c>
      <c r="L18" s="167" t="s">
        <v>708</v>
      </c>
      <c r="M18" s="437" t="s">
        <v>1243</v>
      </c>
    </row>
    <row r="19" spans="1:14" s="51" customFormat="1" ht="17.399999999999999" customHeight="1">
      <c r="A19" s="407">
        <v>4</v>
      </c>
      <c r="B19" s="423" t="s">
        <v>746</v>
      </c>
      <c r="C19" s="164" t="s">
        <v>747</v>
      </c>
      <c r="D19" s="165" t="s">
        <v>748</v>
      </c>
      <c r="E19" s="166" t="s">
        <v>749</v>
      </c>
      <c r="F19" s="167" t="s">
        <v>408</v>
      </c>
      <c r="G19" s="167" t="s">
        <v>171</v>
      </c>
      <c r="H19" s="167"/>
      <c r="I19" s="410"/>
      <c r="J19" s="458">
        <v>2.0113425925925928E-3</v>
      </c>
      <c r="K19" s="112" t="str">
        <f t="shared" si="1"/>
        <v>II A</v>
      </c>
      <c r="L19" s="167" t="s">
        <v>570</v>
      </c>
      <c r="M19" s="437" t="s">
        <v>1244</v>
      </c>
    </row>
    <row r="20" spans="1:14" s="51" customFormat="1" ht="17.399999999999999" customHeight="1">
      <c r="A20" s="407">
        <v>5</v>
      </c>
      <c r="B20" s="423" t="s">
        <v>693</v>
      </c>
      <c r="C20" s="164" t="s">
        <v>694</v>
      </c>
      <c r="D20" s="165" t="s">
        <v>695</v>
      </c>
      <c r="E20" s="166" t="s">
        <v>696</v>
      </c>
      <c r="F20" s="167" t="s">
        <v>337</v>
      </c>
      <c r="G20" s="167" t="s">
        <v>338</v>
      </c>
      <c r="H20" s="167" t="s">
        <v>339</v>
      </c>
      <c r="I20" s="410" t="s">
        <v>18</v>
      </c>
      <c r="J20" s="458">
        <v>2.0318287037037037E-3</v>
      </c>
      <c r="K20" s="112" t="str">
        <f t="shared" si="1"/>
        <v>III A</v>
      </c>
      <c r="L20" s="167" t="s">
        <v>697</v>
      </c>
      <c r="M20" s="437" t="s">
        <v>1245</v>
      </c>
    </row>
    <row r="21" spans="1:14" s="51" customFormat="1" ht="17.399999999999999" customHeight="1">
      <c r="A21" s="407">
        <v>6</v>
      </c>
      <c r="B21" s="423" t="s">
        <v>686</v>
      </c>
      <c r="C21" s="164" t="s">
        <v>311</v>
      </c>
      <c r="D21" s="165" t="s">
        <v>687</v>
      </c>
      <c r="E21" s="166" t="s">
        <v>688</v>
      </c>
      <c r="F21" s="167" t="s">
        <v>337</v>
      </c>
      <c r="G21" s="167" t="s">
        <v>338</v>
      </c>
      <c r="H21" s="167" t="s">
        <v>339</v>
      </c>
      <c r="I21" s="410"/>
      <c r="J21" s="458">
        <v>2.0391203703703704E-3</v>
      </c>
      <c r="K21" s="112" t="str">
        <f t="shared" si="1"/>
        <v>III A</v>
      </c>
      <c r="L21" s="167" t="s">
        <v>689</v>
      </c>
      <c r="M21" s="437" t="s">
        <v>1246</v>
      </c>
    </row>
    <row r="22" spans="1:14" s="51" customFormat="1" ht="17.399999999999999" customHeight="1">
      <c r="A22" s="407">
        <v>7</v>
      </c>
      <c r="B22" s="423" t="s">
        <v>1247</v>
      </c>
      <c r="C22" s="164" t="s">
        <v>1248</v>
      </c>
      <c r="D22" s="165" t="s">
        <v>1249</v>
      </c>
      <c r="E22" s="166" t="s">
        <v>1250</v>
      </c>
      <c r="F22" s="167" t="s">
        <v>530</v>
      </c>
      <c r="G22" s="167" t="s">
        <v>236</v>
      </c>
      <c r="H22" s="167" t="s">
        <v>531</v>
      </c>
      <c r="I22" s="410"/>
      <c r="J22" s="458">
        <v>2.0956018518518515E-3</v>
      </c>
      <c r="K22" s="112" t="str">
        <f t="shared" si="1"/>
        <v>III A</v>
      </c>
      <c r="L22" s="167" t="s">
        <v>708</v>
      </c>
      <c r="M22" s="437" t="s">
        <v>1251</v>
      </c>
    </row>
    <row r="23" spans="1:14" s="51" customFormat="1" ht="17.399999999999999" customHeight="1">
      <c r="A23" s="407">
        <v>8</v>
      </c>
      <c r="B23" s="423" t="s">
        <v>1252</v>
      </c>
      <c r="C23" s="164" t="s">
        <v>1253</v>
      </c>
      <c r="D23" s="165" t="s">
        <v>1254</v>
      </c>
      <c r="E23" s="166" t="s">
        <v>1255</v>
      </c>
      <c r="F23" s="167" t="s">
        <v>337</v>
      </c>
      <c r="G23" s="167" t="s">
        <v>338</v>
      </c>
      <c r="H23" s="167" t="s">
        <v>339</v>
      </c>
      <c r="I23" s="410" t="s">
        <v>18</v>
      </c>
      <c r="J23" s="458">
        <v>2.1210648148148148E-3</v>
      </c>
      <c r="K23" s="112" t="str">
        <f t="shared" si="1"/>
        <v>III A</v>
      </c>
      <c r="L23" s="167" t="s">
        <v>340</v>
      </c>
      <c r="M23" s="437" t="s">
        <v>98</v>
      </c>
      <c r="N23" s="51" t="s">
        <v>1256</v>
      </c>
    </row>
    <row r="24" spans="1:14" s="54" customFormat="1" ht="18" customHeight="1" thickBot="1">
      <c r="C24" s="417">
        <v>3</v>
      </c>
      <c r="D24" s="417" t="s">
        <v>607</v>
      </c>
      <c r="E24" s="434"/>
      <c r="F24" s="461"/>
      <c r="G24" s="461"/>
      <c r="H24" s="432"/>
      <c r="I24" s="432"/>
      <c r="J24" s="439"/>
      <c r="K24" s="15"/>
      <c r="L24" s="391"/>
    </row>
    <row r="25" spans="1:14" s="437" customFormat="1" ht="18" customHeight="1" thickBot="1">
      <c r="A25" s="246" t="s">
        <v>46</v>
      </c>
      <c r="B25" s="419" t="s">
        <v>50</v>
      </c>
      <c r="C25" s="420" t="s">
        <v>4</v>
      </c>
      <c r="D25" s="421" t="s">
        <v>5</v>
      </c>
      <c r="E25" s="462" t="s">
        <v>6</v>
      </c>
      <c r="F25" s="463" t="s">
        <v>7</v>
      </c>
      <c r="G25" s="28" t="s">
        <v>8</v>
      </c>
      <c r="H25" s="341" t="s">
        <v>51</v>
      </c>
      <c r="I25" s="341" t="s">
        <v>10</v>
      </c>
      <c r="J25" s="462" t="s">
        <v>221</v>
      </c>
      <c r="K25" s="58" t="s">
        <v>12</v>
      </c>
      <c r="L25" s="444" t="s">
        <v>13</v>
      </c>
      <c r="M25" s="118"/>
    </row>
    <row r="26" spans="1:14" s="51" customFormat="1" ht="17.399999999999999" customHeight="1">
      <c r="A26" s="407">
        <v>1</v>
      </c>
      <c r="B26" s="423" t="s">
        <v>762</v>
      </c>
      <c r="C26" s="164" t="s">
        <v>583</v>
      </c>
      <c r="D26" s="165" t="s">
        <v>763</v>
      </c>
      <c r="E26" s="166" t="s">
        <v>764</v>
      </c>
      <c r="F26" s="167" t="s">
        <v>337</v>
      </c>
      <c r="G26" s="167" t="s">
        <v>338</v>
      </c>
      <c r="H26" s="167" t="s">
        <v>339</v>
      </c>
      <c r="I26" s="410"/>
      <c r="J26" s="458">
        <v>1.820949074074074E-3</v>
      </c>
      <c r="K26" s="112" t="str">
        <f t="shared" ref="K26:K32" si="2">IF(ISBLANK(J26),"",IF(J26&lt;=0.00174189814814815,"KSM",IF(J26&lt;=0.00185763888888889,"I A",IF(J26&lt;=0.00203125,"II A",IF(J26&lt;=0.00225115740740741,"III A",IF(J26&lt;=0.00245949074074074,"I JA",IF(J26&lt;=0.00264467592592593,"II JA",IF(J26&lt;=0.00280671296296296,"III JA"))))))))</f>
        <v>I A</v>
      </c>
      <c r="L26" s="167" t="s">
        <v>697</v>
      </c>
      <c r="M26" s="437" t="s">
        <v>1257</v>
      </c>
    </row>
    <row r="27" spans="1:14" s="51" customFormat="1" ht="17.399999999999999" customHeight="1">
      <c r="A27" s="407">
        <v>2</v>
      </c>
      <c r="B27" s="423" t="s">
        <v>757</v>
      </c>
      <c r="C27" s="164" t="s">
        <v>758</v>
      </c>
      <c r="D27" s="165" t="s">
        <v>759</v>
      </c>
      <c r="E27" s="166" t="s">
        <v>760</v>
      </c>
      <c r="F27" s="167" t="s">
        <v>517</v>
      </c>
      <c r="G27" s="167" t="s">
        <v>236</v>
      </c>
      <c r="H27" s="167"/>
      <c r="I27" s="410"/>
      <c r="J27" s="458">
        <v>1.8216435185185184E-3</v>
      </c>
      <c r="K27" s="112" t="str">
        <f t="shared" si="2"/>
        <v>I A</v>
      </c>
      <c r="L27" s="167" t="s">
        <v>518</v>
      </c>
      <c r="M27" s="437" t="s">
        <v>1258</v>
      </c>
    </row>
    <row r="28" spans="1:14" s="51" customFormat="1" ht="17.399999999999999" customHeight="1">
      <c r="A28" s="407">
        <v>3</v>
      </c>
      <c r="B28" s="423" t="s">
        <v>766</v>
      </c>
      <c r="C28" s="164" t="s">
        <v>583</v>
      </c>
      <c r="D28" s="165" t="s">
        <v>767</v>
      </c>
      <c r="E28" s="166" t="s">
        <v>768</v>
      </c>
      <c r="F28" s="167" t="s">
        <v>235</v>
      </c>
      <c r="G28" s="167" t="s">
        <v>236</v>
      </c>
      <c r="H28" s="167"/>
      <c r="I28" s="410"/>
      <c r="J28" s="458">
        <v>1.842824074074074E-3</v>
      </c>
      <c r="K28" s="112" t="str">
        <f t="shared" si="2"/>
        <v>I A</v>
      </c>
      <c r="L28" s="167" t="s">
        <v>237</v>
      </c>
      <c r="M28" s="437" t="s">
        <v>1259</v>
      </c>
    </row>
    <row r="29" spans="1:14" s="51" customFormat="1" ht="17.399999999999999" customHeight="1">
      <c r="A29" s="407">
        <v>4</v>
      </c>
      <c r="B29" s="423" t="s">
        <v>772</v>
      </c>
      <c r="C29" s="164" t="s">
        <v>773</v>
      </c>
      <c r="D29" s="165" t="s">
        <v>774</v>
      </c>
      <c r="E29" s="166" t="s">
        <v>775</v>
      </c>
      <c r="F29" s="167" t="s">
        <v>408</v>
      </c>
      <c r="G29" s="167" t="s">
        <v>171</v>
      </c>
      <c r="H29" s="167"/>
      <c r="I29" s="410"/>
      <c r="J29" s="458">
        <v>1.9458333333333333E-3</v>
      </c>
      <c r="K29" s="112" t="str">
        <f t="shared" si="2"/>
        <v>II A</v>
      </c>
      <c r="L29" s="167" t="s">
        <v>570</v>
      </c>
      <c r="M29" s="437" t="s">
        <v>1260</v>
      </c>
    </row>
    <row r="30" spans="1:14" s="51" customFormat="1" ht="17.399999999999999" customHeight="1">
      <c r="A30" s="407">
        <v>5</v>
      </c>
      <c r="B30" s="423" t="s">
        <v>1261</v>
      </c>
      <c r="C30" s="164" t="s">
        <v>1262</v>
      </c>
      <c r="D30" s="165" t="s">
        <v>1263</v>
      </c>
      <c r="E30" s="166">
        <v>37881</v>
      </c>
      <c r="F30" s="167" t="s">
        <v>16</v>
      </c>
      <c r="G30" s="167" t="s">
        <v>17</v>
      </c>
      <c r="H30" s="167"/>
      <c r="I30" s="410"/>
      <c r="J30" s="458">
        <v>1.9520833333333332E-3</v>
      </c>
      <c r="K30" s="112" t="str">
        <f t="shared" si="2"/>
        <v>II A</v>
      </c>
      <c r="L30" s="167" t="s">
        <v>1045</v>
      </c>
      <c r="M30" s="437" t="s">
        <v>1264</v>
      </c>
    </row>
    <row r="31" spans="1:14" s="51" customFormat="1" ht="17.399999999999999" customHeight="1">
      <c r="A31" s="407">
        <v>6</v>
      </c>
      <c r="B31" s="423" t="s">
        <v>735</v>
      </c>
      <c r="C31" s="164" t="s">
        <v>705</v>
      </c>
      <c r="D31" s="165" t="s">
        <v>736</v>
      </c>
      <c r="E31" s="166">
        <v>37958</v>
      </c>
      <c r="F31" s="167" t="s">
        <v>101</v>
      </c>
      <c r="G31" s="167" t="s">
        <v>102</v>
      </c>
      <c r="H31" s="167"/>
      <c r="I31" s="410"/>
      <c r="J31" s="458">
        <v>1.9859953703703702E-3</v>
      </c>
      <c r="K31" s="112" t="str">
        <f t="shared" si="2"/>
        <v>II A</v>
      </c>
      <c r="L31" s="167" t="s">
        <v>355</v>
      </c>
      <c r="M31" s="437" t="s">
        <v>1265</v>
      </c>
    </row>
    <row r="32" spans="1:14" s="51" customFormat="1" ht="17.399999999999999" customHeight="1">
      <c r="A32" s="407">
        <v>7</v>
      </c>
      <c r="B32" s="423" t="s">
        <v>559</v>
      </c>
      <c r="C32" s="164" t="s">
        <v>539</v>
      </c>
      <c r="D32" s="165" t="s">
        <v>560</v>
      </c>
      <c r="E32" s="166" t="s">
        <v>561</v>
      </c>
      <c r="F32" s="167" t="s">
        <v>37</v>
      </c>
      <c r="G32" s="167"/>
      <c r="H32" s="167" t="s">
        <v>562</v>
      </c>
      <c r="I32" s="410"/>
      <c r="J32" s="458">
        <v>2.0179398148148149E-3</v>
      </c>
      <c r="K32" s="112" t="str">
        <f t="shared" si="2"/>
        <v>II A</v>
      </c>
      <c r="L32" s="167" t="s">
        <v>563</v>
      </c>
      <c r="M32" s="437" t="s">
        <v>1266</v>
      </c>
    </row>
    <row r="33" spans="1:13" s="51" customFormat="1" ht="17.399999999999999" customHeight="1">
      <c r="A33" s="407"/>
      <c r="B33" s="423" t="s">
        <v>782</v>
      </c>
      <c r="C33" s="164" t="s">
        <v>783</v>
      </c>
      <c r="D33" s="165" t="s">
        <v>784</v>
      </c>
      <c r="E33" s="166">
        <v>37343</v>
      </c>
      <c r="F33" s="167" t="s">
        <v>408</v>
      </c>
      <c r="G33" s="167" t="s">
        <v>171</v>
      </c>
      <c r="H33" s="167"/>
      <c r="I33" s="410"/>
      <c r="J33" s="458" t="s">
        <v>1050</v>
      </c>
      <c r="K33" s="112"/>
      <c r="L33" s="167" t="s">
        <v>552</v>
      </c>
      <c r="M33" s="437" t="s">
        <v>1267</v>
      </c>
    </row>
  </sheetData>
  <printOptions horizontalCentered="1"/>
  <pageMargins left="0.19685039370078741" right="0.39370078740157483" top="0.35433070866141736" bottom="0.23622047244094491" header="0.15748031496062992" footer="0.19685039370078741"/>
  <pageSetup paperSize="9" scale="9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9"/>
  <sheetViews>
    <sheetView topLeftCell="A13" zoomScale="99" zoomScaleNormal="99" workbookViewId="0">
      <selection activeCell="D31" sqref="D31"/>
    </sheetView>
  </sheetViews>
  <sheetFormatPr defaultColWidth="9.109375" defaultRowHeight="13.2"/>
  <cols>
    <col min="1" max="1" width="5.33203125" style="358" customWidth="1"/>
    <col min="2" max="2" width="5.6640625" style="358" customWidth="1"/>
    <col min="3" max="3" width="12.6640625" style="358" customWidth="1"/>
    <col min="4" max="4" width="14.88671875" style="358" customWidth="1"/>
    <col min="5" max="5" width="10.6640625" style="400" customWidth="1"/>
    <col min="6" max="6" width="15.33203125" style="414" customWidth="1"/>
    <col min="7" max="7" width="10.44140625" style="414" customWidth="1"/>
    <col min="8" max="8" width="10.33203125" style="414" customWidth="1"/>
    <col min="9" max="9" width="5.88671875" style="414" bestFit="1" customWidth="1"/>
    <col min="10" max="10" width="9.5546875" style="459" customWidth="1"/>
    <col min="11" max="11" width="7.109375" style="185" bestFit="1" customWidth="1"/>
    <col min="12" max="12" width="22" style="392" bestFit="1" customWidth="1"/>
    <col min="13" max="13" width="6.33203125" style="358" hidden="1" customWidth="1"/>
    <col min="14" max="14" width="23" style="358" hidden="1" customWidth="1"/>
    <col min="15" max="16" width="23" style="358" bestFit="1" customWidth="1"/>
    <col min="17" max="16384" width="9.109375" style="358"/>
  </cols>
  <sheetData>
    <row r="1" spans="1:13" s="49" customFormat="1" ht="15.6">
      <c r="A1" s="120" t="s">
        <v>0</v>
      </c>
      <c r="D1" s="121"/>
      <c r="E1" s="122"/>
      <c r="F1" s="122"/>
      <c r="G1" s="122"/>
      <c r="H1" s="123"/>
      <c r="I1" s="123"/>
      <c r="J1" s="124"/>
      <c r="K1" s="7"/>
      <c r="L1" s="125"/>
    </row>
    <row r="2" spans="1:13" s="49" customFormat="1" ht="14.4" customHeight="1">
      <c r="A2" s="49" t="s">
        <v>1005</v>
      </c>
      <c r="D2" s="121"/>
      <c r="E2" s="122"/>
      <c r="F2" s="122"/>
      <c r="G2" s="123"/>
      <c r="H2" s="123"/>
      <c r="I2" s="124"/>
      <c r="J2" s="124"/>
      <c r="K2" s="6"/>
      <c r="L2" s="126"/>
    </row>
    <row r="3" spans="1:13" s="392" customFormat="1" ht="4.5" customHeight="1">
      <c r="A3" s="358"/>
      <c r="B3" s="358"/>
      <c r="C3" s="358"/>
      <c r="D3" s="385"/>
      <c r="E3" s="386"/>
      <c r="F3" s="387"/>
      <c r="G3" s="387"/>
      <c r="H3" s="387"/>
      <c r="I3" s="387"/>
      <c r="J3" s="454"/>
      <c r="K3" s="174"/>
      <c r="L3" s="455"/>
    </row>
    <row r="4" spans="1:13" s="54" customFormat="1" ht="14.4" customHeight="1">
      <c r="C4" s="49" t="s">
        <v>1221</v>
      </c>
      <c r="D4" s="49"/>
      <c r="E4" s="121"/>
      <c r="F4" s="121"/>
      <c r="G4" s="121"/>
      <c r="H4" s="418"/>
      <c r="I4" s="418"/>
      <c r="J4" s="460"/>
      <c r="K4" s="19"/>
    </row>
    <row r="5" spans="1:13" s="54" customFormat="1" ht="14.4" customHeight="1" thickBot="1">
      <c r="C5" s="417"/>
      <c r="D5" s="417" t="s">
        <v>684</v>
      </c>
      <c r="E5" s="434"/>
      <c r="F5" s="461"/>
      <c r="G5" s="461"/>
      <c r="H5" s="432"/>
      <c r="I5" s="432"/>
      <c r="J5" s="439"/>
      <c r="K5" s="15"/>
      <c r="L5" s="391"/>
    </row>
    <row r="6" spans="1:13" s="437" customFormat="1" ht="18" customHeight="1" thickBot="1">
      <c r="A6" s="246" t="s">
        <v>46</v>
      </c>
      <c r="B6" s="419" t="s">
        <v>50</v>
      </c>
      <c r="C6" s="420" t="s">
        <v>4</v>
      </c>
      <c r="D6" s="421" t="s">
        <v>5</v>
      </c>
      <c r="E6" s="462" t="s">
        <v>6</v>
      </c>
      <c r="F6" s="463" t="s">
        <v>7</v>
      </c>
      <c r="G6" s="28" t="s">
        <v>8</v>
      </c>
      <c r="H6" s="341" t="s">
        <v>51</v>
      </c>
      <c r="I6" s="341" t="s">
        <v>10</v>
      </c>
      <c r="J6" s="462" t="s">
        <v>221</v>
      </c>
      <c r="K6" s="58" t="s">
        <v>12</v>
      </c>
      <c r="L6" s="444" t="s">
        <v>13</v>
      </c>
      <c r="M6" s="118"/>
    </row>
    <row r="7" spans="1:13" s="51" customFormat="1" ht="17.399999999999999" customHeight="1">
      <c r="A7" s="407">
        <v>1</v>
      </c>
      <c r="B7" s="423" t="s">
        <v>762</v>
      </c>
      <c r="C7" s="164" t="s">
        <v>583</v>
      </c>
      <c r="D7" s="165" t="s">
        <v>763</v>
      </c>
      <c r="E7" s="166" t="s">
        <v>764</v>
      </c>
      <c r="F7" s="167" t="s">
        <v>337</v>
      </c>
      <c r="G7" s="167" t="s">
        <v>338</v>
      </c>
      <c r="H7" s="167" t="s">
        <v>339</v>
      </c>
      <c r="I7" s="410">
        <v>18</v>
      </c>
      <c r="J7" s="458">
        <v>1.820949074074074E-3</v>
      </c>
      <c r="K7" s="112" t="str">
        <f t="shared" ref="K7:K12" si="0">IF(ISBLANK(J7),"",IF(J7&lt;=0.00174189814814815,"KSM",IF(J7&lt;=0.00185763888888889,"I A",IF(J7&lt;=0.00203125,"II A",IF(J7&lt;=0.00225115740740741,"III A",IF(J7&lt;=0.00245949074074074,"I JA",IF(J7&lt;=0.00264467592592593,"II JA",IF(J7&lt;=0.00280671296296296,"III JA"))))))))</f>
        <v>I A</v>
      </c>
      <c r="L7" s="167" t="s">
        <v>697</v>
      </c>
      <c r="M7" s="437" t="s">
        <v>1257</v>
      </c>
    </row>
    <row r="8" spans="1:13" s="51" customFormat="1" ht="17.399999999999999" customHeight="1">
      <c r="A8" s="407">
        <v>2</v>
      </c>
      <c r="B8" s="423" t="s">
        <v>757</v>
      </c>
      <c r="C8" s="164" t="s">
        <v>758</v>
      </c>
      <c r="D8" s="165" t="s">
        <v>759</v>
      </c>
      <c r="E8" s="166" t="s">
        <v>760</v>
      </c>
      <c r="F8" s="167" t="s">
        <v>517</v>
      </c>
      <c r="G8" s="167" t="s">
        <v>236</v>
      </c>
      <c r="H8" s="167"/>
      <c r="I8" s="410">
        <v>14</v>
      </c>
      <c r="J8" s="458">
        <v>1.8216435185185184E-3</v>
      </c>
      <c r="K8" s="112" t="str">
        <f t="shared" si="0"/>
        <v>I A</v>
      </c>
      <c r="L8" s="167" t="s">
        <v>518</v>
      </c>
      <c r="M8" s="437" t="s">
        <v>1258</v>
      </c>
    </row>
    <row r="9" spans="1:13" s="51" customFormat="1" ht="17.399999999999999" customHeight="1">
      <c r="A9" s="407">
        <v>3</v>
      </c>
      <c r="B9" s="423" t="s">
        <v>766</v>
      </c>
      <c r="C9" s="164" t="s">
        <v>583</v>
      </c>
      <c r="D9" s="165" t="s">
        <v>767</v>
      </c>
      <c r="E9" s="166" t="s">
        <v>768</v>
      </c>
      <c r="F9" s="167" t="s">
        <v>235</v>
      </c>
      <c r="G9" s="167" t="s">
        <v>236</v>
      </c>
      <c r="H9" s="167"/>
      <c r="I9" s="410">
        <v>11</v>
      </c>
      <c r="J9" s="458">
        <v>1.842824074074074E-3</v>
      </c>
      <c r="K9" s="112" t="str">
        <f t="shared" si="0"/>
        <v>I A</v>
      </c>
      <c r="L9" s="167" t="s">
        <v>237</v>
      </c>
      <c r="M9" s="437" t="s">
        <v>1259</v>
      </c>
    </row>
    <row r="10" spans="1:13" s="51" customFormat="1" ht="17.399999999999999" customHeight="1">
      <c r="A10" s="407">
        <v>4</v>
      </c>
      <c r="B10" s="423" t="s">
        <v>772</v>
      </c>
      <c r="C10" s="164" t="s">
        <v>773</v>
      </c>
      <c r="D10" s="165" t="s">
        <v>774</v>
      </c>
      <c r="E10" s="166" t="s">
        <v>775</v>
      </c>
      <c r="F10" s="167" t="s">
        <v>408</v>
      </c>
      <c r="G10" s="167" t="s">
        <v>171</v>
      </c>
      <c r="H10" s="167"/>
      <c r="I10" s="410">
        <v>9</v>
      </c>
      <c r="J10" s="458">
        <v>1.9458333333333333E-3</v>
      </c>
      <c r="K10" s="112" t="str">
        <f t="shared" si="0"/>
        <v>II A</v>
      </c>
      <c r="L10" s="167" t="s">
        <v>570</v>
      </c>
      <c r="M10" s="437" t="s">
        <v>1260</v>
      </c>
    </row>
    <row r="11" spans="1:13" s="51" customFormat="1" ht="17.399999999999999" customHeight="1">
      <c r="A11" s="407">
        <v>5</v>
      </c>
      <c r="B11" s="423" t="s">
        <v>1261</v>
      </c>
      <c r="C11" s="164" t="s">
        <v>1262</v>
      </c>
      <c r="D11" s="165" t="s">
        <v>1263</v>
      </c>
      <c r="E11" s="166">
        <v>37881</v>
      </c>
      <c r="F11" s="167" t="s">
        <v>16</v>
      </c>
      <c r="G11" s="167" t="s">
        <v>17</v>
      </c>
      <c r="H11" s="167"/>
      <c r="I11" s="410">
        <v>8</v>
      </c>
      <c r="J11" s="458">
        <v>1.9520833333333332E-3</v>
      </c>
      <c r="K11" s="112" t="str">
        <f t="shared" si="0"/>
        <v>II A</v>
      </c>
      <c r="L11" s="167" t="s">
        <v>1045</v>
      </c>
      <c r="M11" s="437" t="s">
        <v>1264</v>
      </c>
    </row>
    <row r="12" spans="1:13" s="51" customFormat="1" ht="17.399999999999999" customHeight="1">
      <c r="A12" s="407">
        <v>6</v>
      </c>
      <c r="B12" s="423" t="s">
        <v>732</v>
      </c>
      <c r="C12" s="164" t="s">
        <v>733</v>
      </c>
      <c r="D12" s="165" t="s">
        <v>354</v>
      </c>
      <c r="E12" s="166">
        <v>37645</v>
      </c>
      <c r="F12" s="167" t="s">
        <v>101</v>
      </c>
      <c r="G12" s="167" t="s">
        <v>102</v>
      </c>
      <c r="H12" s="167"/>
      <c r="I12" s="410">
        <v>7</v>
      </c>
      <c r="J12" s="458">
        <v>1.9780092592592592E-3</v>
      </c>
      <c r="K12" s="112" t="str">
        <f t="shared" si="0"/>
        <v>II A</v>
      </c>
      <c r="L12" s="167" t="s">
        <v>355</v>
      </c>
      <c r="M12" s="437" t="s">
        <v>1241</v>
      </c>
    </row>
    <row r="13" spans="1:13" s="51" customFormat="1" ht="17.399999999999999" customHeight="1">
      <c r="A13" s="407">
        <v>7</v>
      </c>
      <c r="B13" s="423" t="s">
        <v>591</v>
      </c>
      <c r="C13" s="164" t="s">
        <v>394</v>
      </c>
      <c r="D13" s="165" t="s">
        <v>592</v>
      </c>
      <c r="E13" s="166">
        <v>37346</v>
      </c>
      <c r="F13" s="167" t="s">
        <v>187</v>
      </c>
      <c r="G13" s="167" t="s">
        <v>24</v>
      </c>
      <c r="H13" s="167"/>
      <c r="I13" s="410">
        <v>6</v>
      </c>
      <c r="J13" s="458">
        <v>1.9826388888888888E-3</v>
      </c>
      <c r="K13" s="112" t="str">
        <f t="shared" ref="K13:K28" si="1">IF(ISBLANK(J13),"",IF(J13&lt;=0.00174189814814815,"KSM",IF(J13&lt;=0.00185763888888889,"I A",IF(J13&lt;=0.00203125,"II A",IF(J13&lt;=0.00225115740740741,"III A",IF(J13&lt;=0.00245949074074074,"I JA",IF(J13&lt;=0.00264467592592593,"II JA",IF(J13&lt;=0.00280671296296296,"III JA"))))))))</f>
        <v>II A</v>
      </c>
      <c r="L13" s="167" t="s">
        <v>504</v>
      </c>
      <c r="M13" s="437" t="s">
        <v>1242</v>
      </c>
    </row>
    <row r="14" spans="1:13" s="51" customFormat="1" ht="17.399999999999999" customHeight="1">
      <c r="A14" s="407">
        <v>8</v>
      </c>
      <c r="B14" s="423" t="s">
        <v>735</v>
      </c>
      <c r="C14" s="164" t="s">
        <v>705</v>
      </c>
      <c r="D14" s="165" t="s">
        <v>736</v>
      </c>
      <c r="E14" s="166">
        <v>37958</v>
      </c>
      <c r="F14" s="167" t="s">
        <v>101</v>
      </c>
      <c r="G14" s="167" t="s">
        <v>102</v>
      </c>
      <c r="H14" s="167"/>
      <c r="I14" s="410">
        <v>5</v>
      </c>
      <c r="J14" s="458">
        <v>1.9859953703703702E-3</v>
      </c>
      <c r="K14" s="112" t="str">
        <f t="shared" si="1"/>
        <v>II A</v>
      </c>
      <c r="L14" s="167" t="s">
        <v>355</v>
      </c>
      <c r="M14" s="437" t="s">
        <v>1265</v>
      </c>
    </row>
    <row r="15" spans="1:13" s="51" customFormat="1" ht="17.399999999999999" customHeight="1">
      <c r="A15" s="407">
        <v>9</v>
      </c>
      <c r="B15" s="423" t="s">
        <v>704</v>
      </c>
      <c r="C15" s="164" t="s">
        <v>705</v>
      </c>
      <c r="D15" s="165" t="s">
        <v>706</v>
      </c>
      <c r="E15" s="166" t="s">
        <v>707</v>
      </c>
      <c r="F15" s="167" t="s">
        <v>530</v>
      </c>
      <c r="G15" s="167" t="s">
        <v>236</v>
      </c>
      <c r="H15" s="167" t="s">
        <v>531</v>
      </c>
      <c r="I15" s="410">
        <v>4</v>
      </c>
      <c r="J15" s="458">
        <v>2.0003472222222224E-3</v>
      </c>
      <c r="K15" s="112" t="str">
        <f t="shared" si="1"/>
        <v>II A</v>
      </c>
      <c r="L15" s="167" t="s">
        <v>708</v>
      </c>
      <c r="M15" s="437" t="s">
        <v>1243</v>
      </c>
    </row>
    <row r="16" spans="1:13" s="51" customFormat="1" ht="17.399999999999999" customHeight="1">
      <c r="A16" s="407">
        <v>10</v>
      </c>
      <c r="B16" s="423" t="s">
        <v>727</v>
      </c>
      <c r="C16" s="164" t="s">
        <v>728</v>
      </c>
      <c r="D16" s="165" t="s">
        <v>729</v>
      </c>
      <c r="E16" s="166" t="s">
        <v>730</v>
      </c>
      <c r="F16" s="167" t="s">
        <v>408</v>
      </c>
      <c r="G16" s="167" t="s">
        <v>171</v>
      </c>
      <c r="H16" s="167"/>
      <c r="I16" s="410">
        <v>3</v>
      </c>
      <c r="J16" s="458">
        <v>2.0052083333333332E-3</v>
      </c>
      <c r="K16" s="112" t="str">
        <f t="shared" si="1"/>
        <v>II A</v>
      </c>
      <c r="L16" s="167" t="s">
        <v>552</v>
      </c>
      <c r="M16" s="437" t="s">
        <v>1222</v>
      </c>
    </row>
    <row r="17" spans="1:14" s="51" customFormat="1" ht="17.399999999999999" customHeight="1">
      <c r="A17" s="407">
        <v>11</v>
      </c>
      <c r="B17" s="423" t="s">
        <v>746</v>
      </c>
      <c r="C17" s="164" t="s">
        <v>747</v>
      </c>
      <c r="D17" s="165" t="s">
        <v>748</v>
      </c>
      <c r="E17" s="166" t="s">
        <v>749</v>
      </c>
      <c r="F17" s="167" t="s">
        <v>408</v>
      </c>
      <c r="G17" s="167" t="s">
        <v>171</v>
      </c>
      <c r="H17" s="167"/>
      <c r="I17" s="410">
        <v>2</v>
      </c>
      <c r="J17" s="458">
        <v>2.0113425925925928E-3</v>
      </c>
      <c r="K17" s="112" t="str">
        <f t="shared" si="1"/>
        <v>II A</v>
      </c>
      <c r="L17" s="167" t="s">
        <v>570</v>
      </c>
      <c r="M17" s="437" t="s">
        <v>1244</v>
      </c>
    </row>
    <row r="18" spans="1:14" s="51" customFormat="1" ht="17.399999999999999" customHeight="1">
      <c r="A18" s="407">
        <v>12</v>
      </c>
      <c r="B18" s="423" t="s">
        <v>559</v>
      </c>
      <c r="C18" s="164" t="s">
        <v>539</v>
      </c>
      <c r="D18" s="165" t="s">
        <v>560</v>
      </c>
      <c r="E18" s="166" t="s">
        <v>561</v>
      </c>
      <c r="F18" s="167" t="s">
        <v>37</v>
      </c>
      <c r="G18" s="167"/>
      <c r="H18" s="167" t="s">
        <v>562</v>
      </c>
      <c r="I18" s="410">
        <v>1</v>
      </c>
      <c r="J18" s="458">
        <v>2.0179398148148149E-3</v>
      </c>
      <c r="K18" s="112" t="str">
        <f t="shared" si="1"/>
        <v>II A</v>
      </c>
      <c r="L18" s="167" t="s">
        <v>563</v>
      </c>
      <c r="M18" s="437" t="s">
        <v>1266</v>
      </c>
    </row>
    <row r="19" spans="1:14" s="51" customFormat="1" ht="17.399999999999999" customHeight="1">
      <c r="A19" s="407">
        <v>13</v>
      </c>
      <c r="B19" s="423" t="s">
        <v>693</v>
      </c>
      <c r="C19" s="164" t="s">
        <v>694</v>
      </c>
      <c r="D19" s="165" t="s">
        <v>695</v>
      </c>
      <c r="E19" s="166" t="s">
        <v>696</v>
      </c>
      <c r="F19" s="167" t="s">
        <v>337</v>
      </c>
      <c r="G19" s="167" t="s">
        <v>338</v>
      </c>
      <c r="H19" s="167" t="s">
        <v>339</v>
      </c>
      <c r="I19" s="410" t="s">
        <v>18</v>
      </c>
      <c r="J19" s="458">
        <v>2.0318287037037037E-3</v>
      </c>
      <c r="K19" s="112" t="str">
        <f t="shared" si="1"/>
        <v>III A</v>
      </c>
      <c r="L19" s="167" t="s">
        <v>697</v>
      </c>
      <c r="M19" s="437" t="s">
        <v>1245</v>
      </c>
    </row>
    <row r="20" spans="1:14" s="51" customFormat="1" ht="17.399999999999999" customHeight="1">
      <c r="A20" s="407">
        <v>14</v>
      </c>
      <c r="B20" s="423" t="s">
        <v>1223</v>
      </c>
      <c r="C20" s="164" t="s">
        <v>1224</v>
      </c>
      <c r="D20" s="165" t="s">
        <v>1225</v>
      </c>
      <c r="E20" s="166" t="s">
        <v>1226</v>
      </c>
      <c r="F20" s="167" t="s">
        <v>86</v>
      </c>
      <c r="G20" s="167" t="s">
        <v>87</v>
      </c>
      <c r="H20" s="167"/>
      <c r="I20" s="410" t="s">
        <v>18</v>
      </c>
      <c r="J20" s="458">
        <v>2.0363425925925926E-3</v>
      </c>
      <c r="K20" s="112" t="str">
        <f t="shared" si="1"/>
        <v>III A</v>
      </c>
      <c r="L20" s="167" t="s">
        <v>88</v>
      </c>
      <c r="M20" s="437" t="s">
        <v>1227</v>
      </c>
    </row>
    <row r="21" spans="1:14" s="51" customFormat="1" ht="17.399999999999999" customHeight="1">
      <c r="A21" s="407">
        <v>15</v>
      </c>
      <c r="B21" s="423" t="s">
        <v>686</v>
      </c>
      <c r="C21" s="164" t="s">
        <v>311</v>
      </c>
      <c r="D21" s="165" t="s">
        <v>687</v>
      </c>
      <c r="E21" s="166" t="s">
        <v>688</v>
      </c>
      <c r="F21" s="167" t="s">
        <v>337</v>
      </c>
      <c r="G21" s="167" t="s">
        <v>338</v>
      </c>
      <c r="H21" s="167" t="s">
        <v>339</v>
      </c>
      <c r="I21" s="410"/>
      <c r="J21" s="458">
        <v>2.0391203703703704E-3</v>
      </c>
      <c r="K21" s="112" t="str">
        <f t="shared" si="1"/>
        <v>III A</v>
      </c>
      <c r="L21" s="167" t="s">
        <v>689</v>
      </c>
      <c r="M21" s="437" t="s">
        <v>1246</v>
      </c>
    </row>
    <row r="22" spans="1:14" s="51" customFormat="1" ht="17.399999999999999" customHeight="1">
      <c r="A22" s="407">
        <v>16</v>
      </c>
      <c r="B22" s="423" t="s">
        <v>582</v>
      </c>
      <c r="C22" s="164" t="s">
        <v>583</v>
      </c>
      <c r="D22" s="165" t="s">
        <v>1228</v>
      </c>
      <c r="E22" s="166" t="s">
        <v>585</v>
      </c>
      <c r="F22" s="167" t="s">
        <v>37</v>
      </c>
      <c r="G22" s="167" t="s">
        <v>24</v>
      </c>
      <c r="H22" s="167"/>
      <c r="I22" s="410"/>
      <c r="J22" s="458">
        <v>2.0539351851851851E-3</v>
      </c>
      <c r="K22" s="112" t="str">
        <f t="shared" si="1"/>
        <v>III A</v>
      </c>
      <c r="L22" s="167" t="s">
        <v>504</v>
      </c>
      <c r="M22" s="437" t="s">
        <v>1229</v>
      </c>
    </row>
    <row r="23" spans="1:14" s="51" customFormat="1" ht="17.399999999999999" customHeight="1">
      <c r="A23" s="407">
        <v>17</v>
      </c>
      <c r="B23" s="423" t="s">
        <v>1230</v>
      </c>
      <c r="C23" s="164" t="s">
        <v>1231</v>
      </c>
      <c r="D23" s="165" t="s">
        <v>1232</v>
      </c>
      <c r="E23" s="166" t="s">
        <v>1233</v>
      </c>
      <c r="F23" s="167" t="s">
        <v>337</v>
      </c>
      <c r="G23" s="167" t="s">
        <v>338</v>
      </c>
      <c r="H23" s="167" t="s">
        <v>339</v>
      </c>
      <c r="I23" s="410" t="s">
        <v>18</v>
      </c>
      <c r="J23" s="458">
        <v>2.0582175925925928E-3</v>
      </c>
      <c r="K23" s="112" t="str">
        <f t="shared" si="1"/>
        <v>III A</v>
      </c>
      <c r="L23" s="167" t="s">
        <v>340</v>
      </c>
      <c r="M23" s="437" t="s">
        <v>1234</v>
      </c>
    </row>
    <row r="24" spans="1:14" s="51" customFormat="1" ht="17.399999999999999" customHeight="1">
      <c r="A24" s="407">
        <v>18</v>
      </c>
      <c r="B24" s="423" t="s">
        <v>717</v>
      </c>
      <c r="C24" s="164" t="s">
        <v>544</v>
      </c>
      <c r="D24" s="165" t="s">
        <v>718</v>
      </c>
      <c r="E24" s="166" t="s">
        <v>719</v>
      </c>
      <c r="F24" s="167" t="s">
        <v>23</v>
      </c>
      <c r="G24" s="167" t="s">
        <v>24</v>
      </c>
      <c r="H24" s="167"/>
      <c r="I24" s="410" t="s">
        <v>18</v>
      </c>
      <c r="J24" s="458">
        <v>2.0702546296296298E-3</v>
      </c>
      <c r="K24" s="112" t="str">
        <f t="shared" si="1"/>
        <v>III A</v>
      </c>
      <c r="L24" s="167" t="s">
        <v>504</v>
      </c>
      <c r="M24" s="437" t="s">
        <v>1235</v>
      </c>
    </row>
    <row r="25" spans="1:14" s="51" customFormat="1" ht="17.399999999999999" customHeight="1">
      <c r="A25" s="407">
        <v>19</v>
      </c>
      <c r="B25" s="423" t="s">
        <v>1236</v>
      </c>
      <c r="C25" s="164" t="s">
        <v>1237</v>
      </c>
      <c r="D25" s="165" t="s">
        <v>1238</v>
      </c>
      <c r="E25" s="166">
        <v>37884</v>
      </c>
      <c r="F25" s="167" t="s">
        <v>16</v>
      </c>
      <c r="G25" s="167" t="s">
        <v>541</v>
      </c>
      <c r="H25" s="167"/>
      <c r="I25" s="410" t="s">
        <v>18</v>
      </c>
      <c r="J25" s="458">
        <v>2.079050925925926E-3</v>
      </c>
      <c r="K25" s="112" t="str">
        <f t="shared" si="1"/>
        <v>III A</v>
      </c>
      <c r="L25" s="167" t="s">
        <v>1045</v>
      </c>
      <c r="M25" s="437" t="s">
        <v>98</v>
      </c>
      <c r="N25" s="51" t="s">
        <v>1239</v>
      </c>
    </row>
    <row r="26" spans="1:14" s="51" customFormat="1" ht="17.399999999999999" customHeight="1">
      <c r="A26" s="407">
        <v>20</v>
      </c>
      <c r="B26" s="423" t="s">
        <v>1247</v>
      </c>
      <c r="C26" s="164" t="s">
        <v>1248</v>
      </c>
      <c r="D26" s="165" t="s">
        <v>1249</v>
      </c>
      <c r="E26" s="166" t="s">
        <v>1250</v>
      </c>
      <c r="F26" s="167" t="s">
        <v>530</v>
      </c>
      <c r="G26" s="167" t="s">
        <v>236</v>
      </c>
      <c r="H26" s="167" t="s">
        <v>531</v>
      </c>
      <c r="I26" s="410"/>
      <c r="J26" s="458">
        <v>2.0956018518518515E-3</v>
      </c>
      <c r="K26" s="112" t="str">
        <f t="shared" si="1"/>
        <v>III A</v>
      </c>
      <c r="L26" s="167" t="s">
        <v>708</v>
      </c>
      <c r="M26" s="437" t="s">
        <v>1251</v>
      </c>
    </row>
    <row r="27" spans="1:14" s="51" customFormat="1" ht="17.399999999999999" customHeight="1">
      <c r="A27" s="407">
        <v>21</v>
      </c>
      <c r="B27" s="423" t="s">
        <v>597</v>
      </c>
      <c r="C27" s="164" t="s">
        <v>370</v>
      </c>
      <c r="D27" s="165" t="s">
        <v>598</v>
      </c>
      <c r="E27" s="166" t="s">
        <v>599</v>
      </c>
      <c r="F27" s="167" t="s">
        <v>108</v>
      </c>
      <c r="G27" s="167" t="s">
        <v>87</v>
      </c>
      <c r="H27" s="167"/>
      <c r="I27" s="410"/>
      <c r="J27" s="458">
        <v>2.1130787037037034E-3</v>
      </c>
      <c r="K27" s="112" t="str">
        <f t="shared" si="1"/>
        <v>III A</v>
      </c>
      <c r="L27" s="167" t="s">
        <v>109</v>
      </c>
      <c r="M27" s="437" t="s">
        <v>1240</v>
      </c>
    </row>
    <row r="28" spans="1:14" s="51" customFormat="1" ht="17.399999999999999" customHeight="1">
      <c r="A28" s="407">
        <v>22</v>
      </c>
      <c r="B28" s="423" t="s">
        <v>1252</v>
      </c>
      <c r="C28" s="164" t="s">
        <v>1253</v>
      </c>
      <c r="D28" s="165" t="s">
        <v>1254</v>
      </c>
      <c r="E28" s="166" t="s">
        <v>1255</v>
      </c>
      <c r="F28" s="167" t="s">
        <v>337</v>
      </c>
      <c r="G28" s="167" t="s">
        <v>338</v>
      </c>
      <c r="H28" s="167" t="s">
        <v>339</v>
      </c>
      <c r="I28" s="410" t="s">
        <v>18</v>
      </c>
      <c r="J28" s="458">
        <v>2.1210648148148148E-3</v>
      </c>
      <c r="K28" s="112" t="str">
        <f t="shared" si="1"/>
        <v>III A</v>
      </c>
      <c r="L28" s="167" t="s">
        <v>340</v>
      </c>
      <c r="M28" s="437" t="s">
        <v>98</v>
      </c>
      <c r="N28" s="51" t="s">
        <v>1256</v>
      </c>
    </row>
    <row r="29" spans="1:14" s="51" customFormat="1" ht="17.399999999999999" customHeight="1">
      <c r="A29" s="407"/>
      <c r="B29" s="423" t="s">
        <v>782</v>
      </c>
      <c r="C29" s="164" t="s">
        <v>783</v>
      </c>
      <c r="D29" s="165" t="s">
        <v>784</v>
      </c>
      <c r="E29" s="166">
        <v>37343</v>
      </c>
      <c r="F29" s="167" t="s">
        <v>408</v>
      </c>
      <c r="G29" s="167" t="s">
        <v>171</v>
      </c>
      <c r="H29" s="167"/>
      <c r="I29" s="410"/>
      <c r="J29" s="458" t="s">
        <v>1050</v>
      </c>
      <c r="K29" s="112"/>
      <c r="L29" s="167" t="s">
        <v>552</v>
      </c>
      <c r="M29" s="437" t="s">
        <v>1267</v>
      </c>
    </row>
  </sheetData>
  <printOptions horizontalCentered="1"/>
  <pageMargins left="0.19685039370078741" right="0.39370078740157483" top="0.35433070866141736" bottom="0.23622047244094491" header="0.15748031496062992" footer="0.19685039370078741"/>
  <pageSetup paperSize="9" scale="9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6"/>
  <sheetViews>
    <sheetView workbookViewId="0">
      <selection activeCell="F21" sqref="F21"/>
    </sheetView>
  </sheetViews>
  <sheetFormatPr defaultColWidth="9.109375" defaultRowHeight="13.2"/>
  <cols>
    <col min="1" max="2" width="5.6640625" style="78" customWidth="1"/>
    <col min="3" max="3" width="11.109375" style="78" customWidth="1"/>
    <col min="4" max="4" width="12.6640625" style="78" bestFit="1" customWidth="1"/>
    <col min="5" max="5" width="10.6640625" style="93" customWidth="1"/>
    <col min="6" max="6" width="15" style="113" customWidth="1"/>
    <col min="7" max="7" width="9" style="113" bestFit="1" customWidth="1"/>
    <col min="8" max="8" width="11.33203125" style="113" bestFit="1" customWidth="1"/>
    <col min="9" max="9" width="5" style="113" bestFit="1" customWidth="1"/>
    <col min="10" max="10" width="9.109375" style="185"/>
    <col min="11" max="11" width="5.6640625" style="185" customWidth="1"/>
    <col min="12" max="12" width="28.6640625" style="85" customWidth="1"/>
    <col min="13" max="17" width="23" style="78" bestFit="1" customWidth="1"/>
    <col min="18" max="16384" width="9.109375" style="78"/>
  </cols>
  <sheetData>
    <row r="1" spans="1:15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15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8"/>
    </row>
    <row r="3" spans="1:15" s="85" customFormat="1" ht="12" customHeight="1">
      <c r="A3" s="78"/>
      <c r="B3" s="78"/>
      <c r="C3" s="78"/>
      <c r="D3" s="79"/>
      <c r="E3" s="80"/>
      <c r="F3" s="81"/>
      <c r="G3" s="81"/>
      <c r="H3" s="81"/>
      <c r="I3" s="81"/>
      <c r="J3" s="174"/>
      <c r="K3" s="174"/>
      <c r="L3" s="175"/>
    </row>
    <row r="4" spans="1:15" s="86" customFormat="1" ht="15.6">
      <c r="C4" s="87" t="s">
        <v>492</v>
      </c>
      <c r="D4" s="87"/>
      <c r="E4" s="176"/>
      <c r="F4" s="176"/>
      <c r="G4" s="176"/>
      <c r="H4" s="89"/>
      <c r="I4" s="89"/>
      <c r="J4" s="177"/>
      <c r="K4" s="177"/>
    </row>
    <row r="5" spans="1:15" s="86" customFormat="1" ht="18" customHeight="1" thickBot="1">
      <c r="C5" s="87"/>
      <c r="D5" s="87" t="s">
        <v>445</v>
      </c>
      <c r="E5" s="176"/>
      <c r="F5" s="176"/>
      <c r="G5" s="176"/>
      <c r="H5" s="89"/>
      <c r="I5" s="89"/>
      <c r="J5" s="177"/>
      <c r="K5" s="177"/>
    </row>
    <row r="6" spans="1:15" s="85" customFormat="1" ht="18" customHeight="1" thickBot="1">
      <c r="A6" s="23" t="s">
        <v>46</v>
      </c>
      <c r="B6" s="178" t="s">
        <v>50</v>
      </c>
      <c r="C6" s="179" t="s">
        <v>4</v>
      </c>
      <c r="D6" s="98" t="s">
        <v>5</v>
      </c>
      <c r="E6" s="180" t="s">
        <v>6</v>
      </c>
      <c r="F6" s="181" t="s">
        <v>7</v>
      </c>
      <c r="G6" s="28" t="s">
        <v>8</v>
      </c>
      <c r="H6" s="28" t="s">
        <v>9</v>
      </c>
      <c r="I6" s="28" t="s">
        <v>10</v>
      </c>
      <c r="J6" s="180" t="s">
        <v>221</v>
      </c>
      <c r="K6" s="183" t="s">
        <v>12</v>
      </c>
      <c r="L6" s="106" t="s">
        <v>13</v>
      </c>
      <c r="M6" s="107"/>
      <c r="N6" s="107"/>
      <c r="O6" s="107"/>
    </row>
    <row r="7" spans="1:15" s="10" customFormat="1" ht="18" customHeight="1">
      <c r="A7" s="60">
        <v>1</v>
      </c>
      <c r="B7" s="112">
        <v>8</v>
      </c>
      <c r="C7" s="37" t="s">
        <v>493</v>
      </c>
      <c r="D7" s="38" t="s">
        <v>494</v>
      </c>
      <c r="E7" s="39" t="s">
        <v>495</v>
      </c>
      <c r="F7" s="40" t="s">
        <v>496</v>
      </c>
      <c r="G7" s="40" t="s">
        <v>87</v>
      </c>
      <c r="H7" s="186"/>
      <c r="I7" s="62">
        <v>18</v>
      </c>
      <c r="J7" s="184">
        <v>7.6738425925925923E-3</v>
      </c>
      <c r="K7" s="112" t="str">
        <f t="shared" ref="K7:K16" si="0">IF(ISBLANK(J7),"",IF(J7&gt;0.0101041666666667,"",IF(J7&lt;=0.00686342592592593,"KSM",IF(J7&lt;=0.00732638888888889,"I A",IF(J7&lt;=0.00799768518518519,"II A",IF(J7&lt;=0.00877314814814815,"III A",IF(J7&lt;=0.00946759259259259,"I JA",IF(J7&lt;=0.0101041666666667,"II JA"))))))))</f>
        <v>II A</v>
      </c>
      <c r="L7" s="40" t="s">
        <v>497</v>
      </c>
      <c r="M7" s="85"/>
    </row>
    <row r="8" spans="1:15" s="10" customFormat="1" ht="18" customHeight="1">
      <c r="A8" s="60">
        <v>2</v>
      </c>
      <c r="B8" s="112" t="s">
        <v>498</v>
      </c>
      <c r="C8" s="37" t="s">
        <v>499</v>
      </c>
      <c r="D8" s="38" t="s">
        <v>500</v>
      </c>
      <c r="E8" s="39">
        <v>37755</v>
      </c>
      <c r="F8" s="40" t="s">
        <v>296</v>
      </c>
      <c r="G8" s="40" t="s">
        <v>297</v>
      </c>
      <c r="H8" s="186"/>
      <c r="I8" s="62">
        <v>14</v>
      </c>
      <c r="J8" s="184">
        <v>8.0896990740740738E-3</v>
      </c>
      <c r="K8" s="112" t="str">
        <f t="shared" si="0"/>
        <v>III A</v>
      </c>
      <c r="L8" s="40" t="s">
        <v>298</v>
      </c>
      <c r="M8" s="85"/>
    </row>
    <row r="9" spans="1:15" s="10" customFormat="1" ht="18" customHeight="1">
      <c r="A9" s="60">
        <v>3</v>
      </c>
      <c r="B9" s="112" t="s">
        <v>501</v>
      </c>
      <c r="C9" s="37" t="s">
        <v>502</v>
      </c>
      <c r="D9" s="38" t="s">
        <v>503</v>
      </c>
      <c r="E9" s="39">
        <v>37395</v>
      </c>
      <c r="F9" s="40" t="s">
        <v>187</v>
      </c>
      <c r="G9" s="40" t="s">
        <v>24</v>
      </c>
      <c r="H9" s="186"/>
      <c r="I9" s="62">
        <v>11</v>
      </c>
      <c r="J9" s="184">
        <v>8.4258101851851838E-3</v>
      </c>
      <c r="K9" s="112" t="str">
        <f t="shared" si="0"/>
        <v>III A</v>
      </c>
      <c r="L9" s="40" t="s">
        <v>504</v>
      </c>
      <c r="M9" s="85"/>
    </row>
    <row r="10" spans="1:15" s="10" customFormat="1" ht="18" customHeight="1">
      <c r="A10" s="60">
        <v>4</v>
      </c>
      <c r="B10" s="112" t="s">
        <v>505</v>
      </c>
      <c r="C10" s="37" t="s">
        <v>499</v>
      </c>
      <c r="D10" s="38" t="s">
        <v>506</v>
      </c>
      <c r="E10" s="39">
        <v>37701</v>
      </c>
      <c r="F10" s="40" t="s">
        <v>101</v>
      </c>
      <c r="G10" s="40" t="s">
        <v>102</v>
      </c>
      <c r="H10" s="186"/>
      <c r="I10" s="62">
        <v>9</v>
      </c>
      <c r="J10" s="184">
        <v>8.461458333333333E-3</v>
      </c>
      <c r="K10" s="112" t="str">
        <f t="shared" si="0"/>
        <v>III A</v>
      </c>
      <c r="L10" s="40" t="s">
        <v>507</v>
      </c>
      <c r="M10" s="85"/>
    </row>
    <row r="11" spans="1:15" s="10" customFormat="1" ht="18" customHeight="1">
      <c r="A11" s="60">
        <v>5</v>
      </c>
      <c r="B11" s="112" t="s">
        <v>508</v>
      </c>
      <c r="C11" s="37" t="s">
        <v>189</v>
      </c>
      <c r="D11" s="38" t="s">
        <v>509</v>
      </c>
      <c r="E11" s="39" t="s">
        <v>510</v>
      </c>
      <c r="F11" s="40" t="s">
        <v>37</v>
      </c>
      <c r="G11" s="40" t="s">
        <v>24</v>
      </c>
      <c r="H11" s="186" t="s">
        <v>511</v>
      </c>
      <c r="I11" s="62">
        <v>8</v>
      </c>
      <c r="J11" s="184">
        <v>8.5881944444444452E-3</v>
      </c>
      <c r="K11" s="112" t="str">
        <f t="shared" si="0"/>
        <v>III A</v>
      </c>
      <c r="L11" s="40" t="s">
        <v>512</v>
      </c>
      <c r="M11" s="85"/>
    </row>
    <row r="12" spans="1:15" s="10" customFormat="1" ht="18" customHeight="1">
      <c r="A12" s="60">
        <v>6</v>
      </c>
      <c r="B12" s="112" t="s">
        <v>513</v>
      </c>
      <c r="C12" s="37" t="s">
        <v>514</v>
      </c>
      <c r="D12" s="38" t="s">
        <v>515</v>
      </c>
      <c r="E12" s="39" t="s">
        <v>516</v>
      </c>
      <c r="F12" s="40" t="s">
        <v>517</v>
      </c>
      <c r="G12" s="40" t="s">
        <v>236</v>
      </c>
      <c r="H12" s="186"/>
      <c r="I12" s="62" t="s">
        <v>18</v>
      </c>
      <c r="J12" s="184">
        <v>8.6949074074074081E-3</v>
      </c>
      <c r="K12" s="112" t="str">
        <f t="shared" si="0"/>
        <v>III A</v>
      </c>
      <c r="L12" s="40" t="s">
        <v>518</v>
      </c>
      <c r="M12" s="85"/>
    </row>
    <row r="13" spans="1:15" s="10" customFormat="1" ht="18" customHeight="1">
      <c r="A13" s="60">
        <v>7</v>
      </c>
      <c r="B13" s="112" t="s">
        <v>519</v>
      </c>
      <c r="C13" s="37" t="s">
        <v>520</v>
      </c>
      <c r="D13" s="38" t="s">
        <v>521</v>
      </c>
      <c r="E13" s="39" t="s">
        <v>522</v>
      </c>
      <c r="F13" s="40" t="s">
        <v>235</v>
      </c>
      <c r="G13" s="40" t="s">
        <v>236</v>
      </c>
      <c r="H13" s="186"/>
      <c r="I13" s="62">
        <v>7</v>
      </c>
      <c r="J13" s="184">
        <v>8.8048611111111123E-3</v>
      </c>
      <c r="K13" s="112" t="str">
        <f t="shared" si="0"/>
        <v>I JA</v>
      </c>
      <c r="L13" s="40" t="s">
        <v>237</v>
      </c>
      <c r="M13" s="85"/>
    </row>
    <row r="14" spans="1:15" s="10" customFormat="1" ht="18" customHeight="1">
      <c r="A14" s="60">
        <v>8</v>
      </c>
      <c r="B14" s="112" t="s">
        <v>523</v>
      </c>
      <c r="C14" s="37" t="s">
        <v>524</v>
      </c>
      <c r="D14" s="38" t="s">
        <v>525</v>
      </c>
      <c r="E14" s="39">
        <v>37792</v>
      </c>
      <c r="F14" s="40" t="s">
        <v>37</v>
      </c>
      <c r="G14" s="40" t="s">
        <v>24</v>
      </c>
      <c r="H14" s="186" t="s">
        <v>511</v>
      </c>
      <c r="I14" s="62">
        <v>6</v>
      </c>
      <c r="J14" s="184">
        <v>8.9930555555555545E-3</v>
      </c>
      <c r="K14" s="112" t="str">
        <f t="shared" si="0"/>
        <v>I JA</v>
      </c>
      <c r="L14" s="40" t="s">
        <v>512</v>
      </c>
      <c r="M14" s="85"/>
    </row>
    <row r="15" spans="1:15" s="10" customFormat="1" ht="18" customHeight="1">
      <c r="A15" s="60">
        <v>9</v>
      </c>
      <c r="B15" s="112" t="s">
        <v>526</v>
      </c>
      <c r="C15" s="37" t="s">
        <v>527</v>
      </c>
      <c r="D15" s="38" t="s">
        <v>528</v>
      </c>
      <c r="E15" s="39" t="s">
        <v>529</v>
      </c>
      <c r="F15" s="40" t="s">
        <v>530</v>
      </c>
      <c r="G15" s="40" t="s">
        <v>236</v>
      </c>
      <c r="H15" s="186" t="s">
        <v>531</v>
      </c>
      <c r="I15" s="62">
        <v>5</v>
      </c>
      <c r="J15" s="184">
        <v>9.034953703703703E-3</v>
      </c>
      <c r="K15" s="112" t="str">
        <f t="shared" si="0"/>
        <v>I JA</v>
      </c>
      <c r="L15" s="40" t="s">
        <v>532</v>
      </c>
      <c r="M15" s="85"/>
    </row>
    <row r="16" spans="1:15" s="10" customFormat="1" ht="18" customHeight="1">
      <c r="A16" s="60">
        <v>10</v>
      </c>
      <c r="B16" s="112" t="s">
        <v>533</v>
      </c>
      <c r="C16" s="37" t="s">
        <v>534</v>
      </c>
      <c r="D16" s="38" t="s">
        <v>535</v>
      </c>
      <c r="E16" s="39" t="s">
        <v>536</v>
      </c>
      <c r="F16" s="40" t="s">
        <v>517</v>
      </c>
      <c r="G16" s="40" t="s">
        <v>236</v>
      </c>
      <c r="H16" s="186"/>
      <c r="I16" s="62">
        <v>4</v>
      </c>
      <c r="J16" s="184">
        <v>9.9071759259259252E-3</v>
      </c>
      <c r="K16" s="112" t="str">
        <f t="shared" si="0"/>
        <v>II JA</v>
      </c>
      <c r="L16" s="40" t="s">
        <v>518</v>
      </c>
      <c r="M16" s="85"/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1"/>
  <sheetViews>
    <sheetView topLeftCell="A4" workbookViewId="0">
      <selection activeCell="D29" sqref="D29"/>
    </sheetView>
  </sheetViews>
  <sheetFormatPr defaultColWidth="9.109375" defaultRowHeight="13.2"/>
  <cols>
    <col min="1" max="2" width="5.6640625" style="78" customWidth="1"/>
    <col min="3" max="3" width="11.33203125" style="78" customWidth="1"/>
    <col min="4" max="4" width="15.44140625" style="78" bestFit="1" customWidth="1"/>
    <col min="5" max="5" width="10.6640625" style="93" customWidth="1"/>
    <col min="6" max="6" width="15" style="113" customWidth="1"/>
    <col min="7" max="7" width="9.6640625" style="113" customWidth="1"/>
    <col min="8" max="8" width="10.44140625" style="113" customWidth="1"/>
    <col min="9" max="9" width="5.88671875" style="113" bestFit="1" customWidth="1"/>
    <col min="10" max="10" width="9.109375" style="185"/>
    <col min="11" max="11" width="4.33203125" style="185" bestFit="1" customWidth="1"/>
    <col min="12" max="12" width="22" style="85" customWidth="1"/>
    <col min="13" max="17" width="23" style="78" bestFit="1" customWidth="1"/>
    <col min="18" max="16384" width="9.109375" style="78"/>
  </cols>
  <sheetData>
    <row r="1" spans="1:14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14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8"/>
    </row>
    <row r="3" spans="1:14" s="85" customFormat="1" ht="12" customHeight="1">
      <c r="A3" s="78"/>
      <c r="B3" s="78"/>
      <c r="C3" s="78"/>
      <c r="D3" s="79"/>
      <c r="E3" s="80"/>
      <c r="F3" s="81"/>
      <c r="G3" s="81"/>
      <c r="H3" s="81"/>
      <c r="I3" s="81"/>
      <c r="J3" s="174"/>
      <c r="K3" s="174"/>
      <c r="L3" s="175"/>
    </row>
    <row r="4" spans="1:14" s="86" customFormat="1" ht="15.6">
      <c r="C4" s="87" t="s">
        <v>537</v>
      </c>
      <c r="D4" s="87"/>
      <c r="E4" s="176"/>
      <c r="F4" s="176"/>
      <c r="G4" s="176"/>
      <c r="H4" s="89"/>
      <c r="I4" s="89"/>
      <c r="J4" s="177"/>
      <c r="K4" s="177"/>
    </row>
    <row r="5" spans="1:14" s="86" customFormat="1" ht="18" customHeight="1" thickBot="1">
      <c r="C5" s="87"/>
      <c r="D5" s="87" t="s">
        <v>445</v>
      </c>
      <c r="E5" s="176"/>
      <c r="F5" s="176"/>
      <c r="G5" s="176"/>
      <c r="H5" s="89"/>
      <c r="I5" s="89"/>
      <c r="J5" s="177"/>
      <c r="K5" s="177"/>
    </row>
    <row r="6" spans="1:14" s="85" customFormat="1" ht="18" customHeight="1" thickBot="1">
      <c r="A6" s="23" t="s">
        <v>46</v>
      </c>
      <c r="B6" s="178" t="s">
        <v>50</v>
      </c>
      <c r="C6" s="179" t="s">
        <v>4</v>
      </c>
      <c r="D6" s="98" t="s">
        <v>5</v>
      </c>
      <c r="E6" s="180" t="s">
        <v>6</v>
      </c>
      <c r="F6" s="181" t="s">
        <v>7</v>
      </c>
      <c r="G6" s="28" t="s">
        <v>8</v>
      </c>
      <c r="H6" s="28" t="s">
        <v>9</v>
      </c>
      <c r="I6" s="28" t="s">
        <v>10</v>
      </c>
      <c r="J6" s="180" t="s">
        <v>221</v>
      </c>
      <c r="K6" s="183" t="s">
        <v>12</v>
      </c>
      <c r="L6" s="106" t="s">
        <v>13</v>
      </c>
    </row>
    <row r="7" spans="1:14" s="10" customFormat="1" ht="18" customHeight="1">
      <c r="A7" s="60">
        <v>1</v>
      </c>
      <c r="B7" s="112" t="s">
        <v>538</v>
      </c>
      <c r="C7" s="37" t="s">
        <v>539</v>
      </c>
      <c r="D7" s="38" t="s">
        <v>540</v>
      </c>
      <c r="E7" s="39">
        <v>37313</v>
      </c>
      <c r="F7" s="40" t="s">
        <v>16</v>
      </c>
      <c r="G7" s="40" t="s">
        <v>541</v>
      </c>
      <c r="H7" s="40"/>
      <c r="I7" s="62" t="s">
        <v>18</v>
      </c>
      <c r="J7" s="184">
        <v>6.585532407407408E-3</v>
      </c>
      <c r="K7" s="112" t="str">
        <f t="shared" ref="K7:K21" si="0">IF(ISBLANK(J7),"",IF(J7&gt;0.00900462962962963,"",IF(J7&lt;=0.00596064814814815,"KSM",IF(J7&lt;=0.00640046296296296,"I A",IF(J7&lt;=0.00703703703703704,"II A",IF(J7&lt;=0.00778935185185185,"III A",IF(J7&lt;=0.0084837962962963,"I JA",IF(J7&lt;=0.00900462962962963,"II JA"))))))))</f>
        <v>II A</v>
      </c>
      <c r="L7" s="40" t="s">
        <v>542</v>
      </c>
      <c r="M7" s="85"/>
      <c r="N7" s="187"/>
    </row>
    <row r="8" spans="1:14" s="10" customFormat="1" ht="18" customHeight="1">
      <c r="A8" s="60">
        <v>2</v>
      </c>
      <c r="B8" s="112" t="s">
        <v>543</v>
      </c>
      <c r="C8" s="37" t="s">
        <v>544</v>
      </c>
      <c r="D8" s="38" t="s">
        <v>545</v>
      </c>
      <c r="E8" s="39">
        <v>37340</v>
      </c>
      <c r="F8" s="40" t="s">
        <v>546</v>
      </c>
      <c r="G8" s="40"/>
      <c r="H8" s="40"/>
      <c r="I8" s="62" t="s">
        <v>18</v>
      </c>
      <c r="J8" s="184">
        <v>6.6197916666666671E-3</v>
      </c>
      <c r="K8" s="112" t="str">
        <f t="shared" si="0"/>
        <v>II A</v>
      </c>
      <c r="L8" s="40" t="s">
        <v>547</v>
      </c>
      <c r="M8" s="85"/>
      <c r="N8" s="187"/>
    </row>
    <row r="9" spans="1:14" s="10" customFormat="1" ht="18" customHeight="1">
      <c r="A9" s="60">
        <v>3</v>
      </c>
      <c r="B9" s="112" t="s">
        <v>548</v>
      </c>
      <c r="C9" s="37" t="s">
        <v>549</v>
      </c>
      <c r="D9" s="38" t="s">
        <v>550</v>
      </c>
      <c r="E9" s="39" t="s">
        <v>551</v>
      </c>
      <c r="F9" s="40" t="s">
        <v>408</v>
      </c>
      <c r="G9" s="40" t="s">
        <v>171</v>
      </c>
      <c r="H9" s="40"/>
      <c r="I9" s="62">
        <v>18</v>
      </c>
      <c r="J9" s="184">
        <v>6.7300925925925922E-3</v>
      </c>
      <c r="K9" s="112" t="str">
        <f t="shared" si="0"/>
        <v>II A</v>
      </c>
      <c r="L9" s="40" t="s">
        <v>552</v>
      </c>
      <c r="M9" s="85"/>
      <c r="N9" s="187"/>
    </row>
    <row r="10" spans="1:14" s="10" customFormat="1" ht="18" customHeight="1">
      <c r="A10" s="60">
        <v>4</v>
      </c>
      <c r="B10" s="112" t="s">
        <v>553</v>
      </c>
      <c r="C10" s="37" t="s">
        <v>288</v>
      </c>
      <c r="D10" s="38" t="s">
        <v>554</v>
      </c>
      <c r="E10" s="39" t="s">
        <v>555</v>
      </c>
      <c r="F10" s="40" t="s">
        <v>556</v>
      </c>
      <c r="G10" s="40" t="s">
        <v>557</v>
      </c>
      <c r="H10" s="40"/>
      <c r="I10" s="62">
        <v>14</v>
      </c>
      <c r="J10" s="184">
        <v>6.9111111111111109E-3</v>
      </c>
      <c r="K10" s="112" t="str">
        <f t="shared" si="0"/>
        <v>II A</v>
      </c>
      <c r="L10" s="40" t="s">
        <v>558</v>
      </c>
      <c r="M10" s="85"/>
      <c r="N10" s="187"/>
    </row>
    <row r="11" spans="1:14" s="10" customFormat="1" ht="18" customHeight="1">
      <c r="A11" s="60">
        <v>5</v>
      </c>
      <c r="B11" s="112" t="s">
        <v>559</v>
      </c>
      <c r="C11" s="37" t="s">
        <v>539</v>
      </c>
      <c r="D11" s="38" t="s">
        <v>560</v>
      </c>
      <c r="E11" s="39" t="s">
        <v>561</v>
      </c>
      <c r="F11" s="40" t="s">
        <v>37</v>
      </c>
      <c r="G11" s="40"/>
      <c r="H11" s="40" t="s">
        <v>562</v>
      </c>
      <c r="I11" s="62">
        <v>11</v>
      </c>
      <c r="J11" s="184">
        <v>6.9733796296296289E-3</v>
      </c>
      <c r="K11" s="112" t="str">
        <f t="shared" si="0"/>
        <v>II A</v>
      </c>
      <c r="L11" s="40" t="s">
        <v>563</v>
      </c>
      <c r="M11" s="85"/>
      <c r="N11" s="187"/>
    </row>
    <row r="12" spans="1:14" s="10" customFormat="1" ht="18" customHeight="1">
      <c r="A12" s="60">
        <v>6</v>
      </c>
      <c r="B12" s="112" t="s">
        <v>564</v>
      </c>
      <c r="C12" s="37" t="s">
        <v>565</v>
      </c>
      <c r="D12" s="38" t="s">
        <v>566</v>
      </c>
      <c r="E12" s="39" t="s">
        <v>567</v>
      </c>
      <c r="F12" s="40" t="s">
        <v>517</v>
      </c>
      <c r="G12" s="40" t="s">
        <v>236</v>
      </c>
      <c r="H12" s="40"/>
      <c r="I12" s="62">
        <v>9</v>
      </c>
      <c r="J12" s="184">
        <v>7.0689814814814816E-3</v>
      </c>
      <c r="K12" s="112" t="str">
        <f t="shared" si="0"/>
        <v>III A</v>
      </c>
      <c r="L12" s="40" t="s">
        <v>518</v>
      </c>
      <c r="M12" s="85"/>
      <c r="N12" s="187"/>
    </row>
    <row r="13" spans="1:14" s="10" customFormat="1" ht="18" customHeight="1">
      <c r="A13" s="60">
        <v>7</v>
      </c>
      <c r="B13" s="112" t="s">
        <v>568</v>
      </c>
      <c r="C13" s="37" t="s">
        <v>313</v>
      </c>
      <c r="D13" s="38" t="s">
        <v>569</v>
      </c>
      <c r="E13" s="39" t="s">
        <v>78</v>
      </c>
      <c r="F13" s="40" t="s">
        <v>240</v>
      </c>
      <c r="G13" s="40" t="s">
        <v>171</v>
      </c>
      <c r="H13" s="40"/>
      <c r="I13" s="62">
        <v>8</v>
      </c>
      <c r="J13" s="184">
        <v>7.0748842592592599E-3</v>
      </c>
      <c r="K13" s="112" t="str">
        <f t="shared" si="0"/>
        <v>III A</v>
      </c>
      <c r="L13" s="40" t="s">
        <v>570</v>
      </c>
      <c r="M13" s="85"/>
      <c r="N13" s="187"/>
    </row>
    <row r="14" spans="1:14" s="10" customFormat="1" ht="18" customHeight="1">
      <c r="A14" s="60">
        <v>8</v>
      </c>
      <c r="B14" s="112" t="s">
        <v>571</v>
      </c>
      <c r="C14" s="37" t="s">
        <v>572</v>
      </c>
      <c r="D14" s="38" t="s">
        <v>573</v>
      </c>
      <c r="E14" s="39">
        <v>37892</v>
      </c>
      <c r="F14" s="40" t="s">
        <v>248</v>
      </c>
      <c r="G14" s="40" t="s">
        <v>249</v>
      </c>
      <c r="H14" s="40" t="s">
        <v>329</v>
      </c>
      <c r="I14" s="62">
        <v>7</v>
      </c>
      <c r="J14" s="184">
        <v>7.230555555555556E-3</v>
      </c>
      <c r="K14" s="112" t="str">
        <f t="shared" si="0"/>
        <v>III A</v>
      </c>
      <c r="L14" s="40" t="s">
        <v>574</v>
      </c>
      <c r="M14" s="85"/>
      <c r="N14" s="187"/>
    </row>
    <row r="15" spans="1:14" s="10" customFormat="1" ht="18" customHeight="1">
      <c r="A15" s="60">
        <v>9</v>
      </c>
      <c r="B15" s="112" t="s">
        <v>575</v>
      </c>
      <c r="C15" s="37" t="s">
        <v>576</v>
      </c>
      <c r="D15" s="38" t="s">
        <v>577</v>
      </c>
      <c r="E15" s="39" t="s">
        <v>578</v>
      </c>
      <c r="F15" s="40" t="s">
        <v>579</v>
      </c>
      <c r="G15" s="40" t="s">
        <v>148</v>
      </c>
      <c r="H15" s="40" t="s">
        <v>580</v>
      </c>
      <c r="I15" s="62">
        <v>6</v>
      </c>
      <c r="J15" s="184">
        <v>7.2657407407407419E-3</v>
      </c>
      <c r="K15" s="112" t="str">
        <f t="shared" si="0"/>
        <v>III A</v>
      </c>
      <c r="L15" s="40" t="s">
        <v>581</v>
      </c>
      <c r="M15" s="85"/>
      <c r="N15" s="187"/>
    </row>
    <row r="16" spans="1:14" s="10" customFormat="1" ht="18" customHeight="1">
      <c r="A16" s="60">
        <v>10</v>
      </c>
      <c r="B16" s="112" t="s">
        <v>582</v>
      </c>
      <c r="C16" s="37" t="s">
        <v>583</v>
      </c>
      <c r="D16" s="38" t="s">
        <v>584</v>
      </c>
      <c r="E16" s="39" t="s">
        <v>585</v>
      </c>
      <c r="F16" s="40" t="s">
        <v>37</v>
      </c>
      <c r="G16" s="40" t="s">
        <v>24</v>
      </c>
      <c r="H16" s="40"/>
      <c r="I16" s="62">
        <v>5</v>
      </c>
      <c r="J16" s="184">
        <v>7.2795138888888883E-3</v>
      </c>
      <c r="K16" s="112" t="str">
        <f t="shared" si="0"/>
        <v>III A</v>
      </c>
      <c r="L16" s="40" t="s">
        <v>504</v>
      </c>
      <c r="M16" s="85"/>
      <c r="N16" s="187"/>
    </row>
    <row r="17" spans="1:14" s="10" customFormat="1" ht="18" customHeight="1">
      <c r="A17" s="60">
        <v>11</v>
      </c>
      <c r="B17" s="112" t="s">
        <v>586</v>
      </c>
      <c r="C17" s="37" t="s">
        <v>587</v>
      </c>
      <c r="D17" s="38" t="s">
        <v>588</v>
      </c>
      <c r="E17" s="39">
        <v>37611</v>
      </c>
      <c r="F17" s="40" t="s">
        <v>589</v>
      </c>
      <c r="G17" s="40" t="s">
        <v>541</v>
      </c>
      <c r="H17" s="40"/>
      <c r="I17" s="62">
        <v>4</v>
      </c>
      <c r="J17" s="184">
        <v>7.4420138888888895E-3</v>
      </c>
      <c r="K17" s="112" t="str">
        <f t="shared" si="0"/>
        <v>III A</v>
      </c>
      <c r="L17" s="40" t="s">
        <v>590</v>
      </c>
      <c r="M17" s="85"/>
      <c r="N17" s="187"/>
    </row>
    <row r="18" spans="1:14" s="10" customFormat="1" ht="18" customHeight="1">
      <c r="A18" s="60">
        <v>12</v>
      </c>
      <c r="B18" s="112" t="s">
        <v>591</v>
      </c>
      <c r="C18" s="37" t="s">
        <v>394</v>
      </c>
      <c r="D18" s="38" t="s">
        <v>592</v>
      </c>
      <c r="E18" s="39">
        <v>37346</v>
      </c>
      <c r="F18" s="40" t="s">
        <v>187</v>
      </c>
      <c r="G18" s="40" t="s">
        <v>24</v>
      </c>
      <c r="H18" s="40"/>
      <c r="I18" s="62">
        <v>3</v>
      </c>
      <c r="J18" s="184">
        <v>7.4512731481481478E-3</v>
      </c>
      <c r="K18" s="112" t="str">
        <f t="shared" si="0"/>
        <v>III A</v>
      </c>
      <c r="L18" s="40" t="s">
        <v>504</v>
      </c>
      <c r="M18" s="85"/>
      <c r="N18" s="187"/>
    </row>
    <row r="19" spans="1:14" s="10" customFormat="1" ht="18" customHeight="1">
      <c r="A19" s="60">
        <v>13</v>
      </c>
      <c r="B19" s="112" t="s">
        <v>593</v>
      </c>
      <c r="C19" s="37" t="s">
        <v>594</v>
      </c>
      <c r="D19" s="38" t="s">
        <v>595</v>
      </c>
      <c r="E19" s="39" t="s">
        <v>596</v>
      </c>
      <c r="F19" s="40" t="s">
        <v>235</v>
      </c>
      <c r="G19" s="40" t="s">
        <v>236</v>
      </c>
      <c r="H19" s="40"/>
      <c r="I19" s="62">
        <v>2</v>
      </c>
      <c r="J19" s="184">
        <v>7.6605324074074076E-3</v>
      </c>
      <c r="K19" s="112" t="str">
        <f t="shared" si="0"/>
        <v>III A</v>
      </c>
      <c r="L19" s="40" t="s">
        <v>237</v>
      </c>
      <c r="M19" s="85"/>
      <c r="N19" s="187"/>
    </row>
    <row r="20" spans="1:14" s="10" customFormat="1" ht="18" customHeight="1">
      <c r="A20" s="60">
        <v>14</v>
      </c>
      <c r="B20" s="112" t="s">
        <v>597</v>
      </c>
      <c r="C20" s="37" t="s">
        <v>370</v>
      </c>
      <c r="D20" s="38" t="s">
        <v>598</v>
      </c>
      <c r="E20" s="39" t="s">
        <v>599</v>
      </c>
      <c r="F20" s="40" t="s">
        <v>108</v>
      </c>
      <c r="G20" s="40" t="s">
        <v>87</v>
      </c>
      <c r="H20" s="40"/>
      <c r="I20" s="62">
        <v>1</v>
      </c>
      <c r="J20" s="184">
        <v>7.710300925925926E-3</v>
      </c>
      <c r="K20" s="112" t="str">
        <f t="shared" si="0"/>
        <v>III A</v>
      </c>
      <c r="L20" s="40" t="s">
        <v>109</v>
      </c>
      <c r="M20" s="85"/>
      <c r="N20" s="187"/>
    </row>
    <row r="21" spans="1:14" s="10" customFormat="1" ht="18" customHeight="1">
      <c r="A21" s="60">
        <v>15</v>
      </c>
      <c r="B21" s="112" t="s">
        <v>600</v>
      </c>
      <c r="C21" s="37" t="s">
        <v>601</v>
      </c>
      <c r="D21" s="38" t="s">
        <v>602</v>
      </c>
      <c r="E21" s="39">
        <v>37632</v>
      </c>
      <c r="F21" s="40" t="s">
        <v>92</v>
      </c>
      <c r="G21" s="40" t="s">
        <v>93</v>
      </c>
      <c r="H21" s="40"/>
      <c r="I21" s="62"/>
      <c r="J21" s="184">
        <v>7.8657407407407409E-3</v>
      </c>
      <c r="K21" s="112" t="str">
        <f t="shared" si="0"/>
        <v>I JA</v>
      </c>
      <c r="L21" s="40" t="s">
        <v>603</v>
      </c>
      <c r="M21" s="85"/>
      <c r="N21" s="187"/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N37"/>
  <sheetViews>
    <sheetView zoomScaleNormal="100" workbookViewId="0">
      <selection activeCell="D18" sqref="D18"/>
    </sheetView>
  </sheetViews>
  <sheetFormatPr defaultColWidth="9.109375" defaultRowHeight="13.2"/>
  <cols>
    <col min="1" max="1" width="5.6640625" style="288" customWidth="1"/>
    <col min="2" max="2" width="5.44140625" style="288" customWidth="1"/>
    <col min="3" max="3" width="5.33203125" style="288" customWidth="1"/>
    <col min="4" max="4" width="11.109375" style="288" customWidth="1"/>
    <col min="5" max="5" width="15.44140625" style="288" bestFit="1" customWidth="1"/>
    <col min="6" max="6" width="11.44140625" style="328" customWidth="1"/>
    <col min="7" max="7" width="15" style="329" customWidth="1"/>
    <col min="8" max="8" width="10" style="329" customWidth="1"/>
    <col min="9" max="9" width="9.33203125" style="329" bestFit="1" customWidth="1"/>
    <col min="10" max="10" width="8.109375" style="330" customWidth="1"/>
    <col min="11" max="11" width="10.109375" style="331" customWidth="1"/>
    <col min="12" max="12" width="9.5546875" style="332" customWidth="1"/>
    <col min="13" max="13" width="30.44140625" style="288" customWidth="1"/>
    <col min="14" max="16384" width="9.109375" style="288"/>
  </cols>
  <sheetData>
    <row r="1" spans="1:248" s="283" customFormat="1" ht="15.6">
      <c r="A1" s="120" t="s">
        <v>0</v>
      </c>
      <c r="C1" s="120"/>
      <c r="F1" s="284"/>
      <c r="G1" s="285"/>
      <c r="H1" s="285"/>
      <c r="I1" s="285"/>
      <c r="J1" s="286"/>
      <c r="K1" s="287"/>
      <c r="L1" s="284"/>
      <c r="IN1" s="288"/>
    </row>
    <row r="2" spans="1:248" s="283" customFormat="1" ht="13.5" customHeight="1">
      <c r="A2" s="2" t="s">
        <v>1</v>
      </c>
      <c r="C2" s="2"/>
      <c r="F2" s="284"/>
      <c r="G2" s="285"/>
      <c r="H2" s="285"/>
      <c r="I2" s="285"/>
      <c r="J2" s="286"/>
      <c r="K2" s="287"/>
      <c r="L2" s="284"/>
      <c r="M2" s="289"/>
      <c r="IN2" s="288"/>
    </row>
    <row r="3" spans="1:248" ht="4.5" customHeight="1">
      <c r="D3" s="290"/>
      <c r="F3" s="291">
        <v>1.1574074074074073E-5</v>
      </c>
      <c r="G3" s="292"/>
      <c r="H3" s="292"/>
      <c r="I3" s="292"/>
      <c r="J3" s="293"/>
      <c r="K3" s="294"/>
      <c r="L3" s="294"/>
      <c r="M3" s="295"/>
      <c r="N3" s="297"/>
      <c r="O3" s="295"/>
    </row>
    <row r="4" spans="1:248" ht="15.6">
      <c r="D4" s="290" t="s">
        <v>841</v>
      </c>
      <c r="F4" s="298"/>
      <c r="G4" s="299"/>
      <c r="H4" s="299"/>
      <c r="I4" s="299"/>
      <c r="J4" s="286"/>
      <c r="K4" s="287"/>
      <c r="L4" s="300"/>
      <c r="M4" s="301"/>
    </row>
    <row r="5" spans="1:248" ht="12" customHeight="1" thickBot="1">
      <c r="D5" s="283">
        <v>1</v>
      </c>
      <c r="E5" s="302" t="s">
        <v>842</v>
      </c>
      <c r="F5" s="303"/>
      <c r="G5" s="304"/>
      <c r="H5" s="304"/>
      <c r="I5" s="304"/>
      <c r="J5" s="293"/>
      <c r="K5" s="294"/>
      <c r="L5" s="294"/>
      <c r="M5" s="300"/>
      <c r="N5" s="297"/>
      <c r="O5" s="295"/>
    </row>
    <row r="6" spans="1:248" s="314" customFormat="1" ht="18" customHeight="1" thickBot="1">
      <c r="A6" s="305" t="s">
        <v>49</v>
      </c>
      <c r="B6" s="306" t="s">
        <v>50</v>
      </c>
      <c r="C6" s="307" t="s">
        <v>843</v>
      </c>
      <c r="D6" s="308" t="s">
        <v>4</v>
      </c>
      <c r="E6" s="309" t="s">
        <v>5</v>
      </c>
      <c r="F6" s="310" t="s">
        <v>6</v>
      </c>
      <c r="G6" s="306" t="s">
        <v>7</v>
      </c>
      <c r="H6" s="28" t="s">
        <v>8</v>
      </c>
      <c r="I6" s="311" t="s">
        <v>51</v>
      </c>
      <c r="J6" s="311" t="s">
        <v>10</v>
      </c>
      <c r="K6" s="310" t="s">
        <v>221</v>
      </c>
      <c r="L6" s="312" t="s">
        <v>12</v>
      </c>
      <c r="M6" s="313" t="s">
        <v>13</v>
      </c>
    </row>
    <row r="7" spans="1:248">
      <c r="A7" s="465">
        <v>1</v>
      </c>
      <c r="B7" s="315"/>
      <c r="C7" s="315">
        <v>1</v>
      </c>
      <c r="D7" s="316"/>
      <c r="E7" s="317"/>
      <c r="F7" s="318"/>
      <c r="G7" s="319"/>
      <c r="H7" s="319"/>
      <c r="I7" s="319"/>
      <c r="J7" s="468"/>
      <c r="K7" s="471"/>
      <c r="L7" s="474" t="str">
        <f>IF(ISBLANK(K7),"",IF(K7&lt;=0.00118055555555556,"KSM",IF(K7&lt;=0.00124421296296296,"I A",IF(K7&lt;=0.00133101851851852,"II A",IF(K7&lt;=0.00144675925925926,"III A",IF(K7&lt;=0.00155092592592593,"I JA",IF(K7&lt;=0.00163194444444444,"II JA",IF(K7&lt;=0.00170138888888889,"III JA",))))))))</f>
        <v/>
      </c>
      <c r="M7" s="320"/>
    </row>
    <row r="8" spans="1:248">
      <c r="A8" s="466"/>
      <c r="B8" s="112"/>
      <c r="C8" s="112">
        <v>2</v>
      </c>
      <c r="D8" s="37"/>
      <c r="E8" s="38"/>
      <c r="F8" s="39"/>
      <c r="G8" s="40"/>
      <c r="H8" s="40"/>
      <c r="I8" s="40"/>
      <c r="J8" s="469"/>
      <c r="K8" s="472"/>
      <c r="L8" s="475"/>
      <c r="M8" s="321"/>
    </row>
    <row r="9" spans="1:248">
      <c r="A9" s="466"/>
      <c r="B9" s="112"/>
      <c r="C9" s="112">
        <v>3</v>
      </c>
      <c r="D9" s="37"/>
      <c r="E9" s="38"/>
      <c r="F9" s="39"/>
      <c r="G9" s="40"/>
      <c r="H9" s="40"/>
      <c r="I9" s="40"/>
      <c r="J9" s="469"/>
      <c r="K9" s="472"/>
      <c r="L9" s="475"/>
      <c r="M9" s="321"/>
    </row>
    <row r="10" spans="1:248" ht="13.8" thickBot="1">
      <c r="A10" s="467"/>
      <c r="B10" s="322"/>
      <c r="C10" s="322">
        <v>4</v>
      </c>
      <c r="D10" s="323"/>
      <c r="E10" s="324"/>
      <c r="F10" s="325"/>
      <c r="G10" s="326"/>
      <c r="H10" s="326"/>
      <c r="I10" s="326"/>
      <c r="J10" s="470"/>
      <c r="K10" s="473"/>
      <c r="L10" s="476"/>
      <c r="M10" s="327"/>
    </row>
    <row r="11" spans="1:248">
      <c r="A11" s="465">
        <v>2</v>
      </c>
      <c r="B11" s="315"/>
      <c r="C11" s="315">
        <v>1</v>
      </c>
      <c r="D11" s="316" t="s">
        <v>201</v>
      </c>
      <c r="E11" s="317" t="s">
        <v>202</v>
      </c>
      <c r="F11" s="318" t="s">
        <v>203</v>
      </c>
      <c r="G11" s="319" t="s">
        <v>132</v>
      </c>
      <c r="H11" s="319" t="s">
        <v>87</v>
      </c>
      <c r="I11" s="319"/>
      <c r="J11" s="468"/>
      <c r="K11" s="471">
        <v>1.2539351851851852E-3</v>
      </c>
      <c r="L11" s="474" t="str">
        <f t="shared" ref="L11" si="0">IF(ISBLANK(K11),"",IF(K11&lt;=0.00118055555555556,"KSM",IF(K11&lt;=0.00124421296296296,"I A",IF(K11&lt;=0.00133101851851852,"II A",IF(K11&lt;=0.00144675925925926,"III A",IF(K11&lt;=0.00155092592592593,"I JA",IF(K11&lt;=0.00163194444444444,"II JA",IF(K11&lt;=0.00170138888888889,"III JA",))))))))</f>
        <v>II A</v>
      </c>
      <c r="M11" s="320" t="s">
        <v>133</v>
      </c>
    </row>
    <row r="12" spans="1:248">
      <c r="A12" s="466"/>
      <c r="B12" s="112"/>
      <c r="C12" s="112">
        <v>2</v>
      </c>
      <c r="D12" s="37" t="s">
        <v>189</v>
      </c>
      <c r="E12" s="38" t="s">
        <v>190</v>
      </c>
      <c r="F12" s="39" t="s">
        <v>191</v>
      </c>
      <c r="G12" s="40" t="s">
        <v>132</v>
      </c>
      <c r="H12" s="40" t="s">
        <v>87</v>
      </c>
      <c r="I12" s="40"/>
      <c r="J12" s="469"/>
      <c r="K12" s="472"/>
      <c r="L12" s="475"/>
      <c r="M12" s="321" t="s">
        <v>192</v>
      </c>
    </row>
    <row r="13" spans="1:248">
      <c r="A13" s="466"/>
      <c r="B13" s="112">
        <v>6</v>
      </c>
      <c r="C13" s="112">
        <v>3</v>
      </c>
      <c r="D13" s="37" t="s">
        <v>654</v>
      </c>
      <c r="E13" s="38" t="s">
        <v>643</v>
      </c>
      <c r="F13" s="39" t="s">
        <v>655</v>
      </c>
      <c r="G13" s="40" t="s">
        <v>132</v>
      </c>
      <c r="H13" s="40" t="s">
        <v>87</v>
      </c>
      <c r="I13" s="40"/>
      <c r="J13" s="469"/>
      <c r="K13" s="472"/>
      <c r="L13" s="475"/>
      <c r="M13" s="321" t="s">
        <v>88</v>
      </c>
    </row>
    <row r="14" spans="1:248" ht="13.8" thickBot="1">
      <c r="A14" s="467"/>
      <c r="B14" s="322">
        <v>7</v>
      </c>
      <c r="C14" s="322">
        <v>4</v>
      </c>
      <c r="D14" s="323" t="s">
        <v>156</v>
      </c>
      <c r="E14" s="324" t="s">
        <v>157</v>
      </c>
      <c r="F14" s="325" t="s">
        <v>158</v>
      </c>
      <c r="G14" s="326" t="s">
        <v>132</v>
      </c>
      <c r="H14" s="326" t="s">
        <v>87</v>
      </c>
      <c r="I14" s="326"/>
      <c r="J14" s="470"/>
      <c r="K14" s="473"/>
      <c r="L14" s="476"/>
      <c r="M14" s="327" t="s">
        <v>159</v>
      </c>
    </row>
    <row r="15" spans="1:248">
      <c r="A15" s="465">
        <v>3</v>
      </c>
      <c r="B15" s="315"/>
      <c r="C15" s="315">
        <v>1</v>
      </c>
      <c r="D15" s="316" t="s">
        <v>70</v>
      </c>
      <c r="E15" s="317" t="s">
        <v>193</v>
      </c>
      <c r="F15" s="318">
        <v>37897</v>
      </c>
      <c r="G15" s="319" t="s">
        <v>92</v>
      </c>
      <c r="H15" s="319" t="s">
        <v>93</v>
      </c>
      <c r="I15" s="319"/>
      <c r="J15" s="468"/>
      <c r="K15" s="471">
        <v>1.3928240740740739E-3</v>
      </c>
      <c r="L15" s="474" t="str">
        <f t="shared" ref="L15" si="1">IF(ISBLANK(K15),"",IF(K15&lt;=0.00118055555555556,"KSM",IF(K15&lt;=0.00124421296296296,"I A",IF(K15&lt;=0.00133101851851852,"II A",IF(K15&lt;=0.00144675925925926,"III A",IF(K15&lt;=0.00155092592592593,"I JA",IF(K15&lt;=0.00163194444444444,"II JA",IF(K15&lt;=0.00170138888888889,"III JA",))))))))</f>
        <v>III A</v>
      </c>
      <c r="M15" s="320" t="s">
        <v>94</v>
      </c>
    </row>
    <row r="16" spans="1:248">
      <c r="A16" s="466"/>
      <c r="B16" s="112"/>
      <c r="C16" s="112">
        <v>2</v>
      </c>
      <c r="D16" s="37" t="s">
        <v>90</v>
      </c>
      <c r="E16" s="38" t="s">
        <v>91</v>
      </c>
      <c r="F16" s="39">
        <v>38083</v>
      </c>
      <c r="G16" s="40" t="s">
        <v>92</v>
      </c>
      <c r="H16" s="40" t="s">
        <v>93</v>
      </c>
      <c r="I16" s="40"/>
      <c r="J16" s="469" t="s">
        <v>18</v>
      </c>
      <c r="K16" s="472"/>
      <c r="L16" s="475"/>
      <c r="M16" s="321" t="s">
        <v>94</v>
      </c>
    </row>
    <row r="17" spans="1:15">
      <c r="A17" s="466"/>
      <c r="B17" s="112"/>
      <c r="C17" s="112">
        <v>3</v>
      </c>
      <c r="D17" s="37" t="s">
        <v>844</v>
      </c>
      <c r="E17" s="38" t="s">
        <v>845</v>
      </c>
      <c r="F17" s="39">
        <v>38168</v>
      </c>
      <c r="G17" s="40" t="s">
        <v>92</v>
      </c>
      <c r="H17" s="40" t="s">
        <v>93</v>
      </c>
      <c r="I17" s="40"/>
      <c r="J17" s="469" t="s">
        <v>18</v>
      </c>
      <c r="K17" s="472"/>
      <c r="L17" s="475"/>
      <c r="M17" s="321" t="s">
        <v>94</v>
      </c>
    </row>
    <row r="18" spans="1:15" ht="13.8" thickBot="1">
      <c r="A18" s="467"/>
      <c r="B18" s="322">
        <v>16</v>
      </c>
      <c r="C18" s="322">
        <v>4</v>
      </c>
      <c r="D18" s="323" t="s">
        <v>127</v>
      </c>
      <c r="E18" s="324" t="s">
        <v>128</v>
      </c>
      <c r="F18" s="325">
        <v>38313</v>
      </c>
      <c r="G18" s="326" t="s">
        <v>92</v>
      </c>
      <c r="H18" s="326" t="s">
        <v>93</v>
      </c>
      <c r="I18" s="326"/>
      <c r="J18" s="470" t="s">
        <v>18</v>
      </c>
      <c r="K18" s="473"/>
      <c r="L18" s="476"/>
      <c r="M18" s="327" t="s">
        <v>94</v>
      </c>
    </row>
    <row r="19" spans="1:15">
      <c r="A19" s="465">
        <v>4</v>
      </c>
      <c r="B19" s="315" t="s">
        <v>846</v>
      </c>
      <c r="C19" s="315">
        <v>1</v>
      </c>
      <c r="D19" s="316" t="s">
        <v>185</v>
      </c>
      <c r="E19" s="317" t="s">
        <v>186</v>
      </c>
      <c r="F19" s="318">
        <v>37910</v>
      </c>
      <c r="G19" s="319" t="s">
        <v>187</v>
      </c>
      <c r="H19" s="319" t="s">
        <v>24</v>
      </c>
      <c r="I19" s="319"/>
      <c r="J19" s="468"/>
      <c r="K19" s="471">
        <v>1.2421296296296297E-3</v>
      </c>
      <c r="L19" s="474" t="str">
        <f t="shared" ref="L19" si="2">IF(ISBLANK(K19),"",IF(K19&lt;=0.00118055555555556,"KSM",IF(K19&lt;=0.00124421296296296,"I A",IF(K19&lt;=0.00133101851851852,"II A",IF(K19&lt;=0.00144675925925926,"III A",IF(K19&lt;=0.00155092592592593,"I JA",IF(K19&lt;=0.00163194444444444,"II JA",IF(K19&lt;=0.00170138888888889,"III JA",))))))))</f>
        <v>I A</v>
      </c>
      <c r="M19" s="320" t="s">
        <v>137</v>
      </c>
    </row>
    <row r="20" spans="1:15">
      <c r="A20" s="466"/>
      <c r="B20" s="112">
        <v>43</v>
      </c>
      <c r="C20" s="112">
        <v>2</v>
      </c>
      <c r="D20" s="37" t="s">
        <v>210</v>
      </c>
      <c r="E20" s="38" t="s">
        <v>1310</v>
      </c>
      <c r="F20" s="39">
        <v>37475</v>
      </c>
      <c r="G20" s="40" t="s">
        <v>187</v>
      </c>
      <c r="H20" s="40" t="s">
        <v>24</v>
      </c>
      <c r="I20" s="40"/>
      <c r="J20" s="469"/>
      <c r="K20" s="472"/>
      <c r="L20" s="475"/>
      <c r="M20" s="321" t="s">
        <v>137</v>
      </c>
    </row>
    <row r="21" spans="1:15">
      <c r="A21" s="466"/>
      <c r="B21" s="112">
        <v>150</v>
      </c>
      <c r="C21" s="112">
        <v>3</v>
      </c>
      <c r="D21" s="37" t="s">
        <v>852</v>
      </c>
      <c r="E21" s="38" t="s">
        <v>853</v>
      </c>
      <c r="F21" s="39" t="s">
        <v>854</v>
      </c>
      <c r="G21" s="40" t="s">
        <v>187</v>
      </c>
      <c r="H21" s="40" t="s">
        <v>24</v>
      </c>
      <c r="I21" s="40" t="s">
        <v>850</v>
      </c>
      <c r="J21" s="469"/>
      <c r="K21" s="472"/>
      <c r="L21" s="475"/>
      <c r="M21" s="321" t="s">
        <v>851</v>
      </c>
    </row>
    <row r="22" spans="1:15" ht="13.8" thickBot="1">
      <c r="A22" s="467"/>
      <c r="B22" s="322" t="s">
        <v>847</v>
      </c>
      <c r="C22" s="322">
        <v>4</v>
      </c>
      <c r="D22" s="323" t="s">
        <v>848</v>
      </c>
      <c r="E22" s="324" t="s">
        <v>849</v>
      </c>
      <c r="F22" s="325" t="s">
        <v>760</v>
      </c>
      <c r="G22" s="326" t="s">
        <v>187</v>
      </c>
      <c r="H22" s="326"/>
      <c r="I22" s="326" t="s">
        <v>850</v>
      </c>
      <c r="J22" s="470"/>
      <c r="K22" s="473"/>
      <c r="L22" s="476"/>
      <c r="M22" s="327" t="s">
        <v>851</v>
      </c>
    </row>
    <row r="24" spans="1:15" ht="12" customHeight="1" thickBot="1">
      <c r="D24" s="283">
        <v>2</v>
      </c>
      <c r="E24" s="302" t="s">
        <v>842</v>
      </c>
      <c r="F24" s="303"/>
      <c r="G24" s="304"/>
      <c r="H24" s="304"/>
      <c r="I24" s="304"/>
      <c r="J24" s="293"/>
      <c r="K24" s="294"/>
      <c r="L24" s="294"/>
      <c r="M24" s="300"/>
      <c r="N24" s="297"/>
      <c r="O24" s="295"/>
    </row>
    <row r="25" spans="1:15" s="314" customFormat="1" ht="18" customHeight="1" thickBot="1">
      <c r="A25" s="305" t="s">
        <v>49</v>
      </c>
      <c r="B25" s="306" t="s">
        <v>50</v>
      </c>
      <c r="C25" s="307" t="s">
        <v>843</v>
      </c>
      <c r="D25" s="308" t="s">
        <v>4</v>
      </c>
      <c r="E25" s="309" t="s">
        <v>5</v>
      </c>
      <c r="F25" s="310" t="s">
        <v>6</v>
      </c>
      <c r="G25" s="306" t="s">
        <v>7</v>
      </c>
      <c r="H25" s="28" t="s">
        <v>8</v>
      </c>
      <c r="I25" s="311" t="s">
        <v>51</v>
      </c>
      <c r="J25" s="311" t="s">
        <v>10</v>
      </c>
      <c r="K25" s="310" t="s">
        <v>221</v>
      </c>
      <c r="L25" s="312" t="s">
        <v>12</v>
      </c>
      <c r="M25" s="313" t="s">
        <v>13</v>
      </c>
    </row>
    <row r="26" spans="1:15">
      <c r="A26" s="465">
        <v>1</v>
      </c>
      <c r="B26" s="315"/>
      <c r="C26" s="315">
        <v>1</v>
      </c>
      <c r="D26" s="316"/>
      <c r="E26" s="317"/>
      <c r="F26" s="318"/>
      <c r="G26" s="319"/>
      <c r="H26" s="319"/>
      <c r="I26" s="319"/>
      <c r="J26" s="468"/>
      <c r="K26" s="471"/>
      <c r="L26" s="474" t="str">
        <f>IF(ISBLANK(K26),"",IF(K26&lt;=0.00118055555555556,"KSM",IF(K26&lt;=0.00124421296296296,"I A",IF(K26&lt;=0.00133101851851852,"II A",IF(K26&lt;=0.00144675925925926,"III A",IF(K26&lt;=0.00155092592592593,"I JA",IF(K26&lt;=0.00163194444444444,"II JA",IF(K26&lt;=0.00170138888888889,"III JA",))))))))</f>
        <v/>
      </c>
      <c r="M26" s="320"/>
    </row>
    <row r="27" spans="1:15">
      <c r="A27" s="466"/>
      <c r="B27" s="112"/>
      <c r="C27" s="112">
        <v>2</v>
      </c>
      <c r="D27" s="37"/>
      <c r="E27" s="38"/>
      <c r="F27" s="39"/>
      <c r="G27" s="40"/>
      <c r="H27" s="40"/>
      <c r="I27" s="40"/>
      <c r="J27" s="469"/>
      <c r="K27" s="472"/>
      <c r="L27" s="475"/>
      <c r="M27" s="321"/>
    </row>
    <row r="28" spans="1:15">
      <c r="A28" s="466"/>
      <c r="B28" s="112"/>
      <c r="C28" s="112">
        <v>3</v>
      </c>
      <c r="D28" s="37"/>
      <c r="E28" s="38"/>
      <c r="F28" s="39"/>
      <c r="G28" s="40"/>
      <c r="H28" s="40"/>
      <c r="I28" s="40"/>
      <c r="J28" s="469"/>
      <c r="K28" s="472"/>
      <c r="L28" s="475"/>
      <c r="M28" s="321"/>
    </row>
    <row r="29" spans="1:15" ht="13.8" thickBot="1">
      <c r="A29" s="467"/>
      <c r="B29" s="322"/>
      <c r="C29" s="322">
        <v>4</v>
      </c>
      <c r="D29" s="323"/>
      <c r="E29" s="324"/>
      <c r="F29" s="325"/>
      <c r="G29" s="326"/>
      <c r="H29" s="326"/>
      <c r="I29" s="326"/>
      <c r="J29" s="470"/>
      <c r="K29" s="473"/>
      <c r="L29" s="476"/>
      <c r="M29" s="327"/>
    </row>
    <row r="30" spans="1:15">
      <c r="A30" s="465">
        <v>2</v>
      </c>
      <c r="B30" s="315">
        <v>12</v>
      </c>
      <c r="C30" s="315">
        <v>1</v>
      </c>
      <c r="D30" s="316" t="s">
        <v>139</v>
      </c>
      <c r="E30" s="317" t="s">
        <v>140</v>
      </c>
      <c r="F30" s="318" t="s">
        <v>141</v>
      </c>
      <c r="G30" s="319" t="s">
        <v>108</v>
      </c>
      <c r="H30" s="319" t="s">
        <v>87</v>
      </c>
      <c r="I30" s="319"/>
      <c r="J30" s="468"/>
      <c r="K30" s="471">
        <v>1.307175925925926E-3</v>
      </c>
      <c r="L30" s="474" t="str">
        <f t="shared" ref="L30" si="3">IF(ISBLANK(K30),"",IF(K30&lt;=0.00118055555555556,"KSM",IF(K30&lt;=0.00124421296296296,"I A",IF(K30&lt;=0.00133101851851852,"II A",IF(K30&lt;=0.00144675925925926,"III A",IF(K30&lt;=0.00155092592592593,"I JA",IF(K30&lt;=0.00163194444444444,"II JA",IF(K30&lt;=0.00170138888888889,"III JA",))))))))</f>
        <v>II A</v>
      </c>
      <c r="M30" s="320" t="s">
        <v>88</v>
      </c>
    </row>
    <row r="31" spans="1:15">
      <c r="A31" s="466"/>
      <c r="B31" s="112"/>
      <c r="C31" s="112">
        <v>2</v>
      </c>
      <c r="D31" s="37" t="s">
        <v>663</v>
      </c>
      <c r="E31" s="38" t="s">
        <v>664</v>
      </c>
      <c r="F31" s="39" t="s">
        <v>665</v>
      </c>
      <c r="G31" s="40" t="s">
        <v>108</v>
      </c>
      <c r="H31" s="40" t="s">
        <v>87</v>
      </c>
      <c r="I31" s="40"/>
      <c r="J31" s="469"/>
      <c r="K31" s="472"/>
      <c r="L31" s="475"/>
      <c r="M31" s="321" t="s">
        <v>666</v>
      </c>
    </row>
    <row r="32" spans="1:15">
      <c r="A32" s="466"/>
      <c r="B32" s="112" t="s">
        <v>855</v>
      </c>
      <c r="C32" s="112">
        <v>3</v>
      </c>
      <c r="D32" s="37" t="s">
        <v>212</v>
      </c>
      <c r="E32" s="38" t="s">
        <v>213</v>
      </c>
      <c r="F32" s="39" t="s">
        <v>214</v>
      </c>
      <c r="G32" s="40" t="s">
        <v>108</v>
      </c>
      <c r="H32" s="40" t="s">
        <v>87</v>
      </c>
      <c r="I32" s="40"/>
      <c r="J32" s="469"/>
      <c r="K32" s="472"/>
      <c r="L32" s="475"/>
      <c r="M32" s="321" t="s">
        <v>216</v>
      </c>
    </row>
    <row r="33" spans="1:13" ht="13.8" thickBot="1">
      <c r="A33" s="467"/>
      <c r="B33" s="322" t="s">
        <v>856</v>
      </c>
      <c r="C33" s="322">
        <v>4</v>
      </c>
      <c r="D33" s="323" t="s">
        <v>105</v>
      </c>
      <c r="E33" s="324" t="s">
        <v>106</v>
      </c>
      <c r="F33" s="325" t="s">
        <v>107</v>
      </c>
      <c r="G33" s="326" t="s">
        <v>108</v>
      </c>
      <c r="H33" s="326" t="s">
        <v>87</v>
      </c>
      <c r="I33" s="326"/>
      <c r="J33" s="470"/>
      <c r="K33" s="473"/>
      <c r="L33" s="476"/>
      <c r="M33" s="327" t="s">
        <v>109</v>
      </c>
    </row>
    <row r="34" spans="1:13">
      <c r="A34" s="465">
        <v>3</v>
      </c>
      <c r="B34" s="315" t="s">
        <v>857</v>
      </c>
      <c r="C34" s="315">
        <v>1</v>
      </c>
      <c r="D34" s="316" t="s">
        <v>120</v>
      </c>
      <c r="E34" s="317" t="s">
        <v>121</v>
      </c>
      <c r="F34" s="318" t="s">
        <v>122</v>
      </c>
      <c r="G34" s="319" t="s">
        <v>37</v>
      </c>
      <c r="H34" s="319" t="s">
        <v>24</v>
      </c>
      <c r="I34" s="319"/>
      <c r="J34" s="468"/>
      <c r="K34" s="471" t="s">
        <v>196</v>
      </c>
      <c r="L34" s="474">
        <f t="shared" ref="L34" si="4">IF(ISBLANK(K34),"",IF(K34&lt;=0.00118055555555556,"KSM",IF(K34&lt;=0.00124421296296296,"I A",IF(K34&lt;=0.00133101851851852,"II A",IF(K34&lt;=0.00144675925925926,"III A",IF(K34&lt;=0.00155092592592593,"I JA",IF(K34&lt;=0.00163194444444444,"II JA",IF(K34&lt;=0.00170138888888889,"III JA",))))))))</f>
        <v>0</v>
      </c>
      <c r="M34" s="320" t="s">
        <v>123</v>
      </c>
    </row>
    <row r="35" spans="1:13">
      <c r="A35" s="466"/>
      <c r="B35" s="112"/>
      <c r="C35" s="112">
        <v>2</v>
      </c>
      <c r="D35" s="37" t="s">
        <v>14</v>
      </c>
      <c r="E35" s="38" t="s">
        <v>858</v>
      </c>
      <c r="F35" s="39" t="s">
        <v>859</v>
      </c>
      <c r="G35" s="40" t="s">
        <v>37</v>
      </c>
      <c r="H35" s="40" t="s">
        <v>24</v>
      </c>
      <c r="I35" s="40"/>
      <c r="J35" s="469"/>
      <c r="K35" s="472"/>
      <c r="L35" s="475"/>
      <c r="M35" s="321" t="s">
        <v>123</v>
      </c>
    </row>
    <row r="36" spans="1:13">
      <c r="A36" s="466"/>
      <c r="B36" s="112" t="s">
        <v>860</v>
      </c>
      <c r="C36" s="112">
        <v>3</v>
      </c>
      <c r="D36" s="37" t="s">
        <v>14</v>
      </c>
      <c r="E36" s="38" t="s">
        <v>861</v>
      </c>
      <c r="F36" s="39" t="s">
        <v>862</v>
      </c>
      <c r="G36" s="40" t="s">
        <v>37</v>
      </c>
      <c r="H36" s="40" t="s">
        <v>24</v>
      </c>
      <c r="I36" s="40"/>
      <c r="J36" s="469"/>
      <c r="K36" s="472"/>
      <c r="L36" s="475"/>
      <c r="M36" s="321" t="s">
        <v>863</v>
      </c>
    </row>
    <row r="37" spans="1:13" ht="13.8" thickBot="1">
      <c r="A37" s="467"/>
      <c r="B37" s="322">
        <v>153</v>
      </c>
      <c r="C37" s="322" t="s">
        <v>703</v>
      </c>
      <c r="D37" s="323" t="s">
        <v>34</v>
      </c>
      <c r="E37" s="324" t="s">
        <v>35</v>
      </c>
      <c r="F37" s="325" t="s">
        <v>36</v>
      </c>
      <c r="G37" s="326" t="s">
        <v>37</v>
      </c>
      <c r="H37" s="326" t="s">
        <v>24</v>
      </c>
      <c r="I37" s="326"/>
      <c r="J37" s="470"/>
      <c r="K37" s="473"/>
      <c r="L37" s="476"/>
      <c r="M37" s="327" t="s">
        <v>25</v>
      </c>
    </row>
  </sheetData>
  <mergeCells count="28">
    <mergeCell ref="A7:A10"/>
    <mergeCell ref="J7:J10"/>
    <mergeCell ref="K7:K10"/>
    <mergeCell ref="L7:L10"/>
    <mergeCell ref="A11:A14"/>
    <mergeCell ref="J11:J14"/>
    <mergeCell ref="K11:K14"/>
    <mergeCell ref="L11:L14"/>
    <mergeCell ref="A15:A18"/>
    <mergeCell ref="J15:J18"/>
    <mergeCell ref="K15:K18"/>
    <mergeCell ref="L15:L18"/>
    <mergeCell ref="A19:A22"/>
    <mergeCell ref="J19:J22"/>
    <mergeCell ref="K19:K22"/>
    <mergeCell ref="L19:L22"/>
    <mergeCell ref="A34:A37"/>
    <mergeCell ref="J34:J37"/>
    <mergeCell ref="K34:K37"/>
    <mergeCell ref="L34:L37"/>
    <mergeCell ref="A26:A29"/>
    <mergeCell ref="J26:J29"/>
    <mergeCell ref="K26:K29"/>
    <mergeCell ref="L26:L29"/>
    <mergeCell ref="A30:A33"/>
    <mergeCell ref="J30:J33"/>
    <mergeCell ref="K30:K33"/>
    <mergeCell ref="L30:L33"/>
  </mergeCells>
  <printOptions horizontalCentered="1"/>
  <pageMargins left="0.39370078740157483" right="0.19685039370078741" top="0" bottom="0" header="0.39370078740157483" footer="0.3937007874015748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1"/>
  <sheetViews>
    <sheetView zoomScale="98" zoomScaleNormal="98" workbookViewId="0">
      <selection activeCell="E47" sqref="E47"/>
    </sheetView>
  </sheetViews>
  <sheetFormatPr defaultColWidth="9.109375" defaultRowHeight="13.2"/>
  <cols>
    <col min="1" max="1" width="5.33203125" style="10" customWidth="1"/>
    <col min="2" max="2" width="5.6640625" style="10" hidden="1" customWidth="1"/>
    <col min="3" max="3" width="12.44140625" style="10" customWidth="1"/>
    <col min="4" max="4" width="16.6640625" style="10" customWidth="1"/>
    <col min="5" max="5" width="10.88671875" style="46" customWidth="1"/>
    <col min="6" max="6" width="15.109375" style="22" customWidth="1"/>
    <col min="7" max="7" width="11.5546875" style="22" customWidth="1"/>
    <col min="8" max="8" width="8.44140625" style="22" customWidth="1"/>
    <col min="9" max="9" width="5.88671875" style="22" bestFit="1" customWidth="1"/>
    <col min="10" max="10" width="8.88671875" style="53" customWidth="1"/>
    <col min="11" max="11" width="5.5546875" style="53" customWidth="1"/>
    <col min="12" max="12" width="9.109375" style="15" customWidth="1"/>
    <col min="13" max="13" width="5.6640625" style="53" customWidth="1"/>
    <col min="14" max="14" width="6.109375" style="15" customWidth="1"/>
    <col min="15" max="15" width="26" style="16" customWidth="1"/>
    <col min="16" max="16" width="2.6640625" style="16" hidden="1" customWidth="1"/>
    <col min="17" max="18" width="2.6640625" style="51" hidden="1" customWidth="1"/>
    <col min="19" max="19" width="2.6640625" style="10" hidden="1" customWidth="1"/>
    <col min="20" max="16384" width="9.109375" style="10"/>
  </cols>
  <sheetData>
    <row r="1" spans="1:18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6"/>
      <c r="L1" s="7"/>
      <c r="M1" s="6"/>
      <c r="N1" s="7"/>
      <c r="P1" s="34"/>
      <c r="Q1" s="49"/>
      <c r="R1" s="49"/>
    </row>
    <row r="2" spans="1:18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6"/>
      <c r="M2" s="6"/>
      <c r="N2" s="8"/>
      <c r="P2" s="34"/>
      <c r="Q2" s="49"/>
      <c r="R2" s="49"/>
    </row>
    <row r="3" spans="1:18" s="16" customFormat="1" ht="6.75" customHeight="1">
      <c r="A3" s="10"/>
      <c r="B3" s="10"/>
      <c r="C3" s="10"/>
      <c r="D3" s="11"/>
      <c r="E3" s="12"/>
      <c r="F3" s="13"/>
      <c r="G3" s="13"/>
      <c r="H3" s="13"/>
      <c r="I3" s="13"/>
      <c r="J3" s="15"/>
      <c r="K3" s="15"/>
      <c r="L3" s="15"/>
      <c r="M3" s="15"/>
      <c r="N3" s="15"/>
      <c r="O3" s="50"/>
      <c r="Q3" s="51"/>
      <c r="R3" s="51"/>
    </row>
    <row r="4" spans="1:18" s="20" customFormat="1" ht="15.6">
      <c r="C4" s="2" t="s">
        <v>47</v>
      </c>
      <c r="D4" s="2"/>
      <c r="E4" s="12"/>
      <c r="F4" s="52"/>
      <c r="G4" s="52"/>
      <c r="H4" s="22"/>
      <c r="I4" s="22"/>
      <c r="J4" s="6"/>
      <c r="K4" s="6"/>
      <c r="L4" s="6"/>
      <c r="M4" s="6"/>
      <c r="N4" s="8"/>
      <c r="O4" s="16"/>
      <c r="P4" s="16"/>
      <c r="Q4" s="54"/>
      <c r="R4" s="54"/>
    </row>
    <row r="5" spans="1:18" ht="18" customHeight="1" thickBot="1">
      <c r="C5" s="55"/>
      <c r="D5" s="11" t="s">
        <v>445</v>
      </c>
      <c r="E5" s="12"/>
      <c r="F5" s="52"/>
      <c r="G5" s="52"/>
      <c r="Q5" s="54"/>
      <c r="R5" s="54"/>
    </row>
    <row r="6" spans="1:18" s="34" customFormat="1" ht="14.25" customHeight="1" thickBot="1">
      <c r="A6" s="56" t="s">
        <v>46</v>
      </c>
      <c r="B6" s="57" t="s">
        <v>50</v>
      </c>
      <c r="C6" s="25" t="s">
        <v>4</v>
      </c>
      <c r="D6" s="26" t="s">
        <v>5</v>
      </c>
      <c r="E6" s="27" t="s">
        <v>6</v>
      </c>
      <c r="F6" s="28" t="s">
        <v>7</v>
      </c>
      <c r="G6" s="28" t="s">
        <v>8</v>
      </c>
      <c r="H6" s="28" t="s">
        <v>51</v>
      </c>
      <c r="I6" s="28" t="s">
        <v>10</v>
      </c>
      <c r="J6" s="27" t="s">
        <v>52</v>
      </c>
      <c r="K6" s="27" t="s">
        <v>53</v>
      </c>
      <c r="L6" s="27" t="s">
        <v>54</v>
      </c>
      <c r="M6" s="27" t="s">
        <v>53</v>
      </c>
      <c r="N6" s="58" t="s">
        <v>12</v>
      </c>
      <c r="O6" s="33" t="s">
        <v>13</v>
      </c>
      <c r="Q6" s="59" t="s">
        <v>55</v>
      </c>
      <c r="R6" s="59" t="s">
        <v>56</v>
      </c>
    </row>
    <row r="7" spans="1:18" ht="18" customHeight="1">
      <c r="A7" s="60">
        <v>1</v>
      </c>
      <c r="B7" s="61"/>
      <c r="C7" s="37" t="s">
        <v>205</v>
      </c>
      <c r="D7" s="38" t="s">
        <v>206</v>
      </c>
      <c r="E7" s="39" t="s">
        <v>207</v>
      </c>
      <c r="F7" s="40" t="s">
        <v>187</v>
      </c>
      <c r="G7" s="40" t="s">
        <v>24</v>
      </c>
      <c r="H7" s="40"/>
      <c r="I7" s="62">
        <v>18</v>
      </c>
      <c r="J7" s="63">
        <v>7.79</v>
      </c>
      <c r="K7" s="64">
        <v>0.29899999999999999</v>
      </c>
      <c r="L7" s="65">
        <v>7.67</v>
      </c>
      <c r="M7" s="64">
        <v>0.19900000000000001</v>
      </c>
      <c r="N7" s="66" t="s">
        <v>604</v>
      </c>
      <c r="O7" s="40" t="s">
        <v>208</v>
      </c>
      <c r="P7" s="67" t="s">
        <v>209</v>
      </c>
      <c r="Q7" s="51">
        <v>6</v>
      </c>
      <c r="R7" s="51">
        <v>4</v>
      </c>
    </row>
    <row r="8" spans="1:18" ht="18" customHeight="1">
      <c r="A8" s="60">
        <v>2</v>
      </c>
      <c r="B8" s="61"/>
      <c r="C8" s="37" t="s">
        <v>185</v>
      </c>
      <c r="D8" s="38" t="s">
        <v>186</v>
      </c>
      <c r="E8" s="39">
        <v>37910</v>
      </c>
      <c r="F8" s="40" t="s">
        <v>187</v>
      </c>
      <c r="G8" s="40" t="s">
        <v>24</v>
      </c>
      <c r="H8" s="40"/>
      <c r="I8" s="62">
        <v>14</v>
      </c>
      <c r="J8" s="63">
        <v>7.96</v>
      </c>
      <c r="K8" s="64">
        <v>0.16500000000000001</v>
      </c>
      <c r="L8" s="65">
        <v>7.89</v>
      </c>
      <c r="M8" s="64">
        <v>0.151</v>
      </c>
      <c r="N8" s="66" t="str">
        <f>IF(ISBLANK(J8),"",IF(J8&lt;=7.7,"KSM",IF(J8&lt;=8,"I A",IF(J8&lt;=8.44,"II A",IF(J8&lt;=9.04,"III A",IF(J8&lt;=9.64,"I JA",IF(J8&lt;=10.04,"II JA",IF(J8&lt;=10.34,"III JA"))))))))</f>
        <v>I A</v>
      </c>
      <c r="O8" s="40" t="s">
        <v>137</v>
      </c>
      <c r="P8" s="67" t="s">
        <v>188</v>
      </c>
      <c r="Q8" s="51">
        <v>5</v>
      </c>
      <c r="R8" s="51">
        <v>4</v>
      </c>
    </row>
    <row r="9" spans="1:18" ht="18" customHeight="1">
      <c r="A9" s="60">
        <v>3</v>
      </c>
      <c r="B9" s="61"/>
      <c r="C9" s="37" t="s">
        <v>160</v>
      </c>
      <c r="D9" s="38" t="s">
        <v>161</v>
      </c>
      <c r="E9" s="39" t="s">
        <v>162</v>
      </c>
      <c r="F9" s="40" t="s">
        <v>66</v>
      </c>
      <c r="G9" s="40" t="s">
        <v>80</v>
      </c>
      <c r="H9" s="40"/>
      <c r="I9" s="62">
        <v>11</v>
      </c>
      <c r="J9" s="63">
        <v>8</v>
      </c>
      <c r="K9" s="64">
        <v>0.17599999999999999</v>
      </c>
      <c r="L9" s="65">
        <v>7.96</v>
      </c>
      <c r="M9" s="64">
        <v>0.186</v>
      </c>
      <c r="N9" s="66" t="str">
        <f>IF(ISBLANK(J9),"",IF(J9&lt;=7.7,"KSM",IF(J9&lt;=8,"I A",IF(J9&lt;=8.44,"II A",IF(J9&lt;=9.04,"III A",IF(J9&lt;=9.64,"I JA",IF(J9&lt;=10.04,"II JA",IF(J9&lt;=10.34,"III JA"))))))))</f>
        <v>I A</v>
      </c>
      <c r="O9" s="40" t="s">
        <v>163</v>
      </c>
      <c r="P9" s="67" t="s">
        <v>164</v>
      </c>
      <c r="Q9" s="51">
        <v>4</v>
      </c>
      <c r="R9" s="51">
        <v>4</v>
      </c>
    </row>
    <row r="10" spans="1:18" ht="18" customHeight="1">
      <c r="A10" s="60">
        <v>4</v>
      </c>
      <c r="B10" s="61"/>
      <c r="C10" s="37" t="s">
        <v>130</v>
      </c>
      <c r="D10" s="38" t="s">
        <v>178</v>
      </c>
      <c r="E10" s="39" t="s">
        <v>179</v>
      </c>
      <c r="F10" s="40" t="s">
        <v>132</v>
      </c>
      <c r="G10" s="40" t="s">
        <v>87</v>
      </c>
      <c r="H10" s="40"/>
      <c r="I10" s="62">
        <v>9</v>
      </c>
      <c r="J10" s="63">
        <v>8.02</v>
      </c>
      <c r="K10" s="64">
        <v>0.2</v>
      </c>
      <c r="L10" s="65">
        <v>8.07</v>
      </c>
      <c r="M10" s="64">
        <v>0.31900000000000001</v>
      </c>
      <c r="N10" s="66" t="str">
        <f>IF(ISBLANK(J10),"",IF(J10&lt;=7.7,"KSM",IF(J10&lt;=8,"I A",IF(J10&lt;=8.44,"II A",IF(J10&lt;=9.04,"III A",IF(J10&lt;=9.64,"I JA",IF(J10&lt;=10.04,"II JA",IF(J10&lt;=10.34,"III JA"))))))))</f>
        <v>II A</v>
      </c>
      <c r="O10" s="40" t="s">
        <v>88</v>
      </c>
      <c r="P10" s="67" t="s">
        <v>98</v>
      </c>
      <c r="Q10" s="51">
        <v>5</v>
      </c>
      <c r="R10" s="51">
        <v>2</v>
      </c>
    </row>
    <row r="11" spans="1:18" ht="18" customHeight="1">
      <c r="A11" s="60">
        <v>5</v>
      </c>
      <c r="B11" s="61"/>
      <c r="C11" s="37" t="s">
        <v>14</v>
      </c>
      <c r="D11" s="38" t="s">
        <v>111</v>
      </c>
      <c r="E11" s="39">
        <v>38053</v>
      </c>
      <c r="F11" s="40" t="s">
        <v>101</v>
      </c>
      <c r="G11" s="40" t="s">
        <v>102</v>
      </c>
      <c r="H11" s="40"/>
      <c r="I11" s="62" t="s">
        <v>18</v>
      </c>
      <c r="J11" s="63">
        <v>8.17</v>
      </c>
      <c r="K11" s="64">
        <v>0.193</v>
      </c>
      <c r="L11" s="65">
        <v>8.2200000000000006</v>
      </c>
      <c r="M11" s="64">
        <v>0.20100000000000001</v>
      </c>
      <c r="N11" s="66" t="str">
        <f>IF(ISBLANK(J11),"",IF(J11&lt;=7.7,"KSM",IF(J11&lt;=8,"I A",IF(J11&lt;=8.44,"II A",IF(J11&lt;=9.04,"III A",IF(J11&lt;=9.64,"I JA",IF(J11&lt;=10.04,"II JA",IF(J11&lt;=10.34,"III JA"))))))))</f>
        <v>II A</v>
      </c>
      <c r="O11" s="40" t="s">
        <v>112</v>
      </c>
      <c r="P11" s="67" t="s">
        <v>113</v>
      </c>
      <c r="Q11" s="51">
        <v>2</v>
      </c>
      <c r="R11" s="51">
        <v>4</v>
      </c>
    </row>
    <row r="12" spans="1:18" ht="18" customHeight="1" thickBot="1">
      <c r="A12" s="60">
        <v>6</v>
      </c>
      <c r="B12" s="61"/>
      <c r="C12" s="37" t="s">
        <v>201</v>
      </c>
      <c r="D12" s="38" t="s">
        <v>202</v>
      </c>
      <c r="E12" s="39" t="s">
        <v>203</v>
      </c>
      <c r="F12" s="40" t="s">
        <v>132</v>
      </c>
      <c r="G12" s="40" t="s">
        <v>87</v>
      </c>
      <c r="H12" s="40"/>
      <c r="I12" s="62">
        <v>8</v>
      </c>
      <c r="J12" s="63">
        <v>8.19</v>
      </c>
      <c r="K12" s="64">
        <v>0.26500000000000001</v>
      </c>
      <c r="L12" s="65">
        <v>8.23</v>
      </c>
      <c r="M12" s="64">
        <v>0.185</v>
      </c>
      <c r="N12" s="66" t="str">
        <f>IF(ISBLANK(J12),"",IF(J12&lt;=7.7,"KSM",IF(J12&lt;=8,"I A",IF(J12&lt;=8.44,"II A",IF(J12&lt;=9.04,"III A",IF(J12&lt;=9.64,"I JA",IF(J12&lt;=10.04,"II JA",IF(J12&lt;=10.34,"III JA"))))))))</f>
        <v>II A</v>
      </c>
      <c r="O12" s="40" t="s">
        <v>133</v>
      </c>
      <c r="P12" s="67" t="s">
        <v>204</v>
      </c>
      <c r="Q12" s="51">
        <v>6</v>
      </c>
      <c r="R12" s="51">
        <v>3</v>
      </c>
    </row>
    <row r="13" spans="1:18" s="34" customFormat="1" ht="14.25" customHeight="1" thickBot="1">
      <c r="A13" s="56" t="s">
        <v>46</v>
      </c>
      <c r="B13" s="57" t="s">
        <v>50</v>
      </c>
      <c r="C13" s="25" t="s">
        <v>4</v>
      </c>
      <c r="D13" s="26" t="s">
        <v>5</v>
      </c>
      <c r="E13" s="27" t="s">
        <v>6</v>
      </c>
      <c r="F13" s="28" t="s">
        <v>7</v>
      </c>
      <c r="G13" s="28" t="s">
        <v>8</v>
      </c>
      <c r="H13" s="28" t="s">
        <v>51</v>
      </c>
      <c r="I13" s="28" t="s">
        <v>10</v>
      </c>
      <c r="J13" s="27" t="s">
        <v>52</v>
      </c>
      <c r="K13" s="27" t="s">
        <v>53</v>
      </c>
      <c r="L13" s="27" t="s">
        <v>54</v>
      </c>
      <c r="M13" s="27" t="s">
        <v>53</v>
      </c>
      <c r="N13" s="58" t="s">
        <v>12</v>
      </c>
      <c r="O13" s="33" t="s">
        <v>13</v>
      </c>
      <c r="Q13" s="59" t="s">
        <v>55</v>
      </c>
      <c r="R13" s="59" t="s">
        <v>56</v>
      </c>
    </row>
    <row r="14" spans="1:18" ht="18" customHeight="1">
      <c r="A14" s="60">
        <v>7</v>
      </c>
      <c r="B14" s="61"/>
      <c r="C14" s="37" t="s">
        <v>76</v>
      </c>
      <c r="D14" s="38" t="s">
        <v>77</v>
      </c>
      <c r="E14" s="39" t="s">
        <v>78</v>
      </c>
      <c r="F14" s="40" t="s">
        <v>79</v>
      </c>
      <c r="G14" s="40" t="s">
        <v>80</v>
      </c>
      <c r="H14" s="40"/>
      <c r="I14" s="62">
        <v>7</v>
      </c>
      <c r="J14" s="63">
        <v>8.1999999999999993</v>
      </c>
      <c r="K14" s="64">
        <v>0.34300000000000003</v>
      </c>
      <c r="L14" s="65"/>
      <c r="M14" s="64"/>
      <c r="N14" s="66" t="str">
        <f t="shared" ref="N14:N38" si="0">IF(ISBLANK(J14),"",IF(J14&lt;=7.7,"KSM",IF(J14&lt;=8,"I A",IF(J14&lt;=8.44,"II A",IF(J14&lt;=9.04,"III A",IF(J14&lt;=9.64,"I JA",IF(J14&lt;=10.04,"II JA",IF(J14&lt;=10.34,"III JA"))))))))</f>
        <v>II A</v>
      </c>
      <c r="O14" s="40" t="s">
        <v>81</v>
      </c>
      <c r="P14" s="67" t="s">
        <v>82</v>
      </c>
      <c r="Q14" s="51">
        <v>1</v>
      </c>
      <c r="R14" s="51">
        <v>4</v>
      </c>
    </row>
    <row r="15" spans="1:18" ht="18" customHeight="1">
      <c r="A15" s="60">
        <v>8</v>
      </c>
      <c r="B15" s="61"/>
      <c r="C15" s="37" t="s">
        <v>135</v>
      </c>
      <c r="D15" s="38" t="s">
        <v>136</v>
      </c>
      <c r="E15" s="39">
        <v>38049</v>
      </c>
      <c r="F15" s="40" t="s">
        <v>23</v>
      </c>
      <c r="G15" s="40" t="s">
        <v>24</v>
      </c>
      <c r="H15" s="40"/>
      <c r="I15" s="62" t="s">
        <v>18</v>
      </c>
      <c r="J15" s="63">
        <v>8.23</v>
      </c>
      <c r="K15" s="64">
        <v>0.32200000000000001</v>
      </c>
      <c r="L15" s="65"/>
      <c r="M15" s="64"/>
      <c r="N15" s="66" t="str">
        <f t="shared" si="0"/>
        <v>II A</v>
      </c>
      <c r="O15" s="40" t="s">
        <v>137</v>
      </c>
      <c r="P15" s="67" t="s">
        <v>138</v>
      </c>
      <c r="Q15" s="51">
        <v>3</v>
      </c>
      <c r="R15" s="51">
        <v>4</v>
      </c>
    </row>
    <row r="16" spans="1:18" ht="18" customHeight="1">
      <c r="A16" s="60">
        <v>9</v>
      </c>
      <c r="B16" s="61"/>
      <c r="C16" s="37" t="s">
        <v>105</v>
      </c>
      <c r="D16" s="38" t="s">
        <v>106</v>
      </c>
      <c r="E16" s="39" t="s">
        <v>107</v>
      </c>
      <c r="F16" s="40" t="s">
        <v>108</v>
      </c>
      <c r="G16" s="40" t="s">
        <v>87</v>
      </c>
      <c r="H16" s="40"/>
      <c r="I16" s="62">
        <v>6</v>
      </c>
      <c r="J16" s="63">
        <v>8.24</v>
      </c>
      <c r="K16" s="64">
        <v>0.189</v>
      </c>
      <c r="L16" s="65"/>
      <c r="M16" s="64"/>
      <c r="N16" s="66" t="str">
        <f t="shared" si="0"/>
        <v>II A</v>
      </c>
      <c r="O16" s="40" t="s">
        <v>109</v>
      </c>
      <c r="P16" s="67" t="s">
        <v>110</v>
      </c>
      <c r="Q16" s="51">
        <v>2</v>
      </c>
      <c r="R16" s="51">
        <v>3</v>
      </c>
    </row>
    <row r="17" spans="1:18" ht="18" customHeight="1">
      <c r="A17" s="60">
        <v>9</v>
      </c>
      <c r="B17" s="61"/>
      <c r="C17" s="37" t="s">
        <v>210</v>
      </c>
      <c r="D17" s="38" t="s">
        <v>115</v>
      </c>
      <c r="E17" s="39" t="s">
        <v>211</v>
      </c>
      <c r="F17" s="40" t="s">
        <v>117</v>
      </c>
      <c r="G17" s="40" t="s">
        <v>73</v>
      </c>
      <c r="H17" s="40"/>
      <c r="I17" s="62" t="s">
        <v>18</v>
      </c>
      <c r="J17" s="63">
        <v>8.24</v>
      </c>
      <c r="K17" s="64">
        <v>0.11799999999999999</v>
      </c>
      <c r="L17" s="65"/>
      <c r="M17" s="64"/>
      <c r="N17" s="66" t="str">
        <f t="shared" si="0"/>
        <v>II A</v>
      </c>
      <c r="O17" s="40" t="s">
        <v>118</v>
      </c>
      <c r="P17" s="67" t="s">
        <v>75</v>
      </c>
      <c r="Q17" s="51">
        <v>6</v>
      </c>
      <c r="R17" s="51">
        <v>5</v>
      </c>
    </row>
    <row r="18" spans="1:18" ht="18" customHeight="1">
      <c r="A18" s="60">
        <v>11</v>
      </c>
      <c r="B18" s="61"/>
      <c r="C18" s="37" t="s">
        <v>83</v>
      </c>
      <c r="D18" s="38" t="s">
        <v>84</v>
      </c>
      <c r="E18" s="39" t="s">
        <v>85</v>
      </c>
      <c r="F18" s="40" t="s">
        <v>86</v>
      </c>
      <c r="G18" s="40" t="s">
        <v>87</v>
      </c>
      <c r="H18" s="40"/>
      <c r="I18" s="62" t="s">
        <v>18</v>
      </c>
      <c r="J18" s="63">
        <v>8.27</v>
      </c>
      <c r="K18" s="64">
        <v>0.158</v>
      </c>
      <c r="L18" s="65"/>
      <c r="M18" s="64"/>
      <c r="N18" s="66" t="str">
        <f t="shared" si="0"/>
        <v>II A</v>
      </c>
      <c r="O18" s="40" t="s">
        <v>88</v>
      </c>
      <c r="P18" s="67" t="s">
        <v>89</v>
      </c>
      <c r="Q18" s="51">
        <v>1</v>
      </c>
      <c r="R18" s="51">
        <v>5</v>
      </c>
    </row>
    <row r="19" spans="1:18" ht="18" customHeight="1">
      <c r="A19" s="60">
        <v>12</v>
      </c>
      <c r="B19" s="61"/>
      <c r="C19" s="37" t="s">
        <v>156</v>
      </c>
      <c r="D19" s="38" t="s">
        <v>157</v>
      </c>
      <c r="E19" s="39" t="s">
        <v>158</v>
      </c>
      <c r="F19" s="40" t="s">
        <v>132</v>
      </c>
      <c r="G19" s="40" t="s">
        <v>87</v>
      </c>
      <c r="H19" s="40"/>
      <c r="I19" s="62">
        <v>5</v>
      </c>
      <c r="J19" s="63">
        <v>8.31</v>
      </c>
      <c r="K19" s="64">
        <v>0.25</v>
      </c>
      <c r="L19" s="65"/>
      <c r="M19" s="64"/>
      <c r="N19" s="66" t="str">
        <f t="shared" si="0"/>
        <v>II A</v>
      </c>
      <c r="O19" s="40" t="s">
        <v>159</v>
      </c>
      <c r="P19" s="67" t="s">
        <v>134</v>
      </c>
      <c r="Q19" s="51">
        <v>4</v>
      </c>
      <c r="R19" s="51">
        <v>3</v>
      </c>
    </row>
    <row r="20" spans="1:18" ht="18" customHeight="1">
      <c r="A20" s="60">
        <v>13</v>
      </c>
      <c r="B20" s="61"/>
      <c r="C20" s="37" t="s">
        <v>189</v>
      </c>
      <c r="D20" s="38" t="s">
        <v>190</v>
      </c>
      <c r="E20" s="39" t="s">
        <v>191</v>
      </c>
      <c r="F20" s="40" t="s">
        <v>132</v>
      </c>
      <c r="G20" s="40" t="s">
        <v>87</v>
      </c>
      <c r="H20" s="40"/>
      <c r="I20" s="62">
        <v>4</v>
      </c>
      <c r="J20" s="63">
        <v>8.34</v>
      </c>
      <c r="K20" s="64">
        <v>0.24399999999999999</v>
      </c>
      <c r="L20" s="65"/>
      <c r="M20" s="64"/>
      <c r="N20" s="66" t="str">
        <f t="shared" si="0"/>
        <v>II A</v>
      </c>
      <c r="O20" s="40" t="s">
        <v>192</v>
      </c>
      <c r="P20" s="67" t="s">
        <v>167</v>
      </c>
      <c r="Q20" s="51">
        <v>5</v>
      </c>
      <c r="R20" s="51">
        <v>5</v>
      </c>
    </row>
    <row r="21" spans="1:18" ht="18" customHeight="1">
      <c r="A21" s="60">
        <v>14</v>
      </c>
      <c r="B21" s="61"/>
      <c r="C21" s="37" t="s">
        <v>70</v>
      </c>
      <c r="D21" s="38" t="s">
        <v>71</v>
      </c>
      <c r="E21" s="39">
        <v>37476</v>
      </c>
      <c r="F21" s="40" t="s">
        <v>72</v>
      </c>
      <c r="G21" s="40" t="s">
        <v>73</v>
      </c>
      <c r="H21" s="40"/>
      <c r="I21" s="62">
        <v>3</v>
      </c>
      <c r="J21" s="63">
        <v>8.35</v>
      </c>
      <c r="K21" s="64">
        <v>0.20399999999999999</v>
      </c>
      <c r="L21" s="65"/>
      <c r="M21" s="64"/>
      <c r="N21" s="66" t="str">
        <f t="shared" si="0"/>
        <v>II A</v>
      </c>
      <c r="O21" s="40" t="s">
        <v>74</v>
      </c>
      <c r="P21" s="67" t="s">
        <v>75</v>
      </c>
      <c r="Q21" s="51">
        <v>1</v>
      </c>
      <c r="R21" s="51">
        <v>3</v>
      </c>
    </row>
    <row r="22" spans="1:18" ht="18" customHeight="1">
      <c r="A22" s="60">
        <v>14</v>
      </c>
      <c r="B22" s="61"/>
      <c r="C22" s="37" t="s">
        <v>139</v>
      </c>
      <c r="D22" s="38" t="s">
        <v>140</v>
      </c>
      <c r="E22" s="39" t="s">
        <v>141</v>
      </c>
      <c r="F22" s="40" t="s">
        <v>108</v>
      </c>
      <c r="G22" s="40" t="s">
        <v>87</v>
      </c>
      <c r="H22" s="40"/>
      <c r="I22" s="62">
        <v>2</v>
      </c>
      <c r="J22" s="63">
        <v>8.35</v>
      </c>
      <c r="K22" s="64">
        <v>0.29499999999999998</v>
      </c>
      <c r="L22" s="65"/>
      <c r="M22" s="64"/>
      <c r="N22" s="66" t="str">
        <f t="shared" si="0"/>
        <v>II A</v>
      </c>
      <c r="O22" s="40" t="s">
        <v>88</v>
      </c>
      <c r="P22" s="67" t="s">
        <v>142</v>
      </c>
      <c r="Q22" s="51">
        <v>3</v>
      </c>
      <c r="R22" s="51">
        <v>5</v>
      </c>
    </row>
    <row r="23" spans="1:18" ht="18" customHeight="1">
      <c r="A23" s="60">
        <v>16</v>
      </c>
      <c r="B23" s="61"/>
      <c r="C23" s="37" t="s">
        <v>130</v>
      </c>
      <c r="D23" s="38" t="s">
        <v>131</v>
      </c>
      <c r="E23" s="39">
        <v>37970</v>
      </c>
      <c r="F23" s="40" t="s">
        <v>132</v>
      </c>
      <c r="G23" s="40" t="s">
        <v>87</v>
      </c>
      <c r="H23" s="40"/>
      <c r="I23" s="62">
        <v>1</v>
      </c>
      <c r="J23" s="63">
        <v>8.36</v>
      </c>
      <c r="K23" s="64">
        <v>0.252</v>
      </c>
      <c r="L23" s="65"/>
      <c r="M23" s="64"/>
      <c r="N23" s="66" t="str">
        <f t="shared" si="0"/>
        <v>II A</v>
      </c>
      <c r="O23" s="40" t="s">
        <v>133</v>
      </c>
      <c r="P23" s="67" t="s">
        <v>134</v>
      </c>
      <c r="Q23" s="51">
        <v>3</v>
      </c>
      <c r="R23" s="51">
        <v>3</v>
      </c>
    </row>
    <row r="24" spans="1:18" ht="18" customHeight="1">
      <c r="A24" s="60">
        <v>17</v>
      </c>
      <c r="B24" s="61"/>
      <c r="C24" s="37" t="s">
        <v>180</v>
      </c>
      <c r="D24" s="38" t="s">
        <v>181</v>
      </c>
      <c r="E24" s="39" t="s">
        <v>182</v>
      </c>
      <c r="F24" s="40" t="s">
        <v>16</v>
      </c>
      <c r="G24" s="40" t="s">
        <v>17</v>
      </c>
      <c r="H24" s="40"/>
      <c r="I24" s="62" t="s">
        <v>18</v>
      </c>
      <c r="J24" s="63">
        <v>8.3800000000000008</v>
      </c>
      <c r="K24" s="64">
        <v>0.374</v>
      </c>
      <c r="L24" s="65"/>
      <c r="M24" s="64"/>
      <c r="N24" s="66" t="str">
        <f t="shared" si="0"/>
        <v>II A</v>
      </c>
      <c r="O24" s="40" t="s">
        <v>183</v>
      </c>
      <c r="P24" s="67" t="s">
        <v>184</v>
      </c>
      <c r="Q24" s="51">
        <v>5</v>
      </c>
      <c r="R24" s="51">
        <v>3</v>
      </c>
    </row>
    <row r="25" spans="1:18" ht="18" customHeight="1">
      <c r="A25" s="60">
        <v>18</v>
      </c>
      <c r="B25" s="61"/>
      <c r="C25" s="37" t="s">
        <v>114</v>
      </c>
      <c r="D25" s="38" t="s">
        <v>115</v>
      </c>
      <c r="E25" s="39" t="s">
        <v>116</v>
      </c>
      <c r="F25" s="40" t="s">
        <v>117</v>
      </c>
      <c r="G25" s="40" t="s">
        <v>73</v>
      </c>
      <c r="H25" s="40"/>
      <c r="I25" s="62"/>
      <c r="J25" s="63">
        <v>8.42</v>
      </c>
      <c r="K25" s="64">
        <v>0.151</v>
      </c>
      <c r="L25" s="65"/>
      <c r="M25" s="64"/>
      <c r="N25" s="66" t="str">
        <f t="shared" si="0"/>
        <v>II A</v>
      </c>
      <c r="O25" s="40" t="s">
        <v>118</v>
      </c>
      <c r="P25" s="67" t="s">
        <v>119</v>
      </c>
      <c r="Q25" s="51">
        <v>2</v>
      </c>
      <c r="R25" s="51">
        <v>5</v>
      </c>
    </row>
    <row r="26" spans="1:18" ht="18" customHeight="1">
      <c r="A26" s="60">
        <v>18</v>
      </c>
      <c r="B26" s="61"/>
      <c r="C26" s="37" t="s">
        <v>152</v>
      </c>
      <c r="D26" s="38" t="s">
        <v>153</v>
      </c>
      <c r="E26" s="39">
        <v>37845</v>
      </c>
      <c r="F26" s="40" t="s">
        <v>37</v>
      </c>
      <c r="G26" s="40" t="s">
        <v>24</v>
      </c>
      <c r="H26" s="40"/>
      <c r="I26" s="62"/>
      <c r="J26" s="63">
        <v>8.42</v>
      </c>
      <c r="K26" s="64">
        <v>0.379</v>
      </c>
      <c r="L26" s="65"/>
      <c r="M26" s="64"/>
      <c r="N26" s="66" t="str">
        <f t="shared" si="0"/>
        <v>II A</v>
      </c>
      <c r="O26" s="40" t="s">
        <v>154</v>
      </c>
      <c r="P26" s="67" t="s">
        <v>155</v>
      </c>
      <c r="Q26" s="51">
        <v>4</v>
      </c>
      <c r="R26" s="51">
        <v>2</v>
      </c>
    </row>
    <row r="27" spans="1:18" ht="18" customHeight="1">
      <c r="A27" s="60">
        <v>20</v>
      </c>
      <c r="B27" s="61"/>
      <c r="C27" s="37" t="s">
        <v>135</v>
      </c>
      <c r="D27" s="38" t="s">
        <v>199</v>
      </c>
      <c r="E27" s="39">
        <v>37797</v>
      </c>
      <c r="F27" s="40" t="s">
        <v>170</v>
      </c>
      <c r="G27" s="40" t="s">
        <v>171</v>
      </c>
      <c r="H27" s="40"/>
      <c r="I27" s="62" t="s">
        <v>18</v>
      </c>
      <c r="J27" s="63">
        <v>8.4700000000000006</v>
      </c>
      <c r="K27" s="64">
        <v>0.50900000000000001</v>
      </c>
      <c r="L27" s="65"/>
      <c r="M27" s="64"/>
      <c r="N27" s="66" t="str">
        <f t="shared" si="0"/>
        <v>III A</v>
      </c>
      <c r="O27" s="40" t="s">
        <v>200</v>
      </c>
      <c r="P27" s="67" t="s">
        <v>89</v>
      </c>
      <c r="Q27" s="51">
        <v>6</v>
      </c>
      <c r="R27" s="51">
        <v>2</v>
      </c>
    </row>
    <row r="28" spans="1:18" ht="18" customHeight="1">
      <c r="A28" s="60">
        <v>21</v>
      </c>
      <c r="B28" s="61"/>
      <c r="C28" s="37" t="s">
        <v>120</v>
      </c>
      <c r="D28" s="38" t="s">
        <v>121</v>
      </c>
      <c r="E28" s="39" t="s">
        <v>122</v>
      </c>
      <c r="F28" s="40" t="s">
        <v>37</v>
      </c>
      <c r="G28" s="40" t="s">
        <v>24</v>
      </c>
      <c r="H28" s="40"/>
      <c r="I28" s="62"/>
      <c r="J28" s="63">
        <v>8.6300000000000008</v>
      </c>
      <c r="K28" s="64">
        <v>0.16800000000000001</v>
      </c>
      <c r="L28" s="65"/>
      <c r="M28" s="64"/>
      <c r="N28" s="66" t="str">
        <f t="shared" si="0"/>
        <v>III A</v>
      </c>
      <c r="O28" s="40" t="s">
        <v>123</v>
      </c>
      <c r="P28" s="67" t="s">
        <v>124</v>
      </c>
      <c r="Q28" s="51">
        <v>2</v>
      </c>
      <c r="R28" s="51">
        <v>6</v>
      </c>
    </row>
    <row r="29" spans="1:18" ht="18" customHeight="1">
      <c r="A29" s="60">
        <v>21</v>
      </c>
      <c r="B29" s="61"/>
      <c r="C29" s="37" t="s">
        <v>127</v>
      </c>
      <c r="D29" s="38" t="s">
        <v>128</v>
      </c>
      <c r="E29" s="39">
        <v>38313</v>
      </c>
      <c r="F29" s="40" t="s">
        <v>92</v>
      </c>
      <c r="G29" s="40" t="s">
        <v>93</v>
      </c>
      <c r="H29" s="40"/>
      <c r="I29" s="62" t="s">
        <v>18</v>
      </c>
      <c r="J29" s="63">
        <v>8.6300000000000008</v>
      </c>
      <c r="K29" s="64">
        <v>0.28999999999999998</v>
      </c>
      <c r="L29" s="65"/>
      <c r="M29" s="64"/>
      <c r="N29" s="66" t="str">
        <f t="shared" si="0"/>
        <v>III A</v>
      </c>
      <c r="O29" s="40" t="s">
        <v>94</v>
      </c>
      <c r="P29" s="67" t="s">
        <v>129</v>
      </c>
      <c r="Q29" s="51">
        <v>3</v>
      </c>
      <c r="R29" s="51">
        <v>2</v>
      </c>
    </row>
    <row r="30" spans="1:18" ht="18" customHeight="1">
      <c r="A30" s="60">
        <v>23</v>
      </c>
      <c r="B30" s="61"/>
      <c r="C30" s="37" t="s">
        <v>64</v>
      </c>
      <c r="D30" s="38" t="s">
        <v>65</v>
      </c>
      <c r="E30" s="39">
        <v>37553</v>
      </c>
      <c r="F30" s="40" t="s">
        <v>66</v>
      </c>
      <c r="G30" s="40" t="s">
        <v>67</v>
      </c>
      <c r="H30" s="40"/>
      <c r="I30" s="62"/>
      <c r="J30" s="63">
        <v>8.65</v>
      </c>
      <c r="K30" s="64">
        <v>0.38100000000000001</v>
      </c>
      <c r="L30" s="65"/>
      <c r="M30" s="64"/>
      <c r="N30" s="66" t="str">
        <f t="shared" si="0"/>
        <v>III A</v>
      </c>
      <c r="O30" s="40" t="s">
        <v>68</v>
      </c>
      <c r="P30" s="67" t="s">
        <v>69</v>
      </c>
      <c r="Q30" s="51">
        <v>1</v>
      </c>
      <c r="R30" s="51">
        <v>2</v>
      </c>
    </row>
    <row r="31" spans="1:18" ht="18" customHeight="1">
      <c r="A31" s="60">
        <v>23</v>
      </c>
      <c r="B31" s="61"/>
      <c r="C31" s="37" t="s">
        <v>70</v>
      </c>
      <c r="D31" s="38" t="s">
        <v>193</v>
      </c>
      <c r="E31" s="39">
        <v>37897</v>
      </c>
      <c r="F31" s="40" t="s">
        <v>92</v>
      </c>
      <c r="G31" s="40" t="s">
        <v>93</v>
      </c>
      <c r="H31" s="40"/>
      <c r="I31" s="62"/>
      <c r="J31" s="63">
        <v>8.65</v>
      </c>
      <c r="K31" s="64">
        <v>0.16200000000000001</v>
      </c>
      <c r="L31" s="65"/>
      <c r="M31" s="64"/>
      <c r="N31" s="66" t="str">
        <f t="shared" si="0"/>
        <v>III A</v>
      </c>
      <c r="O31" s="40" t="s">
        <v>94</v>
      </c>
      <c r="P31" s="67" t="s">
        <v>173</v>
      </c>
      <c r="Q31" s="51">
        <v>5</v>
      </c>
      <c r="R31" s="51">
        <v>6</v>
      </c>
    </row>
    <row r="32" spans="1:18" ht="18" customHeight="1">
      <c r="A32" s="60">
        <v>25</v>
      </c>
      <c r="B32" s="61"/>
      <c r="C32" s="37" t="s">
        <v>168</v>
      </c>
      <c r="D32" s="38" t="s">
        <v>169</v>
      </c>
      <c r="E32" s="39">
        <v>37933</v>
      </c>
      <c r="F32" s="40" t="s">
        <v>170</v>
      </c>
      <c r="G32" s="40" t="s">
        <v>171</v>
      </c>
      <c r="H32" s="40"/>
      <c r="I32" s="62" t="s">
        <v>18</v>
      </c>
      <c r="J32" s="63">
        <v>8.6999999999999993</v>
      </c>
      <c r="K32" s="64">
        <v>0.56200000000000006</v>
      </c>
      <c r="L32" s="65"/>
      <c r="M32" s="64"/>
      <c r="N32" s="66" t="str">
        <f t="shared" si="0"/>
        <v>III A</v>
      </c>
      <c r="O32" s="40" t="s">
        <v>172</v>
      </c>
      <c r="P32" s="67" t="s">
        <v>173</v>
      </c>
      <c r="Q32" s="51">
        <v>4</v>
      </c>
      <c r="R32" s="51">
        <v>6</v>
      </c>
    </row>
    <row r="33" spans="1:18" ht="18" customHeight="1">
      <c r="A33" s="60">
        <v>26</v>
      </c>
      <c r="B33" s="61"/>
      <c r="C33" s="37" t="s">
        <v>212</v>
      </c>
      <c r="D33" s="38" t="s">
        <v>213</v>
      </c>
      <c r="E33" s="39" t="s">
        <v>214</v>
      </c>
      <c r="F33" s="40" t="s">
        <v>108</v>
      </c>
      <c r="G33" s="40" t="s">
        <v>87</v>
      </c>
      <c r="H33" s="40"/>
      <c r="I33" s="62"/>
      <c r="J33" s="63">
        <v>8.7200000000000006</v>
      </c>
      <c r="K33" s="64" t="s">
        <v>215</v>
      </c>
      <c r="L33" s="65"/>
      <c r="M33" s="64"/>
      <c r="N33" s="66" t="str">
        <f t="shared" si="0"/>
        <v>III A</v>
      </c>
      <c r="O33" s="40" t="s">
        <v>216</v>
      </c>
      <c r="P33" s="67" t="s">
        <v>217</v>
      </c>
      <c r="Q33" s="51">
        <v>6</v>
      </c>
      <c r="R33" s="51">
        <v>6</v>
      </c>
    </row>
    <row r="34" spans="1:18" ht="18" customHeight="1">
      <c r="A34" s="60">
        <v>27</v>
      </c>
      <c r="B34" s="61"/>
      <c r="C34" s="37" t="s">
        <v>99</v>
      </c>
      <c r="D34" s="38" t="s">
        <v>100</v>
      </c>
      <c r="E34" s="39">
        <v>37625</v>
      </c>
      <c r="F34" s="40" t="s">
        <v>101</v>
      </c>
      <c r="G34" s="40" t="s">
        <v>102</v>
      </c>
      <c r="H34" s="40"/>
      <c r="I34" s="62" t="s">
        <v>18</v>
      </c>
      <c r="J34" s="63">
        <v>8.75</v>
      </c>
      <c r="K34" s="64">
        <v>0.217</v>
      </c>
      <c r="L34" s="65"/>
      <c r="M34" s="64"/>
      <c r="N34" s="66" t="str">
        <f t="shared" si="0"/>
        <v>III A</v>
      </c>
      <c r="O34" s="40" t="s">
        <v>103</v>
      </c>
      <c r="P34" s="67" t="s">
        <v>104</v>
      </c>
      <c r="Q34" s="51">
        <v>2</v>
      </c>
      <c r="R34" s="51">
        <v>2</v>
      </c>
    </row>
    <row r="35" spans="1:18" ht="18" customHeight="1">
      <c r="A35" s="60">
        <v>28</v>
      </c>
      <c r="B35" s="61"/>
      <c r="C35" s="37" t="s">
        <v>174</v>
      </c>
      <c r="D35" s="38" t="s">
        <v>175</v>
      </c>
      <c r="E35" s="39">
        <v>37868</v>
      </c>
      <c r="F35" s="40" t="s">
        <v>170</v>
      </c>
      <c r="G35" s="40" t="s">
        <v>171</v>
      </c>
      <c r="H35" s="40"/>
      <c r="I35" s="62" t="s">
        <v>18</v>
      </c>
      <c r="J35" s="63">
        <v>8.86</v>
      </c>
      <c r="K35" s="64">
        <v>0.18099999999999999</v>
      </c>
      <c r="L35" s="65"/>
      <c r="M35" s="64"/>
      <c r="N35" s="66" t="str">
        <f t="shared" si="0"/>
        <v>III A</v>
      </c>
      <c r="O35" s="40" t="s">
        <v>176</v>
      </c>
      <c r="P35" s="67" t="s">
        <v>177</v>
      </c>
      <c r="Q35" s="51">
        <v>5</v>
      </c>
      <c r="R35" s="51">
        <v>1</v>
      </c>
    </row>
    <row r="36" spans="1:18" ht="18" customHeight="1">
      <c r="A36" s="60">
        <v>29</v>
      </c>
      <c r="B36" s="61"/>
      <c r="C36" s="37" t="s">
        <v>90</v>
      </c>
      <c r="D36" s="38" t="s">
        <v>91</v>
      </c>
      <c r="E36" s="39">
        <v>38083</v>
      </c>
      <c r="F36" s="40" t="s">
        <v>92</v>
      </c>
      <c r="G36" s="40" t="s">
        <v>93</v>
      </c>
      <c r="H36" s="40"/>
      <c r="I36" s="62" t="s">
        <v>18</v>
      </c>
      <c r="J36" s="63">
        <v>8.8699999999999992</v>
      </c>
      <c r="K36" s="64">
        <v>0.159</v>
      </c>
      <c r="L36" s="65"/>
      <c r="M36" s="64"/>
      <c r="N36" s="66" t="str">
        <f t="shared" si="0"/>
        <v>III A</v>
      </c>
      <c r="O36" s="40" t="s">
        <v>94</v>
      </c>
      <c r="P36" s="67" t="s">
        <v>95</v>
      </c>
      <c r="Q36" s="51">
        <v>1</v>
      </c>
      <c r="R36" s="51">
        <v>6</v>
      </c>
    </row>
    <row r="37" spans="1:18" ht="18" customHeight="1">
      <c r="A37" s="60">
        <v>30</v>
      </c>
      <c r="B37" s="61"/>
      <c r="C37" s="37" t="s">
        <v>90</v>
      </c>
      <c r="D37" s="38" t="s">
        <v>96</v>
      </c>
      <c r="E37" s="39">
        <v>37968</v>
      </c>
      <c r="F37" s="40" t="s">
        <v>66</v>
      </c>
      <c r="G37" s="40" t="s">
        <v>67</v>
      </c>
      <c r="H37" s="40"/>
      <c r="I37" s="62"/>
      <c r="J37" s="63">
        <v>9.25</v>
      </c>
      <c r="K37" s="64">
        <v>0.312</v>
      </c>
      <c r="L37" s="65"/>
      <c r="M37" s="64"/>
      <c r="N37" s="66" t="str">
        <f t="shared" si="0"/>
        <v>I JA</v>
      </c>
      <c r="O37" s="40" t="s">
        <v>97</v>
      </c>
      <c r="P37" s="67" t="s">
        <v>98</v>
      </c>
      <c r="Q37" s="51">
        <v>2</v>
      </c>
      <c r="R37" s="51">
        <v>1</v>
      </c>
    </row>
    <row r="38" spans="1:18" ht="18" customHeight="1">
      <c r="A38" s="60">
        <v>31</v>
      </c>
      <c r="B38" s="61"/>
      <c r="C38" s="37" t="s">
        <v>125</v>
      </c>
      <c r="D38" s="38" t="s">
        <v>126</v>
      </c>
      <c r="E38" s="39">
        <v>37849</v>
      </c>
      <c r="F38" s="40" t="s">
        <v>66</v>
      </c>
      <c r="G38" s="40" t="s">
        <v>67</v>
      </c>
      <c r="H38" s="40"/>
      <c r="I38" s="62"/>
      <c r="J38" s="63">
        <v>9.5500000000000007</v>
      </c>
      <c r="K38" s="64">
        <v>0.185</v>
      </c>
      <c r="L38" s="65"/>
      <c r="M38" s="64"/>
      <c r="N38" s="66" t="str">
        <f t="shared" si="0"/>
        <v>I JA</v>
      </c>
      <c r="O38" s="40" t="s">
        <v>97</v>
      </c>
      <c r="P38" s="67" t="s">
        <v>98</v>
      </c>
      <c r="Q38" s="51">
        <v>3</v>
      </c>
      <c r="R38" s="51">
        <v>1</v>
      </c>
    </row>
    <row r="39" spans="1:18" ht="18" customHeight="1">
      <c r="A39" s="60"/>
      <c r="B39" s="61"/>
      <c r="C39" s="37" t="s">
        <v>189</v>
      </c>
      <c r="D39" s="38" t="s">
        <v>194</v>
      </c>
      <c r="E39" s="39" t="s">
        <v>195</v>
      </c>
      <c r="F39" s="40" t="s">
        <v>86</v>
      </c>
      <c r="G39" s="40" t="s">
        <v>87</v>
      </c>
      <c r="H39" s="40"/>
      <c r="I39" s="62" t="s">
        <v>18</v>
      </c>
      <c r="J39" s="63" t="s">
        <v>196</v>
      </c>
      <c r="K39" s="64"/>
      <c r="L39" s="65"/>
      <c r="M39" s="64"/>
      <c r="N39" s="66"/>
      <c r="O39" s="40" t="s">
        <v>197</v>
      </c>
      <c r="P39" s="67" t="s">
        <v>198</v>
      </c>
      <c r="Q39" s="51">
        <v>6</v>
      </c>
      <c r="R39" s="51">
        <v>1</v>
      </c>
    </row>
    <row r="40" spans="1:18" ht="18" customHeight="1">
      <c r="A40" s="60"/>
      <c r="B40" s="61"/>
      <c r="C40" s="37" t="s">
        <v>57</v>
      </c>
      <c r="D40" s="38" t="s">
        <v>58</v>
      </c>
      <c r="E40" s="39" t="s">
        <v>59</v>
      </c>
      <c r="F40" s="40" t="s">
        <v>60</v>
      </c>
      <c r="G40" s="40" t="s">
        <v>61</v>
      </c>
      <c r="H40" s="40"/>
      <c r="I40" s="62" t="s">
        <v>18</v>
      </c>
      <c r="J40" s="63" t="s">
        <v>41</v>
      </c>
      <c r="K40" s="64"/>
      <c r="L40" s="65"/>
      <c r="M40" s="64"/>
      <c r="N40" s="66"/>
      <c r="O40" s="40" t="s">
        <v>62</v>
      </c>
      <c r="P40" s="67" t="s">
        <v>63</v>
      </c>
      <c r="Q40" s="51">
        <v>1</v>
      </c>
      <c r="R40" s="51">
        <v>1</v>
      </c>
    </row>
    <row r="41" spans="1:18" ht="18" customHeight="1">
      <c r="A41" s="60"/>
      <c r="B41" s="61"/>
      <c r="C41" s="37" t="s">
        <v>143</v>
      </c>
      <c r="D41" s="38" t="s">
        <v>144</v>
      </c>
      <c r="E41" s="39" t="s">
        <v>145</v>
      </c>
      <c r="F41" s="40" t="s">
        <v>60</v>
      </c>
      <c r="G41" s="40" t="s">
        <v>61</v>
      </c>
      <c r="H41" s="40"/>
      <c r="I41" s="62" t="s">
        <v>18</v>
      </c>
      <c r="J41" s="63" t="s">
        <v>41</v>
      </c>
      <c r="K41" s="64"/>
      <c r="L41" s="65"/>
      <c r="M41" s="64"/>
      <c r="N41" s="66"/>
      <c r="O41" s="40" t="s">
        <v>62</v>
      </c>
      <c r="P41" s="67" t="s">
        <v>146</v>
      </c>
      <c r="Q41" s="51">
        <v>3</v>
      </c>
      <c r="R41" s="51">
        <v>6</v>
      </c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O26"/>
  <sheetViews>
    <sheetView tabSelected="1" zoomScaleNormal="100" workbookViewId="0">
      <selection activeCell="E31" sqref="E31"/>
    </sheetView>
  </sheetViews>
  <sheetFormatPr defaultColWidth="9.109375" defaultRowHeight="13.2"/>
  <cols>
    <col min="1" max="1" width="5.6640625" style="288" customWidth="1"/>
    <col min="2" max="2" width="5.44140625" style="288" customWidth="1"/>
    <col min="3" max="3" width="5.33203125" style="288" customWidth="1"/>
    <col min="4" max="4" width="11.109375" style="288" customWidth="1"/>
    <col min="5" max="5" width="15.44140625" style="288" bestFit="1" customWidth="1"/>
    <col min="6" max="6" width="11.44140625" style="328" customWidth="1"/>
    <col min="7" max="7" width="15" style="329" customWidth="1"/>
    <col min="8" max="8" width="10" style="329" customWidth="1"/>
    <col min="9" max="9" width="9.33203125" style="329" bestFit="1" customWidth="1"/>
    <col min="10" max="10" width="8.33203125" style="330" customWidth="1"/>
    <col min="11" max="11" width="10.109375" style="331" customWidth="1"/>
    <col min="12" max="12" width="9.5546875" style="332" customWidth="1"/>
    <col min="13" max="13" width="30.44140625" style="288" customWidth="1"/>
    <col min="14" max="16384" width="9.109375" style="288"/>
  </cols>
  <sheetData>
    <row r="1" spans="1:249" s="283" customFormat="1" ht="15.6">
      <c r="A1" s="120" t="s">
        <v>0</v>
      </c>
      <c r="C1" s="120"/>
      <c r="F1" s="284"/>
      <c r="G1" s="285"/>
      <c r="H1" s="285"/>
      <c r="I1" s="285"/>
      <c r="J1" s="286"/>
      <c r="K1" s="287"/>
      <c r="L1" s="284"/>
      <c r="N1" s="284"/>
      <c r="IO1" s="288"/>
    </row>
    <row r="2" spans="1:249" s="283" customFormat="1" ht="13.5" customHeight="1">
      <c r="A2" s="2" t="s">
        <v>1</v>
      </c>
      <c r="C2" s="2"/>
      <c r="F2" s="284"/>
      <c r="G2" s="285"/>
      <c r="H2" s="285"/>
      <c r="I2" s="285"/>
      <c r="J2" s="286"/>
      <c r="K2" s="287"/>
      <c r="L2" s="284"/>
      <c r="M2" s="289"/>
      <c r="N2" s="284"/>
      <c r="IO2" s="288"/>
    </row>
    <row r="3" spans="1:249" ht="4.5" customHeight="1">
      <c r="D3" s="290"/>
      <c r="F3" s="291">
        <v>1.1574074074074073E-5</v>
      </c>
      <c r="G3" s="292"/>
      <c r="H3" s="292"/>
      <c r="I3" s="292"/>
      <c r="J3" s="293"/>
      <c r="K3" s="294"/>
      <c r="L3" s="294"/>
      <c r="M3" s="295"/>
      <c r="N3" s="296"/>
      <c r="O3" s="297"/>
      <c r="P3" s="295"/>
    </row>
    <row r="4" spans="1:249" ht="15.6">
      <c r="D4" s="290" t="s">
        <v>841</v>
      </c>
      <c r="F4" s="298"/>
      <c r="G4" s="299"/>
      <c r="H4" s="299"/>
      <c r="I4" s="299"/>
      <c r="J4" s="286"/>
      <c r="K4" s="287"/>
      <c r="L4" s="300"/>
      <c r="M4" s="301"/>
      <c r="N4" s="300"/>
    </row>
    <row r="5" spans="1:249" ht="16.2" customHeight="1" thickBot="1">
      <c r="D5" s="283"/>
      <c r="E5" s="302" t="s">
        <v>684</v>
      </c>
      <c r="F5" s="303"/>
      <c r="G5" s="304"/>
      <c r="H5" s="304"/>
      <c r="I5" s="304"/>
      <c r="J5" s="293"/>
      <c r="K5" s="294"/>
      <c r="L5" s="294"/>
      <c r="M5" s="300"/>
      <c r="N5" s="296"/>
      <c r="O5" s="297"/>
      <c r="P5" s="295"/>
    </row>
    <row r="6" spans="1:249" s="314" customFormat="1" ht="18" customHeight="1" thickBot="1">
      <c r="A6" s="305" t="s">
        <v>864</v>
      </c>
      <c r="B6" s="306" t="s">
        <v>50</v>
      </c>
      <c r="C6" s="307" t="s">
        <v>843</v>
      </c>
      <c r="D6" s="308" t="s">
        <v>4</v>
      </c>
      <c r="E6" s="309" t="s">
        <v>5</v>
      </c>
      <c r="F6" s="310" t="s">
        <v>6</v>
      </c>
      <c r="G6" s="306" t="s">
        <v>7</v>
      </c>
      <c r="H6" s="28" t="s">
        <v>8</v>
      </c>
      <c r="I6" s="311" t="s">
        <v>51</v>
      </c>
      <c r="J6" s="311" t="s">
        <v>10</v>
      </c>
      <c r="K6" s="310" t="s">
        <v>221</v>
      </c>
      <c r="L6" s="312" t="s">
        <v>12</v>
      </c>
      <c r="M6" s="313" t="s">
        <v>13</v>
      </c>
    </row>
    <row r="7" spans="1:249" ht="12.75" customHeight="1">
      <c r="A7" s="465">
        <v>1</v>
      </c>
      <c r="B7" s="315" t="s">
        <v>846</v>
      </c>
      <c r="C7" s="315">
        <v>1</v>
      </c>
      <c r="D7" s="316" t="s">
        <v>185</v>
      </c>
      <c r="E7" s="317" t="s">
        <v>186</v>
      </c>
      <c r="F7" s="318">
        <v>37910</v>
      </c>
      <c r="G7" s="319" t="s">
        <v>187</v>
      </c>
      <c r="H7" s="319" t="s">
        <v>24</v>
      </c>
      <c r="I7" s="319"/>
      <c r="J7" s="468">
        <v>36</v>
      </c>
      <c r="K7" s="471">
        <v>1.2421296296296297E-3</v>
      </c>
      <c r="L7" s="474" t="str">
        <f t="shared" ref="L7" si="0">IF(ISBLANK(K7),"",IF(K7&lt;=0.00118055555555556,"KSM",IF(K7&lt;=0.00124421296296296,"I A",IF(K7&lt;=0.00133101851851852,"II A",IF(K7&lt;=0.00144675925925926,"III A",IF(K7&lt;=0.00155092592592593,"I JA",IF(K7&lt;=0.00163194444444444,"II JA",IF(K7&lt;=0.00170138888888889,"III JA",))))))))</f>
        <v>I A</v>
      </c>
      <c r="M7" s="320" t="s">
        <v>137</v>
      </c>
    </row>
    <row r="8" spans="1:249" ht="12.75" customHeight="1">
      <c r="A8" s="466"/>
      <c r="B8" s="112">
        <v>43</v>
      </c>
      <c r="C8" s="112">
        <v>2</v>
      </c>
      <c r="D8" s="37" t="s">
        <v>210</v>
      </c>
      <c r="E8" s="38" t="s">
        <v>1310</v>
      </c>
      <c r="F8" s="39">
        <v>37475</v>
      </c>
      <c r="G8" s="40" t="s">
        <v>187</v>
      </c>
      <c r="H8" s="40" t="s">
        <v>24</v>
      </c>
      <c r="I8" s="40"/>
      <c r="J8" s="469"/>
      <c r="K8" s="472"/>
      <c r="L8" s="475"/>
      <c r="M8" s="321" t="s">
        <v>137</v>
      </c>
    </row>
    <row r="9" spans="1:249" ht="12.75" customHeight="1">
      <c r="A9" s="466"/>
      <c r="B9" s="112">
        <v>150</v>
      </c>
      <c r="C9" s="112">
        <v>3</v>
      </c>
      <c r="D9" s="37" t="s">
        <v>852</v>
      </c>
      <c r="E9" s="38" t="s">
        <v>853</v>
      </c>
      <c r="F9" s="39" t="s">
        <v>854</v>
      </c>
      <c r="G9" s="40" t="s">
        <v>187</v>
      </c>
      <c r="H9" s="40" t="s">
        <v>24</v>
      </c>
      <c r="I9" s="40" t="s">
        <v>850</v>
      </c>
      <c r="J9" s="469"/>
      <c r="K9" s="472"/>
      <c r="L9" s="475"/>
      <c r="M9" s="321" t="s">
        <v>851</v>
      </c>
    </row>
    <row r="10" spans="1:249" ht="13.5" customHeight="1" thickBot="1">
      <c r="A10" s="467"/>
      <c r="B10" s="322" t="s">
        <v>847</v>
      </c>
      <c r="C10" s="322">
        <v>4</v>
      </c>
      <c r="D10" s="323" t="s">
        <v>848</v>
      </c>
      <c r="E10" s="324" t="s">
        <v>849</v>
      </c>
      <c r="F10" s="325" t="s">
        <v>760</v>
      </c>
      <c r="G10" s="326" t="s">
        <v>187</v>
      </c>
      <c r="H10" s="326"/>
      <c r="I10" s="326" t="s">
        <v>850</v>
      </c>
      <c r="J10" s="470"/>
      <c r="K10" s="473"/>
      <c r="L10" s="476"/>
      <c r="M10" s="327" t="s">
        <v>851</v>
      </c>
    </row>
    <row r="11" spans="1:249">
      <c r="A11" s="465">
        <v>2</v>
      </c>
      <c r="B11" s="315"/>
      <c r="C11" s="315">
        <v>1</v>
      </c>
      <c r="D11" s="316" t="s">
        <v>201</v>
      </c>
      <c r="E11" s="317" t="s">
        <v>202</v>
      </c>
      <c r="F11" s="318" t="s">
        <v>203</v>
      </c>
      <c r="G11" s="319" t="s">
        <v>132</v>
      </c>
      <c r="H11" s="319" t="s">
        <v>87</v>
      </c>
      <c r="I11" s="319"/>
      <c r="J11" s="468">
        <v>28</v>
      </c>
      <c r="K11" s="471">
        <v>1.2539351851851852E-3</v>
      </c>
      <c r="L11" s="474" t="str">
        <f t="shared" ref="L11" si="1">IF(ISBLANK(K11),"",IF(K11&lt;=0.00118055555555556,"KSM",IF(K11&lt;=0.00124421296296296,"I A",IF(K11&lt;=0.00133101851851852,"II A",IF(K11&lt;=0.00144675925925926,"III A",IF(K11&lt;=0.00155092592592593,"I JA",IF(K11&lt;=0.00163194444444444,"II JA",IF(K11&lt;=0.00170138888888889,"III JA",))))))))</f>
        <v>II A</v>
      </c>
      <c r="M11" s="320" t="s">
        <v>133</v>
      </c>
    </row>
    <row r="12" spans="1:249">
      <c r="A12" s="466"/>
      <c r="B12" s="112"/>
      <c r="C12" s="112">
        <v>2</v>
      </c>
      <c r="D12" s="37" t="s">
        <v>189</v>
      </c>
      <c r="E12" s="38" t="s">
        <v>190</v>
      </c>
      <c r="F12" s="39" t="s">
        <v>191</v>
      </c>
      <c r="G12" s="40" t="s">
        <v>132</v>
      </c>
      <c r="H12" s="40" t="s">
        <v>87</v>
      </c>
      <c r="I12" s="40"/>
      <c r="J12" s="469"/>
      <c r="K12" s="472"/>
      <c r="L12" s="475"/>
      <c r="M12" s="321" t="s">
        <v>192</v>
      </c>
    </row>
    <row r="13" spans="1:249">
      <c r="A13" s="466"/>
      <c r="B13" s="112">
        <v>6</v>
      </c>
      <c r="C13" s="112">
        <v>3</v>
      </c>
      <c r="D13" s="37" t="s">
        <v>654</v>
      </c>
      <c r="E13" s="38" t="s">
        <v>643</v>
      </c>
      <c r="F13" s="39" t="s">
        <v>655</v>
      </c>
      <c r="G13" s="40" t="s">
        <v>132</v>
      </c>
      <c r="H13" s="40" t="s">
        <v>87</v>
      </c>
      <c r="I13" s="40"/>
      <c r="J13" s="469"/>
      <c r="K13" s="472"/>
      <c r="L13" s="475"/>
      <c r="M13" s="321" t="s">
        <v>88</v>
      </c>
    </row>
    <row r="14" spans="1:249" ht="13.8" thickBot="1">
      <c r="A14" s="467"/>
      <c r="B14" s="322">
        <v>7</v>
      </c>
      <c r="C14" s="322">
        <v>4</v>
      </c>
      <c r="D14" s="323" t="s">
        <v>156</v>
      </c>
      <c r="E14" s="324" t="s">
        <v>157</v>
      </c>
      <c r="F14" s="325" t="s">
        <v>158</v>
      </c>
      <c r="G14" s="326" t="s">
        <v>132</v>
      </c>
      <c r="H14" s="326" t="s">
        <v>87</v>
      </c>
      <c r="I14" s="326"/>
      <c r="J14" s="470"/>
      <c r="K14" s="473"/>
      <c r="L14" s="476"/>
      <c r="M14" s="327" t="s">
        <v>159</v>
      </c>
    </row>
    <row r="15" spans="1:249">
      <c r="A15" s="465">
        <v>3</v>
      </c>
      <c r="B15" s="315">
        <v>12</v>
      </c>
      <c r="C15" s="315">
        <v>1</v>
      </c>
      <c r="D15" s="316" t="s">
        <v>139</v>
      </c>
      <c r="E15" s="317" t="s">
        <v>140</v>
      </c>
      <c r="F15" s="318" t="s">
        <v>141</v>
      </c>
      <c r="G15" s="319" t="s">
        <v>108</v>
      </c>
      <c r="H15" s="319" t="s">
        <v>87</v>
      </c>
      <c r="I15" s="319"/>
      <c r="J15" s="468">
        <v>22</v>
      </c>
      <c r="K15" s="471">
        <v>1.307175925925926E-3</v>
      </c>
      <c r="L15" s="474" t="str">
        <f t="shared" ref="L15" si="2">IF(ISBLANK(K15),"",IF(K15&lt;=0.00118055555555556,"KSM",IF(K15&lt;=0.00124421296296296,"I A",IF(K15&lt;=0.00133101851851852,"II A",IF(K15&lt;=0.00144675925925926,"III A",IF(K15&lt;=0.00155092592592593,"I JA",IF(K15&lt;=0.00163194444444444,"II JA",IF(K15&lt;=0.00170138888888889,"III JA",))))))))</f>
        <v>II A</v>
      </c>
      <c r="M15" s="320" t="s">
        <v>88</v>
      </c>
    </row>
    <row r="16" spans="1:249">
      <c r="A16" s="466"/>
      <c r="B16" s="112"/>
      <c r="C16" s="112">
        <v>2</v>
      </c>
      <c r="D16" s="37" t="s">
        <v>663</v>
      </c>
      <c r="E16" s="38" t="s">
        <v>664</v>
      </c>
      <c r="F16" s="39" t="s">
        <v>665</v>
      </c>
      <c r="G16" s="40" t="s">
        <v>108</v>
      </c>
      <c r="H16" s="40" t="s">
        <v>87</v>
      </c>
      <c r="I16" s="40"/>
      <c r="J16" s="469"/>
      <c r="K16" s="472"/>
      <c r="L16" s="475"/>
      <c r="M16" s="321" t="s">
        <v>666</v>
      </c>
    </row>
    <row r="17" spans="1:13">
      <c r="A17" s="466"/>
      <c r="B17" s="112" t="s">
        <v>855</v>
      </c>
      <c r="C17" s="112">
        <v>3</v>
      </c>
      <c r="D17" s="37" t="s">
        <v>212</v>
      </c>
      <c r="E17" s="38" t="s">
        <v>213</v>
      </c>
      <c r="F17" s="39" t="s">
        <v>214</v>
      </c>
      <c r="G17" s="40" t="s">
        <v>108</v>
      </c>
      <c r="H17" s="40" t="s">
        <v>87</v>
      </c>
      <c r="I17" s="40"/>
      <c r="J17" s="469"/>
      <c r="K17" s="472"/>
      <c r="L17" s="475"/>
      <c r="M17" s="321" t="s">
        <v>216</v>
      </c>
    </row>
    <row r="18" spans="1:13" ht="13.8" thickBot="1">
      <c r="A18" s="467"/>
      <c r="B18" s="322" t="s">
        <v>856</v>
      </c>
      <c r="C18" s="322">
        <v>4</v>
      </c>
      <c r="D18" s="323" t="s">
        <v>105</v>
      </c>
      <c r="E18" s="324" t="s">
        <v>106</v>
      </c>
      <c r="F18" s="325" t="s">
        <v>107</v>
      </c>
      <c r="G18" s="326" t="s">
        <v>108</v>
      </c>
      <c r="H18" s="326" t="s">
        <v>87</v>
      </c>
      <c r="I18" s="326"/>
      <c r="J18" s="470"/>
      <c r="K18" s="473"/>
      <c r="L18" s="476"/>
      <c r="M18" s="327" t="s">
        <v>109</v>
      </c>
    </row>
    <row r="19" spans="1:13">
      <c r="A19" s="465">
        <v>4</v>
      </c>
      <c r="B19" s="315"/>
      <c r="C19" s="315">
        <v>1</v>
      </c>
      <c r="D19" s="316" t="s">
        <v>70</v>
      </c>
      <c r="E19" s="317" t="s">
        <v>193</v>
      </c>
      <c r="F19" s="318">
        <v>37897</v>
      </c>
      <c r="G19" s="319" t="s">
        <v>92</v>
      </c>
      <c r="H19" s="319" t="s">
        <v>93</v>
      </c>
      <c r="I19" s="319"/>
      <c r="J19" s="468" t="s">
        <v>18</v>
      </c>
      <c r="K19" s="471">
        <v>1.3928240740740739E-3</v>
      </c>
      <c r="L19" s="474" t="str">
        <f t="shared" ref="L19" si="3">IF(ISBLANK(K19),"",IF(K19&lt;=0.00118055555555556,"KSM",IF(K19&lt;=0.00124421296296296,"I A",IF(K19&lt;=0.00133101851851852,"II A",IF(K19&lt;=0.00144675925925926,"III A",IF(K19&lt;=0.00155092592592593,"I JA",IF(K19&lt;=0.00163194444444444,"II JA",IF(K19&lt;=0.00170138888888889,"III JA",))))))))</f>
        <v>III A</v>
      </c>
      <c r="M19" s="320" t="s">
        <v>94</v>
      </c>
    </row>
    <row r="20" spans="1:13">
      <c r="A20" s="466"/>
      <c r="B20" s="112"/>
      <c r="C20" s="112">
        <v>2</v>
      </c>
      <c r="D20" s="37" t="s">
        <v>90</v>
      </c>
      <c r="E20" s="38" t="s">
        <v>91</v>
      </c>
      <c r="F20" s="39">
        <v>38083</v>
      </c>
      <c r="G20" s="40" t="s">
        <v>92</v>
      </c>
      <c r="H20" s="40" t="s">
        <v>93</v>
      </c>
      <c r="I20" s="40"/>
      <c r="J20" s="469" t="s">
        <v>18</v>
      </c>
      <c r="K20" s="472"/>
      <c r="L20" s="475"/>
      <c r="M20" s="321" t="s">
        <v>94</v>
      </c>
    </row>
    <row r="21" spans="1:13">
      <c r="A21" s="466"/>
      <c r="B21" s="112"/>
      <c r="C21" s="112">
        <v>3</v>
      </c>
      <c r="D21" s="37" t="s">
        <v>844</v>
      </c>
      <c r="E21" s="38" t="s">
        <v>845</v>
      </c>
      <c r="F21" s="39">
        <v>38168</v>
      </c>
      <c r="G21" s="40" t="s">
        <v>92</v>
      </c>
      <c r="H21" s="40" t="s">
        <v>93</v>
      </c>
      <c r="I21" s="40"/>
      <c r="J21" s="469" t="s">
        <v>18</v>
      </c>
      <c r="K21" s="472"/>
      <c r="L21" s="475"/>
      <c r="M21" s="321" t="s">
        <v>94</v>
      </c>
    </row>
    <row r="22" spans="1:13" ht="13.8" thickBot="1">
      <c r="A22" s="467"/>
      <c r="B22" s="322">
        <v>16</v>
      </c>
      <c r="C22" s="322">
        <v>4</v>
      </c>
      <c r="D22" s="323" t="s">
        <v>127</v>
      </c>
      <c r="E22" s="324" t="s">
        <v>128</v>
      </c>
      <c r="F22" s="325">
        <v>38313</v>
      </c>
      <c r="G22" s="326" t="s">
        <v>92</v>
      </c>
      <c r="H22" s="326" t="s">
        <v>93</v>
      </c>
      <c r="I22" s="326"/>
      <c r="J22" s="470" t="s">
        <v>18</v>
      </c>
      <c r="K22" s="473"/>
      <c r="L22" s="476"/>
      <c r="M22" s="327" t="s">
        <v>94</v>
      </c>
    </row>
    <row r="23" spans="1:13">
      <c r="A23" s="465"/>
      <c r="B23" s="315" t="s">
        <v>857</v>
      </c>
      <c r="C23" s="315">
        <v>1</v>
      </c>
      <c r="D23" s="316" t="s">
        <v>120</v>
      </c>
      <c r="E23" s="317" t="s">
        <v>121</v>
      </c>
      <c r="F23" s="318" t="s">
        <v>122</v>
      </c>
      <c r="G23" s="319" t="s">
        <v>37</v>
      </c>
      <c r="H23" s="319" t="s">
        <v>24</v>
      </c>
      <c r="I23" s="319"/>
      <c r="J23" s="468"/>
      <c r="K23" s="471" t="s">
        <v>196</v>
      </c>
      <c r="L23" s="474"/>
      <c r="M23" s="320" t="s">
        <v>123</v>
      </c>
    </row>
    <row r="24" spans="1:13">
      <c r="A24" s="466"/>
      <c r="B24" s="112"/>
      <c r="C24" s="112">
        <v>2</v>
      </c>
      <c r="D24" s="37" t="s">
        <v>14</v>
      </c>
      <c r="E24" s="38" t="s">
        <v>858</v>
      </c>
      <c r="F24" s="39" t="s">
        <v>859</v>
      </c>
      <c r="G24" s="40" t="s">
        <v>37</v>
      </c>
      <c r="H24" s="40" t="s">
        <v>24</v>
      </c>
      <c r="I24" s="40"/>
      <c r="J24" s="469"/>
      <c r="K24" s="472"/>
      <c r="L24" s="475"/>
      <c r="M24" s="321" t="s">
        <v>123</v>
      </c>
    </row>
    <row r="25" spans="1:13">
      <c r="A25" s="466"/>
      <c r="B25" s="112" t="s">
        <v>860</v>
      </c>
      <c r="C25" s="112">
        <v>3</v>
      </c>
      <c r="D25" s="37" t="s">
        <v>14</v>
      </c>
      <c r="E25" s="38" t="s">
        <v>861</v>
      </c>
      <c r="F25" s="39" t="s">
        <v>862</v>
      </c>
      <c r="G25" s="40" t="s">
        <v>37</v>
      </c>
      <c r="H25" s="40" t="s">
        <v>24</v>
      </c>
      <c r="I25" s="40"/>
      <c r="J25" s="469"/>
      <c r="K25" s="472"/>
      <c r="L25" s="475"/>
      <c r="M25" s="321" t="s">
        <v>863</v>
      </c>
    </row>
    <row r="26" spans="1:13" ht="13.8" thickBot="1">
      <c r="A26" s="467"/>
      <c r="B26" s="322">
        <v>153</v>
      </c>
      <c r="C26" s="322" t="s">
        <v>703</v>
      </c>
      <c r="D26" s="323" t="s">
        <v>34</v>
      </c>
      <c r="E26" s="324" t="s">
        <v>35</v>
      </c>
      <c r="F26" s="325" t="s">
        <v>36</v>
      </c>
      <c r="G26" s="326" t="s">
        <v>37</v>
      </c>
      <c r="H26" s="326" t="s">
        <v>24</v>
      </c>
      <c r="I26" s="326"/>
      <c r="J26" s="470"/>
      <c r="K26" s="473"/>
      <c r="L26" s="476"/>
      <c r="M26" s="327" t="s">
        <v>25</v>
      </c>
    </row>
  </sheetData>
  <mergeCells count="20">
    <mergeCell ref="A7:A10"/>
    <mergeCell ref="J7:J10"/>
    <mergeCell ref="K7:K10"/>
    <mergeCell ref="L7:L10"/>
    <mergeCell ref="A11:A14"/>
    <mergeCell ref="J11:J14"/>
    <mergeCell ref="K11:K14"/>
    <mergeCell ref="L11:L14"/>
    <mergeCell ref="A23:A26"/>
    <mergeCell ref="J23:J26"/>
    <mergeCell ref="K23:K26"/>
    <mergeCell ref="L23:L26"/>
    <mergeCell ref="A15:A18"/>
    <mergeCell ref="J15:J18"/>
    <mergeCell ref="K15:K18"/>
    <mergeCell ref="L15:L18"/>
    <mergeCell ref="A19:A22"/>
    <mergeCell ref="J19:J22"/>
    <mergeCell ref="K19:K22"/>
    <mergeCell ref="L19:L22"/>
  </mergeCells>
  <printOptions horizontalCentered="1"/>
  <pageMargins left="0.39370078740157483" right="0.19685039370078741" top="0" bottom="0" header="0.39370078740157483" footer="0.39370078740157483"/>
  <pageSetup paperSize="9" scale="8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O65"/>
  <sheetViews>
    <sheetView zoomScaleNormal="100" workbookViewId="0">
      <selection activeCell="I51" sqref="I51"/>
    </sheetView>
  </sheetViews>
  <sheetFormatPr defaultColWidth="9.109375" defaultRowHeight="13.2"/>
  <cols>
    <col min="1" max="3" width="5.6640625" style="288" customWidth="1"/>
    <col min="4" max="4" width="11.109375" style="288" customWidth="1"/>
    <col min="5" max="5" width="15.44140625" style="288" bestFit="1" customWidth="1"/>
    <col min="6" max="6" width="12.109375" style="328" customWidth="1"/>
    <col min="7" max="7" width="15" style="329" customWidth="1"/>
    <col min="8" max="8" width="14.5546875" style="329" customWidth="1"/>
    <col min="9" max="9" width="8.6640625" style="329" customWidth="1"/>
    <col min="10" max="10" width="8.6640625" style="330" customWidth="1"/>
    <col min="11" max="11" width="10.109375" style="331" customWidth="1"/>
    <col min="12" max="12" width="7.109375" style="332" customWidth="1"/>
    <col min="13" max="13" width="29.44140625" style="288" customWidth="1"/>
    <col min="14" max="14" width="5.109375" style="288" bestFit="1" customWidth="1"/>
    <col min="15" max="16384" width="9.109375" style="288"/>
  </cols>
  <sheetData>
    <row r="1" spans="1:249" s="283" customFormat="1" ht="15.6">
      <c r="A1" s="120" t="s">
        <v>0</v>
      </c>
      <c r="B1" s="120"/>
      <c r="F1" s="284"/>
      <c r="G1" s="285"/>
      <c r="H1" s="285"/>
      <c r="I1" s="285"/>
      <c r="J1" s="286"/>
      <c r="K1" s="287"/>
      <c r="L1" s="284"/>
      <c r="N1" s="284"/>
      <c r="IO1" s="288"/>
    </row>
    <row r="2" spans="1:249" s="283" customFormat="1" ht="13.5" customHeight="1">
      <c r="A2" s="49" t="s">
        <v>1</v>
      </c>
      <c r="B2" s="49"/>
      <c r="F2" s="284"/>
      <c r="G2" s="285"/>
      <c r="H2" s="285"/>
      <c r="I2" s="285"/>
      <c r="J2" s="286"/>
      <c r="K2" s="287"/>
      <c r="L2" s="284"/>
      <c r="M2" s="289"/>
      <c r="N2" s="284"/>
      <c r="IO2" s="288"/>
    </row>
    <row r="3" spans="1:249" ht="4.5" customHeight="1">
      <c r="D3" s="290"/>
      <c r="F3" s="291">
        <v>1.1574074074074073E-5</v>
      </c>
      <c r="G3" s="292"/>
      <c r="H3" s="292"/>
      <c r="I3" s="292"/>
      <c r="J3" s="293"/>
      <c r="K3" s="294"/>
      <c r="L3" s="294"/>
      <c r="M3" s="295"/>
      <c r="N3" s="296"/>
      <c r="O3" s="297"/>
      <c r="P3" s="295"/>
    </row>
    <row r="4" spans="1:249" ht="15.6">
      <c r="D4" s="290" t="s">
        <v>892</v>
      </c>
      <c r="F4" s="298"/>
      <c r="G4" s="299"/>
      <c r="H4" s="299"/>
      <c r="I4" s="299"/>
      <c r="J4" s="286"/>
      <c r="K4" s="287"/>
      <c r="L4" s="300"/>
      <c r="M4" s="301"/>
      <c r="N4" s="300"/>
    </row>
    <row r="5" spans="1:249" ht="13.8" thickBot="1">
      <c r="D5" s="283">
        <v>1</v>
      </c>
      <c r="E5" s="302" t="s">
        <v>607</v>
      </c>
    </row>
    <row r="6" spans="1:249" s="314" customFormat="1" ht="18" customHeight="1" thickBot="1">
      <c r="A6" s="246" t="s">
        <v>49</v>
      </c>
      <c r="B6" s="306" t="s">
        <v>50</v>
      </c>
      <c r="C6" s="307" t="s">
        <v>843</v>
      </c>
      <c r="D6" s="337" t="s">
        <v>4</v>
      </c>
      <c r="E6" s="338" t="s">
        <v>5</v>
      </c>
      <c r="F6" s="339" t="s">
        <v>6</v>
      </c>
      <c r="G6" s="340" t="s">
        <v>7</v>
      </c>
      <c r="H6" s="28" t="s">
        <v>8</v>
      </c>
      <c r="I6" s="341" t="s">
        <v>51</v>
      </c>
      <c r="J6" s="341" t="s">
        <v>10</v>
      </c>
      <c r="K6" s="339" t="s">
        <v>221</v>
      </c>
      <c r="L6" s="183" t="s">
        <v>12</v>
      </c>
      <c r="M6" s="342" t="s">
        <v>13</v>
      </c>
    </row>
    <row r="7" spans="1:249">
      <c r="A7" s="465">
        <v>1</v>
      </c>
      <c r="B7" s="315"/>
      <c r="C7" s="315">
        <v>1</v>
      </c>
      <c r="D7" s="316" t="s">
        <v>384</v>
      </c>
      <c r="E7" s="317" t="s">
        <v>385</v>
      </c>
      <c r="F7" s="318">
        <v>37560</v>
      </c>
      <c r="G7" s="319" t="s">
        <v>101</v>
      </c>
      <c r="H7" s="319" t="s">
        <v>102</v>
      </c>
      <c r="I7" s="319"/>
      <c r="J7" s="468" t="s">
        <v>18</v>
      </c>
      <c r="K7" s="471">
        <v>1.1887731481481482E-3</v>
      </c>
      <c r="L7" s="474" t="str">
        <f t="shared" ref="L7" si="0">IF(ISBLANK(K7),"",IF(K7&lt;=0.00103009259259259,"KSM",IF(K7&lt;=0.00107638888888889,"I A",IF(K7&lt;=0.00113425925925926,"II A",IF(K7&lt;=0.00122685185185185,"III A",IF(K7&lt;=0.00135416666666667,"I JA",IF(K7&lt;=0.00144675925925926,"II JA",IF(K7&lt;=0.00150462962962963,"III JA",))))))))</f>
        <v>III A</v>
      </c>
      <c r="M7" s="320" t="s">
        <v>355</v>
      </c>
    </row>
    <row r="8" spans="1:249">
      <c r="A8" s="466"/>
      <c r="B8" s="112" t="s">
        <v>742</v>
      </c>
      <c r="C8" s="112">
        <v>2</v>
      </c>
      <c r="D8" s="37" t="s">
        <v>743</v>
      </c>
      <c r="E8" s="38" t="s">
        <v>744</v>
      </c>
      <c r="F8" s="39">
        <v>37280</v>
      </c>
      <c r="G8" s="40" t="s">
        <v>101</v>
      </c>
      <c r="H8" s="40" t="s">
        <v>102</v>
      </c>
      <c r="I8" s="40"/>
      <c r="J8" s="469"/>
      <c r="K8" s="472"/>
      <c r="L8" s="475"/>
      <c r="M8" s="321" t="s">
        <v>355</v>
      </c>
    </row>
    <row r="9" spans="1:249">
      <c r="A9" s="466"/>
      <c r="B9" s="112" t="s">
        <v>903</v>
      </c>
      <c r="C9" s="112">
        <v>3</v>
      </c>
      <c r="D9" s="37" t="s">
        <v>353</v>
      </c>
      <c r="E9" s="38" t="s">
        <v>354</v>
      </c>
      <c r="F9" s="39">
        <v>37645</v>
      </c>
      <c r="G9" s="40" t="s">
        <v>101</v>
      </c>
      <c r="H9" s="40" t="s">
        <v>102</v>
      </c>
      <c r="I9" s="40"/>
      <c r="J9" s="469"/>
      <c r="K9" s="472"/>
      <c r="L9" s="475"/>
      <c r="M9" s="321" t="s">
        <v>355</v>
      </c>
    </row>
    <row r="10" spans="1:249" ht="13.8" thickBot="1">
      <c r="A10" s="467"/>
      <c r="B10" s="322" t="s">
        <v>732</v>
      </c>
      <c r="C10" s="322">
        <v>4</v>
      </c>
      <c r="D10" s="323" t="s">
        <v>733</v>
      </c>
      <c r="E10" s="324" t="s">
        <v>354</v>
      </c>
      <c r="F10" s="325">
        <v>37645</v>
      </c>
      <c r="G10" s="326" t="s">
        <v>101</v>
      </c>
      <c r="H10" s="326" t="s">
        <v>102</v>
      </c>
      <c r="I10" s="326"/>
      <c r="J10" s="470"/>
      <c r="K10" s="473"/>
      <c r="L10" s="476"/>
      <c r="M10" s="327" t="s">
        <v>355</v>
      </c>
    </row>
    <row r="11" spans="1:249">
      <c r="A11" s="465">
        <v>2</v>
      </c>
      <c r="B11" s="315"/>
      <c r="C11" s="315">
        <v>1</v>
      </c>
      <c r="D11" s="316" t="s">
        <v>303</v>
      </c>
      <c r="E11" s="317" t="s">
        <v>304</v>
      </c>
      <c r="F11" s="318" t="s">
        <v>305</v>
      </c>
      <c r="G11" s="319" t="s">
        <v>108</v>
      </c>
      <c r="H11" s="319" t="s">
        <v>87</v>
      </c>
      <c r="I11" s="319"/>
      <c r="J11" s="468"/>
      <c r="K11" s="471">
        <v>1.2233796296296296E-3</v>
      </c>
      <c r="L11" s="474" t="str">
        <f t="shared" ref="L11" si="1">IF(ISBLANK(K11),"",IF(K11&lt;=0.00103009259259259,"KSM",IF(K11&lt;=0.00107638888888889,"I A",IF(K11&lt;=0.00113425925925926,"II A",IF(K11&lt;=0.00122685185185185,"III A",IF(K11&lt;=0.00135416666666667,"I JA",IF(K11&lt;=0.00144675925925926,"II JA",IF(K11&lt;=0.00150462962962963,"III JA",))))))))</f>
        <v>III A</v>
      </c>
      <c r="M11" s="320" t="s">
        <v>306</v>
      </c>
    </row>
    <row r="12" spans="1:249">
      <c r="A12" s="466"/>
      <c r="B12" s="112" t="s">
        <v>751</v>
      </c>
      <c r="C12" s="112">
        <v>2</v>
      </c>
      <c r="D12" s="37" t="s">
        <v>752</v>
      </c>
      <c r="E12" s="38" t="s">
        <v>753</v>
      </c>
      <c r="F12" s="39" t="s">
        <v>754</v>
      </c>
      <c r="G12" s="40" t="s">
        <v>108</v>
      </c>
      <c r="H12" s="40" t="s">
        <v>87</v>
      </c>
      <c r="I12" s="40"/>
      <c r="J12" s="469"/>
      <c r="K12" s="472"/>
      <c r="L12" s="475"/>
      <c r="M12" s="321" t="s">
        <v>755</v>
      </c>
    </row>
    <row r="13" spans="1:249">
      <c r="A13" s="466"/>
      <c r="B13" s="112"/>
      <c r="C13" s="112">
        <v>3</v>
      </c>
      <c r="D13" s="37" t="s">
        <v>437</v>
      </c>
      <c r="E13" s="38" t="s">
        <v>438</v>
      </c>
      <c r="F13" s="39" t="s">
        <v>439</v>
      </c>
      <c r="G13" s="40" t="s">
        <v>108</v>
      </c>
      <c r="H13" s="40" t="s">
        <v>87</v>
      </c>
      <c r="I13" s="40"/>
      <c r="J13" s="469"/>
      <c r="K13" s="472"/>
      <c r="L13" s="475"/>
      <c r="M13" s="321" t="s">
        <v>440</v>
      </c>
    </row>
    <row r="14" spans="1:249" ht="13.8" thickBot="1">
      <c r="A14" s="467"/>
      <c r="B14" s="322">
        <v>59</v>
      </c>
      <c r="C14" s="322">
        <v>4</v>
      </c>
      <c r="D14" s="323" t="s">
        <v>288</v>
      </c>
      <c r="E14" s="324" t="s">
        <v>289</v>
      </c>
      <c r="F14" s="325" t="s">
        <v>290</v>
      </c>
      <c r="G14" s="326" t="s">
        <v>108</v>
      </c>
      <c r="H14" s="326" t="s">
        <v>87</v>
      </c>
      <c r="I14" s="326"/>
      <c r="J14" s="470"/>
      <c r="K14" s="473"/>
      <c r="L14" s="476"/>
      <c r="M14" s="327" t="s">
        <v>291</v>
      </c>
    </row>
    <row r="15" spans="1:249">
      <c r="A15" s="465">
        <v>3</v>
      </c>
      <c r="B15" s="315"/>
      <c r="C15" s="315">
        <v>2</v>
      </c>
      <c r="D15" s="316" t="s">
        <v>401</v>
      </c>
      <c r="E15" s="317" t="s">
        <v>402</v>
      </c>
      <c r="F15" s="318">
        <v>37790</v>
      </c>
      <c r="G15" s="319" t="s">
        <v>947</v>
      </c>
      <c r="H15" s="319" t="s">
        <v>67</v>
      </c>
      <c r="I15" s="319"/>
      <c r="J15" s="468"/>
      <c r="K15" s="471" t="s">
        <v>196</v>
      </c>
      <c r="L15" s="474"/>
      <c r="M15" s="320" t="s">
        <v>310</v>
      </c>
    </row>
    <row r="16" spans="1:249">
      <c r="A16" s="466"/>
      <c r="B16" s="112"/>
      <c r="C16" s="112">
        <v>1</v>
      </c>
      <c r="D16" s="37" t="s">
        <v>311</v>
      </c>
      <c r="E16" s="38" t="s">
        <v>312</v>
      </c>
      <c r="F16" s="39">
        <v>38083</v>
      </c>
      <c r="G16" s="40" t="s">
        <v>947</v>
      </c>
      <c r="H16" s="40" t="s">
        <v>67</v>
      </c>
      <c r="I16" s="40"/>
      <c r="J16" s="469" t="s">
        <v>18</v>
      </c>
      <c r="K16" s="472"/>
      <c r="L16" s="475"/>
      <c r="M16" s="321" t="s">
        <v>310</v>
      </c>
    </row>
    <row r="17" spans="1:13">
      <c r="A17" s="466"/>
      <c r="B17" s="112" t="s">
        <v>925</v>
      </c>
      <c r="C17" s="112" t="s">
        <v>710</v>
      </c>
      <c r="D17" s="37" t="s">
        <v>358</v>
      </c>
      <c r="E17" s="38" t="s">
        <v>359</v>
      </c>
      <c r="F17" s="39">
        <v>37966</v>
      </c>
      <c r="G17" s="40" t="s">
        <v>947</v>
      </c>
      <c r="H17" s="40" t="s">
        <v>67</v>
      </c>
      <c r="I17" s="40"/>
      <c r="J17" s="469"/>
      <c r="K17" s="472"/>
      <c r="L17" s="475"/>
      <c r="M17" s="321" t="s">
        <v>310</v>
      </c>
    </row>
    <row r="18" spans="1:13" ht="13.8" thickBot="1">
      <c r="A18" s="467"/>
      <c r="B18" s="322">
        <v>186</v>
      </c>
      <c r="C18" s="322">
        <v>4</v>
      </c>
      <c r="D18" s="323" t="s">
        <v>308</v>
      </c>
      <c r="E18" s="324" t="s">
        <v>309</v>
      </c>
      <c r="F18" s="325">
        <v>37858</v>
      </c>
      <c r="G18" s="326" t="s">
        <v>947</v>
      </c>
      <c r="H18" s="326" t="s">
        <v>67</v>
      </c>
      <c r="I18" s="326"/>
      <c r="J18" s="470"/>
      <c r="K18" s="473"/>
      <c r="L18" s="476"/>
      <c r="M18" s="327" t="s">
        <v>310</v>
      </c>
    </row>
    <row r="19" spans="1:13">
      <c r="A19" s="465">
        <v>4</v>
      </c>
      <c r="B19" s="315" t="s">
        <v>898</v>
      </c>
      <c r="C19" s="315">
        <v>1</v>
      </c>
      <c r="D19" s="316" t="s">
        <v>576</v>
      </c>
      <c r="E19" s="317" t="s">
        <v>388</v>
      </c>
      <c r="F19" s="318" t="s">
        <v>389</v>
      </c>
      <c r="G19" s="319" t="s">
        <v>165</v>
      </c>
      <c r="H19" s="319" t="s">
        <v>61</v>
      </c>
      <c r="I19" s="319"/>
      <c r="J19" s="468" t="s">
        <v>18</v>
      </c>
      <c r="K19" s="471">
        <v>1.1827546296296297E-3</v>
      </c>
      <c r="L19" s="474" t="str">
        <f t="shared" ref="L19" si="2">IF(ISBLANK(K19),"",IF(K19&lt;=0.00103009259259259,"KSM",IF(K19&lt;=0.00107638888888889,"I A",IF(K19&lt;=0.00113425925925926,"II A",IF(K19&lt;=0.00122685185185185,"III A",IF(K19&lt;=0.00135416666666667,"I JA",IF(K19&lt;=0.00144675925925926,"II JA",IF(K19&lt;=0.00150462962962963,"III JA",))))))))</f>
        <v>III A</v>
      </c>
      <c r="M19" s="320" t="s">
        <v>166</v>
      </c>
    </row>
    <row r="20" spans="1:13">
      <c r="A20" s="466"/>
      <c r="B20" s="112"/>
      <c r="C20" s="112">
        <v>2</v>
      </c>
      <c r="D20" s="37" t="s">
        <v>899</v>
      </c>
      <c r="E20" s="38" t="s">
        <v>900</v>
      </c>
      <c r="F20" s="39" t="s">
        <v>901</v>
      </c>
      <c r="G20" s="40" t="s">
        <v>165</v>
      </c>
      <c r="H20" s="40" t="s">
        <v>61</v>
      </c>
      <c r="I20" s="40"/>
      <c r="J20" s="469" t="s">
        <v>18</v>
      </c>
      <c r="K20" s="472"/>
      <c r="L20" s="475"/>
      <c r="M20" s="321" t="s">
        <v>166</v>
      </c>
    </row>
    <row r="21" spans="1:13">
      <c r="A21" s="466"/>
      <c r="B21" s="112"/>
      <c r="C21" s="112">
        <v>3</v>
      </c>
      <c r="D21" s="37" t="s">
        <v>431</v>
      </c>
      <c r="E21" s="38" t="s">
        <v>432</v>
      </c>
      <c r="F21" s="39" t="s">
        <v>433</v>
      </c>
      <c r="G21" s="40" t="s">
        <v>165</v>
      </c>
      <c r="H21" s="40" t="s">
        <v>61</v>
      </c>
      <c r="I21" s="40"/>
      <c r="J21" s="469" t="s">
        <v>18</v>
      </c>
      <c r="K21" s="472"/>
      <c r="L21" s="475"/>
      <c r="M21" s="321" t="s">
        <v>166</v>
      </c>
    </row>
    <row r="22" spans="1:13" ht="13.8" thickBot="1">
      <c r="A22" s="467"/>
      <c r="B22" s="322" t="s">
        <v>902</v>
      </c>
      <c r="C22" s="322">
        <v>4</v>
      </c>
      <c r="D22" s="323" t="s">
        <v>387</v>
      </c>
      <c r="E22" s="324" t="s">
        <v>388</v>
      </c>
      <c r="F22" s="325" t="s">
        <v>389</v>
      </c>
      <c r="G22" s="326" t="s">
        <v>165</v>
      </c>
      <c r="H22" s="326" t="s">
        <v>61</v>
      </c>
      <c r="I22" s="326"/>
      <c r="J22" s="470" t="s">
        <v>18</v>
      </c>
      <c r="K22" s="473"/>
      <c r="L22" s="476"/>
      <c r="M22" s="327" t="s">
        <v>166</v>
      </c>
    </row>
    <row r="23" spans="1:13" ht="13.8" thickBot="1">
      <c r="D23" s="283">
        <v>2</v>
      </c>
      <c r="E23" s="302" t="s">
        <v>607</v>
      </c>
    </row>
    <row r="24" spans="1:13" s="314" customFormat="1" ht="18" customHeight="1" thickBot="1">
      <c r="A24" s="246" t="s">
        <v>49</v>
      </c>
      <c r="B24" s="306" t="s">
        <v>50</v>
      </c>
      <c r="C24" s="307" t="s">
        <v>843</v>
      </c>
      <c r="D24" s="337" t="s">
        <v>4</v>
      </c>
      <c r="E24" s="338" t="s">
        <v>5</v>
      </c>
      <c r="F24" s="339" t="s">
        <v>6</v>
      </c>
      <c r="G24" s="340" t="s">
        <v>7</v>
      </c>
      <c r="H24" s="28" t="s">
        <v>8</v>
      </c>
      <c r="I24" s="341" t="s">
        <v>51</v>
      </c>
      <c r="J24" s="341" t="s">
        <v>10</v>
      </c>
      <c r="K24" s="339" t="s">
        <v>221</v>
      </c>
      <c r="L24" s="183" t="s">
        <v>12</v>
      </c>
      <c r="M24" s="342" t="s">
        <v>13</v>
      </c>
    </row>
    <row r="25" spans="1:13">
      <c r="A25" s="465">
        <v>1</v>
      </c>
      <c r="B25" s="315" t="s">
        <v>926</v>
      </c>
      <c r="C25" s="315">
        <v>1</v>
      </c>
      <c r="D25" s="316" t="s">
        <v>313</v>
      </c>
      <c r="E25" s="317" t="s">
        <v>927</v>
      </c>
      <c r="F25" s="318">
        <v>37825</v>
      </c>
      <c r="G25" s="319" t="s">
        <v>37</v>
      </c>
      <c r="H25" s="319" t="s">
        <v>24</v>
      </c>
      <c r="I25" s="319"/>
      <c r="J25" s="468"/>
      <c r="K25" s="471" t="s">
        <v>196</v>
      </c>
      <c r="L25" s="474"/>
      <c r="M25" s="320" t="s">
        <v>928</v>
      </c>
    </row>
    <row r="26" spans="1:13">
      <c r="A26" s="466"/>
      <c r="B26" s="112" t="s">
        <v>929</v>
      </c>
      <c r="C26" s="112" t="s">
        <v>692</v>
      </c>
      <c r="D26" s="37" t="s">
        <v>313</v>
      </c>
      <c r="E26" s="38" t="s">
        <v>930</v>
      </c>
      <c r="F26" s="39" t="s">
        <v>931</v>
      </c>
      <c r="G26" s="40" t="s">
        <v>23</v>
      </c>
      <c r="H26" s="40" t="s">
        <v>24</v>
      </c>
      <c r="I26" s="40"/>
      <c r="J26" s="469" t="s">
        <v>18</v>
      </c>
      <c r="K26" s="472"/>
      <c r="L26" s="475"/>
      <c r="M26" s="321" t="s">
        <v>932</v>
      </c>
    </row>
    <row r="27" spans="1:13">
      <c r="A27" s="466"/>
      <c r="B27" s="112" t="s">
        <v>933</v>
      </c>
      <c r="C27" s="112" t="s">
        <v>710</v>
      </c>
      <c r="D27" s="37" t="s">
        <v>934</v>
      </c>
      <c r="E27" s="38" t="s">
        <v>935</v>
      </c>
      <c r="F27" s="39">
        <v>38309</v>
      </c>
      <c r="G27" s="40" t="s">
        <v>23</v>
      </c>
      <c r="H27" s="40" t="s">
        <v>24</v>
      </c>
      <c r="I27" s="40"/>
      <c r="J27" s="469" t="s">
        <v>18</v>
      </c>
      <c r="K27" s="472"/>
      <c r="L27" s="475"/>
      <c r="M27" s="321" t="s">
        <v>504</v>
      </c>
    </row>
    <row r="28" spans="1:13" ht="13.8" thickBot="1">
      <c r="A28" s="467"/>
      <c r="B28" s="322">
        <v>184</v>
      </c>
      <c r="C28" s="322">
        <v>4</v>
      </c>
      <c r="D28" s="323" t="s">
        <v>791</v>
      </c>
      <c r="E28" s="324" t="s">
        <v>792</v>
      </c>
      <c r="F28" s="325">
        <v>37612</v>
      </c>
      <c r="G28" s="326" t="s">
        <v>37</v>
      </c>
      <c r="H28" s="326" t="s">
        <v>24</v>
      </c>
      <c r="I28" s="326"/>
      <c r="J28" s="470"/>
      <c r="K28" s="473"/>
      <c r="L28" s="476"/>
      <c r="M28" s="327" t="s">
        <v>788</v>
      </c>
    </row>
    <row r="29" spans="1:13">
      <c r="A29" s="465">
        <v>2</v>
      </c>
      <c r="B29" s="315"/>
      <c r="C29" s="315">
        <v>1</v>
      </c>
      <c r="D29" s="316" t="s">
        <v>441</v>
      </c>
      <c r="E29" s="317" t="s">
        <v>442</v>
      </c>
      <c r="F29" s="318" t="s">
        <v>443</v>
      </c>
      <c r="G29" s="319" t="s">
        <v>235</v>
      </c>
      <c r="H29" s="319" t="s">
        <v>236</v>
      </c>
      <c r="I29" s="319"/>
      <c r="J29" s="468"/>
      <c r="K29" s="471">
        <v>1.1958333333333333E-3</v>
      </c>
      <c r="L29" s="474" t="str">
        <f t="shared" ref="L29" si="3">IF(ISBLANK(K29),"",IF(K29&lt;=0.00103009259259259,"KSM",IF(K29&lt;=0.00107638888888889,"I A",IF(K29&lt;=0.00113425925925926,"II A",IF(K29&lt;=0.00122685185185185,"III A",IF(K29&lt;=0.00135416666666667,"I JA",IF(K29&lt;=0.00144675925925926,"II JA",IF(K29&lt;=0.00150462962962963,"III JA",))))))))</f>
        <v>III A</v>
      </c>
      <c r="M29" s="320" t="s">
        <v>237</v>
      </c>
    </row>
    <row r="30" spans="1:13">
      <c r="A30" s="466"/>
      <c r="B30" s="112" t="s">
        <v>766</v>
      </c>
      <c r="C30" s="112">
        <v>2</v>
      </c>
      <c r="D30" s="37" t="s">
        <v>583</v>
      </c>
      <c r="E30" s="38" t="s">
        <v>767</v>
      </c>
      <c r="F30" s="39" t="s">
        <v>768</v>
      </c>
      <c r="G30" s="40" t="s">
        <v>235</v>
      </c>
      <c r="H30" s="40" t="s">
        <v>236</v>
      </c>
      <c r="I30" s="40"/>
      <c r="J30" s="469"/>
      <c r="K30" s="472"/>
      <c r="L30" s="475"/>
      <c r="M30" s="321" t="s">
        <v>237</v>
      </c>
    </row>
    <row r="31" spans="1:13">
      <c r="A31" s="466"/>
      <c r="B31" s="112"/>
      <c r="C31" s="112">
        <v>3</v>
      </c>
      <c r="D31" s="37" t="s">
        <v>747</v>
      </c>
      <c r="E31" s="38" t="s">
        <v>904</v>
      </c>
      <c r="F31" s="39" t="s">
        <v>905</v>
      </c>
      <c r="G31" s="40" t="s">
        <v>235</v>
      </c>
      <c r="H31" s="40" t="s">
        <v>236</v>
      </c>
      <c r="I31" s="40"/>
      <c r="J31" s="469"/>
      <c r="K31" s="472"/>
      <c r="L31" s="475"/>
      <c r="M31" s="321" t="s">
        <v>237</v>
      </c>
    </row>
    <row r="32" spans="1:13" ht="13.8" thickBot="1">
      <c r="A32" s="467"/>
      <c r="B32" s="322" t="s">
        <v>906</v>
      </c>
      <c r="C32" s="322">
        <v>4</v>
      </c>
      <c r="D32" s="323" t="s">
        <v>293</v>
      </c>
      <c r="E32" s="324" t="s">
        <v>907</v>
      </c>
      <c r="F32" s="325" t="s">
        <v>908</v>
      </c>
      <c r="G32" s="326" t="s">
        <v>235</v>
      </c>
      <c r="H32" s="326" t="s">
        <v>236</v>
      </c>
      <c r="I32" s="326"/>
      <c r="J32" s="470"/>
      <c r="K32" s="473"/>
      <c r="L32" s="476"/>
      <c r="M32" s="327" t="s">
        <v>909</v>
      </c>
    </row>
    <row r="33" spans="1:14">
      <c r="A33" s="465">
        <v>3</v>
      </c>
      <c r="B33" s="315" t="s">
        <v>917</v>
      </c>
      <c r="C33" s="315">
        <v>1</v>
      </c>
      <c r="D33" s="316" t="s">
        <v>796</v>
      </c>
      <c r="E33" s="317" t="s">
        <v>797</v>
      </c>
      <c r="F33" s="318" t="s">
        <v>798</v>
      </c>
      <c r="G33" s="319" t="s">
        <v>799</v>
      </c>
      <c r="H33" s="319" t="s">
        <v>255</v>
      </c>
      <c r="I33" s="319" t="s">
        <v>256</v>
      </c>
      <c r="J33" s="468"/>
      <c r="K33" s="471">
        <v>1.2989583333333332E-3</v>
      </c>
      <c r="L33" s="474" t="str">
        <f t="shared" ref="L33" si="4">IF(ISBLANK(K33),"",IF(K33&lt;=0.00103009259259259,"KSM",IF(K33&lt;=0.00107638888888889,"I A",IF(K33&lt;=0.00113425925925926,"II A",IF(K33&lt;=0.00122685185185185,"III A",IF(K33&lt;=0.00135416666666667,"I JA",IF(K33&lt;=0.00144675925925926,"II JA",IF(K33&lt;=0.00150462962962963,"III JA",))))))))</f>
        <v>I JA</v>
      </c>
      <c r="M33" s="320" t="s">
        <v>800</v>
      </c>
    </row>
    <row r="34" spans="1:14">
      <c r="A34" s="466"/>
      <c r="B34" s="112"/>
      <c r="C34" s="112">
        <v>2</v>
      </c>
      <c r="D34" s="37" t="s">
        <v>353</v>
      </c>
      <c r="E34" s="38" t="s">
        <v>918</v>
      </c>
      <c r="F34" s="39" t="s">
        <v>919</v>
      </c>
      <c r="G34" s="40" t="s">
        <v>16</v>
      </c>
      <c r="H34" s="40" t="s">
        <v>255</v>
      </c>
      <c r="I34" s="40" t="s">
        <v>256</v>
      </c>
      <c r="J34" s="469"/>
      <c r="K34" s="472"/>
      <c r="L34" s="475"/>
      <c r="M34" s="321" t="s">
        <v>257</v>
      </c>
    </row>
    <row r="35" spans="1:14">
      <c r="A35" s="466"/>
      <c r="B35" s="112"/>
      <c r="C35" s="112">
        <v>3</v>
      </c>
      <c r="D35" s="37" t="s">
        <v>318</v>
      </c>
      <c r="E35" s="38" t="s">
        <v>920</v>
      </c>
      <c r="F35" s="39" t="s">
        <v>921</v>
      </c>
      <c r="G35" s="40" t="s">
        <v>16</v>
      </c>
      <c r="H35" s="40" t="s">
        <v>17</v>
      </c>
      <c r="I35" s="40" t="s">
        <v>256</v>
      </c>
      <c r="J35" s="469"/>
      <c r="K35" s="472"/>
      <c r="L35" s="475"/>
      <c r="M35" s="321" t="s">
        <v>257</v>
      </c>
    </row>
    <row r="36" spans="1:14" ht="13.8" thickBot="1">
      <c r="A36" s="467"/>
      <c r="B36" s="322" t="s">
        <v>922</v>
      </c>
      <c r="C36" s="322">
        <v>4</v>
      </c>
      <c r="D36" s="323" t="s">
        <v>425</v>
      </c>
      <c r="E36" s="324" t="s">
        <v>790</v>
      </c>
      <c r="F36" s="325" t="s">
        <v>923</v>
      </c>
      <c r="G36" s="326" t="s">
        <v>16</v>
      </c>
      <c r="H36" s="326" t="s">
        <v>17</v>
      </c>
      <c r="I36" s="326" t="s">
        <v>256</v>
      </c>
      <c r="J36" s="470"/>
      <c r="K36" s="473"/>
      <c r="L36" s="476"/>
      <c r="M36" s="327" t="s">
        <v>924</v>
      </c>
    </row>
    <row r="37" spans="1:14">
      <c r="A37" s="465">
        <v>4</v>
      </c>
      <c r="B37" s="315" t="s">
        <v>911</v>
      </c>
      <c r="C37" s="315">
        <v>1</v>
      </c>
      <c r="D37" s="316" t="s">
        <v>912</v>
      </c>
      <c r="E37" s="317" t="s">
        <v>913</v>
      </c>
      <c r="F37" s="318">
        <v>37312</v>
      </c>
      <c r="G37" s="319" t="s">
        <v>947</v>
      </c>
      <c r="H37" s="319" t="s">
        <v>67</v>
      </c>
      <c r="I37" s="319"/>
      <c r="J37" s="468"/>
      <c r="K37" s="471">
        <v>1.2376157407407407E-3</v>
      </c>
      <c r="L37" s="474" t="str">
        <f t="shared" ref="L37" si="5">IF(ISBLANK(K37),"",IF(K37&lt;=0.00103009259259259,"KSM",IF(K37&lt;=0.00107638888888889,"I A",IF(K37&lt;=0.00113425925925926,"II A",IF(K37&lt;=0.00122685185185185,"III A",IF(K37&lt;=0.00135416666666667,"I JA",IF(K37&lt;=0.00144675925925926,"II JA",IF(K37&lt;=0.00150462962962963,"III JA",))))))))</f>
        <v>I JA</v>
      </c>
      <c r="M37" s="320" t="s">
        <v>310</v>
      </c>
    </row>
    <row r="38" spans="1:14">
      <c r="A38" s="466"/>
      <c r="B38" s="112" t="s">
        <v>699</v>
      </c>
      <c r="C38" s="112">
        <v>2</v>
      </c>
      <c r="D38" s="37" t="s">
        <v>700</v>
      </c>
      <c r="E38" s="38" t="s">
        <v>701</v>
      </c>
      <c r="F38" s="39">
        <v>37352</v>
      </c>
      <c r="G38" s="40" t="s">
        <v>947</v>
      </c>
      <c r="H38" s="40" t="s">
        <v>67</v>
      </c>
      <c r="I38" s="40"/>
      <c r="J38" s="469"/>
      <c r="K38" s="472"/>
      <c r="L38" s="475"/>
      <c r="M38" s="321" t="s">
        <v>310</v>
      </c>
    </row>
    <row r="39" spans="1:14">
      <c r="A39" s="466"/>
      <c r="B39" s="112"/>
      <c r="C39" s="112">
        <v>3</v>
      </c>
      <c r="D39" s="37" t="s">
        <v>356</v>
      </c>
      <c r="E39" s="38" t="s">
        <v>357</v>
      </c>
      <c r="F39" s="39">
        <v>38075</v>
      </c>
      <c r="G39" s="40" t="s">
        <v>947</v>
      </c>
      <c r="H39" s="40" t="s">
        <v>67</v>
      </c>
      <c r="I39" s="40"/>
      <c r="J39" s="469" t="s">
        <v>18</v>
      </c>
      <c r="K39" s="472"/>
      <c r="L39" s="475"/>
      <c r="M39" s="321" t="s">
        <v>310</v>
      </c>
    </row>
    <row r="40" spans="1:14" ht="13.8" thickBot="1">
      <c r="A40" s="467"/>
      <c r="B40" s="322" t="s">
        <v>914</v>
      </c>
      <c r="C40" s="322">
        <v>4</v>
      </c>
      <c r="D40" s="323" t="s">
        <v>915</v>
      </c>
      <c r="E40" s="324" t="s">
        <v>916</v>
      </c>
      <c r="F40" s="325">
        <v>38120</v>
      </c>
      <c r="G40" s="326" t="s">
        <v>947</v>
      </c>
      <c r="H40" s="326" t="s">
        <v>67</v>
      </c>
      <c r="I40" s="326"/>
      <c r="J40" s="470" t="s">
        <v>18</v>
      </c>
      <c r="K40" s="473"/>
      <c r="L40" s="476"/>
      <c r="M40" s="327" t="s">
        <v>310</v>
      </c>
    </row>
    <row r="41" spans="1:14" ht="15.6">
      <c r="A41" s="68"/>
      <c r="B41" s="68"/>
      <c r="C41" s="68"/>
      <c r="D41" s="70"/>
      <c r="E41" s="71"/>
      <c r="F41" s="72"/>
      <c r="G41" s="73"/>
      <c r="H41" s="73"/>
      <c r="I41" s="73"/>
      <c r="J41" s="74"/>
      <c r="K41" s="343"/>
      <c r="L41" s="68"/>
      <c r="M41" s="73"/>
    </row>
    <row r="42" spans="1:14" ht="15.6">
      <c r="A42" s="68"/>
      <c r="B42" s="68"/>
      <c r="C42" s="68"/>
      <c r="D42" s="70"/>
      <c r="E42" s="71"/>
      <c r="F42" s="72"/>
      <c r="G42" s="73"/>
      <c r="H42" s="73"/>
      <c r="I42" s="73"/>
      <c r="J42" s="74"/>
      <c r="K42" s="343"/>
      <c r="L42" s="68"/>
      <c r="M42" s="73"/>
    </row>
    <row r="43" spans="1:14" ht="15.6">
      <c r="A43" s="68"/>
      <c r="B43" s="68"/>
      <c r="C43" s="68"/>
      <c r="D43" s="70"/>
      <c r="E43" s="71"/>
      <c r="F43" s="72"/>
      <c r="G43" s="73"/>
      <c r="H43" s="73"/>
      <c r="I43" s="73"/>
      <c r="J43" s="74"/>
      <c r="K43" s="343"/>
      <c r="L43" s="68"/>
      <c r="M43" s="73"/>
    </row>
    <row r="44" spans="1:14" ht="15.6">
      <c r="A44" s="68"/>
      <c r="B44" s="68"/>
      <c r="C44" s="68"/>
      <c r="D44" s="70"/>
      <c r="E44" s="71"/>
      <c r="F44" s="72"/>
      <c r="G44" s="73"/>
      <c r="H44" s="73"/>
      <c r="I44" s="73"/>
      <c r="J44" s="74"/>
      <c r="K44" s="343"/>
      <c r="L44" s="68"/>
      <c r="M44" s="73"/>
    </row>
    <row r="45" spans="1:14" ht="15.6">
      <c r="A45" s="68"/>
      <c r="B45" s="68"/>
      <c r="C45" s="68"/>
      <c r="D45" s="70"/>
      <c r="E45" s="71"/>
      <c r="F45" s="72"/>
      <c r="G45" s="73"/>
      <c r="H45" s="73"/>
      <c r="I45" s="73"/>
      <c r="J45" s="74"/>
      <c r="K45" s="343"/>
      <c r="L45" s="68"/>
      <c r="M45" s="73"/>
    </row>
    <row r="46" spans="1:14" ht="15.6">
      <c r="A46" s="68"/>
      <c r="B46" s="68"/>
      <c r="C46" s="68"/>
      <c r="D46" s="70"/>
      <c r="E46" s="71"/>
      <c r="F46" s="72"/>
      <c r="G46" s="73"/>
      <c r="H46" s="73"/>
      <c r="I46" s="73"/>
      <c r="J46" s="74"/>
      <c r="K46" s="343"/>
      <c r="L46" s="68"/>
      <c r="M46" s="73"/>
    </row>
    <row r="47" spans="1:14" ht="15.6">
      <c r="D47" s="290" t="s">
        <v>892</v>
      </c>
      <c r="F47" s="298"/>
      <c r="G47" s="299"/>
      <c r="H47" s="299"/>
      <c r="I47" s="299"/>
      <c r="J47" s="286"/>
      <c r="K47" s="287"/>
      <c r="L47" s="300"/>
      <c r="M47" s="301"/>
      <c r="N47" s="300"/>
    </row>
    <row r="48" spans="1:14" ht="13.8" thickBot="1">
      <c r="D48" s="283">
        <v>3</v>
      </c>
      <c r="E48" s="302" t="s">
        <v>607</v>
      </c>
    </row>
    <row r="49" spans="1:13" s="314" customFormat="1" ht="18" customHeight="1" thickBot="1">
      <c r="A49" s="246" t="s">
        <v>49</v>
      </c>
      <c r="B49" s="306" t="s">
        <v>50</v>
      </c>
      <c r="C49" s="307" t="s">
        <v>843</v>
      </c>
      <c r="D49" s="337" t="s">
        <v>4</v>
      </c>
      <c r="E49" s="338" t="s">
        <v>5</v>
      </c>
      <c r="F49" s="339" t="s">
        <v>6</v>
      </c>
      <c r="G49" s="340" t="s">
        <v>7</v>
      </c>
      <c r="H49" s="28" t="s">
        <v>8</v>
      </c>
      <c r="I49" s="341" t="s">
        <v>51</v>
      </c>
      <c r="J49" s="341" t="s">
        <v>10</v>
      </c>
      <c r="K49" s="339" t="s">
        <v>221</v>
      </c>
      <c r="L49" s="183" t="s">
        <v>12</v>
      </c>
      <c r="M49" s="342" t="s">
        <v>13</v>
      </c>
    </row>
    <row r="50" spans="1:13">
      <c r="A50" s="465">
        <v>1</v>
      </c>
      <c r="B50" s="315">
        <v>5</v>
      </c>
      <c r="C50" s="315">
        <v>1</v>
      </c>
      <c r="D50" s="316" t="s">
        <v>412</v>
      </c>
      <c r="E50" s="317" t="s">
        <v>413</v>
      </c>
      <c r="F50" s="318" t="s">
        <v>414</v>
      </c>
      <c r="G50" s="319" t="s">
        <v>132</v>
      </c>
      <c r="H50" s="319" t="s">
        <v>87</v>
      </c>
      <c r="I50" s="319"/>
      <c r="J50" s="468"/>
      <c r="K50" s="471">
        <v>1.1587962962962964E-3</v>
      </c>
      <c r="L50" s="474" t="str">
        <f t="shared" ref="L50" si="6">IF(ISBLANK(K50),"",IF(K50&lt;=0.00103009259259259,"KSM",IF(K50&lt;=0.00107638888888889,"I A",IF(K50&lt;=0.00113425925925926,"II A",IF(K50&lt;=0.00122685185185185,"III A",IF(K50&lt;=0.00135416666666667,"I JA",IF(K50&lt;=0.00144675925925926,"II JA",IF(K50&lt;=0.00150462962962963,"III JA",))))))))</f>
        <v>III A</v>
      </c>
      <c r="M50" s="320" t="s">
        <v>88</v>
      </c>
    </row>
    <row r="51" spans="1:13">
      <c r="A51" s="466"/>
      <c r="B51" s="112">
        <v>9</v>
      </c>
      <c r="C51" s="112">
        <v>2</v>
      </c>
      <c r="D51" s="37" t="s">
        <v>416</v>
      </c>
      <c r="E51" s="38" t="s">
        <v>770</v>
      </c>
      <c r="F51" s="39" t="s">
        <v>688</v>
      </c>
      <c r="G51" s="40" t="s">
        <v>132</v>
      </c>
      <c r="H51" s="40" t="s">
        <v>87</v>
      </c>
      <c r="I51" s="40"/>
      <c r="J51" s="469"/>
      <c r="K51" s="472"/>
      <c r="L51" s="475"/>
      <c r="M51" s="321" t="s">
        <v>133</v>
      </c>
    </row>
    <row r="52" spans="1:13">
      <c r="A52" s="466"/>
      <c r="B52" s="112">
        <v>11</v>
      </c>
      <c r="C52" s="112">
        <v>3</v>
      </c>
      <c r="D52" s="37" t="s">
        <v>397</v>
      </c>
      <c r="E52" s="38" t="s">
        <v>398</v>
      </c>
      <c r="F52" s="39" t="s">
        <v>399</v>
      </c>
      <c r="G52" s="40" t="s">
        <v>132</v>
      </c>
      <c r="H52" s="40" t="s">
        <v>87</v>
      </c>
      <c r="I52" s="40"/>
      <c r="J52" s="469"/>
      <c r="K52" s="472"/>
      <c r="L52" s="475"/>
      <c r="M52" s="321" t="s">
        <v>197</v>
      </c>
    </row>
    <row r="53" spans="1:13" ht="13.8" thickBot="1">
      <c r="A53" s="467"/>
      <c r="B53" s="322">
        <v>1</v>
      </c>
      <c r="C53" s="322">
        <v>4</v>
      </c>
      <c r="D53" s="323" t="s">
        <v>365</v>
      </c>
      <c r="E53" s="324" t="s">
        <v>366</v>
      </c>
      <c r="F53" s="325" t="s">
        <v>367</v>
      </c>
      <c r="G53" s="326" t="s">
        <v>132</v>
      </c>
      <c r="H53" s="326" t="s">
        <v>87</v>
      </c>
      <c r="I53" s="326"/>
      <c r="J53" s="470"/>
      <c r="K53" s="473"/>
      <c r="L53" s="476"/>
      <c r="M53" s="327" t="s">
        <v>368</v>
      </c>
    </row>
    <row r="54" spans="1:13">
      <c r="A54" s="465">
        <v>2</v>
      </c>
      <c r="B54" s="315"/>
      <c r="C54" s="315">
        <v>1</v>
      </c>
      <c r="D54" s="316" t="s">
        <v>416</v>
      </c>
      <c r="E54" s="317" t="s">
        <v>417</v>
      </c>
      <c r="F54" s="318">
        <v>37423</v>
      </c>
      <c r="G54" s="319" t="s">
        <v>92</v>
      </c>
      <c r="H54" s="319" t="s">
        <v>93</v>
      </c>
      <c r="I54" s="319"/>
      <c r="J54" s="468"/>
      <c r="K54" s="471">
        <v>1.1446759259259259E-3</v>
      </c>
      <c r="L54" s="474" t="str">
        <f t="shared" ref="L54" si="7">IF(ISBLANK(K54),"",IF(K54&lt;=0.00103009259259259,"KSM",IF(K54&lt;=0.00107638888888889,"I A",IF(K54&lt;=0.00113425925925926,"II A",IF(K54&lt;=0.00122685185185185,"III A",IF(K54&lt;=0.00135416666666667,"I JA",IF(K54&lt;=0.00144675925925926,"II JA",IF(K54&lt;=0.00150462962962963,"III JA",))))))))</f>
        <v>III A</v>
      </c>
      <c r="M54" s="320" t="s">
        <v>327</v>
      </c>
    </row>
    <row r="55" spans="1:13">
      <c r="A55" s="466"/>
      <c r="B55" s="112" t="s">
        <v>893</v>
      </c>
      <c r="C55" s="112">
        <v>2</v>
      </c>
      <c r="D55" s="37" t="s">
        <v>365</v>
      </c>
      <c r="E55" s="38" t="s">
        <v>404</v>
      </c>
      <c r="F55" s="39">
        <v>37322</v>
      </c>
      <c r="G55" s="40" t="s">
        <v>92</v>
      </c>
      <c r="H55" s="40" t="s">
        <v>93</v>
      </c>
      <c r="I55" s="40"/>
      <c r="J55" s="469"/>
      <c r="K55" s="472"/>
      <c r="L55" s="475"/>
      <c r="M55" s="321" t="s">
        <v>405</v>
      </c>
    </row>
    <row r="56" spans="1:13">
      <c r="A56" s="466"/>
      <c r="B56" s="112" t="s">
        <v>894</v>
      </c>
      <c r="C56" s="112">
        <v>3</v>
      </c>
      <c r="D56" s="37" t="s">
        <v>325</v>
      </c>
      <c r="E56" s="38" t="s">
        <v>326</v>
      </c>
      <c r="F56" s="39">
        <v>37480</v>
      </c>
      <c r="G56" s="40" t="s">
        <v>92</v>
      </c>
      <c r="H56" s="40" t="s">
        <v>93</v>
      </c>
      <c r="I56" s="40"/>
      <c r="J56" s="469"/>
      <c r="K56" s="472"/>
      <c r="L56" s="475"/>
      <c r="M56" s="321" t="s">
        <v>327</v>
      </c>
    </row>
    <row r="57" spans="1:13" ht="13.8" thickBot="1">
      <c r="A57" s="467"/>
      <c r="B57" s="322" t="s">
        <v>895</v>
      </c>
      <c r="C57" s="322">
        <v>4</v>
      </c>
      <c r="D57" s="323" t="s">
        <v>391</v>
      </c>
      <c r="E57" s="324" t="s">
        <v>392</v>
      </c>
      <c r="F57" s="325">
        <v>37350</v>
      </c>
      <c r="G57" s="326" t="s">
        <v>92</v>
      </c>
      <c r="H57" s="326" t="s">
        <v>93</v>
      </c>
      <c r="I57" s="326"/>
      <c r="J57" s="470"/>
      <c r="K57" s="473"/>
      <c r="L57" s="476"/>
      <c r="M57" s="327" t="s">
        <v>327</v>
      </c>
    </row>
    <row r="58" spans="1:13">
      <c r="A58" s="465">
        <v>3</v>
      </c>
      <c r="B58" s="315" t="s">
        <v>910</v>
      </c>
      <c r="C58" s="315">
        <v>1</v>
      </c>
      <c r="D58" s="316" t="s">
        <v>300</v>
      </c>
      <c r="E58" s="317" t="s">
        <v>410</v>
      </c>
      <c r="F58" s="318">
        <v>37910</v>
      </c>
      <c r="G58" s="319" t="s">
        <v>187</v>
      </c>
      <c r="H58" s="319" t="s">
        <v>24</v>
      </c>
      <c r="I58" s="319"/>
      <c r="J58" s="468"/>
      <c r="K58" s="471">
        <v>1.1969907407407409E-3</v>
      </c>
      <c r="L58" s="474" t="str">
        <f t="shared" ref="L58" si="8">IF(ISBLANK(K58),"",IF(K58&lt;=0.00103009259259259,"KSM",IF(K58&lt;=0.00107638888888889,"I A",IF(K58&lt;=0.00113425925925926,"II A",IF(K58&lt;=0.00122685185185185,"III A",IF(K58&lt;=0.00135416666666667,"I JA",IF(K58&lt;=0.00144675925925926,"II JA",IF(K58&lt;=0.00150462962962963,"III JA",))))))))</f>
        <v>III A</v>
      </c>
      <c r="M58" s="320" t="s">
        <v>137</v>
      </c>
    </row>
    <row r="59" spans="1:13">
      <c r="A59" s="466"/>
      <c r="B59" s="112"/>
      <c r="C59" s="112">
        <v>2</v>
      </c>
      <c r="D59" s="37" t="s">
        <v>394</v>
      </c>
      <c r="E59" s="38" t="s">
        <v>787</v>
      </c>
      <c r="F59" s="39">
        <v>37885</v>
      </c>
      <c r="G59" s="40" t="s">
        <v>187</v>
      </c>
      <c r="H59" s="40" t="s">
        <v>24</v>
      </c>
      <c r="I59" s="40"/>
      <c r="J59" s="469"/>
      <c r="K59" s="472"/>
      <c r="L59" s="475"/>
      <c r="M59" s="321" t="s">
        <v>788</v>
      </c>
    </row>
    <row r="60" spans="1:13">
      <c r="A60" s="466"/>
      <c r="B60" s="112"/>
      <c r="C60" s="112">
        <v>3</v>
      </c>
      <c r="D60" s="37" t="s">
        <v>789</v>
      </c>
      <c r="E60" s="38" t="s">
        <v>790</v>
      </c>
      <c r="F60" s="39" t="s">
        <v>315</v>
      </c>
      <c r="G60" s="40" t="s">
        <v>187</v>
      </c>
      <c r="H60" s="40" t="s">
        <v>24</v>
      </c>
      <c r="I60" s="40"/>
      <c r="J60" s="469"/>
      <c r="K60" s="472"/>
      <c r="L60" s="475"/>
      <c r="M60" s="321" t="s">
        <v>25</v>
      </c>
    </row>
    <row r="61" spans="1:13" ht="13.8" thickBot="1">
      <c r="A61" s="467"/>
      <c r="B61" s="322" t="s">
        <v>777</v>
      </c>
      <c r="C61" s="322">
        <v>4</v>
      </c>
      <c r="D61" s="323" t="s">
        <v>778</v>
      </c>
      <c r="E61" s="324" t="s">
        <v>779</v>
      </c>
      <c r="F61" s="325" t="s">
        <v>780</v>
      </c>
      <c r="G61" s="326" t="s">
        <v>187</v>
      </c>
      <c r="H61" s="326" t="s">
        <v>24</v>
      </c>
      <c r="I61" s="326"/>
      <c r="J61" s="470"/>
      <c r="K61" s="473"/>
      <c r="L61" s="476"/>
      <c r="M61" s="327" t="s">
        <v>563</v>
      </c>
    </row>
    <row r="62" spans="1:13">
      <c r="A62" s="465">
        <v>4</v>
      </c>
      <c r="B62" s="315" t="s">
        <v>896</v>
      </c>
      <c r="C62" s="315">
        <v>1</v>
      </c>
      <c r="D62" s="316" t="s">
        <v>329</v>
      </c>
      <c r="E62" s="317" t="s">
        <v>330</v>
      </c>
      <c r="F62" s="318">
        <v>37324</v>
      </c>
      <c r="G62" s="319" t="s">
        <v>240</v>
      </c>
      <c r="H62" s="319" t="s">
        <v>171</v>
      </c>
      <c r="I62" s="319"/>
      <c r="J62" s="468"/>
      <c r="K62" s="471">
        <v>1.1612268518518519E-3</v>
      </c>
      <c r="L62" s="474" t="str">
        <f t="shared" ref="L62" si="9">IF(ISBLANK(K62),"",IF(K62&lt;=0.00103009259259259,"KSM",IF(K62&lt;=0.00107638888888889,"I A",IF(K62&lt;=0.00113425925925926,"II A",IF(K62&lt;=0.00122685185185185,"III A",IF(K62&lt;=0.00135416666666667,"I JA",IF(K62&lt;=0.00144675925925926,"II JA",IF(K62&lt;=0.00150462962962963,"III JA",))))))))</f>
        <v>III A</v>
      </c>
      <c r="M62" s="320" t="s">
        <v>172</v>
      </c>
    </row>
    <row r="63" spans="1:13">
      <c r="A63" s="466"/>
      <c r="B63" s="112"/>
      <c r="C63" s="112">
        <v>2</v>
      </c>
      <c r="D63" s="37" t="s">
        <v>300</v>
      </c>
      <c r="E63" s="38" t="s">
        <v>301</v>
      </c>
      <c r="F63" s="39">
        <v>37896</v>
      </c>
      <c r="G63" s="40" t="s">
        <v>240</v>
      </c>
      <c r="H63" s="40" t="s">
        <v>171</v>
      </c>
      <c r="I63" s="40"/>
      <c r="J63" s="469"/>
      <c r="K63" s="472"/>
      <c r="L63" s="475"/>
      <c r="M63" s="321" t="s">
        <v>172</v>
      </c>
    </row>
    <row r="64" spans="1:13">
      <c r="A64" s="466"/>
      <c r="B64" s="112" t="s">
        <v>897</v>
      </c>
      <c r="C64" s="112">
        <v>3</v>
      </c>
      <c r="D64" s="37" t="s">
        <v>365</v>
      </c>
      <c r="E64" s="38" t="s">
        <v>407</v>
      </c>
      <c r="F64" s="39">
        <v>37649</v>
      </c>
      <c r="G64" s="40" t="s">
        <v>408</v>
      </c>
      <c r="H64" s="40" t="s">
        <v>171</v>
      </c>
      <c r="I64" s="40"/>
      <c r="J64" s="469"/>
      <c r="K64" s="472"/>
      <c r="L64" s="475"/>
      <c r="M64" s="321" t="s">
        <v>409</v>
      </c>
    </row>
    <row r="65" spans="1:13" ht="13.8" thickBot="1">
      <c r="A65" s="467"/>
      <c r="B65" s="322" t="s">
        <v>782</v>
      </c>
      <c r="C65" s="322">
        <v>4</v>
      </c>
      <c r="D65" s="323" t="s">
        <v>783</v>
      </c>
      <c r="E65" s="324" t="s">
        <v>784</v>
      </c>
      <c r="F65" s="325">
        <v>37343</v>
      </c>
      <c r="G65" s="326" t="s">
        <v>408</v>
      </c>
      <c r="H65" s="326" t="s">
        <v>171</v>
      </c>
      <c r="I65" s="326"/>
      <c r="J65" s="470"/>
      <c r="K65" s="473"/>
      <c r="L65" s="476"/>
      <c r="M65" s="327" t="s">
        <v>552</v>
      </c>
    </row>
  </sheetData>
  <mergeCells count="48">
    <mergeCell ref="A7:A10"/>
    <mergeCell ref="J7:J10"/>
    <mergeCell ref="K7:K10"/>
    <mergeCell ref="L7:L10"/>
    <mergeCell ref="A11:A14"/>
    <mergeCell ref="J11:J14"/>
    <mergeCell ref="K11:K14"/>
    <mergeCell ref="L11:L14"/>
    <mergeCell ref="A15:A18"/>
    <mergeCell ref="J15:J18"/>
    <mergeCell ref="K15:K18"/>
    <mergeCell ref="L15:L18"/>
    <mergeCell ref="A19:A22"/>
    <mergeCell ref="J19:J22"/>
    <mergeCell ref="K19:K22"/>
    <mergeCell ref="L19:L22"/>
    <mergeCell ref="A25:A28"/>
    <mergeCell ref="J25:J28"/>
    <mergeCell ref="K25:K28"/>
    <mergeCell ref="L25:L28"/>
    <mergeCell ref="A29:A32"/>
    <mergeCell ref="J29:J32"/>
    <mergeCell ref="K29:K32"/>
    <mergeCell ref="L29:L32"/>
    <mergeCell ref="A33:A36"/>
    <mergeCell ref="J33:J36"/>
    <mergeCell ref="K33:K36"/>
    <mergeCell ref="L33:L36"/>
    <mergeCell ref="A37:A40"/>
    <mergeCell ref="J37:J40"/>
    <mergeCell ref="K37:K40"/>
    <mergeCell ref="L37:L40"/>
    <mergeCell ref="A50:A53"/>
    <mergeCell ref="J50:J53"/>
    <mergeCell ref="K50:K53"/>
    <mergeCell ref="L50:L53"/>
    <mergeCell ref="A54:A57"/>
    <mergeCell ref="J54:J57"/>
    <mergeCell ref="K54:K57"/>
    <mergeCell ref="L54:L57"/>
    <mergeCell ref="A58:A61"/>
    <mergeCell ref="J58:J61"/>
    <mergeCell ref="K58:K61"/>
    <mergeCell ref="L58:L61"/>
    <mergeCell ref="A62:A65"/>
    <mergeCell ref="J62:J65"/>
    <mergeCell ref="K62:K65"/>
    <mergeCell ref="L62:L65"/>
  </mergeCells>
  <printOptions horizontalCentered="1"/>
  <pageMargins left="0.39370078740157483" right="0.39370078740157483" top="0.19685039370078741" bottom="0.19685039370078741" header="0.39370078740157483" footer="0.39370078740157483"/>
  <pageSetup paperSize="9" scale="9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O54"/>
  <sheetViews>
    <sheetView zoomScaleNormal="100" workbookViewId="0">
      <selection activeCell="F59" sqref="F59"/>
    </sheetView>
  </sheetViews>
  <sheetFormatPr defaultColWidth="9.109375" defaultRowHeight="13.2"/>
  <cols>
    <col min="1" max="3" width="5.6640625" style="288" customWidth="1"/>
    <col min="4" max="4" width="11.109375" style="288" customWidth="1"/>
    <col min="5" max="5" width="15.44140625" style="288" bestFit="1" customWidth="1"/>
    <col min="6" max="6" width="12.109375" style="328" customWidth="1"/>
    <col min="7" max="8" width="15" style="329" customWidth="1"/>
    <col min="9" max="9" width="8.6640625" style="329" customWidth="1"/>
    <col min="10" max="10" width="7.33203125" style="330" customWidth="1"/>
    <col min="11" max="11" width="10.109375" style="331" customWidth="1"/>
    <col min="12" max="12" width="7.109375" style="332" customWidth="1"/>
    <col min="13" max="13" width="29.44140625" style="288" customWidth="1"/>
    <col min="14" max="14" width="5.109375" style="288" bestFit="1" customWidth="1"/>
    <col min="15" max="16384" width="9.109375" style="288"/>
  </cols>
  <sheetData>
    <row r="1" spans="1:249" s="283" customFormat="1" ht="15.6">
      <c r="A1" s="120" t="s">
        <v>0</v>
      </c>
      <c r="B1" s="120"/>
      <c r="F1" s="284"/>
      <c r="G1" s="285"/>
      <c r="H1" s="285"/>
      <c r="I1" s="285"/>
      <c r="J1" s="286"/>
      <c r="K1" s="287"/>
      <c r="L1" s="284"/>
      <c r="N1" s="284"/>
      <c r="IO1" s="288"/>
    </row>
    <row r="2" spans="1:249" s="283" customFormat="1" ht="13.5" customHeight="1">
      <c r="A2" s="49" t="s">
        <v>1</v>
      </c>
      <c r="B2" s="49"/>
      <c r="F2" s="284"/>
      <c r="G2" s="285"/>
      <c r="H2" s="285"/>
      <c r="I2" s="285"/>
      <c r="J2" s="286"/>
      <c r="K2" s="287"/>
      <c r="L2" s="284"/>
      <c r="M2" s="289"/>
      <c r="N2" s="284"/>
      <c r="IO2" s="288"/>
    </row>
    <row r="3" spans="1:249" ht="4.5" customHeight="1">
      <c r="D3" s="290"/>
      <c r="F3" s="291">
        <v>1.1574074074074073E-5</v>
      </c>
      <c r="G3" s="292"/>
      <c r="H3" s="292"/>
      <c r="I3" s="292"/>
      <c r="J3" s="293"/>
      <c r="K3" s="294"/>
      <c r="L3" s="294"/>
      <c r="M3" s="295"/>
      <c r="N3" s="296"/>
      <c r="O3" s="297"/>
      <c r="P3" s="295"/>
    </row>
    <row r="4" spans="1:249" ht="15.6">
      <c r="D4" s="290" t="s">
        <v>892</v>
      </c>
      <c r="F4" s="298"/>
      <c r="G4" s="299"/>
      <c r="H4" s="299"/>
      <c r="I4" s="299"/>
      <c r="J4" s="286"/>
      <c r="K4" s="287"/>
      <c r="L4" s="300"/>
      <c r="M4" s="301"/>
      <c r="N4" s="300"/>
    </row>
    <row r="5" spans="1:249" ht="13.8" thickBot="1">
      <c r="D5" s="283"/>
      <c r="E5" s="302" t="s">
        <v>684</v>
      </c>
    </row>
    <row r="6" spans="1:249" s="314" customFormat="1" ht="18" customHeight="1" thickBot="1">
      <c r="A6" s="246" t="s">
        <v>46</v>
      </c>
      <c r="B6" s="306" t="s">
        <v>50</v>
      </c>
      <c r="C6" s="307" t="s">
        <v>843</v>
      </c>
      <c r="D6" s="337" t="s">
        <v>4</v>
      </c>
      <c r="E6" s="338" t="s">
        <v>5</v>
      </c>
      <c r="F6" s="339" t="s">
        <v>6</v>
      </c>
      <c r="G6" s="340" t="s">
        <v>7</v>
      </c>
      <c r="H6" s="28" t="s">
        <v>8</v>
      </c>
      <c r="I6" s="341" t="s">
        <v>51</v>
      </c>
      <c r="J6" s="341" t="s">
        <v>10</v>
      </c>
      <c r="K6" s="339" t="s">
        <v>221</v>
      </c>
      <c r="L6" s="183" t="s">
        <v>12</v>
      </c>
      <c r="M6" s="342" t="s">
        <v>13</v>
      </c>
    </row>
    <row r="7" spans="1:249">
      <c r="A7" s="465">
        <v>1</v>
      </c>
      <c r="B7" s="315"/>
      <c r="C7" s="315">
        <v>1</v>
      </c>
      <c r="D7" s="316" t="s">
        <v>416</v>
      </c>
      <c r="E7" s="317" t="s">
        <v>417</v>
      </c>
      <c r="F7" s="318">
        <v>37423</v>
      </c>
      <c r="G7" s="319" t="s">
        <v>92</v>
      </c>
      <c r="H7" s="319" t="s">
        <v>93</v>
      </c>
      <c r="I7" s="319"/>
      <c r="J7" s="468">
        <v>36</v>
      </c>
      <c r="K7" s="471">
        <v>1.1446759259259259E-3</v>
      </c>
      <c r="L7" s="474" t="str">
        <f t="shared" ref="L7" si="0">IF(ISBLANK(K7),"",IF(K7&lt;=0.00103009259259259,"KSM",IF(K7&lt;=0.00107638888888889,"I A",IF(K7&lt;=0.00113425925925926,"II A",IF(K7&lt;=0.00122685185185185,"III A",IF(K7&lt;=0.00135416666666667,"I JA",IF(K7&lt;=0.00144675925925926,"II JA",IF(K7&lt;=0.00150462962962963,"III JA",))))))))</f>
        <v>III A</v>
      </c>
      <c r="M7" s="320" t="s">
        <v>327</v>
      </c>
    </row>
    <row r="8" spans="1:249">
      <c r="A8" s="466"/>
      <c r="B8" s="112" t="s">
        <v>893</v>
      </c>
      <c r="C8" s="112">
        <v>2</v>
      </c>
      <c r="D8" s="37" t="s">
        <v>365</v>
      </c>
      <c r="E8" s="38" t="s">
        <v>404</v>
      </c>
      <c r="F8" s="39">
        <v>37322</v>
      </c>
      <c r="G8" s="40" t="s">
        <v>92</v>
      </c>
      <c r="H8" s="40" t="s">
        <v>93</v>
      </c>
      <c r="I8" s="40"/>
      <c r="J8" s="469"/>
      <c r="K8" s="472"/>
      <c r="L8" s="475"/>
      <c r="M8" s="321" t="s">
        <v>405</v>
      </c>
    </row>
    <row r="9" spans="1:249">
      <c r="A9" s="466"/>
      <c r="B9" s="112" t="s">
        <v>894</v>
      </c>
      <c r="C9" s="112">
        <v>3</v>
      </c>
      <c r="D9" s="37" t="s">
        <v>325</v>
      </c>
      <c r="E9" s="38" t="s">
        <v>326</v>
      </c>
      <c r="F9" s="39">
        <v>37480</v>
      </c>
      <c r="G9" s="40" t="s">
        <v>92</v>
      </c>
      <c r="H9" s="40" t="s">
        <v>93</v>
      </c>
      <c r="I9" s="40"/>
      <c r="J9" s="469"/>
      <c r="K9" s="472"/>
      <c r="L9" s="475"/>
      <c r="M9" s="321" t="s">
        <v>327</v>
      </c>
    </row>
    <row r="10" spans="1:249" ht="13.8" thickBot="1">
      <c r="A10" s="467"/>
      <c r="B10" s="322" t="s">
        <v>895</v>
      </c>
      <c r="C10" s="322">
        <v>4</v>
      </c>
      <c r="D10" s="323" t="s">
        <v>391</v>
      </c>
      <c r="E10" s="324" t="s">
        <v>392</v>
      </c>
      <c r="F10" s="325">
        <v>37350</v>
      </c>
      <c r="G10" s="326" t="s">
        <v>92</v>
      </c>
      <c r="H10" s="326" t="s">
        <v>93</v>
      </c>
      <c r="I10" s="326"/>
      <c r="J10" s="470"/>
      <c r="K10" s="473"/>
      <c r="L10" s="476"/>
      <c r="M10" s="327" t="s">
        <v>327</v>
      </c>
    </row>
    <row r="11" spans="1:249">
      <c r="A11" s="465">
        <v>2</v>
      </c>
      <c r="B11" s="315">
        <v>5</v>
      </c>
      <c r="C11" s="315">
        <v>1</v>
      </c>
      <c r="D11" s="316" t="s">
        <v>412</v>
      </c>
      <c r="E11" s="317" t="s">
        <v>413</v>
      </c>
      <c r="F11" s="318" t="s">
        <v>414</v>
      </c>
      <c r="G11" s="319" t="s">
        <v>132</v>
      </c>
      <c r="H11" s="319" t="s">
        <v>87</v>
      </c>
      <c r="I11" s="319"/>
      <c r="J11" s="468">
        <v>28</v>
      </c>
      <c r="K11" s="471">
        <v>1.1587962962962964E-3</v>
      </c>
      <c r="L11" s="474" t="str">
        <f t="shared" ref="L11" si="1">IF(ISBLANK(K11),"",IF(K11&lt;=0.00103009259259259,"KSM",IF(K11&lt;=0.00107638888888889,"I A",IF(K11&lt;=0.00113425925925926,"II A",IF(K11&lt;=0.00122685185185185,"III A",IF(K11&lt;=0.00135416666666667,"I JA",IF(K11&lt;=0.00144675925925926,"II JA",IF(K11&lt;=0.00150462962962963,"III JA",))))))))</f>
        <v>III A</v>
      </c>
      <c r="M11" s="320" t="s">
        <v>88</v>
      </c>
    </row>
    <row r="12" spans="1:249">
      <c r="A12" s="466"/>
      <c r="B12" s="112">
        <v>9</v>
      </c>
      <c r="C12" s="112">
        <v>2</v>
      </c>
      <c r="D12" s="37" t="s">
        <v>416</v>
      </c>
      <c r="E12" s="38" t="s">
        <v>770</v>
      </c>
      <c r="F12" s="39" t="s">
        <v>688</v>
      </c>
      <c r="G12" s="40" t="s">
        <v>132</v>
      </c>
      <c r="H12" s="40" t="s">
        <v>87</v>
      </c>
      <c r="I12" s="40"/>
      <c r="J12" s="469"/>
      <c r="K12" s="472"/>
      <c r="L12" s="475"/>
      <c r="M12" s="321" t="s">
        <v>133</v>
      </c>
    </row>
    <row r="13" spans="1:249">
      <c r="A13" s="466"/>
      <c r="B13" s="112">
        <v>11</v>
      </c>
      <c r="C13" s="112">
        <v>3</v>
      </c>
      <c r="D13" s="37" t="s">
        <v>397</v>
      </c>
      <c r="E13" s="38" t="s">
        <v>398</v>
      </c>
      <c r="F13" s="39" t="s">
        <v>399</v>
      </c>
      <c r="G13" s="40" t="s">
        <v>132</v>
      </c>
      <c r="H13" s="40" t="s">
        <v>87</v>
      </c>
      <c r="I13" s="40"/>
      <c r="J13" s="469"/>
      <c r="K13" s="472"/>
      <c r="L13" s="475"/>
      <c r="M13" s="321" t="s">
        <v>197</v>
      </c>
    </row>
    <row r="14" spans="1:249" ht="13.8" thickBot="1">
      <c r="A14" s="467"/>
      <c r="B14" s="322">
        <v>1</v>
      </c>
      <c r="C14" s="322">
        <v>4</v>
      </c>
      <c r="D14" s="323" t="s">
        <v>365</v>
      </c>
      <c r="E14" s="324" t="s">
        <v>366</v>
      </c>
      <c r="F14" s="325" t="s">
        <v>367</v>
      </c>
      <c r="G14" s="326" t="s">
        <v>132</v>
      </c>
      <c r="H14" s="326" t="s">
        <v>87</v>
      </c>
      <c r="I14" s="326"/>
      <c r="J14" s="470"/>
      <c r="K14" s="473"/>
      <c r="L14" s="476"/>
      <c r="M14" s="327" t="s">
        <v>368</v>
      </c>
    </row>
    <row r="15" spans="1:249">
      <c r="A15" s="465">
        <v>3</v>
      </c>
      <c r="B15" s="315" t="s">
        <v>896</v>
      </c>
      <c r="C15" s="315">
        <v>1</v>
      </c>
      <c r="D15" s="316" t="s">
        <v>329</v>
      </c>
      <c r="E15" s="317" t="s">
        <v>330</v>
      </c>
      <c r="F15" s="318">
        <v>37324</v>
      </c>
      <c r="G15" s="319" t="s">
        <v>240</v>
      </c>
      <c r="H15" s="319" t="s">
        <v>171</v>
      </c>
      <c r="I15" s="319"/>
      <c r="J15" s="468">
        <v>22</v>
      </c>
      <c r="K15" s="471">
        <v>1.1612268518518519E-3</v>
      </c>
      <c r="L15" s="474" t="str">
        <f t="shared" ref="L15" si="2">IF(ISBLANK(K15),"",IF(K15&lt;=0.00103009259259259,"KSM",IF(K15&lt;=0.00107638888888889,"I A",IF(K15&lt;=0.00113425925925926,"II A",IF(K15&lt;=0.00122685185185185,"III A",IF(K15&lt;=0.00135416666666667,"I JA",IF(K15&lt;=0.00144675925925926,"II JA",IF(K15&lt;=0.00150462962962963,"III JA",))))))))</f>
        <v>III A</v>
      </c>
      <c r="M15" s="320" t="s">
        <v>172</v>
      </c>
    </row>
    <row r="16" spans="1:249">
      <c r="A16" s="466"/>
      <c r="B16" s="112"/>
      <c r="C16" s="112">
        <v>2</v>
      </c>
      <c r="D16" s="37" t="s">
        <v>300</v>
      </c>
      <c r="E16" s="38" t="s">
        <v>301</v>
      </c>
      <c r="F16" s="39">
        <v>37896</v>
      </c>
      <c r="G16" s="40" t="s">
        <v>240</v>
      </c>
      <c r="H16" s="40" t="s">
        <v>171</v>
      </c>
      <c r="I16" s="40"/>
      <c r="J16" s="469"/>
      <c r="K16" s="472"/>
      <c r="L16" s="475"/>
      <c r="M16" s="321" t="s">
        <v>172</v>
      </c>
    </row>
    <row r="17" spans="1:13">
      <c r="A17" s="466"/>
      <c r="B17" s="112" t="s">
        <v>897</v>
      </c>
      <c r="C17" s="112">
        <v>3</v>
      </c>
      <c r="D17" s="37" t="s">
        <v>365</v>
      </c>
      <c r="E17" s="38" t="s">
        <v>407</v>
      </c>
      <c r="F17" s="39">
        <v>37649</v>
      </c>
      <c r="G17" s="40" t="s">
        <v>408</v>
      </c>
      <c r="H17" s="40" t="s">
        <v>171</v>
      </c>
      <c r="I17" s="40"/>
      <c r="J17" s="469"/>
      <c r="K17" s="472"/>
      <c r="L17" s="475"/>
      <c r="M17" s="321" t="s">
        <v>409</v>
      </c>
    </row>
    <row r="18" spans="1:13" ht="13.8" thickBot="1">
      <c r="A18" s="467"/>
      <c r="B18" s="322" t="s">
        <v>782</v>
      </c>
      <c r="C18" s="322">
        <v>4</v>
      </c>
      <c r="D18" s="323" t="s">
        <v>783</v>
      </c>
      <c r="E18" s="324" t="s">
        <v>784</v>
      </c>
      <c r="F18" s="325">
        <v>37343</v>
      </c>
      <c r="G18" s="326" t="s">
        <v>408</v>
      </c>
      <c r="H18" s="326" t="s">
        <v>171</v>
      </c>
      <c r="I18" s="326"/>
      <c r="J18" s="470"/>
      <c r="K18" s="473"/>
      <c r="L18" s="476"/>
      <c r="M18" s="327" t="s">
        <v>552</v>
      </c>
    </row>
    <row r="19" spans="1:13">
      <c r="A19" s="465">
        <v>4</v>
      </c>
      <c r="B19" s="315" t="s">
        <v>898</v>
      </c>
      <c r="C19" s="315">
        <v>1</v>
      </c>
      <c r="D19" s="316" t="s">
        <v>576</v>
      </c>
      <c r="E19" s="317" t="s">
        <v>388</v>
      </c>
      <c r="F19" s="318" t="s">
        <v>389</v>
      </c>
      <c r="G19" s="319" t="s">
        <v>165</v>
      </c>
      <c r="H19" s="319" t="s">
        <v>61</v>
      </c>
      <c r="I19" s="319"/>
      <c r="J19" s="468" t="s">
        <v>18</v>
      </c>
      <c r="K19" s="471">
        <v>1.1827546296296297E-3</v>
      </c>
      <c r="L19" s="474" t="str">
        <f t="shared" ref="L19" si="3">IF(ISBLANK(K19),"",IF(K19&lt;=0.00103009259259259,"KSM",IF(K19&lt;=0.00107638888888889,"I A",IF(K19&lt;=0.00113425925925926,"II A",IF(K19&lt;=0.00122685185185185,"III A",IF(K19&lt;=0.00135416666666667,"I JA",IF(K19&lt;=0.00144675925925926,"II JA",IF(K19&lt;=0.00150462962962963,"III JA",))))))))</f>
        <v>III A</v>
      </c>
      <c r="M19" s="320" t="s">
        <v>166</v>
      </c>
    </row>
    <row r="20" spans="1:13">
      <c r="A20" s="466"/>
      <c r="B20" s="112"/>
      <c r="C20" s="112">
        <v>2</v>
      </c>
      <c r="D20" s="37" t="s">
        <v>899</v>
      </c>
      <c r="E20" s="38" t="s">
        <v>900</v>
      </c>
      <c r="F20" s="39" t="s">
        <v>901</v>
      </c>
      <c r="G20" s="40" t="s">
        <v>165</v>
      </c>
      <c r="H20" s="40" t="s">
        <v>61</v>
      </c>
      <c r="I20" s="40"/>
      <c r="J20" s="469" t="s">
        <v>18</v>
      </c>
      <c r="K20" s="472"/>
      <c r="L20" s="475"/>
      <c r="M20" s="321" t="s">
        <v>166</v>
      </c>
    </row>
    <row r="21" spans="1:13">
      <c r="A21" s="466"/>
      <c r="B21" s="112"/>
      <c r="C21" s="112">
        <v>3</v>
      </c>
      <c r="D21" s="37" t="s">
        <v>431</v>
      </c>
      <c r="E21" s="38" t="s">
        <v>432</v>
      </c>
      <c r="F21" s="39" t="s">
        <v>433</v>
      </c>
      <c r="G21" s="40" t="s">
        <v>165</v>
      </c>
      <c r="H21" s="40" t="s">
        <v>61</v>
      </c>
      <c r="I21" s="40"/>
      <c r="J21" s="469" t="s">
        <v>18</v>
      </c>
      <c r="K21" s="472"/>
      <c r="L21" s="475"/>
      <c r="M21" s="321" t="s">
        <v>166</v>
      </c>
    </row>
    <row r="22" spans="1:13" ht="13.8" thickBot="1">
      <c r="A22" s="467"/>
      <c r="B22" s="322" t="s">
        <v>902</v>
      </c>
      <c r="C22" s="322">
        <v>4</v>
      </c>
      <c r="D22" s="323" t="s">
        <v>387</v>
      </c>
      <c r="E22" s="324" t="s">
        <v>388</v>
      </c>
      <c r="F22" s="325" t="s">
        <v>389</v>
      </c>
      <c r="G22" s="326" t="s">
        <v>165</v>
      </c>
      <c r="H22" s="326" t="s">
        <v>61</v>
      </c>
      <c r="I22" s="326"/>
      <c r="J22" s="470" t="s">
        <v>18</v>
      </c>
      <c r="K22" s="473"/>
      <c r="L22" s="476"/>
      <c r="M22" s="327" t="s">
        <v>166</v>
      </c>
    </row>
    <row r="23" spans="1:13">
      <c r="A23" s="465">
        <v>5</v>
      </c>
      <c r="B23" s="315"/>
      <c r="C23" s="315">
        <v>1</v>
      </c>
      <c r="D23" s="316" t="s">
        <v>384</v>
      </c>
      <c r="E23" s="317" t="s">
        <v>385</v>
      </c>
      <c r="F23" s="318">
        <v>37560</v>
      </c>
      <c r="G23" s="319" t="s">
        <v>101</v>
      </c>
      <c r="H23" s="319" t="s">
        <v>102</v>
      </c>
      <c r="I23" s="319"/>
      <c r="J23" s="468">
        <v>18</v>
      </c>
      <c r="K23" s="471">
        <v>1.1887731481481482E-3</v>
      </c>
      <c r="L23" s="474" t="str">
        <f t="shared" ref="L23" si="4">IF(ISBLANK(K23),"",IF(K23&lt;=0.00103009259259259,"KSM",IF(K23&lt;=0.00107638888888889,"I A",IF(K23&lt;=0.00113425925925926,"II A",IF(K23&lt;=0.00122685185185185,"III A",IF(K23&lt;=0.00135416666666667,"I JA",IF(K23&lt;=0.00144675925925926,"II JA",IF(K23&lt;=0.00150462962962963,"III JA",))))))))</f>
        <v>III A</v>
      </c>
      <c r="M23" s="320" t="s">
        <v>355</v>
      </c>
    </row>
    <row r="24" spans="1:13">
      <c r="A24" s="466"/>
      <c r="B24" s="112" t="s">
        <v>742</v>
      </c>
      <c r="C24" s="112">
        <v>2</v>
      </c>
      <c r="D24" s="37" t="s">
        <v>743</v>
      </c>
      <c r="E24" s="38" t="s">
        <v>744</v>
      </c>
      <c r="F24" s="39">
        <v>37280</v>
      </c>
      <c r="G24" s="40" t="s">
        <v>101</v>
      </c>
      <c r="H24" s="40" t="s">
        <v>102</v>
      </c>
      <c r="I24" s="40"/>
      <c r="J24" s="469"/>
      <c r="K24" s="472"/>
      <c r="L24" s="475"/>
      <c r="M24" s="321" t="s">
        <v>355</v>
      </c>
    </row>
    <row r="25" spans="1:13">
      <c r="A25" s="466"/>
      <c r="B25" s="112" t="s">
        <v>903</v>
      </c>
      <c r="C25" s="112">
        <v>3</v>
      </c>
      <c r="D25" s="37" t="s">
        <v>353</v>
      </c>
      <c r="E25" s="38" t="s">
        <v>354</v>
      </c>
      <c r="F25" s="39">
        <v>37645</v>
      </c>
      <c r="G25" s="40" t="s">
        <v>101</v>
      </c>
      <c r="H25" s="40" t="s">
        <v>102</v>
      </c>
      <c r="I25" s="40"/>
      <c r="J25" s="469"/>
      <c r="K25" s="472"/>
      <c r="L25" s="475"/>
      <c r="M25" s="321" t="s">
        <v>355</v>
      </c>
    </row>
    <row r="26" spans="1:13" ht="13.8" thickBot="1">
      <c r="A26" s="467"/>
      <c r="B26" s="322" t="s">
        <v>732</v>
      </c>
      <c r="C26" s="322">
        <v>4</v>
      </c>
      <c r="D26" s="323" t="s">
        <v>733</v>
      </c>
      <c r="E26" s="324" t="s">
        <v>354</v>
      </c>
      <c r="F26" s="325">
        <v>37645</v>
      </c>
      <c r="G26" s="326" t="s">
        <v>101</v>
      </c>
      <c r="H26" s="326" t="s">
        <v>102</v>
      </c>
      <c r="I26" s="326"/>
      <c r="J26" s="470"/>
      <c r="K26" s="473"/>
      <c r="L26" s="476"/>
      <c r="M26" s="327" t="s">
        <v>355</v>
      </c>
    </row>
    <row r="27" spans="1:13">
      <c r="A27" s="465">
        <v>6</v>
      </c>
      <c r="B27" s="315"/>
      <c r="C27" s="315">
        <v>1</v>
      </c>
      <c r="D27" s="316" t="s">
        <v>441</v>
      </c>
      <c r="E27" s="317" t="s">
        <v>442</v>
      </c>
      <c r="F27" s="318" t="s">
        <v>443</v>
      </c>
      <c r="G27" s="319" t="s">
        <v>235</v>
      </c>
      <c r="H27" s="319" t="s">
        <v>236</v>
      </c>
      <c r="I27" s="319"/>
      <c r="J27" s="468">
        <v>16</v>
      </c>
      <c r="K27" s="471">
        <v>1.1958333333333333E-3</v>
      </c>
      <c r="L27" s="474" t="str">
        <f t="shared" ref="L27" si="5">IF(ISBLANK(K27),"",IF(K27&lt;=0.00103009259259259,"KSM",IF(K27&lt;=0.00107638888888889,"I A",IF(K27&lt;=0.00113425925925926,"II A",IF(K27&lt;=0.00122685185185185,"III A",IF(K27&lt;=0.00135416666666667,"I JA",IF(K27&lt;=0.00144675925925926,"II JA",IF(K27&lt;=0.00150462962962963,"III JA",))))))))</f>
        <v>III A</v>
      </c>
      <c r="M27" s="320" t="s">
        <v>237</v>
      </c>
    </row>
    <row r="28" spans="1:13">
      <c r="A28" s="466"/>
      <c r="B28" s="112" t="s">
        <v>766</v>
      </c>
      <c r="C28" s="112">
        <v>2</v>
      </c>
      <c r="D28" s="37" t="s">
        <v>583</v>
      </c>
      <c r="E28" s="38" t="s">
        <v>767</v>
      </c>
      <c r="F28" s="39" t="s">
        <v>768</v>
      </c>
      <c r="G28" s="40" t="s">
        <v>235</v>
      </c>
      <c r="H28" s="40" t="s">
        <v>236</v>
      </c>
      <c r="I28" s="40"/>
      <c r="J28" s="469"/>
      <c r="K28" s="472"/>
      <c r="L28" s="475"/>
      <c r="M28" s="321" t="s">
        <v>237</v>
      </c>
    </row>
    <row r="29" spans="1:13">
      <c r="A29" s="466"/>
      <c r="B29" s="112"/>
      <c r="C29" s="112">
        <v>3</v>
      </c>
      <c r="D29" s="37" t="s">
        <v>747</v>
      </c>
      <c r="E29" s="38" t="s">
        <v>904</v>
      </c>
      <c r="F29" s="39" t="s">
        <v>905</v>
      </c>
      <c r="G29" s="40" t="s">
        <v>235</v>
      </c>
      <c r="H29" s="40" t="s">
        <v>236</v>
      </c>
      <c r="I29" s="40"/>
      <c r="J29" s="469"/>
      <c r="K29" s="472"/>
      <c r="L29" s="475"/>
      <c r="M29" s="321" t="s">
        <v>237</v>
      </c>
    </row>
    <row r="30" spans="1:13" ht="13.8" thickBot="1">
      <c r="A30" s="467"/>
      <c r="B30" s="322" t="s">
        <v>906</v>
      </c>
      <c r="C30" s="322">
        <v>4</v>
      </c>
      <c r="D30" s="323" t="s">
        <v>293</v>
      </c>
      <c r="E30" s="324" t="s">
        <v>907</v>
      </c>
      <c r="F30" s="325" t="s">
        <v>908</v>
      </c>
      <c r="G30" s="326" t="s">
        <v>235</v>
      </c>
      <c r="H30" s="326" t="s">
        <v>236</v>
      </c>
      <c r="I30" s="326"/>
      <c r="J30" s="470"/>
      <c r="K30" s="473"/>
      <c r="L30" s="476"/>
      <c r="M30" s="327" t="s">
        <v>909</v>
      </c>
    </row>
    <row r="31" spans="1:13">
      <c r="A31" s="465">
        <v>7</v>
      </c>
      <c r="B31" s="315" t="s">
        <v>910</v>
      </c>
      <c r="C31" s="315">
        <v>1</v>
      </c>
      <c r="D31" s="316" t="s">
        <v>300</v>
      </c>
      <c r="E31" s="317" t="s">
        <v>410</v>
      </c>
      <c r="F31" s="318">
        <v>37910</v>
      </c>
      <c r="G31" s="319" t="s">
        <v>187</v>
      </c>
      <c r="H31" s="319" t="s">
        <v>24</v>
      </c>
      <c r="I31" s="319"/>
      <c r="J31" s="468">
        <v>14</v>
      </c>
      <c r="K31" s="471">
        <v>1.1969907407407409E-3</v>
      </c>
      <c r="L31" s="474" t="str">
        <f t="shared" ref="L31" si="6">IF(ISBLANK(K31),"",IF(K31&lt;=0.00103009259259259,"KSM",IF(K31&lt;=0.00107638888888889,"I A",IF(K31&lt;=0.00113425925925926,"II A",IF(K31&lt;=0.00122685185185185,"III A",IF(K31&lt;=0.00135416666666667,"I JA",IF(K31&lt;=0.00144675925925926,"II JA",IF(K31&lt;=0.00150462962962963,"III JA",))))))))</f>
        <v>III A</v>
      </c>
      <c r="M31" s="320" t="s">
        <v>137</v>
      </c>
    </row>
    <row r="32" spans="1:13">
      <c r="A32" s="466"/>
      <c r="B32" s="112"/>
      <c r="C32" s="112">
        <v>2</v>
      </c>
      <c r="D32" s="37" t="s">
        <v>394</v>
      </c>
      <c r="E32" s="38" t="s">
        <v>787</v>
      </c>
      <c r="F32" s="39">
        <v>37885</v>
      </c>
      <c r="G32" s="40" t="s">
        <v>187</v>
      </c>
      <c r="H32" s="40" t="s">
        <v>24</v>
      </c>
      <c r="I32" s="40"/>
      <c r="J32" s="469"/>
      <c r="K32" s="472"/>
      <c r="L32" s="475"/>
      <c r="M32" s="321" t="s">
        <v>788</v>
      </c>
    </row>
    <row r="33" spans="1:13">
      <c r="A33" s="466"/>
      <c r="B33" s="112"/>
      <c r="C33" s="112">
        <v>3</v>
      </c>
      <c r="D33" s="37" t="s">
        <v>789</v>
      </c>
      <c r="E33" s="38" t="s">
        <v>790</v>
      </c>
      <c r="F33" s="39" t="s">
        <v>315</v>
      </c>
      <c r="G33" s="40" t="s">
        <v>187</v>
      </c>
      <c r="H33" s="40" t="s">
        <v>24</v>
      </c>
      <c r="I33" s="40"/>
      <c r="J33" s="469"/>
      <c r="K33" s="472"/>
      <c r="L33" s="475"/>
      <c r="M33" s="321" t="s">
        <v>25</v>
      </c>
    </row>
    <row r="34" spans="1:13" ht="13.8" thickBot="1">
      <c r="A34" s="467"/>
      <c r="B34" s="322" t="s">
        <v>777</v>
      </c>
      <c r="C34" s="322">
        <v>4</v>
      </c>
      <c r="D34" s="323" t="s">
        <v>778</v>
      </c>
      <c r="E34" s="324" t="s">
        <v>779</v>
      </c>
      <c r="F34" s="325" t="s">
        <v>780</v>
      </c>
      <c r="G34" s="326" t="s">
        <v>187</v>
      </c>
      <c r="H34" s="326" t="s">
        <v>24</v>
      </c>
      <c r="I34" s="326"/>
      <c r="J34" s="470"/>
      <c r="K34" s="473"/>
      <c r="L34" s="476"/>
      <c r="M34" s="327" t="s">
        <v>563</v>
      </c>
    </row>
    <row r="35" spans="1:13">
      <c r="A35" s="465">
        <v>8</v>
      </c>
      <c r="B35" s="315"/>
      <c r="C35" s="315">
        <v>1</v>
      </c>
      <c r="D35" s="316" t="s">
        <v>303</v>
      </c>
      <c r="E35" s="317" t="s">
        <v>304</v>
      </c>
      <c r="F35" s="318" t="s">
        <v>305</v>
      </c>
      <c r="G35" s="319" t="s">
        <v>108</v>
      </c>
      <c r="H35" s="319" t="s">
        <v>87</v>
      </c>
      <c r="I35" s="319"/>
      <c r="J35" s="468">
        <v>12</v>
      </c>
      <c r="K35" s="471">
        <v>1.2233796296296296E-3</v>
      </c>
      <c r="L35" s="474" t="str">
        <f t="shared" ref="L35" si="7">IF(ISBLANK(K35),"",IF(K35&lt;=0.00103009259259259,"KSM",IF(K35&lt;=0.00107638888888889,"I A",IF(K35&lt;=0.00113425925925926,"II A",IF(K35&lt;=0.00122685185185185,"III A",IF(K35&lt;=0.00135416666666667,"I JA",IF(K35&lt;=0.00144675925925926,"II JA",IF(K35&lt;=0.00150462962962963,"III JA",))))))))</f>
        <v>III A</v>
      </c>
      <c r="M35" s="320" t="s">
        <v>306</v>
      </c>
    </row>
    <row r="36" spans="1:13">
      <c r="A36" s="466"/>
      <c r="B36" s="112" t="s">
        <v>751</v>
      </c>
      <c r="C36" s="112">
        <v>2</v>
      </c>
      <c r="D36" s="37" t="s">
        <v>752</v>
      </c>
      <c r="E36" s="38" t="s">
        <v>753</v>
      </c>
      <c r="F36" s="39" t="s">
        <v>754</v>
      </c>
      <c r="G36" s="40" t="s">
        <v>108</v>
      </c>
      <c r="H36" s="40" t="s">
        <v>87</v>
      </c>
      <c r="I36" s="40"/>
      <c r="J36" s="469"/>
      <c r="K36" s="472"/>
      <c r="L36" s="475"/>
      <c r="M36" s="321" t="s">
        <v>755</v>
      </c>
    </row>
    <row r="37" spans="1:13">
      <c r="A37" s="466"/>
      <c r="B37" s="112"/>
      <c r="C37" s="112">
        <v>3</v>
      </c>
      <c r="D37" s="37" t="s">
        <v>437</v>
      </c>
      <c r="E37" s="38" t="s">
        <v>438</v>
      </c>
      <c r="F37" s="39" t="s">
        <v>439</v>
      </c>
      <c r="G37" s="40" t="s">
        <v>108</v>
      </c>
      <c r="H37" s="40" t="s">
        <v>87</v>
      </c>
      <c r="I37" s="40"/>
      <c r="J37" s="469"/>
      <c r="K37" s="472"/>
      <c r="L37" s="475"/>
      <c r="M37" s="321" t="s">
        <v>440</v>
      </c>
    </row>
    <row r="38" spans="1:13" ht="13.8" thickBot="1">
      <c r="A38" s="467"/>
      <c r="B38" s="322">
        <v>59</v>
      </c>
      <c r="C38" s="322">
        <v>4</v>
      </c>
      <c r="D38" s="323" t="s">
        <v>288</v>
      </c>
      <c r="E38" s="324" t="s">
        <v>289</v>
      </c>
      <c r="F38" s="325" t="s">
        <v>290</v>
      </c>
      <c r="G38" s="326" t="s">
        <v>108</v>
      </c>
      <c r="H38" s="326" t="s">
        <v>87</v>
      </c>
      <c r="I38" s="326"/>
      <c r="J38" s="470"/>
      <c r="K38" s="473"/>
      <c r="L38" s="476"/>
      <c r="M38" s="327" t="s">
        <v>291</v>
      </c>
    </row>
    <row r="39" spans="1:13">
      <c r="A39" s="465">
        <v>9</v>
      </c>
      <c r="B39" s="315" t="s">
        <v>911</v>
      </c>
      <c r="C39" s="315">
        <v>1</v>
      </c>
      <c r="D39" s="316" t="s">
        <v>912</v>
      </c>
      <c r="E39" s="317" t="s">
        <v>913</v>
      </c>
      <c r="F39" s="318">
        <v>37312</v>
      </c>
      <c r="G39" s="319" t="s">
        <v>947</v>
      </c>
      <c r="H39" s="319" t="s">
        <v>67</v>
      </c>
      <c r="I39" s="319"/>
      <c r="J39" s="468" t="s">
        <v>18</v>
      </c>
      <c r="K39" s="471">
        <v>1.2376157407407407E-3</v>
      </c>
      <c r="L39" s="474" t="str">
        <f t="shared" ref="L39" si="8">IF(ISBLANK(K39),"",IF(K39&lt;=0.00103009259259259,"KSM",IF(K39&lt;=0.00107638888888889,"I A",IF(K39&lt;=0.00113425925925926,"II A",IF(K39&lt;=0.00122685185185185,"III A",IF(K39&lt;=0.00135416666666667,"I JA",IF(K39&lt;=0.00144675925925926,"II JA",IF(K39&lt;=0.00150462962962963,"III JA",))))))))</f>
        <v>I JA</v>
      </c>
      <c r="M39" s="320" t="s">
        <v>310</v>
      </c>
    </row>
    <row r="40" spans="1:13">
      <c r="A40" s="466"/>
      <c r="B40" s="112" t="s">
        <v>699</v>
      </c>
      <c r="C40" s="112">
        <v>2</v>
      </c>
      <c r="D40" s="37" t="s">
        <v>700</v>
      </c>
      <c r="E40" s="38" t="s">
        <v>701</v>
      </c>
      <c r="F40" s="39">
        <v>37352</v>
      </c>
      <c r="G40" s="40" t="s">
        <v>947</v>
      </c>
      <c r="H40" s="40" t="s">
        <v>67</v>
      </c>
      <c r="I40" s="40"/>
      <c r="J40" s="469"/>
      <c r="K40" s="472"/>
      <c r="L40" s="475"/>
      <c r="M40" s="321" t="s">
        <v>310</v>
      </c>
    </row>
    <row r="41" spans="1:13">
      <c r="A41" s="466"/>
      <c r="B41" s="112"/>
      <c r="C41" s="112">
        <v>3</v>
      </c>
      <c r="D41" s="37" t="s">
        <v>356</v>
      </c>
      <c r="E41" s="38" t="s">
        <v>357</v>
      </c>
      <c r="F41" s="39">
        <v>38075</v>
      </c>
      <c r="G41" s="40" t="s">
        <v>947</v>
      </c>
      <c r="H41" s="40" t="s">
        <v>67</v>
      </c>
      <c r="I41" s="40"/>
      <c r="J41" s="469" t="s">
        <v>18</v>
      </c>
      <c r="K41" s="472"/>
      <c r="L41" s="475"/>
      <c r="M41" s="321" t="s">
        <v>310</v>
      </c>
    </row>
    <row r="42" spans="1:13" ht="13.8" thickBot="1">
      <c r="A42" s="467"/>
      <c r="B42" s="322" t="s">
        <v>914</v>
      </c>
      <c r="C42" s="322">
        <v>4</v>
      </c>
      <c r="D42" s="323" t="s">
        <v>915</v>
      </c>
      <c r="E42" s="324" t="s">
        <v>916</v>
      </c>
      <c r="F42" s="325">
        <v>38120</v>
      </c>
      <c r="G42" s="326" t="s">
        <v>947</v>
      </c>
      <c r="H42" s="326" t="s">
        <v>67</v>
      </c>
      <c r="I42" s="326"/>
      <c r="J42" s="470" t="s">
        <v>18</v>
      </c>
      <c r="K42" s="473"/>
      <c r="L42" s="476"/>
      <c r="M42" s="327" t="s">
        <v>310</v>
      </c>
    </row>
    <row r="43" spans="1:13">
      <c r="A43" s="465">
        <v>10</v>
      </c>
      <c r="B43" s="315" t="s">
        <v>917</v>
      </c>
      <c r="C43" s="315">
        <v>1</v>
      </c>
      <c r="D43" s="316" t="s">
        <v>796</v>
      </c>
      <c r="E43" s="317" t="s">
        <v>797</v>
      </c>
      <c r="F43" s="318" t="s">
        <v>798</v>
      </c>
      <c r="G43" s="319" t="s">
        <v>799</v>
      </c>
      <c r="H43" s="319" t="s">
        <v>255</v>
      </c>
      <c r="I43" s="319" t="s">
        <v>256</v>
      </c>
      <c r="J43" s="468">
        <v>10</v>
      </c>
      <c r="K43" s="471">
        <v>1.2989583333333332E-3</v>
      </c>
      <c r="L43" s="474" t="str">
        <f t="shared" ref="L43" si="9">IF(ISBLANK(K43),"",IF(K43&lt;=0.00103009259259259,"KSM",IF(K43&lt;=0.00107638888888889,"I A",IF(K43&lt;=0.00113425925925926,"II A",IF(K43&lt;=0.00122685185185185,"III A",IF(K43&lt;=0.00135416666666667,"I JA",IF(K43&lt;=0.00144675925925926,"II JA",IF(K43&lt;=0.00150462962962963,"III JA",))))))))</f>
        <v>I JA</v>
      </c>
      <c r="M43" s="320" t="s">
        <v>800</v>
      </c>
    </row>
    <row r="44" spans="1:13">
      <c r="A44" s="466"/>
      <c r="B44" s="112"/>
      <c r="C44" s="112">
        <v>2</v>
      </c>
      <c r="D44" s="37" t="s">
        <v>353</v>
      </c>
      <c r="E44" s="38" t="s">
        <v>918</v>
      </c>
      <c r="F44" s="39" t="s">
        <v>919</v>
      </c>
      <c r="G44" s="40" t="s">
        <v>16</v>
      </c>
      <c r="H44" s="40" t="s">
        <v>255</v>
      </c>
      <c r="I44" s="40" t="s">
        <v>256</v>
      </c>
      <c r="J44" s="469"/>
      <c r="K44" s="472"/>
      <c r="L44" s="475"/>
      <c r="M44" s="321" t="s">
        <v>257</v>
      </c>
    </row>
    <row r="45" spans="1:13">
      <c r="A45" s="466"/>
      <c r="B45" s="112"/>
      <c r="C45" s="112">
        <v>3</v>
      </c>
      <c r="D45" s="37" t="s">
        <v>318</v>
      </c>
      <c r="E45" s="38" t="s">
        <v>920</v>
      </c>
      <c r="F45" s="39" t="s">
        <v>921</v>
      </c>
      <c r="G45" s="40" t="s">
        <v>16</v>
      </c>
      <c r="H45" s="40" t="s">
        <v>17</v>
      </c>
      <c r="I45" s="40" t="s">
        <v>256</v>
      </c>
      <c r="J45" s="469"/>
      <c r="K45" s="472"/>
      <c r="L45" s="475"/>
      <c r="M45" s="321" t="s">
        <v>257</v>
      </c>
    </row>
    <row r="46" spans="1:13" ht="13.8" thickBot="1">
      <c r="A46" s="467"/>
      <c r="B46" s="322" t="s">
        <v>922</v>
      </c>
      <c r="C46" s="322">
        <v>4</v>
      </c>
      <c r="D46" s="323" t="s">
        <v>425</v>
      </c>
      <c r="E46" s="324" t="s">
        <v>790</v>
      </c>
      <c r="F46" s="325" t="s">
        <v>923</v>
      </c>
      <c r="G46" s="326" t="s">
        <v>16</v>
      </c>
      <c r="H46" s="326" t="s">
        <v>17</v>
      </c>
      <c r="I46" s="326" t="s">
        <v>256</v>
      </c>
      <c r="J46" s="470"/>
      <c r="K46" s="473"/>
      <c r="L46" s="476"/>
      <c r="M46" s="327" t="s">
        <v>924</v>
      </c>
    </row>
    <row r="47" spans="1:13">
      <c r="A47" s="465"/>
      <c r="B47" s="315"/>
      <c r="C47" s="315">
        <v>2</v>
      </c>
      <c r="D47" s="316" t="s">
        <v>401</v>
      </c>
      <c r="E47" s="317" t="s">
        <v>402</v>
      </c>
      <c r="F47" s="318">
        <v>37790</v>
      </c>
      <c r="G47" s="319" t="s">
        <v>947</v>
      </c>
      <c r="H47" s="319" t="s">
        <v>67</v>
      </c>
      <c r="I47" s="319"/>
      <c r="J47" s="468" t="s">
        <v>18</v>
      </c>
      <c r="K47" s="471" t="s">
        <v>196</v>
      </c>
      <c r="L47" s="474"/>
      <c r="M47" s="320" t="s">
        <v>310</v>
      </c>
    </row>
    <row r="48" spans="1:13">
      <c r="A48" s="466"/>
      <c r="B48" s="112"/>
      <c r="C48" s="112">
        <v>1</v>
      </c>
      <c r="D48" s="37" t="s">
        <v>311</v>
      </c>
      <c r="E48" s="38" t="s">
        <v>312</v>
      </c>
      <c r="F48" s="39">
        <v>38083</v>
      </c>
      <c r="G48" s="40" t="s">
        <v>947</v>
      </c>
      <c r="H48" s="40" t="s">
        <v>67</v>
      </c>
      <c r="I48" s="40"/>
      <c r="J48" s="469" t="s">
        <v>18</v>
      </c>
      <c r="K48" s="472"/>
      <c r="L48" s="475"/>
      <c r="M48" s="321" t="s">
        <v>310</v>
      </c>
    </row>
    <row r="49" spans="1:13">
      <c r="A49" s="466"/>
      <c r="B49" s="112" t="s">
        <v>925</v>
      </c>
      <c r="C49" s="112" t="s">
        <v>710</v>
      </c>
      <c r="D49" s="37" t="s">
        <v>358</v>
      </c>
      <c r="E49" s="38" t="s">
        <v>359</v>
      </c>
      <c r="F49" s="39">
        <v>37966</v>
      </c>
      <c r="G49" s="40" t="s">
        <v>947</v>
      </c>
      <c r="H49" s="40" t="s">
        <v>67</v>
      </c>
      <c r="I49" s="40"/>
      <c r="J49" s="469"/>
      <c r="K49" s="472"/>
      <c r="L49" s="475"/>
      <c r="M49" s="321" t="s">
        <v>310</v>
      </c>
    </row>
    <row r="50" spans="1:13" ht="13.8" thickBot="1">
      <c r="A50" s="467"/>
      <c r="B50" s="322">
        <v>186</v>
      </c>
      <c r="C50" s="322">
        <v>4</v>
      </c>
      <c r="D50" s="323" t="s">
        <v>308</v>
      </c>
      <c r="E50" s="324" t="s">
        <v>309</v>
      </c>
      <c r="F50" s="325">
        <v>37858</v>
      </c>
      <c r="G50" s="326" t="s">
        <v>947</v>
      </c>
      <c r="H50" s="326" t="s">
        <v>67</v>
      </c>
      <c r="I50" s="326"/>
      <c r="J50" s="470"/>
      <c r="K50" s="473"/>
      <c r="L50" s="476"/>
      <c r="M50" s="327" t="s">
        <v>310</v>
      </c>
    </row>
    <row r="51" spans="1:13">
      <c r="A51" s="465"/>
      <c r="B51" s="315" t="s">
        <v>926</v>
      </c>
      <c r="C51" s="315">
        <v>1</v>
      </c>
      <c r="D51" s="316" t="s">
        <v>313</v>
      </c>
      <c r="E51" s="317" t="s">
        <v>927</v>
      </c>
      <c r="F51" s="318">
        <v>37825</v>
      </c>
      <c r="G51" s="319" t="s">
        <v>37</v>
      </c>
      <c r="H51" s="319" t="s">
        <v>24</v>
      </c>
      <c r="I51" s="319"/>
      <c r="J51" s="468" t="s">
        <v>18</v>
      </c>
      <c r="K51" s="471" t="s">
        <v>196</v>
      </c>
      <c r="L51" s="474"/>
      <c r="M51" s="320" t="s">
        <v>928</v>
      </c>
    </row>
    <row r="52" spans="1:13">
      <c r="A52" s="466"/>
      <c r="B52" s="112" t="s">
        <v>929</v>
      </c>
      <c r="C52" s="112" t="s">
        <v>692</v>
      </c>
      <c r="D52" s="37" t="s">
        <v>313</v>
      </c>
      <c r="E52" s="38" t="s">
        <v>930</v>
      </c>
      <c r="F52" s="39" t="s">
        <v>931</v>
      </c>
      <c r="G52" s="40" t="s">
        <v>23</v>
      </c>
      <c r="H52" s="40" t="s">
        <v>24</v>
      </c>
      <c r="I52" s="40"/>
      <c r="J52" s="469" t="s">
        <v>18</v>
      </c>
      <c r="K52" s="472"/>
      <c r="L52" s="475"/>
      <c r="M52" s="321" t="s">
        <v>932</v>
      </c>
    </row>
    <row r="53" spans="1:13">
      <c r="A53" s="466"/>
      <c r="B53" s="112" t="s">
        <v>933</v>
      </c>
      <c r="C53" s="112" t="s">
        <v>710</v>
      </c>
      <c r="D53" s="37" t="s">
        <v>934</v>
      </c>
      <c r="E53" s="38" t="s">
        <v>935</v>
      </c>
      <c r="F53" s="39">
        <v>38309</v>
      </c>
      <c r="G53" s="40" t="s">
        <v>23</v>
      </c>
      <c r="H53" s="40" t="s">
        <v>24</v>
      </c>
      <c r="I53" s="40"/>
      <c r="J53" s="469" t="s">
        <v>18</v>
      </c>
      <c r="K53" s="472"/>
      <c r="L53" s="475"/>
      <c r="M53" s="321" t="s">
        <v>504</v>
      </c>
    </row>
    <row r="54" spans="1:13" ht="13.8" thickBot="1">
      <c r="A54" s="467"/>
      <c r="B54" s="322">
        <v>184</v>
      </c>
      <c r="C54" s="322">
        <v>4</v>
      </c>
      <c r="D54" s="323" t="s">
        <v>791</v>
      </c>
      <c r="E54" s="324" t="s">
        <v>792</v>
      </c>
      <c r="F54" s="325">
        <v>37612</v>
      </c>
      <c r="G54" s="326" t="s">
        <v>37</v>
      </c>
      <c r="H54" s="326" t="s">
        <v>24</v>
      </c>
      <c r="I54" s="326"/>
      <c r="J54" s="470"/>
      <c r="K54" s="473"/>
      <c r="L54" s="476"/>
      <c r="M54" s="327" t="s">
        <v>788</v>
      </c>
    </row>
  </sheetData>
  <mergeCells count="48">
    <mergeCell ref="A7:A10"/>
    <mergeCell ref="J7:J10"/>
    <mergeCell ref="K7:K10"/>
    <mergeCell ref="L7:L10"/>
    <mergeCell ref="A11:A14"/>
    <mergeCell ref="J11:J14"/>
    <mergeCell ref="K11:K14"/>
    <mergeCell ref="L11:L14"/>
    <mergeCell ref="A15:A18"/>
    <mergeCell ref="J15:J18"/>
    <mergeCell ref="K15:K18"/>
    <mergeCell ref="L15:L18"/>
    <mergeCell ref="A19:A22"/>
    <mergeCell ref="J19:J22"/>
    <mergeCell ref="K19:K22"/>
    <mergeCell ref="L19:L22"/>
    <mergeCell ref="A23:A26"/>
    <mergeCell ref="J23:J26"/>
    <mergeCell ref="K23:K26"/>
    <mergeCell ref="L23:L26"/>
    <mergeCell ref="A27:A30"/>
    <mergeCell ref="J27:J30"/>
    <mergeCell ref="K27:K30"/>
    <mergeCell ref="L27:L30"/>
    <mergeCell ref="A31:A34"/>
    <mergeCell ref="J31:J34"/>
    <mergeCell ref="K31:K34"/>
    <mergeCell ref="L31:L34"/>
    <mergeCell ref="A35:A38"/>
    <mergeCell ref="J35:J38"/>
    <mergeCell ref="K35:K38"/>
    <mergeCell ref="L35:L38"/>
    <mergeCell ref="A39:A42"/>
    <mergeCell ref="J39:J42"/>
    <mergeCell ref="K39:K42"/>
    <mergeCell ref="L39:L42"/>
    <mergeCell ref="A43:A46"/>
    <mergeCell ref="J43:J46"/>
    <mergeCell ref="K43:K46"/>
    <mergeCell ref="L43:L46"/>
    <mergeCell ref="A47:A50"/>
    <mergeCell ref="J47:J50"/>
    <mergeCell ref="K47:K50"/>
    <mergeCell ref="L47:L50"/>
    <mergeCell ref="A51:A54"/>
    <mergeCell ref="J51:J54"/>
    <mergeCell ref="K51:K54"/>
    <mergeCell ref="L51:L54"/>
  </mergeCells>
  <printOptions horizontalCentered="1"/>
  <pageMargins left="0.39370078740157483" right="0.39370078740157483" top="0.19685039370078741" bottom="0.19685039370078741" header="0.39370078740157483" footer="0.39370078740157483"/>
  <pageSetup paperSize="9" scale="9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0"/>
  <sheetViews>
    <sheetView zoomScale="99" zoomScaleNormal="99" workbookViewId="0">
      <selection activeCell="F20" sqref="F20"/>
    </sheetView>
  </sheetViews>
  <sheetFormatPr defaultColWidth="9.109375" defaultRowHeight="13.2"/>
  <cols>
    <col min="1" max="1" width="5" style="51" customWidth="1"/>
    <col min="2" max="2" width="5.6640625" style="51" hidden="1" customWidth="1"/>
    <col min="3" max="3" width="10.88671875" style="51" customWidth="1"/>
    <col min="4" max="4" width="13.6640625" style="51" bestFit="1" customWidth="1"/>
    <col min="5" max="5" width="10.109375" style="431" customWidth="1"/>
    <col min="6" max="6" width="12.33203125" style="432" customWidth="1"/>
    <col min="7" max="7" width="9.44140625" style="432" customWidth="1"/>
    <col min="8" max="8" width="10" style="432" customWidth="1"/>
    <col min="9" max="9" width="5.88671875" style="432" bestFit="1" customWidth="1"/>
    <col min="10" max="10" width="8.109375" style="439" customWidth="1"/>
    <col min="11" max="11" width="4.88671875" style="439" bestFit="1" customWidth="1"/>
    <col min="12" max="12" width="7.5546875" style="391" hidden="1" customWidth="1"/>
    <col min="13" max="13" width="4.44140625" style="439" hidden="1" customWidth="1"/>
    <col min="14" max="14" width="5.33203125" style="15" customWidth="1"/>
    <col min="15" max="15" width="22.5546875" style="437" bestFit="1" customWidth="1"/>
    <col min="16" max="16" width="5.44140625" style="51" hidden="1" customWidth="1"/>
    <col min="17" max="16384" width="9.109375" style="51"/>
  </cols>
  <sheetData>
    <row r="1" spans="1:16" s="49" customFormat="1" ht="15.6">
      <c r="A1" s="120" t="s">
        <v>0</v>
      </c>
      <c r="D1" s="121"/>
      <c r="E1" s="122"/>
      <c r="F1" s="122"/>
      <c r="G1" s="122"/>
      <c r="H1" s="123"/>
      <c r="I1" s="123"/>
      <c r="J1" s="124"/>
      <c r="K1" s="124"/>
      <c r="L1" s="125"/>
      <c r="M1" s="124"/>
      <c r="N1" s="7"/>
    </row>
    <row r="2" spans="1:16" s="49" customFormat="1" ht="15.6">
      <c r="A2" s="2" t="s">
        <v>1005</v>
      </c>
      <c r="D2" s="121"/>
      <c r="E2" s="122"/>
      <c r="F2" s="122"/>
      <c r="G2" s="123"/>
      <c r="H2" s="123"/>
      <c r="I2" s="124"/>
      <c r="J2" s="124"/>
      <c r="K2" s="124"/>
      <c r="L2" s="124"/>
      <c r="M2" s="124"/>
      <c r="N2" s="8"/>
    </row>
    <row r="3" spans="1:16" s="437" customFormat="1" ht="12" customHeight="1">
      <c r="A3" s="51"/>
      <c r="B3" s="51"/>
      <c r="C3" s="51"/>
      <c r="D3" s="417"/>
      <c r="E3" s="434"/>
      <c r="F3" s="435"/>
      <c r="G3" s="435"/>
      <c r="H3" s="435"/>
      <c r="I3" s="435"/>
      <c r="J3" s="391"/>
      <c r="K3" s="391"/>
      <c r="L3" s="391"/>
      <c r="M3" s="391"/>
      <c r="N3" s="15"/>
      <c r="O3" s="436"/>
    </row>
    <row r="4" spans="1:16" s="54" customFormat="1" ht="15.6">
      <c r="C4" s="49" t="s">
        <v>1143</v>
      </c>
      <c r="D4" s="49"/>
      <c r="E4" s="434"/>
      <c r="F4" s="438"/>
      <c r="G4" s="438"/>
      <c r="H4" s="432"/>
      <c r="I4" s="432"/>
      <c r="J4" s="439"/>
      <c r="K4" s="439"/>
      <c r="L4" s="391"/>
      <c r="M4" s="439"/>
      <c r="N4" s="15"/>
      <c r="O4" s="437"/>
    </row>
    <row r="5" spans="1:16" ht="18" customHeight="1" thickBot="1">
      <c r="C5" s="440">
        <v>1</v>
      </c>
      <c r="D5" s="417" t="s">
        <v>842</v>
      </c>
      <c r="E5" s="434"/>
      <c r="F5" s="438"/>
      <c r="G5" s="438"/>
    </row>
    <row r="6" spans="1:16" s="118" customFormat="1" ht="21.75" customHeight="1" thickBot="1">
      <c r="A6" s="441" t="s">
        <v>49</v>
      </c>
      <c r="B6" s="442" t="s">
        <v>50</v>
      </c>
      <c r="C6" s="443" t="s">
        <v>4</v>
      </c>
      <c r="D6" s="421" t="s">
        <v>5</v>
      </c>
      <c r="E6" s="422" t="s">
        <v>6</v>
      </c>
      <c r="F6" s="341" t="s">
        <v>7</v>
      </c>
      <c r="G6" s="28" t="s">
        <v>8</v>
      </c>
      <c r="H6" s="29" t="s">
        <v>9</v>
      </c>
      <c r="I6" s="341" t="s">
        <v>10</v>
      </c>
      <c r="J6" s="422" t="s">
        <v>52</v>
      </c>
      <c r="K6" s="422" t="s">
        <v>53</v>
      </c>
      <c r="L6" s="422" t="s">
        <v>54</v>
      </c>
      <c r="M6" s="422" t="s">
        <v>53</v>
      </c>
      <c r="N6" s="58" t="s">
        <v>12</v>
      </c>
      <c r="O6" s="444" t="s">
        <v>13</v>
      </c>
    </row>
    <row r="7" spans="1:16" ht="18" customHeight="1">
      <c r="A7" s="407">
        <v>1</v>
      </c>
      <c r="B7" s="445">
        <v>1</v>
      </c>
      <c r="C7" s="164"/>
      <c r="D7" s="165"/>
      <c r="E7" s="166"/>
      <c r="F7" s="167"/>
      <c r="G7" s="167"/>
      <c r="H7" s="167"/>
      <c r="I7" s="410"/>
      <c r="J7" s="446"/>
      <c r="K7" s="447"/>
      <c r="L7" s="448"/>
      <c r="M7" s="447"/>
      <c r="N7" s="112"/>
      <c r="O7" s="167"/>
      <c r="P7" s="437"/>
    </row>
    <row r="8" spans="1:16" ht="18" customHeight="1">
      <c r="A8" s="407">
        <v>2</v>
      </c>
      <c r="B8" s="445">
        <v>1</v>
      </c>
      <c r="C8" s="164" t="s">
        <v>1144</v>
      </c>
      <c r="D8" s="165" t="s">
        <v>1145</v>
      </c>
      <c r="E8" s="166" t="s">
        <v>529</v>
      </c>
      <c r="F8" s="167" t="s">
        <v>16</v>
      </c>
      <c r="G8" s="167" t="s">
        <v>17</v>
      </c>
      <c r="H8" s="167" t="s">
        <v>256</v>
      </c>
      <c r="I8" s="410"/>
      <c r="J8" s="446">
        <v>10.07</v>
      </c>
      <c r="K8" s="447">
        <v>0.158</v>
      </c>
      <c r="L8" s="448"/>
      <c r="M8" s="447"/>
      <c r="N8" s="112" t="str">
        <f t="shared" ref="N8:N12" si="0">IF(ISBLANK(J8),"",IF(J8&lt;=8.9,"KSM",IF(J8&lt;=9.5,"I A",IF(J8&lt;=10.24,"II A",IF(J8&lt;=11.24,"III A",IF(J8&lt;=12.34,"I JA",IF(J8&lt;=13.14,"II JA",IF(J8&lt;=13.74,"III JA"))))))))</f>
        <v>II A</v>
      </c>
      <c r="O8" s="167" t="s">
        <v>257</v>
      </c>
      <c r="P8" s="437" t="s">
        <v>1146</v>
      </c>
    </row>
    <row r="9" spans="1:16" ht="18" customHeight="1">
      <c r="A9" s="407">
        <v>3</v>
      </c>
      <c r="B9" s="445">
        <v>1</v>
      </c>
      <c r="C9" s="164" t="s">
        <v>90</v>
      </c>
      <c r="D9" s="165" t="s">
        <v>866</v>
      </c>
      <c r="E9" s="166" t="s">
        <v>867</v>
      </c>
      <c r="F9" s="167" t="s">
        <v>321</v>
      </c>
      <c r="G9" s="167" t="s">
        <v>61</v>
      </c>
      <c r="H9" s="167" t="s">
        <v>322</v>
      </c>
      <c r="I9" s="410"/>
      <c r="J9" s="446">
        <v>9.65</v>
      </c>
      <c r="K9" s="447">
        <v>0.36499999999999999</v>
      </c>
      <c r="L9" s="448"/>
      <c r="M9" s="447"/>
      <c r="N9" s="112" t="str">
        <f t="shared" si="0"/>
        <v>II A</v>
      </c>
      <c r="O9" s="167" t="s">
        <v>323</v>
      </c>
      <c r="P9" s="437" t="s">
        <v>1147</v>
      </c>
    </row>
    <row r="10" spans="1:16" ht="18" customHeight="1">
      <c r="A10" s="407">
        <v>4</v>
      </c>
      <c r="B10" s="445">
        <v>1</v>
      </c>
      <c r="C10" s="164" t="s">
        <v>852</v>
      </c>
      <c r="D10" s="165" t="s">
        <v>853</v>
      </c>
      <c r="E10" s="166" t="s">
        <v>854</v>
      </c>
      <c r="F10" s="167" t="s">
        <v>187</v>
      </c>
      <c r="G10" s="167" t="s">
        <v>24</v>
      </c>
      <c r="H10" s="167" t="s">
        <v>850</v>
      </c>
      <c r="I10" s="410"/>
      <c r="J10" s="446">
        <v>8.7899999999999991</v>
      </c>
      <c r="K10" s="447">
        <v>0.17499999999999999</v>
      </c>
      <c r="L10" s="448"/>
      <c r="M10" s="447"/>
      <c r="N10" s="112" t="s">
        <v>605</v>
      </c>
      <c r="O10" s="167" t="s">
        <v>851</v>
      </c>
      <c r="P10" s="437" t="s">
        <v>1148</v>
      </c>
    </row>
    <row r="11" spans="1:16" ht="18" customHeight="1">
      <c r="A11" s="407">
        <v>5</v>
      </c>
      <c r="B11" s="445">
        <v>1</v>
      </c>
      <c r="C11" s="164" t="s">
        <v>127</v>
      </c>
      <c r="D11" s="165" t="s">
        <v>877</v>
      </c>
      <c r="E11" s="166">
        <v>37462</v>
      </c>
      <c r="F11" s="167" t="s">
        <v>240</v>
      </c>
      <c r="G11" s="167" t="s">
        <v>171</v>
      </c>
      <c r="H11" s="167"/>
      <c r="I11" s="410"/>
      <c r="J11" s="446">
        <v>9.56</v>
      </c>
      <c r="K11" s="447">
        <v>0.20599999999999999</v>
      </c>
      <c r="L11" s="448"/>
      <c r="M11" s="447"/>
      <c r="N11" s="112" t="str">
        <f t="shared" si="0"/>
        <v>II A</v>
      </c>
      <c r="O11" s="167" t="s">
        <v>333</v>
      </c>
      <c r="P11" s="437" t="s">
        <v>1149</v>
      </c>
    </row>
    <row r="12" spans="1:16" ht="18" customHeight="1">
      <c r="A12" s="407">
        <v>6</v>
      </c>
      <c r="B12" s="445">
        <v>1</v>
      </c>
      <c r="C12" s="164" t="s">
        <v>57</v>
      </c>
      <c r="D12" s="165" t="s">
        <v>643</v>
      </c>
      <c r="E12" s="166" t="s">
        <v>644</v>
      </c>
      <c r="F12" s="167" t="s">
        <v>235</v>
      </c>
      <c r="G12" s="167" t="s">
        <v>236</v>
      </c>
      <c r="H12" s="167"/>
      <c r="I12" s="410"/>
      <c r="J12" s="446">
        <v>10.32</v>
      </c>
      <c r="K12" s="447">
        <v>0.156</v>
      </c>
      <c r="L12" s="448"/>
      <c r="M12" s="447"/>
      <c r="N12" s="112" t="str">
        <f t="shared" si="0"/>
        <v>III A</v>
      </c>
      <c r="O12" s="167" t="s">
        <v>237</v>
      </c>
      <c r="P12" s="437" t="s">
        <v>1150</v>
      </c>
    </row>
    <row r="13" spans="1:16" ht="18" customHeight="1" thickBot="1">
      <c r="C13" s="440">
        <v>2</v>
      </c>
      <c r="D13" s="417" t="s">
        <v>842</v>
      </c>
      <c r="E13" s="434"/>
      <c r="F13" s="438"/>
      <c r="G13" s="438"/>
    </row>
    <row r="14" spans="1:16" s="118" customFormat="1" ht="21.75" customHeight="1" thickBot="1">
      <c r="A14" s="441" t="s">
        <v>49</v>
      </c>
      <c r="B14" s="442" t="s">
        <v>50</v>
      </c>
      <c r="C14" s="443" t="s">
        <v>4</v>
      </c>
      <c r="D14" s="421" t="s">
        <v>5</v>
      </c>
      <c r="E14" s="422" t="s">
        <v>6</v>
      </c>
      <c r="F14" s="341" t="s">
        <v>7</v>
      </c>
      <c r="G14" s="28" t="s">
        <v>8</v>
      </c>
      <c r="H14" s="29" t="s">
        <v>9</v>
      </c>
      <c r="I14" s="341" t="s">
        <v>10</v>
      </c>
      <c r="J14" s="422" t="s">
        <v>52</v>
      </c>
      <c r="K14" s="422" t="s">
        <v>53</v>
      </c>
      <c r="L14" s="422" t="s">
        <v>54</v>
      </c>
      <c r="M14" s="422" t="s">
        <v>53</v>
      </c>
      <c r="N14" s="58" t="s">
        <v>12</v>
      </c>
      <c r="O14" s="444" t="s">
        <v>13</v>
      </c>
    </row>
    <row r="15" spans="1:16" ht="18" customHeight="1">
      <c r="A15" s="407">
        <v>1</v>
      </c>
      <c r="B15" s="445"/>
      <c r="C15" s="164"/>
      <c r="D15" s="165"/>
      <c r="E15" s="166"/>
      <c r="F15" s="167"/>
      <c r="G15" s="167"/>
      <c r="H15" s="167"/>
      <c r="I15" s="410"/>
      <c r="J15" s="446"/>
      <c r="K15" s="447"/>
      <c r="L15" s="448"/>
      <c r="M15" s="447"/>
      <c r="N15" s="112"/>
      <c r="O15" s="167"/>
      <c r="P15" s="437"/>
    </row>
    <row r="16" spans="1:16" ht="18" customHeight="1">
      <c r="A16" s="407">
        <v>2</v>
      </c>
      <c r="B16" s="445">
        <v>2</v>
      </c>
      <c r="C16" s="164" t="s">
        <v>26</v>
      </c>
      <c r="D16" s="165" t="s">
        <v>882</v>
      </c>
      <c r="E16" s="166">
        <v>37758</v>
      </c>
      <c r="F16" s="167" t="s">
        <v>373</v>
      </c>
      <c r="G16" s="167" t="s">
        <v>236</v>
      </c>
      <c r="H16" s="167" t="s">
        <v>639</v>
      </c>
      <c r="I16" s="410"/>
      <c r="J16" s="446">
        <v>10.28</v>
      </c>
      <c r="K16" s="447">
        <v>0.41599999999999998</v>
      </c>
      <c r="L16" s="448"/>
      <c r="M16" s="447"/>
      <c r="N16" s="112" t="str">
        <f t="shared" ref="N16" si="1">IF(ISBLANK(J16),"",IF(J16&lt;=8.9,"KSM",IF(J16&lt;=9.5,"I A",IF(J16&lt;=10.24,"II A",IF(J16&lt;=11.24,"III A",IF(J16&lt;=12.34,"I JA",IF(J16&lt;=13.14,"II JA",IF(J16&lt;=13.74,"III JA"))))))))</f>
        <v>III A</v>
      </c>
      <c r="O16" s="167" t="s">
        <v>640</v>
      </c>
      <c r="P16" s="437" t="s">
        <v>1151</v>
      </c>
    </row>
    <row r="17" spans="1:16" ht="18" customHeight="1">
      <c r="A17" s="407">
        <v>3</v>
      </c>
      <c r="B17" s="445">
        <v>2</v>
      </c>
      <c r="C17" s="164" t="s">
        <v>1152</v>
      </c>
      <c r="D17" s="165" t="s">
        <v>175</v>
      </c>
      <c r="E17" s="166" t="s">
        <v>1153</v>
      </c>
      <c r="F17" s="167" t="s">
        <v>16</v>
      </c>
      <c r="G17" s="167" t="s">
        <v>17</v>
      </c>
      <c r="H17" s="167" t="s">
        <v>256</v>
      </c>
      <c r="I17" s="410"/>
      <c r="J17" s="446">
        <v>9.49</v>
      </c>
      <c r="K17" s="447">
        <v>0.34499999999999997</v>
      </c>
      <c r="L17" s="448"/>
      <c r="M17" s="447"/>
      <c r="N17" s="112" t="s">
        <v>1307</v>
      </c>
      <c r="O17" s="167" t="s">
        <v>924</v>
      </c>
      <c r="P17" s="437" t="s">
        <v>1154</v>
      </c>
    </row>
    <row r="18" spans="1:16" ht="18" customHeight="1">
      <c r="A18" s="407">
        <v>4</v>
      </c>
      <c r="B18" s="445">
        <v>2</v>
      </c>
      <c r="C18" s="164" t="s">
        <v>26</v>
      </c>
      <c r="D18" s="165" t="s">
        <v>1155</v>
      </c>
      <c r="E18" s="166">
        <v>37659</v>
      </c>
      <c r="F18" s="167" t="s">
        <v>240</v>
      </c>
      <c r="G18" s="167" t="s">
        <v>171</v>
      </c>
      <c r="H18" s="167"/>
      <c r="I18" s="410"/>
      <c r="J18" s="446">
        <v>9.16</v>
      </c>
      <c r="K18" s="447">
        <v>0.14799999999999999</v>
      </c>
      <c r="L18" s="448"/>
      <c r="M18" s="447"/>
      <c r="N18" s="112" t="str">
        <f>IF(ISBLANK(J18),"",IF(J18&lt;=8.9,"KSM",IF(J18&lt;=9.5,"I A",IF(J18&lt;=10.24,"II A",IF(J18&lt;=11.24,"III A",IF(J18&lt;=12.34,"I JA",IF(J18&lt;=13.14,"II JA",IF(J18&lt;=13.74,"III JA"))))))))</f>
        <v>I A</v>
      </c>
      <c r="O18" s="167" t="s">
        <v>172</v>
      </c>
      <c r="P18" s="437" t="s">
        <v>1156</v>
      </c>
    </row>
    <row r="19" spans="1:16" ht="18" customHeight="1">
      <c r="A19" s="407">
        <v>5</v>
      </c>
      <c r="B19" s="445">
        <v>2</v>
      </c>
      <c r="C19" s="164" t="s">
        <v>135</v>
      </c>
      <c r="D19" s="165" t="s">
        <v>1157</v>
      </c>
      <c r="E19" s="166">
        <v>37843</v>
      </c>
      <c r="F19" s="167" t="s">
        <v>240</v>
      </c>
      <c r="G19" s="167" t="s">
        <v>171</v>
      </c>
      <c r="H19" s="167"/>
      <c r="I19" s="410"/>
      <c r="J19" s="446">
        <v>9.7200000000000006</v>
      </c>
      <c r="K19" s="447">
        <v>0.14799999999999999</v>
      </c>
      <c r="L19" s="448"/>
      <c r="M19" s="447"/>
      <c r="N19" s="112" t="str">
        <f>IF(ISBLANK(J19),"",IF(J19&lt;=8.9,"KSM",IF(J19&lt;=9.5,"I A",IF(J19&lt;=10.24,"II A",IF(J19&lt;=11.24,"III A",IF(J19&lt;=12.34,"I JA",IF(J19&lt;=13.14,"II JA",IF(J19&lt;=13.74,"III JA"))))))))</f>
        <v>II A</v>
      </c>
      <c r="O19" s="167" t="s">
        <v>176</v>
      </c>
      <c r="P19" s="437" t="s">
        <v>1158</v>
      </c>
    </row>
    <row r="20" spans="1:16" ht="18" customHeight="1">
      <c r="A20" s="407">
        <v>6</v>
      </c>
      <c r="B20" s="445">
        <v>2</v>
      </c>
      <c r="C20" s="164" t="s">
        <v>1009</v>
      </c>
      <c r="D20" s="165" t="s">
        <v>1159</v>
      </c>
      <c r="E20" s="166">
        <v>37456</v>
      </c>
      <c r="F20" s="167" t="s">
        <v>373</v>
      </c>
      <c r="G20" s="167" t="s">
        <v>236</v>
      </c>
      <c r="H20" s="167" t="s">
        <v>639</v>
      </c>
      <c r="I20" s="410"/>
      <c r="J20" s="446">
        <v>10.4</v>
      </c>
      <c r="K20" s="447">
        <v>0.66400000000000003</v>
      </c>
      <c r="L20" s="448"/>
      <c r="M20" s="447"/>
      <c r="N20" s="112" t="str">
        <f>IF(ISBLANK(J20),"",IF(J20&lt;=8.9,"KSM",IF(J20&lt;=9.5,"I A",IF(J20&lt;=10.24,"II A",IF(J20&lt;=11.24,"III A",IF(J20&lt;=12.34,"I JA",IF(J20&lt;=13.14,"II JA",IF(J20&lt;=13.74,"III JA"))))))))</f>
        <v>III A</v>
      </c>
      <c r="O20" s="167" t="s">
        <v>640</v>
      </c>
      <c r="P20" s="437" t="s">
        <v>1160</v>
      </c>
    </row>
  </sheetData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"/>
  <sheetViews>
    <sheetView zoomScale="99" zoomScaleNormal="99" workbookViewId="0">
      <selection activeCell="N21" sqref="N21"/>
    </sheetView>
  </sheetViews>
  <sheetFormatPr defaultColWidth="9.109375" defaultRowHeight="13.2"/>
  <cols>
    <col min="1" max="1" width="5" style="51" customWidth="1"/>
    <col min="2" max="2" width="5.6640625" style="51" hidden="1" customWidth="1"/>
    <col min="3" max="3" width="10.88671875" style="51" customWidth="1"/>
    <col min="4" max="4" width="13.6640625" style="51" bestFit="1" customWidth="1"/>
    <col min="5" max="5" width="10.109375" style="431" customWidth="1"/>
    <col min="6" max="6" width="12.33203125" style="432" customWidth="1"/>
    <col min="7" max="7" width="9.44140625" style="432" customWidth="1"/>
    <col min="8" max="8" width="10" style="432" customWidth="1"/>
    <col min="9" max="9" width="5.88671875" style="432" bestFit="1" customWidth="1"/>
    <col min="10" max="10" width="8.109375" style="439" customWidth="1"/>
    <col min="11" max="11" width="4.88671875" style="439" bestFit="1" customWidth="1"/>
    <col min="12" max="12" width="7.5546875" style="391" customWidth="1"/>
    <col min="13" max="13" width="5" style="439" customWidth="1"/>
    <col min="14" max="14" width="4.6640625" style="15" bestFit="1" customWidth="1"/>
    <col min="15" max="15" width="22.5546875" style="437" bestFit="1" customWidth="1"/>
    <col min="16" max="16" width="5.44140625" style="51" hidden="1" customWidth="1"/>
    <col min="17" max="16384" width="9.109375" style="51"/>
  </cols>
  <sheetData>
    <row r="1" spans="1:16" s="49" customFormat="1" ht="15.6">
      <c r="A1" s="120" t="s">
        <v>0</v>
      </c>
      <c r="D1" s="121"/>
      <c r="E1" s="122"/>
      <c r="F1" s="122"/>
      <c r="G1" s="122"/>
      <c r="H1" s="123"/>
      <c r="I1" s="123"/>
      <c r="J1" s="124"/>
      <c r="K1" s="124"/>
      <c r="L1" s="125"/>
      <c r="M1" s="124"/>
      <c r="N1" s="7"/>
    </row>
    <row r="2" spans="1:16" s="49" customFormat="1" ht="15.6">
      <c r="A2" s="2" t="s">
        <v>1005</v>
      </c>
      <c r="D2" s="121"/>
      <c r="E2" s="122"/>
      <c r="F2" s="122"/>
      <c r="G2" s="123"/>
      <c r="H2" s="123"/>
      <c r="I2" s="124"/>
      <c r="J2" s="124"/>
      <c r="K2" s="124"/>
      <c r="L2" s="124"/>
      <c r="M2" s="124"/>
      <c r="N2" s="8"/>
    </row>
    <row r="3" spans="1:16" s="437" customFormat="1" ht="12" customHeight="1">
      <c r="A3" s="51"/>
      <c r="B3" s="51"/>
      <c r="C3" s="51"/>
      <c r="D3" s="417"/>
      <c r="E3" s="434"/>
      <c r="F3" s="435"/>
      <c r="G3" s="435"/>
      <c r="H3" s="435"/>
      <c r="I3" s="435"/>
      <c r="J3" s="391"/>
      <c r="K3" s="391"/>
      <c r="L3" s="391"/>
      <c r="M3" s="391"/>
      <c r="N3" s="15"/>
      <c r="O3" s="436"/>
    </row>
    <row r="4" spans="1:16" s="54" customFormat="1" ht="15.6">
      <c r="C4" s="49" t="s">
        <v>1143</v>
      </c>
      <c r="D4" s="49"/>
      <c r="E4" s="434"/>
      <c r="F4" s="438"/>
      <c r="G4" s="438"/>
      <c r="H4" s="432"/>
      <c r="I4" s="432"/>
      <c r="J4" s="439"/>
      <c r="K4" s="439"/>
      <c r="L4" s="391"/>
      <c r="M4" s="439"/>
      <c r="N4" s="15"/>
      <c r="O4" s="437"/>
    </row>
    <row r="5" spans="1:16" ht="18" customHeight="1" thickBot="1">
      <c r="C5" s="440"/>
      <c r="D5" s="417" t="s">
        <v>445</v>
      </c>
      <c r="E5" s="434"/>
      <c r="F5" s="438"/>
      <c r="G5" s="438"/>
    </row>
    <row r="6" spans="1:16" s="118" customFormat="1" ht="21.75" customHeight="1" thickBot="1">
      <c r="A6" s="441" t="s">
        <v>46</v>
      </c>
      <c r="B6" s="442" t="s">
        <v>50</v>
      </c>
      <c r="C6" s="443" t="s">
        <v>4</v>
      </c>
      <c r="D6" s="421" t="s">
        <v>5</v>
      </c>
      <c r="E6" s="422" t="s">
        <v>6</v>
      </c>
      <c r="F6" s="341" t="s">
        <v>7</v>
      </c>
      <c r="G6" s="28" t="s">
        <v>8</v>
      </c>
      <c r="H6" s="29" t="s">
        <v>9</v>
      </c>
      <c r="I6" s="341" t="s">
        <v>10</v>
      </c>
      <c r="J6" s="422" t="s">
        <v>52</v>
      </c>
      <c r="K6" s="422" t="s">
        <v>53</v>
      </c>
      <c r="L6" s="422" t="s">
        <v>54</v>
      </c>
      <c r="M6" s="422" t="s">
        <v>53</v>
      </c>
      <c r="N6" s="58" t="s">
        <v>12</v>
      </c>
      <c r="O6" s="444" t="s">
        <v>13</v>
      </c>
    </row>
    <row r="7" spans="1:16" ht="18" customHeight="1">
      <c r="A7" s="407">
        <v>1</v>
      </c>
      <c r="B7" s="445">
        <v>1</v>
      </c>
      <c r="C7" s="164" t="s">
        <v>852</v>
      </c>
      <c r="D7" s="165" t="s">
        <v>853</v>
      </c>
      <c r="E7" s="166" t="s">
        <v>854</v>
      </c>
      <c r="F7" s="167" t="s">
        <v>187</v>
      </c>
      <c r="G7" s="167" t="s">
        <v>24</v>
      </c>
      <c r="H7" s="167" t="s">
        <v>850</v>
      </c>
      <c r="I7" s="410">
        <v>18</v>
      </c>
      <c r="J7" s="446">
        <v>8.7899999999999991</v>
      </c>
      <c r="K7" s="447">
        <v>0.17499999999999999</v>
      </c>
      <c r="L7" s="448">
        <v>8.7799999999999994</v>
      </c>
      <c r="M7" s="447">
        <v>0.182</v>
      </c>
      <c r="N7" s="112" t="s">
        <v>605</v>
      </c>
      <c r="O7" s="167" t="s">
        <v>851</v>
      </c>
      <c r="P7" s="437" t="s">
        <v>1148</v>
      </c>
    </row>
    <row r="8" spans="1:16" ht="18" customHeight="1">
      <c r="A8" s="407">
        <v>2</v>
      </c>
      <c r="B8" s="445">
        <v>2</v>
      </c>
      <c r="C8" s="164" t="s">
        <v>26</v>
      </c>
      <c r="D8" s="165" t="s">
        <v>1155</v>
      </c>
      <c r="E8" s="166">
        <v>37659</v>
      </c>
      <c r="F8" s="167" t="s">
        <v>240</v>
      </c>
      <c r="G8" s="167" t="s">
        <v>171</v>
      </c>
      <c r="H8" s="167"/>
      <c r="I8" s="410">
        <v>14</v>
      </c>
      <c r="J8" s="446">
        <v>9.16</v>
      </c>
      <c r="K8" s="447">
        <v>0.14799999999999999</v>
      </c>
      <c r="L8" s="448">
        <v>8.7899999999999991</v>
      </c>
      <c r="M8" s="447">
        <v>0.14599999999999999</v>
      </c>
      <c r="N8" s="112" t="str">
        <f t="shared" ref="N8:N12" si="0">IF(ISBLANK(J8),"",IF(J8&lt;=8.9,"KSM",IF(J8&lt;=9.5,"I A",IF(J8&lt;=10.24,"II A",IF(J8&lt;=11.24,"III A",IF(J8&lt;=12.34,"I JA",IF(J8&lt;=13.14,"II JA",IF(J8&lt;=13.74,"III JA"))))))))</f>
        <v>I A</v>
      </c>
      <c r="O8" s="167" t="s">
        <v>172</v>
      </c>
      <c r="P8" s="437" t="s">
        <v>1156</v>
      </c>
    </row>
    <row r="9" spans="1:16" ht="18" customHeight="1">
      <c r="A9" s="407">
        <v>3</v>
      </c>
      <c r="B9" s="445">
        <v>1</v>
      </c>
      <c r="C9" s="164" t="s">
        <v>127</v>
      </c>
      <c r="D9" s="165" t="s">
        <v>877</v>
      </c>
      <c r="E9" s="166">
        <v>37462</v>
      </c>
      <c r="F9" s="167" t="s">
        <v>240</v>
      </c>
      <c r="G9" s="167" t="s">
        <v>171</v>
      </c>
      <c r="H9" s="167"/>
      <c r="I9" s="410">
        <v>11</v>
      </c>
      <c r="J9" s="446">
        <v>9.56</v>
      </c>
      <c r="K9" s="447">
        <v>0.20599999999999999</v>
      </c>
      <c r="L9" s="448">
        <v>9.33</v>
      </c>
      <c r="M9" s="447">
        <v>0.63400000000000001</v>
      </c>
      <c r="N9" s="112" t="str">
        <f t="shared" si="0"/>
        <v>II A</v>
      </c>
      <c r="O9" s="167" t="s">
        <v>333</v>
      </c>
      <c r="P9" s="437" t="s">
        <v>1149</v>
      </c>
    </row>
    <row r="10" spans="1:16" ht="18" customHeight="1">
      <c r="A10" s="407">
        <v>4</v>
      </c>
      <c r="B10" s="445">
        <v>1</v>
      </c>
      <c r="C10" s="164" t="s">
        <v>90</v>
      </c>
      <c r="D10" s="165" t="s">
        <v>866</v>
      </c>
      <c r="E10" s="166" t="s">
        <v>867</v>
      </c>
      <c r="F10" s="167" t="s">
        <v>321</v>
      </c>
      <c r="G10" s="167" t="s">
        <v>61</v>
      </c>
      <c r="H10" s="167" t="s">
        <v>322</v>
      </c>
      <c r="I10" s="410">
        <v>9</v>
      </c>
      <c r="J10" s="446">
        <v>9.65</v>
      </c>
      <c r="K10" s="447">
        <v>0.36499999999999999</v>
      </c>
      <c r="L10" s="448">
        <v>9.41</v>
      </c>
      <c r="M10" s="447">
        <v>0.247</v>
      </c>
      <c r="N10" s="112" t="str">
        <f t="shared" si="0"/>
        <v>II A</v>
      </c>
      <c r="O10" s="167" t="s">
        <v>323</v>
      </c>
      <c r="P10" s="437" t="s">
        <v>1147</v>
      </c>
    </row>
    <row r="11" spans="1:16" ht="18" customHeight="1">
      <c r="A11" s="407">
        <v>5</v>
      </c>
      <c r="B11" s="445">
        <v>2</v>
      </c>
      <c r="C11" s="164" t="s">
        <v>1152</v>
      </c>
      <c r="D11" s="165" t="s">
        <v>175</v>
      </c>
      <c r="E11" s="166" t="s">
        <v>1153</v>
      </c>
      <c r="F11" s="167" t="s">
        <v>16</v>
      </c>
      <c r="G11" s="167" t="s">
        <v>17</v>
      </c>
      <c r="H11" s="167" t="s">
        <v>256</v>
      </c>
      <c r="I11" s="410">
        <v>8</v>
      </c>
      <c r="J11" s="446">
        <v>9.49</v>
      </c>
      <c r="K11" s="447">
        <v>0.34499999999999997</v>
      </c>
      <c r="L11" s="448">
        <v>9.4499999999999993</v>
      </c>
      <c r="M11" s="447">
        <v>0.38400000000000001</v>
      </c>
      <c r="N11" s="112" t="s">
        <v>1307</v>
      </c>
      <c r="O11" s="167" t="s">
        <v>924</v>
      </c>
      <c r="P11" s="437" t="s">
        <v>1154</v>
      </c>
    </row>
    <row r="12" spans="1:16" ht="18" customHeight="1" thickBot="1">
      <c r="A12" s="407">
        <v>6</v>
      </c>
      <c r="B12" s="445">
        <v>2</v>
      </c>
      <c r="C12" s="164" t="s">
        <v>135</v>
      </c>
      <c r="D12" s="165" t="s">
        <v>1157</v>
      </c>
      <c r="E12" s="166">
        <v>37843</v>
      </c>
      <c r="F12" s="167" t="s">
        <v>240</v>
      </c>
      <c r="G12" s="167" t="s">
        <v>171</v>
      </c>
      <c r="H12" s="167"/>
      <c r="I12" s="410">
        <v>7</v>
      </c>
      <c r="J12" s="446">
        <v>9.7200000000000006</v>
      </c>
      <c r="K12" s="447">
        <v>0.14799999999999999</v>
      </c>
      <c r="L12" s="448" t="s">
        <v>1050</v>
      </c>
      <c r="M12" s="447">
        <v>0.34399999999999997</v>
      </c>
      <c r="N12" s="112" t="str">
        <f t="shared" si="0"/>
        <v>II A</v>
      </c>
      <c r="O12" s="167" t="s">
        <v>176</v>
      </c>
      <c r="P12" s="437" t="s">
        <v>1158</v>
      </c>
    </row>
    <row r="13" spans="1:16" s="118" customFormat="1" ht="21.75" customHeight="1" thickBot="1">
      <c r="A13" s="441" t="s">
        <v>46</v>
      </c>
      <c r="B13" s="442" t="s">
        <v>50</v>
      </c>
      <c r="C13" s="443" t="s">
        <v>4</v>
      </c>
      <c r="D13" s="421" t="s">
        <v>5</v>
      </c>
      <c r="E13" s="422" t="s">
        <v>6</v>
      </c>
      <c r="F13" s="341" t="s">
        <v>7</v>
      </c>
      <c r="G13" s="28" t="s">
        <v>8</v>
      </c>
      <c r="H13" s="29" t="s">
        <v>9</v>
      </c>
      <c r="I13" s="341" t="s">
        <v>10</v>
      </c>
      <c r="J13" s="422" t="s">
        <v>52</v>
      </c>
      <c r="K13" s="422" t="s">
        <v>53</v>
      </c>
      <c r="L13" s="422" t="s">
        <v>54</v>
      </c>
      <c r="M13" s="422" t="s">
        <v>53</v>
      </c>
      <c r="N13" s="58" t="s">
        <v>12</v>
      </c>
      <c r="O13" s="444" t="s">
        <v>13</v>
      </c>
    </row>
    <row r="14" spans="1:16" ht="18" customHeight="1">
      <c r="A14" s="407">
        <v>7</v>
      </c>
      <c r="B14" s="445">
        <v>1</v>
      </c>
      <c r="C14" s="164" t="s">
        <v>1144</v>
      </c>
      <c r="D14" s="165" t="s">
        <v>1145</v>
      </c>
      <c r="E14" s="166" t="s">
        <v>529</v>
      </c>
      <c r="F14" s="167" t="s">
        <v>16</v>
      </c>
      <c r="G14" s="167" t="s">
        <v>17</v>
      </c>
      <c r="H14" s="167" t="s">
        <v>256</v>
      </c>
      <c r="I14" s="410">
        <v>6</v>
      </c>
      <c r="J14" s="446">
        <v>10.07</v>
      </c>
      <c r="K14" s="447">
        <v>0.158</v>
      </c>
      <c r="L14" s="448"/>
      <c r="M14" s="447"/>
      <c r="N14" s="112" t="str">
        <f>IF(ISBLANK(J14),"",IF(J14&lt;=8.9,"KSM",IF(J14&lt;=9.5,"I A",IF(J14&lt;=10.24,"II A",IF(J14&lt;=11.24,"III A",IF(J14&lt;=12.34,"I JA",IF(J14&lt;=13.14,"II JA",IF(J14&lt;=13.74,"III JA"))))))))</f>
        <v>II A</v>
      </c>
      <c r="O14" s="167" t="s">
        <v>257</v>
      </c>
      <c r="P14" s="437" t="s">
        <v>1146</v>
      </c>
    </row>
    <row r="15" spans="1:16" ht="18" customHeight="1">
      <c r="A15" s="407">
        <v>8</v>
      </c>
      <c r="B15" s="445">
        <v>2</v>
      </c>
      <c r="C15" s="164" t="s">
        <v>26</v>
      </c>
      <c r="D15" s="165" t="s">
        <v>882</v>
      </c>
      <c r="E15" s="166">
        <v>37758</v>
      </c>
      <c r="F15" s="167" t="s">
        <v>373</v>
      </c>
      <c r="G15" s="167" t="s">
        <v>236</v>
      </c>
      <c r="H15" s="167" t="s">
        <v>639</v>
      </c>
      <c r="I15" s="410">
        <v>5</v>
      </c>
      <c r="J15" s="446">
        <v>10.28</v>
      </c>
      <c r="K15" s="447">
        <v>0.41599999999999998</v>
      </c>
      <c r="L15" s="448"/>
      <c r="M15" s="447"/>
      <c r="N15" s="112" t="str">
        <f>IF(ISBLANK(J15),"",IF(J15&lt;=8.9,"KSM",IF(J15&lt;=9.5,"I A",IF(J15&lt;=10.24,"II A",IF(J15&lt;=11.24,"III A",IF(J15&lt;=12.34,"I JA",IF(J15&lt;=13.14,"II JA",IF(J15&lt;=13.74,"III JA"))))))))</f>
        <v>III A</v>
      </c>
      <c r="O15" s="167" t="s">
        <v>640</v>
      </c>
      <c r="P15" s="437" t="s">
        <v>1151</v>
      </c>
    </row>
    <row r="16" spans="1:16" ht="18" customHeight="1">
      <c r="A16" s="407">
        <v>9</v>
      </c>
      <c r="B16" s="445">
        <v>1</v>
      </c>
      <c r="C16" s="164" t="s">
        <v>57</v>
      </c>
      <c r="D16" s="165" t="s">
        <v>643</v>
      </c>
      <c r="E16" s="166" t="s">
        <v>644</v>
      </c>
      <c r="F16" s="167" t="s">
        <v>235</v>
      </c>
      <c r="G16" s="167" t="s">
        <v>236</v>
      </c>
      <c r="H16" s="167"/>
      <c r="I16" s="410">
        <v>4</v>
      </c>
      <c r="J16" s="446">
        <v>10.32</v>
      </c>
      <c r="K16" s="447">
        <v>0.156</v>
      </c>
      <c r="L16" s="448"/>
      <c r="M16" s="447"/>
      <c r="N16" s="112" t="str">
        <f>IF(ISBLANK(J16),"",IF(J16&lt;=8.9,"KSM",IF(J16&lt;=9.5,"I A",IF(J16&lt;=10.24,"II A",IF(J16&lt;=11.24,"III A",IF(J16&lt;=12.34,"I JA",IF(J16&lt;=13.14,"II JA",IF(J16&lt;=13.74,"III JA"))))))))</f>
        <v>III A</v>
      </c>
      <c r="O16" s="167" t="s">
        <v>237</v>
      </c>
      <c r="P16" s="437" t="s">
        <v>1150</v>
      </c>
    </row>
    <row r="17" spans="1:16" ht="18" customHeight="1">
      <c r="A17" s="407">
        <v>10</v>
      </c>
      <c r="B17" s="445">
        <v>2</v>
      </c>
      <c r="C17" s="164" t="s">
        <v>1009</v>
      </c>
      <c r="D17" s="165" t="s">
        <v>1159</v>
      </c>
      <c r="E17" s="166">
        <v>37456</v>
      </c>
      <c r="F17" s="167" t="s">
        <v>373</v>
      </c>
      <c r="G17" s="167" t="s">
        <v>236</v>
      </c>
      <c r="H17" s="167" t="s">
        <v>639</v>
      </c>
      <c r="I17" s="410">
        <v>3</v>
      </c>
      <c r="J17" s="446">
        <v>10.4</v>
      </c>
      <c r="K17" s="447">
        <v>0.66400000000000003</v>
      </c>
      <c r="L17" s="448"/>
      <c r="M17" s="447"/>
      <c r="N17" s="112" t="str">
        <f>IF(ISBLANK(J17),"",IF(J17&lt;=8.9,"KSM",IF(J17&lt;=9.5,"I A",IF(J17&lt;=10.24,"II A",IF(J17&lt;=11.24,"III A",IF(J17&lt;=12.34,"I JA",IF(J17&lt;=13.14,"II JA",IF(J17&lt;=13.74,"III JA"))))))))</f>
        <v>III A</v>
      </c>
      <c r="O17" s="167" t="s">
        <v>640</v>
      </c>
      <c r="P17" s="437" t="s">
        <v>1160</v>
      </c>
    </row>
  </sheetData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0"/>
  <sheetViews>
    <sheetView zoomScaleNormal="100" workbookViewId="0">
      <selection activeCell="N10" sqref="N10"/>
    </sheetView>
  </sheetViews>
  <sheetFormatPr defaultColWidth="9.109375" defaultRowHeight="13.2"/>
  <cols>
    <col min="1" max="1" width="6.44140625" style="51" customWidth="1"/>
    <col min="2" max="2" width="5.6640625" style="51" hidden="1" customWidth="1"/>
    <col min="3" max="3" width="11.109375" style="51" customWidth="1"/>
    <col min="4" max="4" width="14" style="51" customWidth="1"/>
    <col min="5" max="5" width="10.6640625" style="431" customWidth="1"/>
    <col min="6" max="6" width="14.109375" style="432" customWidth="1"/>
    <col min="7" max="7" width="10.6640625" style="432" bestFit="1" customWidth="1"/>
    <col min="8" max="8" width="7.109375" style="432" customWidth="1"/>
    <col min="9" max="9" width="5.88671875" style="432" bestFit="1" customWidth="1"/>
    <col min="10" max="10" width="8.109375" style="439" customWidth="1"/>
    <col min="11" max="11" width="5.6640625" style="439" customWidth="1"/>
    <col min="12" max="12" width="7" style="391" hidden="1" customWidth="1"/>
    <col min="13" max="13" width="5.5546875" style="439" hidden="1" customWidth="1"/>
    <col min="14" max="14" width="4.6640625" style="15" bestFit="1" customWidth="1"/>
    <col min="15" max="15" width="25" style="437" customWidth="1"/>
    <col min="16" max="16" width="3.6640625" style="437" hidden="1" customWidth="1"/>
    <col min="17" max="16384" width="9.109375" style="51"/>
  </cols>
  <sheetData>
    <row r="1" spans="1:16" s="49" customFormat="1" ht="15.6">
      <c r="A1" s="120" t="s">
        <v>0</v>
      </c>
      <c r="D1" s="121"/>
      <c r="E1" s="122"/>
      <c r="F1" s="122"/>
      <c r="G1" s="122"/>
      <c r="H1" s="123"/>
      <c r="I1" s="123"/>
      <c r="J1" s="124"/>
      <c r="K1" s="124"/>
      <c r="L1" s="125"/>
      <c r="M1" s="124"/>
      <c r="N1" s="7"/>
      <c r="P1" s="118"/>
    </row>
    <row r="2" spans="1:16" s="49" customFormat="1" ht="15.6">
      <c r="A2" s="2" t="s">
        <v>1005</v>
      </c>
      <c r="D2" s="121"/>
      <c r="E2" s="122"/>
      <c r="F2" s="122"/>
      <c r="G2" s="123"/>
      <c r="H2" s="123"/>
      <c r="I2" s="124"/>
      <c r="J2" s="124"/>
      <c r="K2" s="124"/>
      <c r="L2" s="124"/>
      <c r="M2" s="124"/>
      <c r="N2" s="8"/>
      <c r="P2" s="118"/>
    </row>
    <row r="3" spans="1:16" s="437" customFormat="1" ht="12" customHeight="1">
      <c r="A3" s="51"/>
      <c r="B3" s="51"/>
      <c r="C3" s="51"/>
      <c r="D3" s="417"/>
      <c r="E3" s="434"/>
      <c r="F3" s="435"/>
      <c r="G3" s="435"/>
      <c r="H3" s="435"/>
      <c r="I3" s="435"/>
      <c r="J3" s="391"/>
      <c r="K3" s="391"/>
      <c r="L3" s="391"/>
      <c r="M3" s="391"/>
      <c r="N3" s="15"/>
      <c r="O3" s="436"/>
    </row>
    <row r="4" spans="1:16" s="54" customFormat="1" ht="15.6">
      <c r="C4" s="49" t="s">
        <v>1161</v>
      </c>
      <c r="D4" s="49"/>
      <c r="E4" s="434"/>
      <c r="F4" s="438"/>
      <c r="G4" s="438"/>
      <c r="H4" s="432"/>
      <c r="I4" s="432"/>
      <c r="J4" s="439"/>
      <c r="K4" s="439"/>
      <c r="L4" s="391"/>
      <c r="M4" s="439"/>
      <c r="N4" s="15"/>
      <c r="O4" s="437"/>
      <c r="P4" s="437"/>
    </row>
    <row r="5" spans="1:16" ht="18" customHeight="1" thickBot="1">
      <c r="C5" s="440">
        <v>1</v>
      </c>
      <c r="D5" s="417" t="s">
        <v>842</v>
      </c>
      <c r="E5" s="434"/>
      <c r="F5" s="438"/>
      <c r="G5" s="438"/>
    </row>
    <row r="6" spans="1:16" s="118" customFormat="1" ht="21.75" customHeight="1" thickBot="1">
      <c r="A6" s="441" t="s">
        <v>49</v>
      </c>
      <c r="B6" s="442" t="s">
        <v>50</v>
      </c>
      <c r="C6" s="443" t="s">
        <v>4</v>
      </c>
      <c r="D6" s="421" t="s">
        <v>5</v>
      </c>
      <c r="E6" s="422" t="s">
        <v>6</v>
      </c>
      <c r="F6" s="341" t="s">
        <v>7</v>
      </c>
      <c r="G6" s="28" t="s">
        <v>8</v>
      </c>
      <c r="H6" s="29" t="s">
        <v>9</v>
      </c>
      <c r="I6" s="341" t="s">
        <v>10</v>
      </c>
      <c r="J6" s="422" t="s">
        <v>221</v>
      </c>
      <c r="K6" s="422" t="s">
        <v>53</v>
      </c>
      <c r="L6" s="422" t="s">
        <v>54</v>
      </c>
      <c r="M6" s="422" t="s">
        <v>53</v>
      </c>
      <c r="N6" s="58" t="s">
        <v>12</v>
      </c>
      <c r="O6" s="444" t="s">
        <v>13</v>
      </c>
    </row>
    <row r="7" spans="1:16" ht="18" customHeight="1">
      <c r="A7" s="407">
        <v>1</v>
      </c>
      <c r="B7" s="445"/>
      <c r="C7" s="164"/>
      <c r="D7" s="165"/>
      <c r="E7" s="166"/>
      <c r="F7" s="167"/>
      <c r="G7" s="167"/>
      <c r="H7" s="167"/>
      <c r="I7" s="410"/>
      <c r="J7" s="446"/>
      <c r="K7" s="447"/>
      <c r="L7" s="446"/>
      <c r="M7" s="447"/>
      <c r="N7" s="112" t="str">
        <f t="shared" ref="N7:N11" si="0">IF(ISBLANK(J7),"",IF(J7&gt;11.6,"",IF(J7&lt;=8.15,"KSM",IF(J7&lt;=8.7,"I A",IF(J7&lt;=9.3,"II A",IF(J7&lt;=10,"III A",IF(J7&lt;=10.9,"I JA",IF(J7&lt;=11.6,"II JA"))))))))</f>
        <v/>
      </c>
      <c r="O7" s="167"/>
    </row>
    <row r="8" spans="1:16" ht="18" customHeight="1">
      <c r="A8" s="407">
        <v>2</v>
      </c>
      <c r="B8" s="445"/>
      <c r="C8" s="164" t="s">
        <v>341</v>
      </c>
      <c r="D8" s="165" t="s">
        <v>342</v>
      </c>
      <c r="E8" s="166" t="s">
        <v>343</v>
      </c>
      <c r="F8" s="167" t="s">
        <v>60</v>
      </c>
      <c r="G8" s="167" t="s">
        <v>61</v>
      </c>
      <c r="H8" s="167"/>
      <c r="I8" s="410"/>
      <c r="J8" s="446">
        <v>9.09</v>
      </c>
      <c r="K8" s="447">
        <v>0.18</v>
      </c>
      <c r="L8" s="446"/>
      <c r="M8" s="447"/>
      <c r="N8" s="112" t="str">
        <f t="shared" si="0"/>
        <v>II A</v>
      </c>
      <c r="O8" s="167" t="s">
        <v>62</v>
      </c>
      <c r="P8" s="437" t="s">
        <v>1162</v>
      </c>
    </row>
    <row r="9" spans="1:16" ht="18" customHeight="1">
      <c r="A9" s="407">
        <v>3</v>
      </c>
      <c r="B9" s="445"/>
      <c r="C9" s="164" t="s">
        <v>308</v>
      </c>
      <c r="D9" s="165" t="s">
        <v>429</v>
      </c>
      <c r="E9" s="166" t="s">
        <v>430</v>
      </c>
      <c r="F9" s="167" t="s">
        <v>373</v>
      </c>
      <c r="G9" s="167" t="s">
        <v>236</v>
      </c>
      <c r="H9" s="167" t="s">
        <v>374</v>
      </c>
      <c r="I9" s="410"/>
      <c r="J9" s="446">
        <v>8.93</v>
      </c>
      <c r="K9" s="447">
        <v>0.152</v>
      </c>
      <c r="L9" s="446"/>
      <c r="M9" s="447"/>
      <c r="N9" s="112" t="str">
        <f t="shared" si="0"/>
        <v>II A</v>
      </c>
      <c r="O9" s="167" t="s">
        <v>375</v>
      </c>
      <c r="P9" s="437" t="s">
        <v>1163</v>
      </c>
    </row>
    <row r="10" spans="1:16" ht="18" customHeight="1">
      <c r="A10" s="407">
        <v>4</v>
      </c>
      <c r="B10" s="445"/>
      <c r="C10" s="164" t="s">
        <v>544</v>
      </c>
      <c r="D10" s="165" t="s">
        <v>1164</v>
      </c>
      <c r="E10" s="166">
        <v>37316</v>
      </c>
      <c r="F10" s="167" t="s">
        <v>408</v>
      </c>
      <c r="G10" s="167" t="s">
        <v>171</v>
      </c>
      <c r="H10" s="167"/>
      <c r="I10" s="410"/>
      <c r="J10" s="446">
        <v>8.7200000000000006</v>
      </c>
      <c r="K10" s="447">
        <v>0.157</v>
      </c>
      <c r="L10" s="446"/>
      <c r="M10" s="447"/>
      <c r="N10" s="112" t="str">
        <f t="shared" si="0"/>
        <v>II A</v>
      </c>
      <c r="O10" s="167" t="s">
        <v>1165</v>
      </c>
      <c r="P10" s="437" t="s">
        <v>124</v>
      </c>
    </row>
    <row r="11" spans="1:16" ht="18" customHeight="1">
      <c r="A11" s="407">
        <v>5</v>
      </c>
      <c r="B11" s="445"/>
      <c r="C11" s="164" t="s">
        <v>747</v>
      </c>
      <c r="D11" s="165" t="s">
        <v>904</v>
      </c>
      <c r="E11" s="166" t="s">
        <v>905</v>
      </c>
      <c r="F11" s="167" t="s">
        <v>235</v>
      </c>
      <c r="G11" s="167" t="s">
        <v>236</v>
      </c>
      <c r="H11" s="167"/>
      <c r="I11" s="410"/>
      <c r="J11" s="446">
        <v>8.98</v>
      </c>
      <c r="K11" s="447">
        <v>0.161</v>
      </c>
      <c r="L11" s="446"/>
      <c r="M11" s="447"/>
      <c r="N11" s="112" t="str">
        <f t="shared" si="0"/>
        <v>II A</v>
      </c>
      <c r="O11" s="167" t="s">
        <v>237</v>
      </c>
      <c r="P11" s="437" t="s">
        <v>1166</v>
      </c>
    </row>
    <row r="12" spans="1:16" ht="18" customHeight="1">
      <c r="A12" s="407">
        <v>6</v>
      </c>
      <c r="B12" s="445"/>
      <c r="C12" s="164" t="s">
        <v>353</v>
      </c>
      <c r="D12" s="165" t="s">
        <v>918</v>
      </c>
      <c r="E12" s="166" t="s">
        <v>919</v>
      </c>
      <c r="F12" s="167" t="s">
        <v>16</v>
      </c>
      <c r="G12" s="167" t="s">
        <v>255</v>
      </c>
      <c r="H12" s="167" t="s">
        <v>256</v>
      </c>
      <c r="I12" s="410"/>
      <c r="J12" s="446">
        <v>9.41</v>
      </c>
      <c r="K12" s="447">
        <v>0.151</v>
      </c>
      <c r="L12" s="446"/>
      <c r="M12" s="447"/>
      <c r="N12" s="112" t="str">
        <f>IF(ISBLANK(J12),"",IF(J12&gt;11.6,"",IF(J12&lt;=8.15,"KSM",IF(J12&lt;=8.7,"I A",IF(J12&lt;=9.3,"II A",IF(J12&lt;=10,"III A",IF(J12&lt;=10.9,"I JA",IF(J12&lt;=11.6,"II JA"))))))))</f>
        <v>III A</v>
      </c>
      <c r="O12" s="167" t="s">
        <v>1289</v>
      </c>
    </row>
    <row r="13" spans="1:16" ht="18" customHeight="1" thickBot="1">
      <c r="C13" s="440">
        <v>2</v>
      </c>
      <c r="D13" s="417" t="s">
        <v>842</v>
      </c>
      <c r="E13" s="434"/>
      <c r="F13" s="438"/>
      <c r="G13" s="438"/>
    </row>
    <row r="14" spans="1:16" s="118" customFormat="1" ht="21.75" customHeight="1" thickBot="1">
      <c r="A14" s="441" t="s">
        <v>49</v>
      </c>
      <c r="B14" s="442" t="s">
        <v>50</v>
      </c>
      <c r="C14" s="443" t="s">
        <v>4</v>
      </c>
      <c r="D14" s="421" t="s">
        <v>5</v>
      </c>
      <c r="E14" s="422" t="s">
        <v>6</v>
      </c>
      <c r="F14" s="341" t="s">
        <v>7</v>
      </c>
      <c r="G14" s="28" t="s">
        <v>8</v>
      </c>
      <c r="H14" s="29" t="s">
        <v>9</v>
      </c>
      <c r="I14" s="341" t="s">
        <v>10</v>
      </c>
      <c r="J14" s="422" t="s">
        <v>221</v>
      </c>
      <c r="K14" s="422" t="s">
        <v>53</v>
      </c>
      <c r="L14" s="422" t="s">
        <v>54</v>
      </c>
      <c r="M14" s="422" t="s">
        <v>53</v>
      </c>
      <c r="N14" s="58" t="s">
        <v>12</v>
      </c>
      <c r="O14" s="444" t="s">
        <v>13</v>
      </c>
    </row>
    <row r="15" spans="1:16" ht="18" customHeight="1">
      <c r="A15" s="407">
        <v>1</v>
      </c>
      <c r="B15" s="445"/>
      <c r="C15" s="164"/>
      <c r="D15" s="165"/>
      <c r="E15" s="166"/>
      <c r="F15" s="167"/>
      <c r="G15" s="167"/>
      <c r="H15" s="167"/>
      <c r="I15" s="410"/>
      <c r="J15" s="446"/>
      <c r="K15" s="447"/>
      <c r="L15" s="446"/>
      <c r="M15" s="447"/>
      <c r="N15" s="112"/>
      <c r="O15" s="167"/>
    </row>
    <row r="16" spans="1:16" ht="18" customHeight="1">
      <c r="A16" s="407">
        <v>2</v>
      </c>
      <c r="B16" s="445"/>
      <c r="C16" s="164" t="s">
        <v>293</v>
      </c>
      <c r="D16" s="165" t="s">
        <v>907</v>
      </c>
      <c r="E16" s="166" t="s">
        <v>908</v>
      </c>
      <c r="F16" s="167" t="s">
        <v>235</v>
      </c>
      <c r="G16" s="167" t="s">
        <v>236</v>
      </c>
      <c r="H16" s="167"/>
      <c r="I16" s="410"/>
      <c r="J16" s="446">
        <v>9.2100000000000009</v>
      </c>
      <c r="K16" s="447">
        <v>0.158</v>
      </c>
      <c r="L16" s="446"/>
      <c r="M16" s="447"/>
      <c r="N16" s="112" t="str">
        <f t="shared" ref="N16:N20" si="1">IF(ISBLANK(J16),"",IF(J16&gt;11.6,"",IF(J16&lt;=8.15,"KSM",IF(J16&lt;=8.7,"I A",IF(J16&lt;=9.3,"II A",IF(J16&lt;=10,"III A",IF(J16&lt;=10.9,"I JA",IF(J16&lt;=11.6,"II JA"))))))))</f>
        <v>II A</v>
      </c>
      <c r="O16" s="167" t="s">
        <v>909</v>
      </c>
      <c r="P16" s="437" t="s">
        <v>1167</v>
      </c>
    </row>
    <row r="17" spans="1:16" ht="18" customHeight="1">
      <c r="A17" s="407">
        <v>3</v>
      </c>
      <c r="B17" s="445"/>
      <c r="C17" s="164" t="s">
        <v>1168</v>
      </c>
      <c r="D17" s="165" t="s">
        <v>1169</v>
      </c>
      <c r="E17" s="166">
        <v>37316</v>
      </c>
      <c r="F17" s="167" t="s">
        <v>408</v>
      </c>
      <c r="G17" s="167" t="s">
        <v>171</v>
      </c>
      <c r="H17" s="167"/>
      <c r="I17" s="410"/>
      <c r="J17" s="446">
        <v>9.14</v>
      </c>
      <c r="K17" s="447">
        <v>0.217</v>
      </c>
      <c r="L17" s="446"/>
      <c r="M17" s="447"/>
      <c r="N17" s="112" t="str">
        <f t="shared" si="1"/>
        <v>II A</v>
      </c>
      <c r="O17" s="167" t="s">
        <v>1165</v>
      </c>
      <c r="P17" s="437" t="s">
        <v>1166</v>
      </c>
    </row>
    <row r="18" spans="1:16" ht="18" customHeight="1">
      <c r="A18" s="407">
        <v>4</v>
      </c>
      <c r="B18" s="445"/>
      <c r="C18" s="164" t="s">
        <v>425</v>
      </c>
      <c r="D18" s="165" t="s">
        <v>790</v>
      </c>
      <c r="E18" s="166" t="s">
        <v>923</v>
      </c>
      <c r="F18" s="167" t="s">
        <v>16</v>
      </c>
      <c r="G18" s="167" t="s">
        <v>17</v>
      </c>
      <c r="H18" s="167" t="s">
        <v>256</v>
      </c>
      <c r="I18" s="410"/>
      <c r="J18" s="446">
        <v>8.7100000000000009</v>
      </c>
      <c r="K18" s="447">
        <v>0.13600000000000001</v>
      </c>
      <c r="L18" s="446"/>
      <c r="M18" s="447"/>
      <c r="N18" s="112" t="str">
        <f t="shared" si="1"/>
        <v>II A</v>
      </c>
      <c r="O18" s="167" t="s">
        <v>924</v>
      </c>
      <c r="P18" s="437" t="s">
        <v>1170</v>
      </c>
    </row>
    <row r="19" spans="1:16" ht="18" customHeight="1">
      <c r="A19" s="407">
        <v>5</v>
      </c>
      <c r="B19" s="445"/>
      <c r="C19" s="164" t="s">
        <v>796</v>
      </c>
      <c r="D19" s="165" t="s">
        <v>797</v>
      </c>
      <c r="E19" s="166" t="s">
        <v>798</v>
      </c>
      <c r="F19" s="167" t="s">
        <v>799</v>
      </c>
      <c r="G19" s="167" t="s">
        <v>255</v>
      </c>
      <c r="H19" s="167" t="s">
        <v>256</v>
      </c>
      <c r="I19" s="410"/>
      <c r="J19" s="446">
        <v>9.0500000000000007</v>
      </c>
      <c r="K19" s="447">
        <v>0.154</v>
      </c>
      <c r="L19" s="446"/>
      <c r="M19" s="447"/>
      <c r="N19" s="112" t="str">
        <f t="shared" si="1"/>
        <v>II A</v>
      </c>
      <c r="O19" s="167" t="s">
        <v>800</v>
      </c>
      <c r="P19" s="437" t="s">
        <v>1171</v>
      </c>
    </row>
    <row r="20" spans="1:16" ht="18" customHeight="1">
      <c r="A20" s="407">
        <v>6</v>
      </c>
      <c r="B20" s="445"/>
      <c r="C20" s="164" t="s">
        <v>308</v>
      </c>
      <c r="D20" s="165" t="s">
        <v>309</v>
      </c>
      <c r="E20" s="166">
        <v>37858</v>
      </c>
      <c r="F20" s="167" t="s">
        <v>66</v>
      </c>
      <c r="G20" s="167" t="s">
        <v>67</v>
      </c>
      <c r="H20" s="167"/>
      <c r="I20" s="410"/>
      <c r="J20" s="446">
        <v>11.08</v>
      </c>
      <c r="K20" s="447">
        <v>0.187</v>
      </c>
      <c r="L20" s="446"/>
      <c r="M20" s="447"/>
      <c r="N20" s="112" t="str">
        <f t="shared" si="1"/>
        <v>II JA</v>
      </c>
      <c r="O20" s="167" t="s">
        <v>310</v>
      </c>
      <c r="P20" s="437" t="s">
        <v>98</v>
      </c>
    </row>
  </sheetData>
  <printOptions horizontalCentered="1"/>
  <pageMargins left="0.39370078740157483" right="0.39370078740157483" top="0.61" bottom="0.39370078740157483" header="0.15748031496062992" footer="0.39370078740157483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7"/>
  <sheetViews>
    <sheetView zoomScaleNormal="100" workbookViewId="0">
      <selection activeCell="G21" sqref="G21"/>
    </sheetView>
  </sheetViews>
  <sheetFormatPr defaultColWidth="9.109375" defaultRowHeight="13.2"/>
  <cols>
    <col min="1" max="1" width="6.44140625" style="51" customWidth="1"/>
    <col min="2" max="2" width="5.6640625" style="51" hidden="1" customWidth="1"/>
    <col min="3" max="3" width="11.109375" style="51" customWidth="1"/>
    <col min="4" max="4" width="14" style="51" customWidth="1"/>
    <col min="5" max="5" width="10.6640625" style="431" customWidth="1"/>
    <col min="6" max="6" width="14.109375" style="432" customWidth="1"/>
    <col min="7" max="7" width="10.6640625" style="432" bestFit="1" customWidth="1"/>
    <col min="8" max="8" width="7.109375" style="432" customWidth="1"/>
    <col min="9" max="9" width="5.88671875" style="432" bestFit="1" customWidth="1"/>
    <col min="10" max="10" width="8.109375" style="439" customWidth="1"/>
    <col min="11" max="11" width="5.6640625" style="439" customWidth="1"/>
    <col min="12" max="12" width="7" style="391" customWidth="1"/>
    <col min="13" max="13" width="5.5546875" style="439" customWidth="1"/>
    <col min="14" max="14" width="4.6640625" style="15" bestFit="1" customWidth="1"/>
    <col min="15" max="15" width="25" style="437" customWidth="1"/>
    <col min="16" max="16" width="3.6640625" style="437" hidden="1" customWidth="1"/>
    <col min="17" max="16384" width="9.109375" style="51"/>
  </cols>
  <sheetData>
    <row r="1" spans="1:16" s="49" customFormat="1" ht="15.6">
      <c r="A1" s="120" t="s">
        <v>0</v>
      </c>
      <c r="D1" s="121"/>
      <c r="E1" s="122"/>
      <c r="F1" s="122"/>
      <c r="G1" s="122"/>
      <c r="H1" s="123"/>
      <c r="I1" s="123"/>
      <c r="J1" s="124"/>
      <c r="K1" s="124"/>
      <c r="L1" s="125"/>
      <c r="M1" s="124"/>
      <c r="N1" s="7"/>
      <c r="P1" s="118"/>
    </row>
    <row r="2" spans="1:16" s="49" customFormat="1" ht="15.6">
      <c r="A2" s="2" t="s">
        <v>1005</v>
      </c>
      <c r="D2" s="121"/>
      <c r="E2" s="122"/>
      <c r="F2" s="122"/>
      <c r="G2" s="123"/>
      <c r="H2" s="123"/>
      <c r="I2" s="124"/>
      <c r="J2" s="124"/>
      <c r="K2" s="124"/>
      <c r="L2" s="124"/>
      <c r="M2" s="124"/>
      <c r="N2" s="8"/>
      <c r="P2" s="118"/>
    </row>
    <row r="3" spans="1:16" s="437" customFormat="1" ht="12" customHeight="1">
      <c r="A3" s="51"/>
      <c r="B3" s="51"/>
      <c r="C3" s="51"/>
      <c r="D3" s="417"/>
      <c r="E3" s="434"/>
      <c r="F3" s="435"/>
      <c r="G3" s="435"/>
      <c r="H3" s="435"/>
      <c r="I3" s="435"/>
      <c r="J3" s="391"/>
      <c r="K3" s="391"/>
      <c r="L3" s="391"/>
      <c r="M3" s="391"/>
      <c r="N3" s="15"/>
      <c r="O3" s="436"/>
    </row>
    <row r="4" spans="1:16" s="54" customFormat="1" ht="15.6">
      <c r="C4" s="49" t="s">
        <v>1161</v>
      </c>
      <c r="D4" s="49"/>
      <c r="E4" s="434"/>
      <c r="F4" s="438"/>
      <c r="G4" s="438"/>
      <c r="H4" s="432"/>
      <c r="I4" s="432"/>
      <c r="J4" s="439"/>
      <c r="K4" s="439"/>
      <c r="L4" s="391"/>
      <c r="M4" s="439"/>
      <c r="N4" s="15"/>
      <c r="O4" s="437"/>
      <c r="P4" s="437"/>
    </row>
    <row r="5" spans="1:16" ht="18" customHeight="1" thickBot="1">
      <c r="C5" s="440"/>
      <c r="D5" s="417" t="s">
        <v>445</v>
      </c>
      <c r="E5" s="434"/>
      <c r="F5" s="438"/>
      <c r="G5" s="438"/>
    </row>
    <row r="6" spans="1:16" s="118" customFormat="1" ht="21.75" customHeight="1" thickBot="1">
      <c r="A6" s="441" t="s">
        <v>46</v>
      </c>
      <c r="B6" s="442" t="s">
        <v>50</v>
      </c>
      <c r="C6" s="443" t="s">
        <v>4</v>
      </c>
      <c r="D6" s="421" t="s">
        <v>5</v>
      </c>
      <c r="E6" s="422" t="s">
        <v>6</v>
      </c>
      <c r="F6" s="341" t="s">
        <v>7</v>
      </c>
      <c r="G6" s="28" t="s">
        <v>8</v>
      </c>
      <c r="H6" s="29" t="s">
        <v>9</v>
      </c>
      <c r="I6" s="341" t="s">
        <v>10</v>
      </c>
      <c r="J6" s="422" t="s">
        <v>221</v>
      </c>
      <c r="K6" s="422" t="s">
        <v>53</v>
      </c>
      <c r="L6" s="422" t="s">
        <v>54</v>
      </c>
      <c r="M6" s="422" t="s">
        <v>53</v>
      </c>
      <c r="N6" s="58" t="s">
        <v>12</v>
      </c>
      <c r="O6" s="444" t="s">
        <v>13</v>
      </c>
    </row>
    <row r="7" spans="1:16" ht="18" customHeight="1">
      <c r="A7" s="407">
        <v>1</v>
      </c>
      <c r="B7" s="445"/>
      <c r="C7" s="164" t="s">
        <v>544</v>
      </c>
      <c r="D7" s="165" t="s">
        <v>1164</v>
      </c>
      <c r="E7" s="166">
        <v>37316</v>
      </c>
      <c r="F7" s="167" t="s">
        <v>408</v>
      </c>
      <c r="G7" s="167" t="s">
        <v>171</v>
      </c>
      <c r="H7" s="167"/>
      <c r="I7" s="410">
        <v>18</v>
      </c>
      <c r="J7" s="446">
        <v>8.7200000000000006</v>
      </c>
      <c r="K7" s="447">
        <v>0.157</v>
      </c>
      <c r="L7" s="446">
        <v>8.51</v>
      </c>
      <c r="M7" s="447">
        <v>0.153</v>
      </c>
      <c r="N7" s="112" t="s">
        <v>605</v>
      </c>
      <c r="O7" s="167" t="s">
        <v>1165</v>
      </c>
      <c r="P7" s="437" t="s">
        <v>124</v>
      </c>
    </row>
    <row r="8" spans="1:16" ht="18" customHeight="1">
      <c r="A8" s="407">
        <v>2</v>
      </c>
      <c r="B8" s="445"/>
      <c r="C8" s="164" t="s">
        <v>425</v>
      </c>
      <c r="D8" s="165" t="s">
        <v>790</v>
      </c>
      <c r="E8" s="166" t="s">
        <v>923</v>
      </c>
      <c r="F8" s="167" t="s">
        <v>16</v>
      </c>
      <c r="G8" s="167" t="s">
        <v>17</v>
      </c>
      <c r="H8" s="167" t="s">
        <v>256</v>
      </c>
      <c r="I8" s="410">
        <v>14</v>
      </c>
      <c r="J8" s="446">
        <v>8.7100000000000009</v>
      </c>
      <c r="K8" s="447">
        <v>0.13600000000000001</v>
      </c>
      <c r="L8" s="446">
        <v>8.64</v>
      </c>
      <c r="M8" s="447">
        <v>0.153</v>
      </c>
      <c r="N8" s="112" t="s">
        <v>605</v>
      </c>
      <c r="O8" s="167" t="s">
        <v>924</v>
      </c>
      <c r="P8" s="437" t="s">
        <v>1170</v>
      </c>
    </row>
    <row r="9" spans="1:16" ht="18" customHeight="1">
      <c r="A9" s="407">
        <v>3</v>
      </c>
      <c r="B9" s="445"/>
      <c r="C9" s="164" t="s">
        <v>796</v>
      </c>
      <c r="D9" s="165" t="s">
        <v>797</v>
      </c>
      <c r="E9" s="166" t="s">
        <v>798</v>
      </c>
      <c r="F9" s="167" t="s">
        <v>799</v>
      </c>
      <c r="G9" s="167" t="s">
        <v>255</v>
      </c>
      <c r="H9" s="167" t="s">
        <v>256</v>
      </c>
      <c r="I9" s="410">
        <v>11</v>
      </c>
      <c r="J9" s="446">
        <v>9.0500000000000007</v>
      </c>
      <c r="K9" s="447">
        <v>0.154</v>
      </c>
      <c r="L9" s="446">
        <v>8.8000000000000007</v>
      </c>
      <c r="M9" s="447">
        <v>0.158</v>
      </c>
      <c r="N9" s="112" t="str">
        <f t="shared" ref="N9:N12" si="0">IF(ISBLANK(J9),"",IF(J9&gt;11.6,"",IF(J9&lt;=8.15,"KSM",IF(J9&lt;=8.7,"I A",IF(J9&lt;=9.3,"II A",IF(J9&lt;=10,"III A",IF(J9&lt;=10.9,"I JA",IF(J9&lt;=11.6,"II JA"))))))))</f>
        <v>II A</v>
      </c>
      <c r="O9" s="167" t="s">
        <v>800</v>
      </c>
      <c r="P9" s="437" t="s">
        <v>1171</v>
      </c>
    </row>
    <row r="10" spans="1:16" ht="18" customHeight="1">
      <c r="A10" s="407">
        <v>4</v>
      </c>
      <c r="B10" s="445"/>
      <c r="C10" s="164" t="s">
        <v>308</v>
      </c>
      <c r="D10" s="165" t="s">
        <v>429</v>
      </c>
      <c r="E10" s="166" t="s">
        <v>430</v>
      </c>
      <c r="F10" s="167" t="s">
        <v>373</v>
      </c>
      <c r="G10" s="167" t="s">
        <v>236</v>
      </c>
      <c r="H10" s="167" t="s">
        <v>374</v>
      </c>
      <c r="I10" s="410">
        <v>9</v>
      </c>
      <c r="J10" s="446">
        <v>8.93</v>
      </c>
      <c r="K10" s="447">
        <v>0.152</v>
      </c>
      <c r="L10" s="446">
        <v>8.8699999999999992</v>
      </c>
      <c r="M10" s="447">
        <v>0.129</v>
      </c>
      <c r="N10" s="112" t="str">
        <f t="shared" si="0"/>
        <v>II A</v>
      </c>
      <c r="O10" s="167" t="s">
        <v>375</v>
      </c>
      <c r="P10" s="437" t="s">
        <v>1163</v>
      </c>
    </row>
    <row r="11" spans="1:16" ht="18" customHeight="1">
      <c r="A11" s="407">
        <v>5</v>
      </c>
      <c r="B11" s="445"/>
      <c r="C11" s="164" t="s">
        <v>747</v>
      </c>
      <c r="D11" s="165" t="s">
        <v>904</v>
      </c>
      <c r="E11" s="166" t="s">
        <v>905</v>
      </c>
      <c r="F11" s="167" t="s">
        <v>235</v>
      </c>
      <c r="G11" s="167" t="s">
        <v>236</v>
      </c>
      <c r="H11" s="167"/>
      <c r="I11" s="410">
        <v>8</v>
      </c>
      <c r="J11" s="446">
        <v>8.98</v>
      </c>
      <c r="K11" s="447">
        <v>0.161</v>
      </c>
      <c r="L11" s="446">
        <v>8.92</v>
      </c>
      <c r="M11" s="447">
        <v>0.20699999999999999</v>
      </c>
      <c r="N11" s="112" t="str">
        <f t="shared" si="0"/>
        <v>II A</v>
      </c>
      <c r="O11" s="167" t="s">
        <v>237</v>
      </c>
      <c r="P11" s="437" t="s">
        <v>1166</v>
      </c>
    </row>
    <row r="12" spans="1:16" ht="18" customHeight="1" thickBot="1">
      <c r="A12" s="407">
        <v>6</v>
      </c>
      <c r="B12" s="445"/>
      <c r="C12" s="164" t="s">
        <v>341</v>
      </c>
      <c r="D12" s="165" t="s">
        <v>342</v>
      </c>
      <c r="E12" s="166" t="s">
        <v>343</v>
      </c>
      <c r="F12" s="167" t="s">
        <v>60</v>
      </c>
      <c r="G12" s="167" t="s">
        <v>61</v>
      </c>
      <c r="H12" s="167"/>
      <c r="I12" s="410">
        <v>7</v>
      </c>
      <c r="J12" s="446">
        <v>9.09</v>
      </c>
      <c r="K12" s="447">
        <v>0.18</v>
      </c>
      <c r="L12" s="446">
        <v>8.94</v>
      </c>
      <c r="M12" s="447">
        <v>0.16300000000000001</v>
      </c>
      <c r="N12" s="112" t="str">
        <f t="shared" si="0"/>
        <v>II A</v>
      </c>
      <c r="O12" s="167" t="s">
        <v>62</v>
      </c>
      <c r="P12" s="437" t="s">
        <v>1162</v>
      </c>
    </row>
    <row r="13" spans="1:16" s="118" customFormat="1" ht="21.75" customHeight="1" thickBot="1">
      <c r="A13" s="441" t="s">
        <v>46</v>
      </c>
      <c r="B13" s="442" t="s">
        <v>50</v>
      </c>
      <c r="C13" s="443" t="s">
        <v>4</v>
      </c>
      <c r="D13" s="421" t="s">
        <v>5</v>
      </c>
      <c r="E13" s="422" t="s">
        <v>6</v>
      </c>
      <c r="F13" s="341" t="s">
        <v>7</v>
      </c>
      <c r="G13" s="28" t="s">
        <v>8</v>
      </c>
      <c r="H13" s="29" t="s">
        <v>9</v>
      </c>
      <c r="I13" s="341" t="s">
        <v>10</v>
      </c>
      <c r="J13" s="422" t="s">
        <v>221</v>
      </c>
      <c r="K13" s="422" t="s">
        <v>53</v>
      </c>
      <c r="L13" s="422" t="s">
        <v>54</v>
      </c>
      <c r="M13" s="422" t="s">
        <v>53</v>
      </c>
      <c r="N13" s="58" t="s">
        <v>12</v>
      </c>
      <c r="O13" s="444" t="s">
        <v>13</v>
      </c>
    </row>
    <row r="14" spans="1:16" ht="18" customHeight="1">
      <c r="A14" s="407">
        <v>7</v>
      </c>
      <c r="B14" s="445"/>
      <c r="C14" s="164" t="s">
        <v>1168</v>
      </c>
      <c r="D14" s="165" t="s">
        <v>1169</v>
      </c>
      <c r="E14" s="166">
        <v>37316</v>
      </c>
      <c r="F14" s="167" t="s">
        <v>408</v>
      </c>
      <c r="G14" s="167" t="s">
        <v>171</v>
      </c>
      <c r="H14" s="167"/>
      <c r="I14" s="410">
        <v>6</v>
      </c>
      <c r="J14" s="446">
        <v>9.14</v>
      </c>
      <c r="K14" s="447">
        <v>0.217</v>
      </c>
      <c r="L14" s="446"/>
      <c r="M14" s="447"/>
      <c r="N14" s="112" t="str">
        <f>IF(ISBLANK(J14),"",IF(J14&gt;11.6,"",IF(J14&lt;=8.15,"KSM",IF(J14&lt;=8.7,"I A",IF(J14&lt;=9.3,"II A",IF(J14&lt;=10,"III A",IF(J14&lt;=10.9,"I JA",IF(J14&lt;=11.6,"II JA"))))))))</f>
        <v>II A</v>
      </c>
      <c r="O14" s="167" t="s">
        <v>1165</v>
      </c>
      <c r="P14" s="437" t="s">
        <v>1166</v>
      </c>
    </row>
    <row r="15" spans="1:16" ht="18" customHeight="1">
      <c r="A15" s="407">
        <v>8</v>
      </c>
      <c r="B15" s="445"/>
      <c r="C15" s="164" t="s">
        <v>293</v>
      </c>
      <c r="D15" s="165" t="s">
        <v>907</v>
      </c>
      <c r="E15" s="166" t="s">
        <v>908</v>
      </c>
      <c r="F15" s="167" t="s">
        <v>235</v>
      </c>
      <c r="G15" s="167" t="s">
        <v>236</v>
      </c>
      <c r="H15" s="167"/>
      <c r="I15" s="410">
        <v>5</v>
      </c>
      <c r="J15" s="446">
        <v>9.2100000000000009</v>
      </c>
      <c r="K15" s="447">
        <v>0.158</v>
      </c>
      <c r="L15" s="446"/>
      <c r="M15" s="447"/>
      <c r="N15" s="112" t="str">
        <f>IF(ISBLANK(J15),"",IF(J15&gt;11.6,"",IF(J15&lt;=8.15,"KSM",IF(J15&lt;=8.7,"I A",IF(J15&lt;=9.3,"II A",IF(J15&lt;=10,"III A",IF(J15&lt;=10.9,"I JA",IF(J15&lt;=11.6,"II JA"))))))))</f>
        <v>II A</v>
      </c>
      <c r="O15" s="167" t="s">
        <v>909</v>
      </c>
      <c r="P15" s="437" t="s">
        <v>1167</v>
      </c>
    </row>
    <row r="16" spans="1:16" ht="18" customHeight="1">
      <c r="A16" s="407">
        <v>9</v>
      </c>
      <c r="B16" s="445"/>
      <c r="C16" s="164" t="s">
        <v>353</v>
      </c>
      <c r="D16" s="165" t="s">
        <v>918</v>
      </c>
      <c r="E16" s="166" t="s">
        <v>919</v>
      </c>
      <c r="F16" s="167" t="s">
        <v>16</v>
      </c>
      <c r="G16" s="167" t="s">
        <v>255</v>
      </c>
      <c r="H16" s="167" t="s">
        <v>256</v>
      </c>
      <c r="I16" s="410">
        <v>4</v>
      </c>
      <c r="J16" s="446">
        <v>9.41</v>
      </c>
      <c r="K16" s="447">
        <v>0.151</v>
      </c>
      <c r="L16" s="446"/>
      <c r="M16" s="447"/>
      <c r="N16" s="112" t="str">
        <f>IF(ISBLANK(J16),"",IF(J16&gt;11.6,"",IF(J16&lt;=8.15,"KSM",IF(J16&lt;=8.7,"I A",IF(J16&lt;=9.3,"II A",IF(J16&lt;=10,"III A",IF(J16&lt;=10.9,"I JA",IF(J16&lt;=11.6,"II JA"))))))))</f>
        <v>III A</v>
      </c>
      <c r="O16" s="167" t="s">
        <v>1289</v>
      </c>
    </row>
    <row r="17" spans="1:16" ht="18" customHeight="1">
      <c r="A17" s="407">
        <v>10</v>
      </c>
      <c r="B17" s="445"/>
      <c r="C17" s="164" t="s">
        <v>308</v>
      </c>
      <c r="D17" s="165" t="s">
        <v>309</v>
      </c>
      <c r="E17" s="166">
        <v>37858</v>
      </c>
      <c r="F17" s="167" t="s">
        <v>66</v>
      </c>
      <c r="G17" s="167" t="s">
        <v>67</v>
      </c>
      <c r="H17" s="167"/>
      <c r="I17" s="410">
        <v>3</v>
      </c>
      <c r="J17" s="446">
        <v>11.08</v>
      </c>
      <c r="K17" s="447">
        <v>0.187</v>
      </c>
      <c r="L17" s="446"/>
      <c r="M17" s="447"/>
      <c r="N17" s="112" t="str">
        <f>IF(ISBLANK(J17),"",IF(J17&gt;11.6,"",IF(J17&lt;=8.15,"KSM",IF(J17&lt;=8.7,"I A",IF(J17&lt;=9.3,"II A",IF(J17&lt;=10,"III A",IF(J17&lt;=10.9,"I JA",IF(J17&lt;=11.6,"II JA"))))))))</f>
        <v>II JA</v>
      </c>
      <c r="O17" s="167" t="s">
        <v>310</v>
      </c>
      <c r="P17" s="437" t="s">
        <v>98</v>
      </c>
    </row>
  </sheetData>
  <printOptions horizontalCentered="1"/>
  <pageMargins left="0.39370078740157483" right="0.39370078740157483" top="0.61" bottom="0.39370078740157483" header="0.15748031496062992" footer="0.39370078740157483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"/>
  <sheetViews>
    <sheetView workbookViewId="0">
      <selection activeCell="G23" sqref="G23"/>
    </sheetView>
  </sheetViews>
  <sheetFormatPr defaultColWidth="9.109375" defaultRowHeight="13.2"/>
  <cols>
    <col min="1" max="2" width="5.6640625" style="78" customWidth="1"/>
    <col min="3" max="3" width="11.109375" style="78" customWidth="1"/>
    <col min="4" max="4" width="15.44140625" style="78" bestFit="1" customWidth="1"/>
    <col min="5" max="5" width="10.6640625" style="93" customWidth="1"/>
    <col min="6" max="6" width="16.109375" style="113" bestFit="1" customWidth="1"/>
    <col min="7" max="7" width="11.88671875" style="113" customWidth="1"/>
    <col min="8" max="8" width="11.33203125" style="113" bestFit="1" customWidth="1"/>
    <col min="9" max="9" width="5" style="113" bestFit="1" customWidth="1"/>
    <col min="10" max="10" width="10" style="185" customWidth="1"/>
    <col min="11" max="11" width="4.5546875" style="185" bestFit="1" customWidth="1"/>
    <col min="12" max="12" width="26.33203125" style="85" customWidth="1"/>
    <col min="13" max="18" width="23" style="78" bestFit="1" customWidth="1"/>
    <col min="19" max="16384" width="9.109375" style="78"/>
  </cols>
  <sheetData>
    <row r="1" spans="1:14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14" s="2" customFormat="1" ht="15.6">
      <c r="A2" s="2" t="s">
        <v>1005</v>
      </c>
      <c r="D2" s="3"/>
      <c r="E2" s="4"/>
      <c r="F2" s="4"/>
      <c r="G2" s="5"/>
      <c r="H2" s="5"/>
      <c r="I2" s="6"/>
      <c r="J2" s="6"/>
      <c r="K2" s="6"/>
      <c r="L2" s="8"/>
    </row>
    <row r="3" spans="1:14" s="85" customFormat="1" ht="12" customHeight="1">
      <c r="A3" s="78"/>
      <c r="B3" s="78"/>
      <c r="C3" s="78"/>
      <c r="D3" s="79"/>
      <c r="E3" s="80"/>
      <c r="F3" s="81"/>
      <c r="G3" s="81"/>
      <c r="H3" s="81"/>
      <c r="I3" s="81"/>
      <c r="J3" s="174"/>
      <c r="K3" s="174"/>
      <c r="L3" s="175"/>
    </row>
    <row r="4" spans="1:14" s="86" customFormat="1" ht="15.6">
      <c r="C4" s="2" t="s">
        <v>1278</v>
      </c>
      <c r="D4" s="87"/>
      <c r="E4" s="176"/>
      <c r="F4" s="176"/>
      <c r="G4" s="176"/>
      <c r="H4" s="89"/>
      <c r="I4" s="89"/>
      <c r="J4" s="177"/>
      <c r="K4" s="177"/>
    </row>
    <row r="5" spans="1:14" s="86" customFormat="1" ht="18" customHeight="1" thickBot="1">
      <c r="C5" s="87"/>
      <c r="D5" s="87" t="s">
        <v>445</v>
      </c>
      <c r="E5" s="176"/>
      <c r="F5" s="176"/>
      <c r="G5" s="176"/>
      <c r="H5" s="89"/>
      <c r="I5" s="89"/>
      <c r="J5" s="177"/>
      <c r="K5" s="177"/>
    </row>
    <row r="6" spans="1:14" s="107" customFormat="1" ht="18" customHeight="1" thickBot="1">
      <c r="A6" s="23" t="s">
        <v>46</v>
      </c>
      <c r="B6" s="96" t="s">
        <v>50</v>
      </c>
      <c r="C6" s="97" t="s">
        <v>4</v>
      </c>
      <c r="D6" s="98" t="s">
        <v>5</v>
      </c>
      <c r="E6" s="99" t="s">
        <v>6</v>
      </c>
      <c r="F6" s="100" t="s">
        <v>7</v>
      </c>
      <c r="G6" s="28" t="s">
        <v>8</v>
      </c>
      <c r="H6" s="28" t="s">
        <v>51</v>
      </c>
      <c r="I6" s="28" t="s">
        <v>10</v>
      </c>
      <c r="J6" s="99" t="s">
        <v>221</v>
      </c>
      <c r="K6" s="183" t="s">
        <v>12</v>
      </c>
      <c r="L6" s="106" t="s">
        <v>13</v>
      </c>
    </row>
    <row r="7" spans="1:14" s="10" customFormat="1" ht="18" customHeight="1">
      <c r="A7" s="60">
        <v>1</v>
      </c>
      <c r="B7" s="112" t="s">
        <v>1279</v>
      </c>
      <c r="C7" s="37" t="s">
        <v>14</v>
      </c>
      <c r="D7" s="38" t="s">
        <v>1280</v>
      </c>
      <c r="E7" s="39">
        <v>37923</v>
      </c>
      <c r="F7" s="40" t="s">
        <v>1203</v>
      </c>
      <c r="G7" s="40" t="s">
        <v>541</v>
      </c>
      <c r="H7" s="40"/>
      <c r="I7" s="62" t="s">
        <v>18</v>
      </c>
      <c r="J7" s="238">
        <v>3.921296296296296E-3</v>
      </c>
      <c r="K7" s="112" t="str">
        <f t="shared" ref="K7:K13" si="0">IF(ISBLANK(J7),"",IF(J7&gt;0.0046875,"",IF(J7&lt;=0,"KSM",IF(J7&lt;=0.00354166666666667,"I A",IF(J7&lt;=0.00381944444444444,"II A",IF(J7&lt;=0.00416666666666667,"III A",IF(J7&lt;=0.00445601851851852,"I JA",IF(J7&lt;=0.0046875,"II JA"))))))))</f>
        <v>III A</v>
      </c>
      <c r="L7" s="40" t="s">
        <v>1281</v>
      </c>
      <c r="M7" s="78"/>
      <c r="N7" s="78"/>
    </row>
    <row r="8" spans="1:14" s="10" customFormat="1" ht="18" customHeight="1">
      <c r="A8" s="60">
        <v>2</v>
      </c>
      <c r="B8" s="112">
        <v>10</v>
      </c>
      <c r="C8" s="37" t="s">
        <v>1282</v>
      </c>
      <c r="D8" s="38" t="s">
        <v>1283</v>
      </c>
      <c r="E8" s="39" t="s">
        <v>1284</v>
      </c>
      <c r="F8" s="40" t="s">
        <v>132</v>
      </c>
      <c r="G8" s="40" t="s">
        <v>87</v>
      </c>
      <c r="H8" s="40"/>
      <c r="I8" s="62">
        <v>18</v>
      </c>
      <c r="J8" s="238">
        <v>3.9973379629629638E-3</v>
      </c>
      <c r="K8" s="112" t="str">
        <f t="shared" si="0"/>
        <v>III A</v>
      </c>
      <c r="L8" s="40" t="s">
        <v>1285</v>
      </c>
      <c r="M8" s="78"/>
      <c r="N8" s="78"/>
    </row>
    <row r="9" spans="1:14" s="10" customFormat="1" ht="18" customHeight="1">
      <c r="A9" s="60">
        <v>3</v>
      </c>
      <c r="B9" s="112" t="s">
        <v>505</v>
      </c>
      <c r="C9" s="37" t="s">
        <v>499</v>
      </c>
      <c r="D9" s="38" t="s">
        <v>506</v>
      </c>
      <c r="E9" s="39">
        <v>37701</v>
      </c>
      <c r="F9" s="40" t="s">
        <v>101</v>
      </c>
      <c r="G9" s="40" t="s">
        <v>102</v>
      </c>
      <c r="H9" s="40"/>
      <c r="I9" s="62">
        <v>14</v>
      </c>
      <c r="J9" s="238">
        <v>4.0493055555555551E-3</v>
      </c>
      <c r="K9" s="112" t="str">
        <f t="shared" si="0"/>
        <v>III A</v>
      </c>
      <c r="L9" s="40" t="s">
        <v>507</v>
      </c>
      <c r="M9" s="78"/>
      <c r="N9" s="78"/>
    </row>
    <row r="10" spans="1:14" s="10" customFormat="1" ht="18" customHeight="1">
      <c r="A10" s="60">
        <v>4</v>
      </c>
      <c r="B10" s="112" t="s">
        <v>508</v>
      </c>
      <c r="C10" s="37" t="s">
        <v>189</v>
      </c>
      <c r="D10" s="38" t="s">
        <v>509</v>
      </c>
      <c r="E10" s="39" t="s">
        <v>510</v>
      </c>
      <c r="F10" s="40" t="s">
        <v>37</v>
      </c>
      <c r="G10" s="40" t="s">
        <v>24</v>
      </c>
      <c r="H10" s="40" t="s">
        <v>511</v>
      </c>
      <c r="I10" s="62">
        <v>11</v>
      </c>
      <c r="J10" s="238">
        <v>4.1999999999999997E-3</v>
      </c>
      <c r="K10" s="112" t="str">
        <f t="shared" si="0"/>
        <v>I JA</v>
      </c>
      <c r="L10" s="40" t="s">
        <v>512</v>
      </c>
      <c r="M10" s="78"/>
      <c r="N10" s="78"/>
    </row>
    <row r="11" spans="1:14" s="10" customFormat="1" ht="18" customHeight="1">
      <c r="A11" s="60">
        <v>5</v>
      </c>
      <c r="B11" s="112" t="s">
        <v>523</v>
      </c>
      <c r="C11" s="37" t="s">
        <v>524</v>
      </c>
      <c r="D11" s="38" t="s">
        <v>525</v>
      </c>
      <c r="E11" s="39">
        <v>37792</v>
      </c>
      <c r="F11" s="40" t="s">
        <v>37</v>
      </c>
      <c r="G11" s="40" t="s">
        <v>24</v>
      </c>
      <c r="H11" s="40" t="s">
        <v>511</v>
      </c>
      <c r="I11" s="62">
        <v>9</v>
      </c>
      <c r="J11" s="238">
        <v>4.2789351851851851E-3</v>
      </c>
      <c r="K11" s="112" t="str">
        <f t="shared" si="0"/>
        <v>I JA</v>
      </c>
      <c r="L11" s="40" t="s">
        <v>512</v>
      </c>
      <c r="M11" s="78"/>
      <c r="N11" s="78"/>
    </row>
    <row r="12" spans="1:14" s="10" customFormat="1" ht="18" customHeight="1">
      <c r="A12" s="60">
        <v>6</v>
      </c>
      <c r="B12" s="112" t="s">
        <v>1286</v>
      </c>
      <c r="C12" s="37" t="s">
        <v>1287</v>
      </c>
      <c r="D12" s="38" t="s">
        <v>106</v>
      </c>
      <c r="E12" s="39" t="s">
        <v>1288</v>
      </c>
      <c r="F12" s="40" t="s">
        <v>296</v>
      </c>
      <c r="G12" s="40" t="s">
        <v>297</v>
      </c>
      <c r="H12" s="40"/>
      <c r="I12" s="62" t="s">
        <v>18</v>
      </c>
      <c r="J12" s="238">
        <v>4.3552083333333333E-3</v>
      </c>
      <c r="K12" s="112" t="str">
        <f t="shared" si="0"/>
        <v>I JA</v>
      </c>
      <c r="L12" s="40" t="s">
        <v>298</v>
      </c>
      <c r="M12" s="78"/>
      <c r="N12" s="78"/>
    </row>
    <row r="13" spans="1:14" s="10" customFormat="1" ht="18" customHeight="1">
      <c r="A13" s="60">
        <v>7</v>
      </c>
      <c r="B13" s="112" t="s">
        <v>469</v>
      </c>
      <c r="C13" s="37" t="s">
        <v>470</v>
      </c>
      <c r="D13" s="38" t="s">
        <v>471</v>
      </c>
      <c r="E13" s="39" t="s">
        <v>472</v>
      </c>
      <c r="F13" s="40" t="s">
        <v>466</v>
      </c>
      <c r="G13" s="40" t="s">
        <v>61</v>
      </c>
      <c r="H13" s="40" t="s">
        <v>467</v>
      </c>
      <c r="I13" s="62">
        <v>8</v>
      </c>
      <c r="J13" s="238">
        <v>4.558217592592592E-3</v>
      </c>
      <c r="K13" s="112" t="str">
        <f t="shared" si="0"/>
        <v>II JA</v>
      </c>
      <c r="L13" s="40" t="s">
        <v>468</v>
      </c>
      <c r="M13" s="78"/>
      <c r="N13" s="78"/>
    </row>
  </sheetData>
  <printOptions horizontalCentered="1"/>
  <pageMargins left="0.39370078740157483" right="0.39370078740157483" top="0.61" bottom="0.24" header="0.17" footer="0.21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"/>
  <sheetViews>
    <sheetView workbookViewId="0">
      <selection activeCell="J19" sqref="J19"/>
    </sheetView>
  </sheetViews>
  <sheetFormatPr defaultColWidth="9.109375" defaultRowHeight="13.2"/>
  <cols>
    <col min="1" max="2" width="5.6640625" style="358" customWidth="1"/>
    <col min="3" max="3" width="11.109375" style="358" customWidth="1"/>
    <col min="4" max="4" width="13.6640625" style="358" customWidth="1"/>
    <col min="5" max="5" width="10.6640625" style="400" customWidth="1"/>
    <col min="6" max="6" width="16.109375" style="414" bestFit="1" customWidth="1"/>
    <col min="7" max="7" width="12.6640625" style="414" customWidth="1"/>
    <col min="8" max="8" width="14.109375" style="414" customWidth="1"/>
    <col min="9" max="9" width="5.88671875" style="414" bestFit="1" customWidth="1"/>
    <col min="10" max="10" width="9.109375" style="459"/>
    <col min="11" max="11" width="4.5546875" style="185" bestFit="1" customWidth="1"/>
    <col min="12" max="12" width="19.6640625" style="392" bestFit="1" customWidth="1"/>
    <col min="13" max="17" width="23" style="358" bestFit="1" customWidth="1"/>
    <col min="18" max="16384" width="9.109375" style="358"/>
  </cols>
  <sheetData>
    <row r="1" spans="1:13" s="49" customFormat="1" ht="15.6">
      <c r="A1" s="120" t="s">
        <v>0</v>
      </c>
      <c r="D1" s="121"/>
      <c r="E1" s="122"/>
      <c r="F1" s="122"/>
      <c r="G1" s="122"/>
      <c r="H1" s="123"/>
      <c r="I1" s="123"/>
      <c r="J1" s="124"/>
      <c r="K1" s="7"/>
      <c r="L1" s="125"/>
    </row>
    <row r="2" spans="1:13" s="49" customFormat="1" ht="15.6">
      <c r="A2" s="2" t="s">
        <v>1005</v>
      </c>
      <c r="D2" s="121"/>
      <c r="E2" s="122"/>
      <c r="F2" s="122"/>
      <c r="G2" s="123"/>
      <c r="H2" s="123"/>
      <c r="I2" s="124"/>
      <c r="J2" s="124"/>
      <c r="K2" s="6"/>
      <c r="L2" s="126"/>
    </row>
    <row r="3" spans="1:13" s="392" customFormat="1" ht="12" customHeight="1">
      <c r="A3" s="358"/>
      <c r="B3" s="358"/>
      <c r="C3" s="358"/>
      <c r="D3" s="385"/>
      <c r="E3" s="386"/>
      <c r="F3" s="387"/>
      <c r="G3" s="387"/>
      <c r="H3" s="387"/>
      <c r="I3" s="387"/>
      <c r="J3" s="454"/>
      <c r="K3" s="174"/>
      <c r="L3" s="455"/>
    </row>
    <row r="4" spans="1:13" s="393" customFormat="1" ht="15.6">
      <c r="C4" s="49" t="s">
        <v>1290</v>
      </c>
      <c r="D4" s="394"/>
      <c r="E4" s="456"/>
      <c r="F4" s="456"/>
      <c r="G4" s="456"/>
      <c r="H4" s="396"/>
      <c r="I4" s="396"/>
      <c r="J4" s="457"/>
      <c r="K4" s="177"/>
    </row>
    <row r="5" spans="1:13" s="393" customFormat="1" ht="18" customHeight="1" thickBot="1">
      <c r="C5" s="394"/>
      <c r="D5" s="394" t="s">
        <v>445</v>
      </c>
      <c r="E5" s="456"/>
      <c r="F5" s="456"/>
      <c r="G5" s="456"/>
      <c r="H5" s="396"/>
      <c r="I5" s="396"/>
      <c r="J5" s="457"/>
      <c r="K5" s="177"/>
    </row>
    <row r="6" spans="1:13" s="314" customFormat="1" ht="18" customHeight="1" thickBot="1">
      <c r="A6" s="23" t="s">
        <v>46</v>
      </c>
      <c r="B6" s="147" t="s">
        <v>50</v>
      </c>
      <c r="C6" s="337" t="s">
        <v>4</v>
      </c>
      <c r="D6" s="338" t="s">
        <v>5</v>
      </c>
      <c r="E6" s="339" t="s">
        <v>6</v>
      </c>
      <c r="F6" s="340" t="s">
        <v>7</v>
      </c>
      <c r="G6" s="28" t="s">
        <v>8</v>
      </c>
      <c r="H6" s="341" t="s">
        <v>9</v>
      </c>
      <c r="I6" s="341" t="s">
        <v>10</v>
      </c>
      <c r="J6" s="339" t="s">
        <v>221</v>
      </c>
      <c r="K6" s="183" t="s">
        <v>12</v>
      </c>
      <c r="L6" s="342" t="s">
        <v>13</v>
      </c>
    </row>
    <row r="7" spans="1:13" s="51" customFormat="1" ht="18" customHeight="1">
      <c r="A7" s="407">
        <v>1</v>
      </c>
      <c r="B7" s="423" t="s">
        <v>548</v>
      </c>
      <c r="C7" s="164" t="s">
        <v>549</v>
      </c>
      <c r="D7" s="165" t="s">
        <v>550</v>
      </c>
      <c r="E7" s="166" t="s">
        <v>551</v>
      </c>
      <c r="F7" s="167" t="s">
        <v>408</v>
      </c>
      <c r="G7" s="167" t="s">
        <v>171</v>
      </c>
      <c r="H7" s="167"/>
      <c r="I7" s="410">
        <v>18</v>
      </c>
      <c r="J7" s="458">
        <v>4.4422453703703698E-3</v>
      </c>
      <c r="K7" s="112" t="str">
        <f t="shared" ref="K7:K14" si="0">IF(ISBLANK(J7),"",IF(J7&gt;0.00532407407407407,"",IF(J7&lt;=0,"SM",IF(J7&lt;=0.00407407407407407,"KSM",IF(J7&lt;=0.00430555555555556,"I A",IF(J7&lt;=0.00459490740740741,"II A",IF(J7&lt;=0.00497685185185185,"III A",IF(J7&lt;=0.00532407407407407,"I JA"))))))))</f>
        <v>II A</v>
      </c>
      <c r="L7" s="167" t="s">
        <v>552</v>
      </c>
      <c r="M7" s="358"/>
    </row>
    <row r="8" spans="1:13" s="51" customFormat="1" ht="18" customHeight="1">
      <c r="A8" s="407">
        <v>2</v>
      </c>
      <c r="B8" s="423" t="s">
        <v>1291</v>
      </c>
      <c r="C8" s="164" t="s">
        <v>1292</v>
      </c>
      <c r="D8" s="165" t="s">
        <v>1293</v>
      </c>
      <c r="E8" s="166">
        <v>37634</v>
      </c>
      <c r="F8" s="167" t="s">
        <v>16</v>
      </c>
      <c r="G8" s="167" t="s">
        <v>541</v>
      </c>
      <c r="H8" s="167"/>
      <c r="I8" s="410" t="s">
        <v>18</v>
      </c>
      <c r="J8" s="458">
        <v>4.5855324074074071E-3</v>
      </c>
      <c r="K8" s="112" t="str">
        <f t="shared" si="0"/>
        <v>II A</v>
      </c>
      <c r="L8" s="167" t="s">
        <v>1045</v>
      </c>
      <c r="M8" s="358"/>
    </row>
    <row r="9" spans="1:13" s="51" customFormat="1" ht="18" customHeight="1">
      <c r="A9" s="407">
        <v>3</v>
      </c>
      <c r="B9" s="423" t="s">
        <v>568</v>
      </c>
      <c r="C9" s="164" t="s">
        <v>313</v>
      </c>
      <c r="D9" s="165" t="s">
        <v>569</v>
      </c>
      <c r="E9" s="166" t="s">
        <v>78</v>
      </c>
      <c r="F9" s="167" t="s">
        <v>240</v>
      </c>
      <c r="G9" s="167" t="s">
        <v>171</v>
      </c>
      <c r="H9" s="167"/>
      <c r="I9" s="410">
        <v>14</v>
      </c>
      <c r="J9" s="458">
        <v>4.623726851851852E-3</v>
      </c>
      <c r="K9" s="112" t="str">
        <f t="shared" si="0"/>
        <v>III A</v>
      </c>
      <c r="L9" s="167" t="s">
        <v>570</v>
      </c>
      <c r="M9" s="358"/>
    </row>
    <row r="10" spans="1:13" s="51" customFormat="1" ht="18" customHeight="1">
      <c r="A10" s="407">
        <v>4</v>
      </c>
      <c r="B10" s="423" t="s">
        <v>1294</v>
      </c>
      <c r="C10" s="164" t="s">
        <v>1295</v>
      </c>
      <c r="D10" s="165" t="s">
        <v>1296</v>
      </c>
      <c r="E10" s="166">
        <v>37401</v>
      </c>
      <c r="F10" s="167" t="s">
        <v>248</v>
      </c>
      <c r="G10" s="167" t="s">
        <v>249</v>
      </c>
      <c r="H10" s="167" t="s">
        <v>250</v>
      </c>
      <c r="I10" s="410">
        <v>11</v>
      </c>
      <c r="J10" s="458">
        <v>4.6590277777777776E-3</v>
      </c>
      <c r="K10" s="112" t="str">
        <f t="shared" si="0"/>
        <v>III A</v>
      </c>
      <c r="L10" s="167" t="s">
        <v>251</v>
      </c>
      <c r="M10" s="358"/>
    </row>
    <row r="11" spans="1:13" s="51" customFormat="1" ht="18" customHeight="1">
      <c r="A11" s="407">
        <v>5</v>
      </c>
      <c r="B11" s="423" t="s">
        <v>553</v>
      </c>
      <c r="C11" s="164" t="s">
        <v>288</v>
      </c>
      <c r="D11" s="165" t="s">
        <v>554</v>
      </c>
      <c r="E11" s="166" t="s">
        <v>555</v>
      </c>
      <c r="F11" s="167" t="s">
        <v>556</v>
      </c>
      <c r="G11" s="167" t="s">
        <v>557</v>
      </c>
      <c r="H11" s="167"/>
      <c r="I11" s="410">
        <v>9</v>
      </c>
      <c r="J11" s="458">
        <v>4.8532407407407404E-3</v>
      </c>
      <c r="K11" s="112" t="str">
        <f t="shared" si="0"/>
        <v>III A</v>
      </c>
      <c r="L11" s="167" t="s">
        <v>558</v>
      </c>
      <c r="M11" s="358"/>
    </row>
    <row r="12" spans="1:13" s="51" customFormat="1" ht="18" customHeight="1">
      <c r="A12" s="407">
        <v>6</v>
      </c>
      <c r="B12" s="423" t="s">
        <v>593</v>
      </c>
      <c r="C12" s="164" t="s">
        <v>594</v>
      </c>
      <c r="D12" s="165" t="s">
        <v>595</v>
      </c>
      <c r="E12" s="166" t="s">
        <v>596</v>
      </c>
      <c r="F12" s="167" t="s">
        <v>235</v>
      </c>
      <c r="G12" s="167" t="s">
        <v>236</v>
      </c>
      <c r="H12" s="167"/>
      <c r="I12" s="410">
        <v>8</v>
      </c>
      <c r="J12" s="458">
        <v>4.9346064814814817E-3</v>
      </c>
      <c r="K12" s="112" t="str">
        <f t="shared" si="0"/>
        <v>III A</v>
      </c>
      <c r="L12" s="167" t="s">
        <v>237</v>
      </c>
      <c r="M12" s="358"/>
    </row>
    <row r="13" spans="1:13" s="51" customFormat="1" ht="18" customHeight="1">
      <c r="A13" s="407">
        <v>7</v>
      </c>
      <c r="B13" s="423" t="s">
        <v>1297</v>
      </c>
      <c r="C13" s="164" t="s">
        <v>1298</v>
      </c>
      <c r="D13" s="165" t="s">
        <v>1299</v>
      </c>
      <c r="E13" s="166" t="s">
        <v>1300</v>
      </c>
      <c r="F13" s="167" t="s">
        <v>1301</v>
      </c>
      <c r="G13" s="167" t="s">
        <v>73</v>
      </c>
      <c r="H13" s="167"/>
      <c r="I13" s="410" t="s">
        <v>18</v>
      </c>
      <c r="J13" s="458">
        <v>5.2049768518518521E-3</v>
      </c>
      <c r="K13" s="112" t="str">
        <f t="shared" si="0"/>
        <v>I JA</v>
      </c>
      <c r="L13" s="167" t="s">
        <v>1302</v>
      </c>
      <c r="M13" s="358"/>
    </row>
    <row r="14" spans="1:13" s="51" customFormat="1" ht="18" customHeight="1">
      <c r="A14" s="407"/>
      <c r="B14" s="423" t="s">
        <v>1303</v>
      </c>
      <c r="C14" s="164" t="s">
        <v>332</v>
      </c>
      <c r="D14" s="165" t="s">
        <v>1304</v>
      </c>
      <c r="E14" s="166" t="s">
        <v>1305</v>
      </c>
      <c r="F14" s="167" t="s">
        <v>466</v>
      </c>
      <c r="G14" s="167" t="s">
        <v>61</v>
      </c>
      <c r="H14" s="167" t="s">
        <v>467</v>
      </c>
      <c r="I14" s="410">
        <v>-5</v>
      </c>
      <c r="J14" s="458" t="s">
        <v>41</v>
      </c>
      <c r="K14" s="112" t="str">
        <f t="shared" si="0"/>
        <v/>
      </c>
      <c r="L14" s="167" t="s">
        <v>468</v>
      </c>
      <c r="M14" s="358"/>
    </row>
  </sheetData>
  <printOptions horizontalCentered="1"/>
  <pageMargins left="0.39370078740157483" right="0.39370078740157483" top="0.52" bottom="0.24" header="0.17" footer="0.21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O12"/>
  <sheetViews>
    <sheetView workbookViewId="0">
      <selection activeCell="D25" sqref="D25"/>
    </sheetView>
  </sheetViews>
  <sheetFormatPr defaultColWidth="9.109375" defaultRowHeight="13.2"/>
  <cols>
    <col min="1" max="1" width="5" style="9" customWidth="1"/>
    <col min="2" max="2" width="3.44140625" style="9" hidden="1" customWidth="1"/>
    <col min="3" max="3" width="11.33203125" style="10" customWidth="1"/>
    <col min="4" max="4" width="12.33203125" style="10" customWidth="1"/>
    <col min="5" max="5" width="10.6640625" style="46" customWidth="1"/>
    <col min="6" max="6" width="9.33203125" style="22" bestFit="1" customWidth="1"/>
    <col min="7" max="7" width="10.6640625" style="22" bestFit="1" customWidth="1"/>
    <col min="8" max="8" width="10.88671875" style="14" bestFit="1" customWidth="1"/>
    <col min="9" max="9" width="5.88671875" style="14" bestFit="1" customWidth="1"/>
    <col min="10" max="15" width="4.6640625" style="10" customWidth="1"/>
    <col min="16" max="16" width="4.6640625" style="10" hidden="1" customWidth="1"/>
    <col min="17" max="17" width="4.6640625" style="10" customWidth="1"/>
    <col min="18" max="18" width="7" style="10" customWidth="1"/>
    <col min="19" max="19" width="5.88671875" style="10" customWidth="1"/>
    <col min="20" max="20" width="15.44140625" style="10" customWidth="1"/>
    <col min="21" max="223" width="9.109375" style="10"/>
    <col min="224" max="16384" width="9.109375" style="47"/>
  </cols>
  <sheetData>
    <row r="1" spans="1:32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32" s="2" customFormat="1" ht="15.6">
      <c r="A2" s="2" t="s">
        <v>1005</v>
      </c>
      <c r="D2" s="3"/>
      <c r="E2" s="4"/>
      <c r="F2" s="4"/>
      <c r="G2" s="5"/>
      <c r="H2" s="5"/>
      <c r="I2" s="6"/>
      <c r="J2" s="6"/>
      <c r="K2" s="6"/>
      <c r="L2" s="8"/>
    </row>
    <row r="3" spans="1:32" s="16" customFormat="1" ht="12" customHeight="1">
      <c r="A3" s="9"/>
      <c r="B3" s="9"/>
      <c r="C3" s="10"/>
      <c r="D3" s="11"/>
      <c r="E3" s="12"/>
      <c r="F3" s="13"/>
      <c r="G3" s="13"/>
      <c r="H3" s="14"/>
      <c r="I3" s="14"/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2" s="20" customFormat="1" ht="16.2" thickBot="1">
      <c r="A4" s="17"/>
      <c r="B4" s="17"/>
      <c r="C4" s="2" t="s">
        <v>1268</v>
      </c>
      <c r="D4" s="2"/>
      <c r="E4" s="3"/>
      <c r="F4" s="4"/>
      <c r="G4" s="18"/>
      <c r="H4" s="17"/>
      <c r="I4" s="17"/>
      <c r="J4" s="1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s="20" customFormat="1" ht="18" customHeight="1" thickBot="1">
      <c r="C5" s="2"/>
      <c r="D5" s="2"/>
      <c r="E5" s="12"/>
      <c r="F5" s="21"/>
      <c r="G5" s="21"/>
      <c r="H5" s="22"/>
      <c r="I5" s="22"/>
      <c r="J5" s="477" t="s">
        <v>3</v>
      </c>
      <c r="K5" s="478"/>
      <c r="L5" s="478"/>
      <c r="M5" s="478"/>
      <c r="N5" s="478"/>
      <c r="O5" s="478"/>
      <c r="P5" s="478"/>
      <c r="Q5" s="479"/>
    </row>
    <row r="6" spans="1:32" s="34" customFormat="1" ht="21.75" customHeight="1" thickBot="1">
      <c r="A6" s="23" t="s">
        <v>46</v>
      </c>
      <c r="B6" s="24"/>
      <c r="C6" s="25" t="s">
        <v>4</v>
      </c>
      <c r="D6" s="26" t="s">
        <v>5</v>
      </c>
      <c r="E6" s="27" t="s">
        <v>6</v>
      </c>
      <c r="F6" s="28" t="s">
        <v>7</v>
      </c>
      <c r="G6" s="28" t="s">
        <v>8</v>
      </c>
      <c r="H6" s="29" t="s">
        <v>9</v>
      </c>
      <c r="I6" s="253" t="s">
        <v>10</v>
      </c>
      <c r="J6" s="254">
        <v>1.45</v>
      </c>
      <c r="K6" s="254">
        <v>1.5</v>
      </c>
      <c r="L6" s="254">
        <v>1.55</v>
      </c>
      <c r="M6" s="254">
        <v>1.6</v>
      </c>
      <c r="N6" s="254">
        <v>1.65</v>
      </c>
      <c r="O6" s="254">
        <v>1.7</v>
      </c>
      <c r="P6" s="254">
        <v>1.75</v>
      </c>
      <c r="Q6" s="255">
        <v>1.75</v>
      </c>
      <c r="R6" s="32" t="s">
        <v>11</v>
      </c>
      <c r="S6" s="58" t="s">
        <v>12</v>
      </c>
      <c r="T6" s="33" t="s">
        <v>13</v>
      </c>
    </row>
    <row r="7" spans="1:32" s="45" customFormat="1" ht="18" customHeight="1">
      <c r="A7" s="35">
        <v>1</v>
      </c>
      <c r="B7" s="36"/>
      <c r="C7" s="37" t="s">
        <v>852</v>
      </c>
      <c r="D7" s="38" t="s">
        <v>853</v>
      </c>
      <c r="E7" s="39" t="s">
        <v>854</v>
      </c>
      <c r="F7" s="40" t="s">
        <v>187</v>
      </c>
      <c r="G7" s="40" t="s">
        <v>24</v>
      </c>
      <c r="H7" s="464" t="s">
        <v>850</v>
      </c>
      <c r="I7" s="41">
        <v>18</v>
      </c>
      <c r="J7" s="42"/>
      <c r="K7" s="42"/>
      <c r="L7" s="42" t="s">
        <v>43</v>
      </c>
      <c r="M7" s="42" t="s">
        <v>43</v>
      </c>
      <c r="N7" s="42" t="s">
        <v>43</v>
      </c>
      <c r="O7" s="42" t="s">
        <v>43</v>
      </c>
      <c r="P7" s="42"/>
      <c r="Q7" s="42" t="s">
        <v>44</v>
      </c>
      <c r="R7" s="259">
        <v>1.7</v>
      </c>
      <c r="S7" s="112" t="str">
        <f t="shared" ref="S7:S12" si="0">IF(ISBLANK(R7),"",IF(R7&lt;1.15,"",IF(R7&gt;=1.65,"I A",IF(R7&gt;=1.5,"II A",IF(R7&gt;=1.39,"III A",IF(R7&gt;=1.3,"I JA",IF(R7&gt;=1.22,"II JA",IF(R7&gt;=1.15,"III JA"))))))))</f>
        <v>I A</v>
      </c>
      <c r="T7" s="40" t="s">
        <v>851</v>
      </c>
    </row>
    <row r="8" spans="1:32" s="45" customFormat="1" ht="18" customHeight="1">
      <c r="A8" s="35">
        <v>2</v>
      </c>
      <c r="B8" s="36"/>
      <c r="C8" s="37" t="s">
        <v>1269</v>
      </c>
      <c r="D8" s="38" t="s">
        <v>1270</v>
      </c>
      <c r="E8" s="39">
        <v>37439</v>
      </c>
      <c r="F8" s="40" t="s">
        <v>1076</v>
      </c>
      <c r="G8" s="40" t="s">
        <v>93</v>
      </c>
      <c r="H8" s="464"/>
      <c r="I8" s="41">
        <v>14</v>
      </c>
      <c r="J8" s="42"/>
      <c r="K8" s="42" t="s">
        <v>43</v>
      </c>
      <c r="L8" s="42" t="s">
        <v>98</v>
      </c>
      <c r="M8" s="42" t="s">
        <v>43</v>
      </c>
      <c r="N8" s="42" t="s">
        <v>45</v>
      </c>
      <c r="O8" s="42" t="s">
        <v>45</v>
      </c>
      <c r="P8" s="42"/>
      <c r="Q8" s="42" t="s">
        <v>44</v>
      </c>
      <c r="R8" s="259">
        <v>1.7</v>
      </c>
      <c r="S8" s="112" t="str">
        <f t="shared" si="0"/>
        <v>I A</v>
      </c>
      <c r="T8" s="40" t="s">
        <v>1077</v>
      </c>
    </row>
    <row r="9" spans="1:32" s="45" customFormat="1" ht="18" customHeight="1">
      <c r="A9" s="35">
        <v>3</v>
      </c>
      <c r="B9" s="36"/>
      <c r="C9" s="37" t="s">
        <v>1271</v>
      </c>
      <c r="D9" s="38" t="s">
        <v>1272</v>
      </c>
      <c r="E9" s="39" t="s">
        <v>162</v>
      </c>
      <c r="F9" s="40" t="s">
        <v>16</v>
      </c>
      <c r="G9" s="40" t="s">
        <v>17</v>
      </c>
      <c r="H9" s="464" t="s">
        <v>245</v>
      </c>
      <c r="I9" s="41">
        <v>11</v>
      </c>
      <c r="J9" s="42"/>
      <c r="K9" s="42"/>
      <c r="L9" s="42" t="s">
        <v>43</v>
      </c>
      <c r="M9" s="42" t="s">
        <v>43</v>
      </c>
      <c r="N9" s="42" t="s">
        <v>43</v>
      </c>
      <c r="O9" s="42" t="s">
        <v>44</v>
      </c>
      <c r="P9" s="42"/>
      <c r="Q9" s="42"/>
      <c r="R9" s="259">
        <v>1.65</v>
      </c>
      <c r="S9" s="112" t="str">
        <f t="shared" si="0"/>
        <v>I A</v>
      </c>
      <c r="T9" s="40" t="s">
        <v>1273</v>
      </c>
    </row>
    <row r="10" spans="1:32" s="45" customFormat="1" ht="18" customHeight="1">
      <c r="A10" s="35">
        <v>4</v>
      </c>
      <c r="B10" s="36"/>
      <c r="C10" s="37" t="s">
        <v>31</v>
      </c>
      <c r="D10" s="38" t="s">
        <v>1274</v>
      </c>
      <c r="E10" s="39">
        <v>37934</v>
      </c>
      <c r="F10" s="40" t="s">
        <v>187</v>
      </c>
      <c r="G10" s="40" t="s">
        <v>24</v>
      </c>
      <c r="H10" s="464"/>
      <c r="I10" s="41">
        <v>9</v>
      </c>
      <c r="J10" s="42"/>
      <c r="K10" s="42"/>
      <c r="L10" s="42" t="s">
        <v>43</v>
      </c>
      <c r="M10" s="42" t="s">
        <v>43</v>
      </c>
      <c r="N10" s="42" t="s">
        <v>44</v>
      </c>
      <c r="O10" s="42"/>
      <c r="P10" s="42"/>
      <c r="Q10" s="42"/>
      <c r="R10" s="259">
        <v>1.6</v>
      </c>
      <c r="S10" s="112" t="str">
        <f t="shared" si="0"/>
        <v>II A</v>
      </c>
      <c r="T10" s="40" t="s">
        <v>942</v>
      </c>
    </row>
    <row r="11" spans="1:32" s="45" customFormat="1" ht="18" customHeight="1">
      <c r="A11" s="35">
        <v>5</v>
      </c>
      <c r="B11" s="36"/>
      <c r="C11" s="37" t="s">
        <v>135</v>
      </c>
      <c r="D11" s="38" t="s">
        <v>1157</v>
      </c>
      <c r="E11" s="39">
        <v>37843</v>
      </c>
      <c r="F11" s="40" t="s">
        <v>240</v>
      </c>
      <c r="G11" s="40" t="s">
        <v>171</v>
      </c>
      <c r="H11" s="464"/>
      <c r="I11" s="41">
        <v>8</v>
      </c>
      <c r="J11" s="42" t="s">
        <v>43</v>
      </c>
      <c r="K11" s="42" t="s">
        <v>43</v>
      </c>
      <c r="L11" s="42" t="s">
        <v>43</v>
      </c>
      <c r="M11" s="42" t="s">
        <v>44</v>
      </c>
      <c r="N11" s="42"/>
      <c r="O11" s="42"/>
      <c r="P11" s="42"/>
      <c r="Q11" s="42"/>
      <c r="R11" s="259">
        <v>1.55</v>
      </c>
      <c r="S11" s="112" t="str">
        <f t="shared" si="0"/>
        <v>II A</v>
      </c>
      <c r="T11" s="40" t="s">
        <v>176</v>
      </c>
    </row>
    <row r="12" spans="1:32" s="45" customFormat="1" ht="18" customHeight="1">
      <c r="A12" s="35"/>
      <c r="B12" s="36"/>
      <c r="C12" s="37" t="s">
        <v>1275</v>
      </c>
      <c r="D12" s="38" t="s">
        <v>1276</v>
      </c>
      <c r="E12" s="39" t="s">
        <v>1277</v>
      </c>
      <c r="F12" s="40" t="s">
        <v>16</v>
      </c>
      <c r="G12" s="40" t="s">
        <v>1204</v>
      </c>
      <c r="H12" s="464" t="s">
        <v>256</v>
      </c>
      <c r="I12" s="41" t="s">
        <v>18</v>
      </c>
      <c r="J12" s="42"/>
      <c r="K12" s="42"/>
      <c r="L12" s="42"/>
      <c r="M12" s="42"/>
      <c r="N12" s="42"/>
      <c r="O12" s="42"/>
      <c r="P12" s="42"/>
      <c r="Q12" s="42"/>
      <c r="R12" s="259" t="s">
        <v>41</v>
      </c>
      <c r="S12" s="112" t="str">
        <f t="shared" si="0"/>
        <v>I A</v>
      </c>
      <c r="T12" s="40" t="s">
        <v>257</v>
      </c>
    </row>
  </sheetData>
  <mergeCells count="1">
    <mergeCell ref="J5:Q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3"/>
  <sheetViews>
    <sheetView zoomScaleNormal="100" workbookViewId="0">
      <selection activeCell="I10" sqref="I10"/>
    </sheetView>
  </sheetViews>
  <sheetFormatPr defaultColWidth="9.109375" defaultRowHeight="13.2"/>
  <cols>
    <col min="1" max="1" width="5.6640625" style="10" customWidth="1"/>
    <col min="2" max="2" width="5.6640625" style="10" hidden="1" customWidth="1"/>
    <col min="3" max="3" width="10.5546875" style="10" customWidth="1"/>
    <col min="4" max="4" width="14.33203125" style="10" customWidth="1"/>
    <col min="5" max="5" width="10.33203125" style="46" customWidth="1"/>
    <col min="6" max="6" width="11" style="22" customWidth="1"/>
    <col min="7" max="7" width="11.88671875" style="22" customWidth="1"/>
    <col min="8" max="8" width="11.5546875" style="22" customWidth="1"/>
    <col min="9" max="9" width="5.88671875" style="22" bestFit="1" customWidth="1"/>
    <col min="10" max="10" width="9.109375" style="53" customWidth="1"/>
    <col min="11" max="11" width="5.6640625" style="53" customWidth="1"/>
    <col min="12" max="12" width="8.6640625" style="15" hidden="1" customWidth="1"/>
    <col min="13" max="13" width="6.33203125" style="53" hidden="1" customWidth="1"/>
    <col min="14" max="14" width="7.109375" style="15" customWidth="1"/>
    <col min="15" max="15" width="22.5546875" style="16" bestFit="1" customWidth="1"/>
    <col min="16" max="16" width="4" style="115" hidden="1" customWidth="1"/>
    <col min="17" max="17" width="3" style="51" hidden="1" customWidth="1"/>
    <col min="18" max="18" width="2" style="51" hidden="1" customWidth="1"/>
    <col min="19" max="19" width="5.33203125" style="115" customWidth="1"/>
    <col min="20" max="20" width="6.33203125" style="115" customWidth="1"/>
    <col min="21" max="16384" width="9.109375" style="115"/>
  </cols>
  <sheetData>
    <row r="1" spans="1:18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6"/>
      <c r="L1" s="7"/>
      <c r="M1" s="6"/>
      <c r="N1" s="7"/>
      <c r="Q1" s="49"/>
      <c r="R1" s="49"/>
    </row>
    <row r="2" spans="1:18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6"/>
      <c r="M2" s="6"/>
      <c r="N2" s="8"/>
      <c r="Q2" s="49"/>
      <c r="R2" s="49"/>
    </row>
    <row r="3" spans="1:18" ht="3" customHeight="1">
      <c r="C3" s="11"/>
      <c r="K3" s="15"/>
      <c r="M3" s="15"/>
    </row>
    <row r="4" spans="1:18" s="116" customFormat="1" ht="15.6">
      <c r="A4" s="20"/>
      <c r="B4" s="20"/>
      <c r="C4" s="2" t="s">
        <v>287</v>
      </c>
      <c r="D4" s="2"/>
      <c r="E4" s="3"/>
      <c r="F4" s="3"/>
      <c r="G4" s="3"/>
      <c r="H4" s="18"/>
      <c r="I4" s="18"/>
      <c r="J4" s="19"/>
      <c r="K4" s="53"/>
      <c r="L4" s="6"/>
      <c r="M4" s="53"/>
      <c r="N4" s="6"/>
      <c r="O4" s="20"/>
      <c r="Q4" s="54"/>
      <c r="R4" s="54"/>
    </row>
    <row r="5" spans="1:18" s="116" customFormat="1" ht="14.25" customHeight="1" thickBot="1">
      <c r="A5" s="20"/>
      <c r="B5" s="20"/>
      <c r="C5" s="55">
        <v>1</v>
      </c>
      <c r="D5" s="11" t="s">
        <v>48</v>
      </c>
      <c r="E5" s="3"/>
      <c r="F5" s="3"/>
      <c r="G5" s="3"/>
      <c r="H5" s="18"/>
      <c r="I5" s="18"/>
      <c r="J5" s="19"/>
      <c r="K5" s="53"/>
      <c r="L5" s="6"/>
      <c r="M5" s="53"/>
      <c r="N5" s="6"/>
      <c r="O5" s="20"/>
      <c r="Q5" s="54"/>
      <c r="R5" s="54"/>
    </row>
    <row r="6" spans="1:18" s="117" customFormat="1" ht="17.25" customHeight="1" thickBot="1">
      <c r="A6" s="56" t="s">
        <v>49</v>
      </c>
      <c r="B6" s="57" t="s">
        <v>50</v>
      </c>
      <c r="C6" s="25" t="s">
        <v>4</v>
      </c>
      <c r="D6" s="26" t="s">
        <v>5</v>
      </c>
      <c r="E6" s="27" t="s">
        <v>6</v>
      </c>
      <c r="F6" s="28" t="s">
        <v>7</v>
      </c>
      <c r="G6" s="28" t="s">
        <v>8</v>
      </c>
      <c r="H6" s="28" t="s">
        <v>51</v>
      </c>
      <c r="I6" s="28" t="s">
        <v>10</v>
      </c>
      <c r="J6" s="27" t="s">
        <v>52</v>
      </c>
      <c r="K6" s="27" t="s">
        <v>53</v>
      </c>
      <c r="L6" s="27" t="s">
        <v>54</v>
      </c>
      <c r="M6" s="27" t="s">
        <v>53</v>
      </c>
      <c r="N6" s="58" t="s">
        <v>12</v>
      </c>
      <c r="O6" s="33" t="s">
        <v>13</v>
      </c>
      <c r="Q6" s="118" t="s">
        <v>55</v>
      </c>
      <c r="R6" s="118" t="s">
        <v>56</v>
      </c>
    </row>
    <row r="7" spans="1:18" s="10" customFormat="1" ht="15" customHeight="1">
      <c r="A7" s="60">
        <v>1</v>
      </c>
      <c r="B7" s="61"/>
      <c r="C7" s="37"/>
      <c r="D7" s="38"/>
      <c r="E7" s="39"/>
      <c r="F7" s="40"/>
      <c r="G7" s="40"/>
      <c r="H7" s="40"/>
      <c r="I7" s="62"/>
      <c r="J7" s="63"/>
      <c r="K7" s="64"/>
      <c r="L7" s="65"/>
      <c r="M7" s="64"/>
      <c r="N7" s="112"/>
      <c r="O7" s="40"/>
      <c r="P7" s="67"/>
      <c r="Q7" s="51">
        <v>1</v>
      </c>
      <c r="R7" s="51">
        <v>1</v>
      </c>
    </row>
    <row r="8" spans="1:18" s="10" customFormat="1" ht="18" customHeight="1">
      <c r="A8" s="60">
        <v>2</v>
      </c>
      <c r="B8" s="61"/>
      <c r="C8" s="37" t="s">
        <v>288</v>
      </c>
      <c r="D8" s="38" t="s">
        <v>289</v>
      </c>
      <c r="E8" s="39" t="s">
        <v>290</v>
      </c>
      <c r="F8" s="40" t="s">
        <v>108</v>
      </c>
      <c r="G8" s="40" t="s">
        <v>87</v>
      </c>
      <c r="H8" s="40"/>
      <c r="I8" s="62"/>
      <c r="J8" s="63">
        <v>7.92</v>
      </c>
      <c r="K8" s="64">
        <v>0.22500000000000001</v>
      </c>
      <c r="L8" s="65"/>
      <c r="M8" s="64"/>
      <c r="N8" s="112" t="str">
        <f>IF(ISBLANK(J8),"",IF(J8&lt;=7,"KSM",IF(J8&lt;=7.3,"I A",IF(J8&lt;=7.65,"II A",IF(J8&lt;=8.1,"III A",IF(J8&lt;=8.7,"I JA",IF(J8&lt;=9.15,"II JA",IF(J8&lt;=9.5,"III JA"))))))))</f>
        <v>III A</v>
      </c>
      <c r="O8" s="40" t="s">
        <v>291</v>
      </c>
      <c r="P8" s="67" t="s">
        <v>292</v>
      </c>
      <c r="Q8" s="51">
        <v>1</v>
      </c>
      <c r="R8" s="51">
        <v>2</v>
      </c>
    </row>
    <row r="9" spans="1:18" s="10" customFormat="1" ht="18" customHeight="1">
      <c r="A9" s="60">
        <v>3</v>
      </c>
      <c r="B9" s="61"/>
      <c r="C9" s="37" t="s">
        <v>293</v>
      </c>
      <c r="D9" s="38" t="s">
        <v>294</v>
      </c>
      <c r="E9" s="39" t="s">
        <v>295</v>
      </c>
      <c r="F9" s="40" t="s">
        <v>296</v>
      </c>
      <c r="G9" s="40" t="s">
        <v>297</v>
      </c>
      <c r="H9" s="40"/>
      <c r="I9" s="62"/>
      <c r="J9" s="63">
        <v>7.47</v>
      </c>
      <c r="K9" s="64">
        <v>0.189</v>
      </c>
      <c r="L9" s="65"/>
      <c r="M9" s="64"/>
      <c r="N9" s="112" t="str">
        <f>IF(ISBLANK(J9),"",IF(J9&lt;=7,"KSM",IF(J9&lt;=7.3,"I A",IF(J9&lt;=7.65,"II A",IF(J9&lt;=8.1,"III A",IF(J9&lt;=8.7,"I JA",IF(J9&lt;=9.15,"II JA",IF(J9&lt;=9.5,"III JA"))))))))</f>
        <v>II A</v>
      </c>
      <c r="O9" s="40" t="s">
        <v>298</v>
      </c>
      <c r="P9" s="67" t="s">
        <v>299</v>
      </c>
      <c r="Q9" s="51">
        <v>1</v>
      </c>
      <c r="R9" s="51">
        <v>3</v>
      </c>
    </row>
    <row r="10" spans="1:18" s="10" customFormat="1" ht="18" customHeight="1">
      <c r="A10" s="60">
        <v>4</v>
      </c>
      <c r="B10" s="61"/>
      <c r="C10" s="37" t="s">
        <v>300</v>
      </c>
      <c r="D10" s="38" t="s">
        <v>301</v>
      </c>
      <c r="E10" s="39">
        <v>37896</v>
      </c>
      <c r="F10" s="40" t="s">
        <v>240</v>
      </c>
      <c r="G10" s="40" t="s">
        <v>171</v>
      </c>
      <c r="H10" s="40"/>
      <c r="I10" s="62"/>
      <c r="J10" s="63">
        <v>7.32</v>
      </c>
      <c r="K10" s="64">
        <v>0.14699999999999999</v>
      </c>
      <c r="L10" s="65"/>
      <c r="M10" s="64"/>
      <c r="N10" s="112" t="str">
        <f>IF(ISBLANK(J10),"",IF(J10&lt;=7,"KSM",IF(J10&lt;=7.3,"I A",IF(J10&lt;=7.65,"II A",IF(J10&lt;=8.1,"III A",IF(J10&lt;=8.7,"I JA",IF(J10&lt;=9.15,"II JA",IF(J10&lt;=9.5,"III JA"))))))))</f>
        <v>II A</v>
      </c>
      <c r="O10" s="40" t="s">
        <v>172</v>
      </c>
      <c r="P10" s="67" t="s">
        <v>302</v>
      </c>
      <c r="Q10" s="51">
        <v>1</v>
      </c>
      <c r="R10" s="51">
        <v>4</v>
      </c>
    </row>
    <row r="11" spans="1:18" s="10" customFormat="1" ht="18" customHeight="1">
      <c r="A11" s="60">
        <v>5</v>
      </c>
      <c r="B11" s="61"/>
      <c r="C11" s="37" t="s">
        <v>303</v>
      </c>
      <c r="D11" s="38" t="s">
        <v>304</v>
      </c>
      <c r="E11" s="39" t="s">
        <v>305</v>
      </c>
      <c r="F11" s="40" t="s">
        <v>108</v>
      </c>
      <c r="G11" s="40" t="s">
        <v>87</v>
      </c>
      <c r="H11" s="40"/>
      <c r="I11" s="62"/>
      <c r="J11" s="63">
        <v>7.61</v>
      </c>
      <c r="K11" s="64">
        <v>0.192</v>
      </c>
      <c r="L11" s="65"/>
      <c r="M11" s="64"/>
      <c r="N11" s="112" t="str">
        <f>IF(ISBLANK(J11),"",IF(J11&lt;=7,"KSM",IF(J11&lt;=7.3,"I A",IF(J11&lt;=7.65,"II A",IF(J11&lt;=8.1,"III A",IF(J11&lt;=8.7,"I JA",IF(J11&lt;=9.15,"II JA",IF(J11&lt;=9.5,"III JA"))))))))</f>
        <v>II A</v>
      </c>
      <c r="O11" s="40" t="s">
        <v>306</v>
      </c>
      <c r="P11" s="67" t="s">
        <v>307</v>
      </c>
      <c r="Q11" s="51">
        <v>1</v>
      </c>
      <c r="R11" s="51">
        <v>5</v>
      </c>
    </row>
    <row r="12" spans="1:18" s="10" customFormat="1" ht="18" customHeight="1">
      <c r="A12" s="60">
        <v>6</v>
      </c>
      <c r="B12" s="61"/>
      <c r="C12" s="37" t="s">
        <v>308</v>
      </c>
      <c r="D12" s="38" t="s">
        <v>309</v>
      </c>
      <c r="E12" s="39">
        <v>37858</v>
      </c>
      <c r="F12" s="40" t="s">
        <v>66</v>
      </c>
      <c r="G12" s="40" t="s">
        <v>67</v>
      </c>
      <c r="H12" s="40"/>
      <c r="I12" s="62"/>
      <c r="J12" s="63">
        <v>8.19</v>
      </c>
      <c r="K12" s="64">
        <v>0.151</v>
      </c>
      <c r="L12" s="65"/>
      <c r="M12" s="64"/>
      <c r="N12" s="112" t="str">
        <f>IF(ISBLANK(J12),"",IF(J12&lt;=7,"KSM",IF(J12&lt;=7.3,"I A",IF(J12&lt;=7.65,"II A",IF(J12&lt;=8.1,"III A",IF(J12&lt;=8.7,"I JA",IF(J12&lt;=9.15,"II JA",IF(J12&lt;=9.5,"III JA"))))))))</f>
        <v>I JA</v>
      </c>
      <c r="O12" s="40" t="s">
        <v>310</v>
      </c>
      <c r="P12" s="67" t="s">
        <v>204</v>
      </c>
      <c r="Q12" s="51">
        <v>1</v>
      </c>
      <c r="R12" s="51">
        <v>6</v>
      </c>
    </row>
    <row r="13" spans="1:18" s="116" customFormat="1" ht="15.75" customHeight="1" thickBot="1">
      <c r="A13" s="20"/>
      <c r="B13" s="20"/>
      <c r="C13" s="55">
        <v>2</v>
      </c>
      <c r="D13" s="11" t="s">
        <v>48</v>
      </c>
      <c r="E13" s="3"/>
      <c r="F13" s="3"/>
      <c r="G13" s="3"/>
      <c r="H13" s="18"/>
      <c r="I13" s="18"/>
      <c r="J13" s="19"/>
      <c r="K13" s="53"/>
      <c r="L13" s="6"/>
      <c r="M13" s="53"/>
      <c r="N13" s="6"/>
      <c r="O13" s="20"/>
      <c r="Q13" s="54"/>
      <c r="R13" s="54"/>
    </row>
    <row r="14" spans="1:18" s="117" customFormat="1" ht="17.25" customHeight="1" thickBot="1">
      <c r="A14" s="56" t="s">
        <v>49</v>
      </c>
      <c r="B14" s="57" t="s">
        <v>50</v>
      </c>
      <c r="C14" s="25" t="s">
        <v>4</v>
      </c>
      <c r="D14" s="26" t="s">
        <v>5</v>
      </c>
      <c r="E14" s="27" t="s">
        <v>6</v>
      </c>
      <c r="F14" s="28" t="s">
        <v>7</v>
      </c>
      <c r="G14" s="28" t="s">
        <v>8</v>
      </c>
      <c r="H14" s="28" t="s">
        <v>51</v>
      </c>
      <c r="I14" s="28" t="s">
        <v>10</v>
      </c>
      <c r="J14" s="27" t="s">
        <v>52</v>
      </c>
      <c r="K14" s="27" t="s">
        <v>53</v>
      </c>
      <c r="L14" s="27" t="s">
        <v>54</v>
      </c>
      <c r="M14" s="27" t="s">
        <v>53</v>
      </c>
      <c r="N14" s="58" t="s">
        <v>12</v>
      </c>
      <c r="O14" s="33" t="s">
        <v>13</v>
      </c>
      <c r="Q14" s="118" t="s">
        <v>55</v>
      </c>
      <c r="R14" s="118" t="s">
        <v>56</v>
      </c>
    </row>
    <row r="15" spans="1:18" s="10" customFormat="1" ht="18" customHeight="1">
      <c r="A15" s="60">
        <v>1</v>
      </c>
      <c r="B15" s="61"/>
      <c r="C15" s="37" t="s">
        <v>311</v>
      </c>
      <c r="D15" s="38" t="s">
        <v>312</v>
      </c>
      <c r="E15" s="39">
        <v>38083</v>
      </c>
      <c r="F15" s="40" t="s">
        <v>66</v>
      </c>
      <c r="G15" s="40" t="s">
        <v>67</v>
      </c>
      <c r="H15" s="40"/>
      <c r="I15" s="62" t="s">
        <v>18</v>
      </c>
      <c r="J15" s="63">
        <v>8.3000000000000007</v>
      </c>
      <c r="K15" s="64">
        <v>0.13400000000000001</v>
      </c>
      <c r="L15" s="65"/>
      <c r="M15" s="64"/>
      <c r="N15" s="112" t="str">
        <f t="shared" ref="N15:N19" si="0">IF(ISBLANK(J15),"",IF(J15&lt;=7,"KSM",IF(J15&lt;=7.3,"I A",IF(J15&lt;=7.65,"II A",IF(J15&lt;=8.1,"III A",IF(J15&lt;=8.7,"I JA",IF(J15&lt;=9.15,"II JA",IF(J15&lt;=9.5,"III JA"))))))))</f>
        <v>I JA</v>
      </c>
      <c r="O15" s="40" t="s">
        <v>310</v>
      </c>
      <c r="P15" s="67"/>
      <c r="Q15" s="51">
        <v>2</v>
      </c>
      <c r="R15" s="51">
        <v>1</v>
      </c>
    </row>
    <row r="16" spans="1:18" s="10" customFormat="1" ht="18" customHeight="1">
      <c r="A16" s="60">
        <v>2</v>
      </c>
      <c r="B16" s="61"/>
      <c r="C16" s="37" t="s">
        <v>313</v>
      </c>
      <c r="D16" s="38" t="s">
        <v>314</v>
      </c>
      <c r="E16" s="39" t="s">
        <v>315</v>
      </c>
      <c r="F16" s="40" t="s">
        <v>117</v>
      </c>
      <c r="G16" s="40" t="s">
        <v>73</v>
      </c>
      <c r="H16" s="40"/>
      <c r="I16" s="62" t="s">
        <v>18</v>
      </c>
      <c r="J16" s="63">
        <v>7.86</v>
      </c>
      <c r="K16" s="64">
        <v>0.20100000000000001</v>
      </c>
      <c r="L16" s="65"/>
      <c r="M16" s="64"/>
      <c r="N16" s="112" t="str">
        <f t="shared" si="0"/>
        <v>III A</v>
      </c>
      <c r="O16" s="40" t="s">
        <v>316</v>
      </c>
      <c r="P16" s="67" t="s">
        <v>317</v>
      </c>
      <c r="Q16" s="51">
        <v>2</v>
      </c>
      <c r="R16" s="51">
        <v>2</v>
      </c>
    </row>
    <row r="17" spans="1:19" s="10" customFormat="1" ht="18" customHeight="1">
      <c r="A17" s="60">
        <v>3</v>
      </c>
      <c r="B17" s="61"/>
      <c r="C17" s="37" t="s">
        <v>318</v>
      </c>
      <c r="D17" s="38" t="s">
        <v>319</v>
      </c>
      <c r="E17" s="39" t="s">
        <v>320</v>
      </c>
      <c r="F17" s="40" t="s">
        <v>321</v>
      </c>
      <c r="G17" s="40" t="s">
        <v>61</v>
      </c>
      <c r="H17" s="40" t="s">
        <v>322</v>
      </c>
      <c r="I17" s="62"/>
      <c r="J17" s="63">
        <v>7.43</v>
      </c>
      <c r="K17" s="64">
        <v>0.185</v>
      </c>
      <c r="L17" s="65"/>
      <c r="M17" s="64"/>
      <c r="N17" s="112" t="str">
        <f t="shared" si="0"/>
        <v>II A</v>
      </c>
      <c r="O17" s="40" t="s">
        <v>323</v>
      </c>
      <c r="P17" s="67" t="s">
        <v>324</v>
      </c>
      <c r="Q17" s="51">
        <v>2</v>
      </c>
      <c r="R17" s="51">
        <v>3</v>
      </c>
    </row>
    <row r="18" spans="1:19" s="10" customFormat="1" ht="18" customHeight="1">
      <c r="A18" s="60">
        <v>4</v>
      </c>
      <c r="B18" s="61"/>
      <c r="C18" s="37" t="s">
        <v>325</v>
      </c>
      <c r="D18" s="38" t="s">
        <v>326</v>
      </c>
      <c r="E18" s="39">
        <v>37480</v>
      </c>
      <c r="F18" s="40" t="s">
        <v>92</v>
      </c>
      <c r="G18" s="40" t="s">
        <v>93</v>
      </c>
      <c r="H18" s="40"/>
      <c r="I18" s="62"/>
      <c r="J18" s="63">
        <v>7.41</v>
      </c>
      <c r="K18" s="64">
        <v>0.188</v>
      </c>
      <c r="L18" s="65"/>
      <c r="M18" s="64"/>
      <c r="N18" s="112" t="str">
        <f t="shared" si="0"/>
        <v>II A</v>
      </c>
      <c r="O18" s="40" t="s">
        <v>327</v>
      </c>
      <c r="P18" s="67" t="s">
        <v>328</v>
      </c>
      <c r="Q18" s="51">
        <v>2</v>
      </c>
      <c r="R18" s="51">
        <v>4</v>
      </c>
      <c r="S18" s="119">
        <v>4060</v>
      </c>
    </row>
    <row r="19" spans="1:19" s="10" customFormat="1" ht="18" customHeight="1">
      <c r="A19" s="60">
        <v>5</v>
      </c>
      <c r="B19" s="61"/>
      <c r="C19" s="37" t="s">
        <v>329</v>
      </c>
      <c r="D19" s="38" t="s">
        <v>330</v>
      </c>
      <c r="E19" s="39">
        <v>37324</v>
      </c>
      <c r="F19" s="40" t="s">
        <v>240</v>
      </c>
      <c r="G19" s="40" t="s">
        <v>171</v>
      </c>
      <c r="H19" s="40"/>
      <c r="I19" s="62"/>
      <c r="J19" s="63">
        <v>7.56</v>
      </c>
      <c r="K19" s="64">
        <v>0.151</v>
      </c>
      <c r="L19" s="65"/>
      <c r="M19" s="64"/>
      <c r="N19" s="112" t="str">
        <f t="shared" si="0"/>
        <v>II A</v>
      </c>
      <c r="O19" s="40" t="s">
        <v>172</v>
      </c>
      <c r="P19" s="67" t="s">
        <v>331</v>
      </c>
      <c r="Q19" s="51">
        <v>2</v>
      </c>
      <c r="R19" s="51">
        <v>5</v>
      </c>
    </row>
    <row r="20" spans="1:19" s="10" customFormat="1" ht="18" customHeight="1">
      <c r="A20" s="60">
        <v>6</v>
      </c>
      <c r="B20" s="61"/>
      <c r="C20" s="37"/>
      <c r="D20" s="38"/>
      <c r="E20" s="39"/>
      <c r="F20" s="40"/>
      <c r="G20" s="40"/>
      <c r="H20" s="40"/>
      <c r="I20" s="62"/>
      <c r="J20" s="63"/>
      <c r="K20" s="64"/>
      <c r="L20" s="65"/>
      <c r="M20" s="64"/>
      <c r="N20" s="112"/>
      <c r="O20" s="40"/>
      <c r="P20" s="67" t="s">
        <v>334</v>
      </c>
      <c r="Q20" s="51">
        <v>2</v>
      </c>
      <c r="R20" s="51">
        <v>6</v>
      </c>
    </row>
    <row r="21" spans="1:19" s="116" customFormat="1" ht="15.75" customHeight="1" thickBot="1">
      <c r="A21" s="20"/>
      <c r="B21" s="20"/>
      <c r="C21" s="55">
        <v>3</v>
      </c>
      <c r="D21" s="11" t="s">
        <v>48</v>
      </c>
      <c r="E21" s="3"/>
      <c r="F21" s="3"/>
      <c r="G21" s="3"/>
      <c r="H21" s="18"/>
      <c r="I21" s="18"/>
      <c r="J21" s="19"/>
      <c r="K21" s="53"/>
      <c r="L21" s="6"/>
      <c r="M21" s="53"/>
      <c r="N21" s="6"/>
      <c r="O21" s="20"/>
      <c r="Q21" s="54"/>
      <c r="R21" s="54"/>
    </row>
    <row r="22" spans="1:19" s="117" customFormat="1" ht="17.25" customHeight="1" thickBot="1">
      <c r="A22" s="56" t="s">
        <v>49</v>
      </c>
      <c r="B22" s="57" t="s">
        <v>50</v>
      </c>
      <c r="C22" s="25" t="s">
        <v>4</v>
      </c>
      <c r="D22" s="26" t="s">
        <v>5</v>
      </c>
      <c r="E22" s="27" t="s">
        <v>6</v>
      </c>
      <c r="F22" s="28" t="s">
        <v>7</v>
      </c>
      <c r="G22" s="28" t="s">
        <v>8</v>
      </c>
      <c r="H22" s="28" t="s">
        <v>51</v>
      </c>
      <c r="I22" s="28" t="s">
        <v>10</v>
      </c>
      <c r="J22" s="27" t="s">
        <v>52</v>
      </c>
      <c r="K22" s="27" t="s">
        <v>53</v>
      </c>
      <c r="L22" s="27" t="s">
        <v>54</v>
      </c>
      <c r="M22" s="27" t="s">
        <v>53</v>
      </c>
      <c r="N22" s="58" t="s">
        <v>12</v>
      </c>
      <c r="O22" s="33" t="s">
        <v>13</v>
      </c>
      <c r="Q22" s="118" t="s">
        <v>55</v>
      </c>
      <c r="R22" s="118" t="s">
        <v>56</v>
      </c>
    </row>
    <row r="23" spans="1:19" s="10" customFormat="1" ht="18" customHeight="1">
      <c r="A23" s="60">
        <v>1</v>
      </c>
      <c r="B23" s="61"/>
      <c r="C23" s="37" t="s">
        <v>335</v>
      </c>
      <c r="D23" s="38" t="s">
        <v>336</v>
      </c>
      <c r="E23" s="39" t="s">
        <v>145</v>
      </c>
      <c r="F23" s="40" t="s">
        <v>337</v>
      </c>
      <c r="G23" s="40" t="s">
        <v>338</v>
      </c>
      <c r="H23" s="40" t="s">
        <v>339</v>
      </c>
      <c r="I23" s="62" t="s">
        <v>18</v>
      </c>
      <c r="J23" s="63">
        <v>7.89</v>
      </c>
      <c r="K23" s="64">
        <v>0.27</v>
      </c>
      <c r="L23" s="65"/>
      <c r="M23" s="64"/>
      <c r="N23" s="112" t="str">
        <f t="shared" ref="N23:N28" si="1">IF(ISBLANK(J23),"",IF(J23&lt;=7,"KSM",IF(J23&lt;=7.3,"I A",IF(J23&lt;=7.65,"II A",IF(J23&lt;=8.1,"III A",IF(J23&lt;=8.7,"I JA",IF(J23&lt;=9.15,"II JA",IF(J23&lt;=9.5,"III JA"))))))))</f>
        <v>III A</v>
      </c>
      <c r="O23" s="40" t="s">
        <v>340</v>
      </c>
      <c r="P23" s="67"/>
      <c r="Q23" s="51">
        <v>3</v>
      </c>
      <c r="R23" s="51">
        <v>1</v>
      </c>
    </row>
    <row r="24" spans="1:19" s="10" customFormat="1" ht="18" customHeight="1">
      <c r="A24" s="60">
        <v>2</v>
      </c>
      <c r="B24" s="61"/>
      <c r="C24" s="37" t="s">
        <v>341</v>
      </c>
      <c r="D24" s="38" t="s">
        <v>342</v>
      </c>
      <c r="E24" s="39" t="s">
        <v>343</v>
      </c>
      <c r="F24" s="40" t="s">
        <v>60</v>
      </c>
      <c r="G24" s="40" t="s">
        <v>61</v>
      </c>
      <c r="H24" s="40"/>
      <c r="I24" s="62" t="s">
        <v>18</v>
      </c>
      <c r="J24" s="63" t="s">
        <v>41</v>
      </c>
      <c r="K24" s="64"/>
      <c r="L24" s="65"/>
      <c r="M24" s="64"/>
      <c r="N24" s="112"/>
      <c r="O24" s="40" t="s">
        <v>62</v>
      </c>
      <c r="P24" s="67" t="s">
        <v>344</v>
      </c>
      <c r="Q24" s="51">
        <v>3</v>
      </c>
      <c r="R24" s="51">
        <v>2</v>
      </c>
    </row>
    <row r="25" spans="1:19" s="10" customFormat="1" ht="18" customHeight="1">
      <c r="A25" s="60">
        <v>3</v>
      </c>
      <c r="B25" s="61"/>
      <c r="C25" s="37" t="s">
        <v>345</v>
      </c>
      <c r="D25" s="38" t="s">
        <v>346</v>
      </c>
      <c r="E25" s="39" t="s">
        <v>347</v>
      </c>
      <c r="F25" s="40" t="s">
        <v>16</v>
      </c>
      <c r="G25" s="40" t="s">
        <v>17</v>
      </c>
      <c r="H25" s="40" t="s">
        <v>245</v>
      </c>
      <c r="I25" s="62"/>
      <c r="J25" s="63">
        <v>7.45</v>
      </c>
      <c r="K25" s="64">
        <v>0.158</v>
      </c>
      <c r="L25" s="65"/>
      <c r="M25" s="64"/>
      <c r="N25" s="112" t="str">
        <f t="shared" si="1"/>
        <v>II A</v>
      </c>
      <c r="O25" s="40" t="s">
        <v>348</v>
      </c>
      <c r="P25" s="67" t="s">
        <v>324</v>
      </c>
      <c r="Q25" s="51">
        <v>3</v>
      </c>
      <c r="R25" s="51">
        <v>3</v>
      </c>
    </row>
    <row r="26" spans="1:19" s="10" customFormat="1" ht="18" customHeight="1">
      <c r="A26" s="60">
        <v>4</v>
      </c>
      <c r="B26" s="61"/>
      <c r="C26" s="37" t="s">
        <v>349</v>
      </c>
      <c r="D26" s="38" t="s">
        <v>350</v>
      </c>
      <c r="E26" s="39" t="s">
        <v>351</v>
      </c>
      <c r="F26" s="40" t="s">
        <v>16</v>
      </c>
      <c r="G26" s="40" t="s">
        <v>17</v>
      </c>
      <c r="H26" s="40"/>
      <c r="I26" s="62"/>
      <c r="J26" s="63">
        <v>7.41</v>
      </c>
      <c r="K26" s="64">
        <v>0.16800000000000001</v>
      </c>
      <c r="L26" s="65"/>
      <c r="M26" s="64"/>
      <c r="N26" s="112" t="str">
        <f t="shared" si="1"/>
        <v>II A</v>
      </c>
      <c r="O26" s="40" t="s">
        <v>19</v>
      </c>
      <c r="P26" s="67" t="s">
        <v>352</v>
      </c>
      <c r="Q26" s="51">
        <v>3</v>
      </c>
      <c r="R26" s="51">
        <v>4</v>
      </c>
      <c r="S26" s="119">
        <v>4043</v>
      </c>
    </row>
    <row r="27" spans="1:19" s="10" customFormat="1" ht="18" customHeight="1">
      <c r="A27" s="60">
        <v>5</v>
      </c>
      <c r="B27" s="61"/>
      <c r="C27" s="37" t="s">
        <v>353</v>
      </c>
      <c r="D27" s="38" t="s">
        <v>354</v>
      </c>
      <c r="E27" s="39">
        <v>37645</v>
      </c>
      <c r="F27" s="40" t="s">
        <v>101</v>
      </c>
      <c r="G27" s="40" t="s">
        <v>102</v>
      </c>
      <c r="H27" s="40"/>
      <c r="I27" s="62"/>
      <c r="J27" s="63">
        <v>7.64</v>
      </c>
      <c r="K27" s="64">
        <v>0.151</v>
      </c>
      <c r="L27" s="65"/>
      <c r="M27" s="64"/>
      <c r="N27" s="112" t="str">
        <f t="shared" si="1"/>
        <v>II A</v>
      </c>
      <c r="O27" s="40" t="s">
        <v>355</v>
      </c>
      <c r="P27" s="67" t="s">
        <v>331</v>
      </c>
      <c r="Q27" s="51">
        <v>3</v>
      </c>
      <c r="R27" s="51">
        <v>5</v>
      </c>
    </row>
    <row r="28" spans="1:19" s="10" customFormat="1" ht="18" customHeight="1">
      <c r="A28" s="60">
        <v>6</v>
      </c>
      <c r="B28" s="61"/>
      <c r="C28" s="37" t="s">
        <v>356</v>
      </c>
      <c r="D28" s="38" t="s">
        <v>357</v>
      </c>
      <c r="E28" s="39">
        <v>38075</v>
      </c>
      <c r="F28" s="40" t="s">
        <v>66</v>
      </c>
      <c r="G28" s="40" t="s">
        <v>67</v>
      </c>
      <c r="H28" s="40"/>
      <c r="I28" s="62" t="s">
        <v>18</v>
      </c>
      <c r="J28" s="63">
        <v>7.99</v>
      </c>
      <c r="K28" s="64">
        <v>0.159</v>
      </c>
      <c r="L28" s="65"/>
      <c r="M28" s="64"/>
      <c r="N28" s="112" t="str">
        <f t="shared" si="1"/>
        <v>III A</v>
      </c>
      <c r="O28" s="40" t="s">
        <v>310</v>
      </c>
      <c r="P28" s="67" t="s">
        <v>138</v>
      </c>
      <c r="Q28" s="51">
        <v>3</v>
      </c>
      <c r="R28" s="51">
        <v>6</v>
      </c>
    </row>
    <row r="29" spans="1:19" s="116" customFormat="1" ht="16.5" customHeight="1" thickBot="1">
      <c r="A29" s="20"/>
      <c r="B29" s="20"/>
      <c r="C29" s="55">
        <v>4</v>
      </c>
      <c r="D29" s="11" t="s">
        <v>48</v>
      </c>
      <c r="E29" s="3"/>
      <c r="F29" s="3"/>
      <c r="G29" s="3"/>
      <c r="H29" s="18"/>
      <c r="I29" s="18"/>
      <c r="J29" s="19"/>
      <c r="K29" s="53"/>
      <c r="L29" s="6"/>
      <c r="M29" s="53"/>
      <c r="N29" s="6"/>
      <c r="O29" s="20"/>
      <c r="Q29" s="54"/>
      <c r="R29" s="54"/>
    </row>
    <row r="30" spans="1:19" s="117" customFormat="1" ht="17.25" customHeight="1" thickBot="1">
      <c r="A30" s="56" t="s">
        <v>49</v>
      </c>
      <c r="B30" s="57" t="s">
        <v>50</v>
      </c>
      <c r="C30" s="25" t="s">
        <v>4</v>
      </c>
      <c r="D30" s="26" t="s">
        <v>5</v>
      </c>
      <c r="E30" s="27" t="s">
        <v>6</v>
      </c>
      <c r="F30" s="28" t="s">
        <v>7</v>
      </c>
      <c r="G30" s="28" t="s">
        <v>8</v>
      </c>
      <c r="H30" s="28" t="s">
        <v>51</v>
      </c>
      <c r="I30" s="28" t="s">
        <v>10</v>
      </c>
      <c r="J30" s="27" t="s">
        <v>52</v>
      </c>
      <c r="K30" s="27" t="s">
        <v>53</v>
      </c>
      <c r="L30" s="27" t="s">
        <v>54</v>
      </c>
      <c r="M30" s="27" t="s">
        <v>53</v>
      </c>
      <c r="N30" s="58" t="s">
        <v>12</v>
      </c>
      <c r="O30" s="33" t="s">
        <v>13</v>
      </c>
      <c r="Q30" s="118" t="s">
        <v>55</v>
      </c>
      <c r="R30" s="118" t="s">
        <v>56</v>
      </c>
    </row>
    <row r="31" spans="1:19" s="10" customFormat="1" ht="18" customHeight="1">
      <c r="A31" s="60">
        <v>1</v>
      </c>
      <c r="B31" s="61"/>
      <c r="C31" s="37" t="s">
        <v>358</v>
      </c>
      <c r="D31" s="38" t="s">
        <v>359</v>
      </c>
      <c r="E31" s="39">
        <v>37966</v>
      </c>
      <c r="F31" s="40" t="s">
        <v>66</v>
      </c>
      <c r="G31" s="40" t="s">
        <v>67</v>
      </c>
      <c r="H31" s="40"/>
      <c r="I31" s="62"/>
      <c r="J31" s="63">
        <v>8.4499999999999993</v>
      </c>
      <c r="K31" s="64">
        <v>0.218</v>
      </c>
      <c r="L31" s="65"/>
      <c r="M31" s="64"/>
      <c r="N31" s="112" t="str">
        <f t="shared" ref="N31:N36" si="2">IF(ISBLANK(J31),"",IF(J31&lt;=7,"KSM",IF(J31&lt;=7.3,"I A",IF(J31&lt;=7.65,"II A",IF(J31&lt;=8.1,"III A",IF(J31&lt;=8.7,"I JA",IF(J31&lt;=9.15,"II JA",IF(J31&lt;=9.5,"III JA"))))))))</f>
        <v>I JA</v>
      </c>
      <c r="O31" s="40" t="s">
        <v>310</v>
      </c>
      <c r="P31" s="67" t="s">
        <v>360</v>
      </c>
      <c r="Q31" s="10">
        <v>4</v>
      </c>
      <c r="R31" s="51">
        <v>1</v>
      </c>
    </row>
    <row r="32" spans="1:19" s="10" customFormat="1" ht="18" customHeight="1">
      <c r="A32" s="60">
        <v>2</v>
      </c>
      <c r="B32" s="61"/>
      <c r="C32" s="37" t="s">
        <v>361</v>
      </c>
      <c r="D32" s="38" t="s">
        <v>362</v>
      </c>
      <c r="E32" s="39" t="s">
        <v>363</v>
      </c>
      <c r="F32" s="40" t="s">
        <v>16</v>
      </c>
      <c r="G32" s="40" t="s">
        <v>17</v>
      </c>
      <c r="H32" s="40"/>
      <c r="I32" s="62" t="s">
        <v>18</v>
      </c>
      <c r="J32" s="63">
        <v>7.82</v>
      </c>
      <c r="K32" s="64">
        <v>0.19</v>
      </c>
      <c r="L32" s="65"/>
      <c r="M32" s="64"/>
      <c r="N32" s="112" t="str">
        <f t="shared" si="2"/>
        <v>III A</v>
      </c>
      <c r="O32" s="40" t="s">
        <v>183</v>
      </c>
      <c r="P32" s="67" t="s">
        <v>364</v>
      </c>
      <c r="Q32" s="10">
        <v>4</v>
      </c>
      <c r="R32" s="51">
        <v>2</v>
      </c>
    </row>
    <row r="33" spans="1:18" s="10" customFormat="1" ht="18" customHeight="1">
      <c r="A33" s="60">
        <v>3</v>
      </c>
      <c r="B33" s="61"/>
      <c r="C33" s="37" t="s">
        <v>365</v>
      </c>
      <c r="D33" s="38" t="s">
        <v>366</v>
      </c>
      <c r="E33" s="39" t="s">
        <v>367</v>
      </c>
      <c r="F33" s="40" t="s">
        <v>132</v>
      </c>
      <c r="G33" s="40" t="s">
        <v>87</v>
      </c>
      <c r="H33" s="40"/>
      <c r="I33" s="62"/>
      <c r="J33" s="63">
        <v>7.58</v>
      </c>
      <c r="K33" s="64">
        <v>0.16900000000000001</v>
      </c>
      <c r="L33" s="65"/>
      <c r="M33" s="64"/>
      <c r="N33" s="112" t="str">
        <f t="shared" si="2"/>
        <v>II A</v>
      </c>
      <c r="O33" s="40" t="s">
        <v>368</v>
      </c>
      <c r="P33" s="67" t="s">
        <v>369</v>
      </c>
      <c r="Q33" s="10">
        <v>4</v>
      </c>
      <c r="R33" s="51">
        <v>3</v>
      </c>
    </row>
    <row r="34" spans="1:18" s="10" customFormat="1" ht="18" customHeight="1">
      <c r="A34" s="60">
        <v>4</v>
      </c>
      <c r="B34" s="61"/>
      <c r="C34" s="37" t="s">
        <v>370</v>
      </c>
      <c r="D34" s="38" t="s">
        <v>371</v>
      </c>
      <c r="E34" s="39" t="s">
        <v>372</v>
      </c>
      <c r="F34" s="40" t="s">
        <v>373</v>
      </c>
      <c r="G34" s="40" t="s">
        <v>236</v>
      </c>
      <c r="H34" s="40" t="s">
        <v>374</v>
      </c>
      <c r="I34" s="62"/>
      <c r="J34" s="63">
        <v>7.39</v>
      </c>
      <c r="K34" s="64">
        <v>0.17199999999999999</v>
      </c>
      <c r="L34" s="65"/>
      <c r="M34" s="64"/>
      <c r="N34" s="112" t="str">
        <f t="shared" si="2"/>
        <v>II A</v>
      </c>
      <c r="O34" s="40" t="s">
        <v>375</v>
      </c>
      <c r="P34" s="67" t="s">
        <v>376</v>
      </c>
      <c r="Q34" s="10">
        <v>4</v>
      </c>
      <c r="R34" s="51">
        <v>4</v>
      </c>
    </row>
    <row r="35" spans="1:18" s="10" customFormat="1" ht="18" customHeight="1">
      <c r="A35" s="60">
        <v>5</v>
      </c>
      <c r="B35" s="61"/>
      <c r="C35" s="37" t="s">
        <v>329</v>
      </c>
      <c r="D35" s="38" t="s">
        <v>377</v>
      </c>
      <c r="E35" s="39" t="s">
        <v>378</v>
      </c>
      <c r="F35" s="40" t="s">
        <v>16</v>
      </c>
      <c r="G35" s="40" t="s">
        <v>17</v>
      </c>
      <c r="H35" s="40"/>
      <c r="I35" s="62" t="s">
        <v>18</v>
      </c>
      <c r="J35" s="63" t="s">
        <v>41</v>
      </c>
      <c r="K35" s="64"/>
      <c r="L35" s="65"/>
      <c r="M35" s="64"/>
      <c r="N35" s="112"/>
      <c r="O35" s="40" t="s">
        <v>19</v>
      </c>
      <c r="P35" s="67" t="s">
        <v>379</v>
      </c>
      <c r="Q35" s="10">
        <v>4</v>
      </c>
      <c r="R35" s="51">
        <v>5</v>
      </c>
    </row>
    <row r="36" spans="1:18" s="10" customFormat="1" ht="18" customHeight="1">
      <c r="A36" s="60">
        <v>6</v>
      </c>
      <c r="B36" s="61"/>
      <c r="C36" s="37" t="s">
        <v>380</v>
      </c>
      <c r="D36" s="38" t="s">
        <v>381</v>
      </c>
      <c r="E36" s="39">
        <v>37732</v>
      </c>
      <c r="F36" s="40" t="s">
        <v>92</v>
      </c>
      <c r="G36" s="40" t="s">
        <v>93</v>
      </c>
      <c r="H36" s="40"/>
      <c r="I36" s="62"/>
      <c r="J36" s="63">
        <v>8.1</v>
      </c>
      <c r="K36" s="64">
        <v>0.158</v>
      </c>
      <c r="L36" s="65"/>
      <c r="M36" s="64"/>
      <c r="N36" s="112" t="str">
        <f t="shared" si="2"/>
        <v>III A</v>
      </c>
      <c r="O36" s="40" t="s">
        <v>94</v>
      </c>
      <c r="P36" s="67" t="s">
        <v>382</v>
      </c>
      <c r="Q36" s="10">
        <v>4</v>
      </c>
      <c r="R36" s="51">
        <v>6</v>
      </c>
    </row>
    <row r="37" spans="1:18" s="116" customFormat="1" ht="18" customHeight="1">
      <c r="A37" s="20"/>
      <c r="B37" s="20"/>
      <c r="C37" s="2" t="s">
        <v>287</v>
      </c>
      <c r="D37" s="2"/>
      <c r="E37" s="3"/>
      <c r="F37" s="3"/>
      <c r="G37" s="3"/>
      <c r="H37" s="18"/>
      <c r="I37" s="18"/>
      <c r="J37" s="19"/>
      <c r="K37" s="53"/>
      <c r="L37" s="6"/>
      <c r="M37" s="53"/>
      <c r="N37" s="6"/>
      <c r="O37" s="20"/>
      <c r="Q37" s="54"/>
      <c r="R37" s="54"/>
    </row>
    <row r="38" spans="1:18" s="116" customFormat="1" ht="18" customHeight="1" thickBot="1">
      <c r="A38" s="20"/>
      <c r="B38" s="20"/>
      <c r="C38" s="55">
        <v>5</v>
      </c>
      <c r="D38" s="11" t="s">
        <v>48</v>
      </c>
      <c r="E38" s="3"/>
      <c r="F38" s="3"/>
      <c r="G38" s="3"/>
      <c r="H38" s="18"/>
      <c r="I38" s="18"/>
      <c r="J38" s="19"/>
      <c r="K38" s="53"/>
      <c r="L38" s="6"/>
      <c r="M38" s="53"/>
      <c r="N38" s="6"/>
      <c r="O38" s="20"/>
      <c r="Q38" s="54"/>
      <c r="R38" s="54"/>
    </row>
    <row r="39" spans="1:18" s="117" customFormat="1" ht="18" customHeight="1" thickBot="1">
      <c r="A39" s="56" t="s">
        <v>49</v>
      </c>
      <c r="B39" s="57" t="s">
        <v>50</v>
      </c>
      <c r="C39" s="25" t="s">
        <v>4</v>
      </c>
      <c r="D39" s="26" t="s">
        <v>5</v>
      </c>
      <c r="E39" s="27" t="s">
        <v>6</v>
      </c>
      <c r="F39" s="28" t="s">
        <v>7</v>
      </c>
      <c r="G39" s="28" t="s">
        <v>8</v>
      </c>
      <c r="H39" s="28" t="s">
        <v>51</v>
      </c>
      <c r="I39" s="28" t="s">
        <v>10</v>
      </c>
      <c r="J39" s="27" t="s">
        <v>52</v>
      </c>
      <c r="K39" s="27" t="s">
        <v>53</v>
      </c>
      <c r="L39" s="27" t="s">
        <v>54</v>
      </c>
      <c r="M39" s="27" t="s">
        <v>53</v>
      </c>
      <c r="N39" s="58" t="s">
        <v>12</v>
      </c>
      <c r="O39" s="33" t="s">
        <v>13</v>
      </c>
      <c r="Q39" s="118" t="s">
        <v>55</v>
      </c>
      <c r="R39" s="118" t="s">
        <v>56</v>
      </c>
    </row>
    <row r="40" spans="1:18" s="10" customFormat="1" ht="18" customHeight="1">
      <c r="A40" s="60">
        <v>1</v>
      </c>
      <c r="B40" s="61"/>
      <c r="C40" s="37" t="s">
        <v>370</v>
      </c>
      <c r="D40" s="38" t="s">
        <v>383</v>
      </c>
      <c r="E40" s="39">
        <v>37790</v>
      </c>
      <c r="F40" s="40" t="s">
        <v>170</v>
      </c>
      <c r="G40" s="40" t="s">
        <v>171</v>
      </c>
      <c r="H40" s="40"/>
      <c r="I40" s="62" t="s">
        <v>18</v>
      </c>
      <c r="J40" s="63">
        <v>8.49</v>
      </c>
      <c r="K40" s="64">
        <v>0.26</v>
      </c>
      <c r="L40" s="65"/>
      <c r="M40" s="64"/>
      <c r="N40" s="112" t="str">
        <f t="shared" ref="N40:N45" si="3">IF(ISBLANK(J40),"",IF(J40&lt;=7,"KSM",IF(J40&lt;=7.3,"I A",IF(J40&lt;=7.65,"II A",IF(J40&lt;=8.1,"III A",IF(J40&lt;=8.7,"I JA",IF(J40&lt;=9.15,"II JA",IF(J40&lt;=9.5,"III JA"))))))))</f>
        <v>I JA</v>
      </c>
      <c r="O40" s="40" t="s">
        <v>176</v>
      </c>
      <c r="P40" s="67" t="s">
        <v>134</v>
      </c>
      <c r="Q40" s="51">
        <v>5</v>
      </c>
      <c r="R40" s="51">
        <v>1</v>
      </c>
    </row>
    <row r="41" spans="1:18" s="10" customFormat="1" ht="18" customHeight="1">
      <c r="A41" s="60">
        <v>2</v>
      </c>
      <c r="B41" s="61"/>
      <c r="C41" s="37" t="s">
        <v>384</v>
      </c>
      <c r="D41" s="38" t="s">
        <v>385</v>
      </c>
      <c r="E41" s="39">
        <v>37560</v>
      </c>
      <c r="F41" s="40" t="s">
        <v>101</v>
      </c>
      <c r="G41" s="40" t="s">
        <v>102</v>
      </c>
      <c r="H41" s="40"/>
      <c r="I41" s="62" t="s">
        <v>18</v>
      </c>
      <c r="J41" s="63">
        <v>7.81</v>
      </c>
      <c r="K41" s="64">
        <v>0.20899999999999999</v>
      </c>
      <c r="L41" s="65"/>
      <c r="M41" s="64"/>
      <c r="N41" s="112" t="str">
        <f t="shared" si="3"/>
        <v>III A</v>
      </c>
      <c r="O41" s="40" t="s">
        <v>355</v>
      </c>
      <c r="P41" s="67" t="s">
        <v>386</v>
      </c>
      <c r="Q41" s="51">
        <v>5</v>
      </c>
      <c r="R41" s="51">
        <v>2</v>
      </c>
    </row>
    <row r="42" spans="1:18" s="10" customFormat="1" ht="18" customHeight="1">
      <c r="A42" s="60">
        <v>3</v>
      </c>
      <c r="B42" s="61"/>
      <c r="C42" s="37" t="s">
        <v>387</v>
      </c>
      <c r="D42" s="38" t="s">
        <v>388</v>
      </c>
      <c r="E42" s="39" t="s">
        <v>389</v>
      </c>
      <c r="F42" s="40" t="s">
        <v>165</v>
      </c>
      <c r="G42" s="40" t="s">
        <v>61</v>
      </c>
      <c r="H42" s="40"/>
      <c r="I42" s="62"/>
      <c r="J42" s="63">
        <v>7.43</v>
      </c>
      <c r="K42" s="64">
        <v>0.161</v>
      </c>
      <c r="L42" s="65"/>
      <c r="M42" s="64"/>
      <c r="N42" s="112" t="str">
        <f t="shared" si="3"/>
        <v>II A</v>
      </c>
      <c r="O42" s="40" t="s">
        <v>166</v>
      </c>
      <c r="P42" s="67" t="s">
        <v>390</v>
      </c>
      <c r="Q42" s="51">
        <v>5</v>
      </c>
      <c r="R42" s="51">
        <v>3</v>
      </c>
    </row>
    <row r="43" spans="1:18" s="10" customFormat="1" ht="18" customHeight="1">
      <c r="A43" s="60">
        <v>4</v>
      </c>
      <c r="B43" s="61"/>
      <c r="C43" s="37" t="s">
        <v>391</v>
      </c>
      <c r="D43" s="38" t="s">
        <v>392</v>
      </c>
      <c r="E43" s="39">
        <v>37350</v>
      </c>
      <c r="F43" s="40" t="s">
        <v>92</v>
      </c>
      <c r="G43" s="40" t="s">
        <v>93</v>
      </c>
      <c r="H43" s="40"/>
      <c r="I43" s="62"/>
      <c r="J43" s="63">
        <v>7.35</v>
      </c>
      <c r="K43" s="64">
        <v>0.16600000000000001</v>
      </c>
      <c r="L43" s="65"/>
      <c r="M43" s="64"/>
      <c r="N43" s="112" t="str">
        <f t="shared" si="3"/>
        <v>II A</v>
      </c>
      <c r="O43" s="40" t="s">
        <v>327</v>
      </c>
      <c r="P43" s="67" t="s">
        <v>393</v>
      </c>
      <c r="Q43" s="51">
        <v>5</v>
      </c>
      <c r="R43" s="51">
        <v>4</v>
      </c>
    </row>
    <row r="44" spans="1:18" s="10" customFormat="1" ht="18" customHeight="1">
      <c r="A44" s="60">
        <v>5</v>
      </c>
      <c r="B44" s="61"/>
      <c r="C44" s="37" t="s">
        <v>394</v>
      </c>
      <c r="D44" s="38" t="s">
        <v>395</v>
      </c>
      <c r="E44" s="39">
        <v>37299</v>
      </c>
      <c r="F44" s="40" t="s">
        <v>66</v>
      </c>
      <c r="G44" s="40" t="s">
        <v>67</v>
      </c>
      <c r="H44" s="40"/>
      <c r="I44" s="62"/>
      <c r="J44" s="63">
        <v>7.54</v>
      </c>
      <c r="K44" s="64">
        <v>0.27700000000000002</v>
      </c>
      <c r="L44" s="65"/>
      <c r="M44" s="64"/>
      <c r="N44" s="112" t="str">
        <f t="shared" si="3"/>
        <v>II A</v>
      </c>
      <c r="O44" s="40" t="s">
        <v>68</v>
      </c>
      <c r="P44" s="67" t="s">
        <v>396</v>
      </c>
      <c r="Q44" s="51">
        <v>5</v>
      </c>
      <c r="R44" s="51">
        <v>5</v>
      </c>
    </row>
    <row r="45" spans="1:18" s="10" customFormat="1" ht="18" customHeight="1">
      <c r="A45" s="60">
        <v>6</v>
      </c>
      <c r="B45" s="61"/>
      <c r="C45" s="37" t="s">
        <v>397</v>
      </c>
      <c r="D45" s="38" t="s">
        <v>398</v>
      </c>
      <c r="E45" s="39" t="s">
        <v>399</v>
      </c>
      <c r="F45" s="40" t="s">
        <v>132</v>
      </c>
      <c r="G45" s="40" t="s">
        <v>87</v>
      </c>
      <c r="H45" s="40"/>
      <c r="I45" s="62"/>
      <c r="J45" s="63">
        <v>8.07</v>
      </c>
      <c r="K45" s="64">
        <v>0.183</v>
      </c>
      <c r="L45" s="65"/>
      <c r="M45" s="64"/>
      <c r="N45" s="112" t="str">
        <f t="shared" si="3"/>
        <v>III A</v>
      </c>
      <c r="O45" s="40" t="s">
        <v>197</v>
      </c>
      <c r="P45" s="67" t="s">
        <v>400</v>
      </c>
      <c r="Q45" s="51">
        <v>5</v>
      </c>
      <c r="R45" s="51">
        <v>6</v>
      </c>
    </row>
    <row r="46" spans="1:18" s="116" customFormat="1" ht="18" customHeight="1" thickBot="1">
      <c r="A46" s="20"/>
      <c r="B46" s="20"/>
      <c r="C46" s="55">
        <v>6</v>
      </c>
      <c r="D46" s="11" t="s">
        <v>48</v>
      </c>
      <c r="E46" s="3"/>
      <c r="F46" s="3"/>
      <c r="G46" s="3"/>
      <c r="H46" s="18"/>
      <c r="I46" s="18"/>
      <c r="J46" s="19"/>
      <c r="K46" s="53"/>
      <c r="L46" s="6"/>
      <c r="M46" s="53"/>
      <c r="N46" s="6"/>
      <c r="O46" s="20"/>
      <c r="Q46" s="54"/>
      <c r="R46" s="54"/>
    </row>
    <row r="47" spans="1:18" s="117" customFormat="1" ht="18" customHeight="1" thickBot="1">
      <c r="A47" s="56" t="s">
        <v>49</v>
      </c>
      <c r="B47" s="57" t="s">
        <v>50</v>
      </c>
      <c r="C47" s="25" t="s">
        <v>4</v>
      </c>
      <c r="D47" s="26" t="s">
        <v>5</v>
      </c>
      <c r="E47" s="27" t="s">
        <v>6</v>
      </c>
      <c r="F47" s="28" t="s">
        <v>7</v>
      </c>
      <c r="G47" s="28" t="s">
        <v>8</v>
      </c>
      <c r="H47" s="28" t="s">
        <v>51</v>
      </c>
      <c r="I47" s="28" t="s">
        <v>10</v>
      </c>
      <c r="J47" s="27" t="s">
        <v>52</v>
      </c>
      <c r="K47" s="27" t="s">
        <v>53</v>
      </c>
      <c r="L47" s="27" t="s">
        <v>54</v>
      </c>
      <c r="M47" s="27" t="s">
        <v>53</v>
      </c>
      <c r="N47" s="58" t="s">
        <v>12</v>
      </c>
      <c r="O47" s="33" t="s">
        <v>13</v>
      </c>
      <c r="Q47" s="118" t="s">
        <v>55</v>
      </c>
      <c r="R47" s="118" t="s">
        <v>56</v>
      </c>
    </row>
    <row r="48" spans="1:18" s="10" customFormat="1" ht="18" customHeight="1">
      <c r="A48" s="60">
        <v>1</v>
      </c>
      <c r="B48" s="61"/>
      <c r="C48" s="37" t="s">
        <v>401</v>
      </c>
      <c r="D48" s="38" t="s">
        <v>402</v>
      </c>
      <c r="E48" s="39">
        <v>37790</v>
      </c>
      <c r="F48" s="40" t="s">
        <v>66</v>
      </c>
      <c r="G48" s="40" t="s">
        <v>67</v>
      </c>
      <c r="H48" s="40"/>
      <c r="I48" s="62"/>
      <c r="J48" s="63">
        <v>8.39</v>
      </c>
      <c r="K48" s="64">
        <v>0.18</v>
      </c>
      <c r="L48" s="65"/>
      <c r="M48" s="64"/>
      <c r="N48" s="112" t="str">
        <f t="shared" ref="N48:N53" si="4">IF(ISBLANK(J48),"",IF(J48&lt;=7,"KSM",IF(J48&lt;=7.3,"I A",IF(J48&lt;=7.65,"II A",IF(J48&lt;=8.1,"III A",IF(J48&lt;=8.7,"I JA",IF(J48&lt;=9.15,"II JA",IF(J48&lt;=9.5,"III JA"))))))))</f>
        <v>I JA</v>
      </c>
      <c r="O48" s="40" t="s">
        <v>310</v>
      </c>
      <c r="P48" s="67" t="s">
        <v>403</v>
      </c>
      <c r="Q48" s="51">
        <v>6</v>
      </c>
      <c r="R48" s="51">
        <v>1</v>
      </c>
    </row>
    <row r="49" spans="1:18" s="10" customFormat="1" ht="18" customHeight="1">
      <c r="A49" s="60">
        <v>2</v>
      </c>
      <c r="B49" s="61"/>
      <c r="C49" s="37" t="s">
        <v>365</v>
      </c>
      <c r="D49" s="38" t="s">
        <v>404</v>
      </c>
      <c r="E49" s="39">
        <v>37322</v>
      </c>
      <c r="F49" s="40" t="s">
        <v>92</v>
      </c>
      <c r="G49" s="40" t="s">
        <v>93</v>
      </c>
      <c r="H49" s="40"/>
      <c r="I49" s="62"/>
      <c r="J49" s="63">
        <v>7.78</v>
      </c>
      <c r="K49" s="64">
        <v>0.222</v>
      </c>
      <c r="L49" s="65"/>
      <c r="M49" s="64"/>
      <c r="N49" s="112" t="str">
        <f t="shared" si="4"/>
        <v>III A</v>
      </c>
      <c r="O49" s="40" t="s">
        <v>405</v>
      </c>
      <c r="P49" s="67" t="s">
        <v>406</v>
      </c>
      <c r="Q49" s="51">
        <v>6</v>
      </c>
      <c r="R49" s="51">
        <v>2</v>
      </c>
    </row>
    <row r="50" spans="1:18" s="10" customFormat="1" ht="18" customHeight="1">
      <c r="A50" s="60">
        <v>3</v>
      </c>
      <c r="B50" s="61"/>
      <c r="C50" s="37" t="s">
        <v>365</v>
      </c>
      <c r="D50" s="38" t="s">
        <v>407</v>
      </c>
      <c r="E50" s="39">
        <v>37649</v>
      </c>
      <c r="F50" s="40" t="s">
        <v>408</v>
      </c>
      <c r="G50" s="40" t="s">
        <v>171</v>
      </c>
      <c r="H50" s="40"/>
      <c r="I50" s="62"/>
      <c r="J50" s="63">
        <v>7.37</v>
      </c>
      <c r="K50" s="64">
        <v>0.14199999999999999</v>
      </c>
      <c r="L50" s="65"/>
      <c r="M50" s="64"/>
      <c r="N50" s="112" t="str">
        <f t="shared" si="4"/>
        <v>II A</v>
      </c>
      <c r="O50" s="40" t="s">
        <v>409</v>
      </c>
      <c r="P50" s="67" t="s">
        <v>302</v>
      </c>
      <c r="Q50" s="51">
        <v>6</v>
      </c>
      <c r="R50" s="51">
        <v>3</v>
      </c>
    </row>
    <row r="51" spans="1:18" s="10" customFormat="1" ht="18" customHeight="1">
      <c r="A51" s="60">
        <v>4</v>
      </c>
      <c r="B51" s="61"/>
      <c r="C51" s="37" t="s">
        <v>300</v>
      </c>
      <c r="D51" s="38" t="s">
        <v>410</v>
      </c>
      <c r="E51" s="39">
        <v>37910</v>
      </c>
      <c r="F51" s="40" t="s">
        <v>187</v>
      </c>
      <c r="G51" s="40" t="s">
        <v>24</v>
      </c>
      <c r="H51" s="40"/>
      <c r="I51" s="62"/>
      <c r="J51" s="63">
        <v>7.18</v>
      </c>
      <c r="K51" s="64">
        <v>0.151</v>
      </c>
      <c r="L51" s="65"/>
      <c r="M51" s="64"/>
      <c r="N51" s="112" t="str">
        <f t="shared" si="4"/>
        <v>I A</v>
      </c>
      <c r="O51" s="40" t="s">
        <v>137</v>
      </c>
      <c r="P51" s="67" t="s">
        <v>411</v>
      </c>
      <c r="Q51" s="51">
        <v>6</v>
      </c>
      <c r="R51" s="51">
        <v>4</v>
      </c>
    </row>
    <row r="52" spans="1:18" s="10" customFormat="1" ht="18" customHeight="1">
      <c r="A52" s="60">
        <v>5</v>
      </c>
      <c r="B52" s="61"/>
      <c r="C52" s="37" t="s">
        <v>412</v>
      </c>
      <c r="D52" s="38" t="s">
        <v>413</v>
      </c>
      <c r="E52" s="39" t="s">
        <v>414</v>
      </c>
      <c r="F52" s="40" t="s">
        <v>132</v>
      </c>
      <c r="G52" s="40" t="s">
        <v>87</v>
      </c>
      <c r="H52" s="40"/>
      <c r="I52" s="62"/>
      <c r="J52" s="63">
        <v>7.46</v>
      </c>
      <c r="K52" s="64">
        <v>0.16800000000000001</v>
      </c>
      <c r="L52" s="65"/>
      <c r="M52" s="64"/>
      <c r="N52" s="112" t="str">
        <f t="shared" si="4"/>
        <v>II A</v>
      </c>
      <c r="O52" s="40" t="s">
        <v>88</v>
      </c>
      <c r="P52" s="67" t="s">
        <v>415</v>
      </c>
      <c r="Q52" s="51">
        <v>6</v>
      </c>
      <c r="R52" s="51">
        <v>5</v>
      </c>
    </row>
    <row r="53" spans="1:18" s="10" customFormat="1" ht="18" customHeight="1">
      <c r="A53" s="60">
        <v>6</v>
      </c>
      <c r="B53" s="61"/>
      <c r="C53" s="37" t="s">
        <v>416</v>
      </c>
      <c r="D53" s="38" t="s">
        <v>417</v>
      </c>
      <c r="E53" s="39">
        <v>37423</v>
      </c>
      <c r="F53" s="40" t="s">
        <v>92</v>
      </c>
      <c r="G53" s="40" t="s">
        <v>93</v>
      </c>
      <c r="H53" s="40"/>
      <c r="I53" s="62"/>
      <c r="J53" s="63">
        <v>7.92</v>
      </c>
      <c r="K53" s="64">
        <v>0.182</v>
      </c>
      <c r="L53" s="65"/>
      <c r="M53" s="64"/>
      <c r="N53" s="112" t="str">
        <f t="shared" si="4"/>
        <v>III A</v>
      </c>
      <c r="O53" s="40" t="s">
        <v>327</v>
      </c>
      <c r="P53" s="67" t="s">
        <v>164</v>
      </c>
      <c r="Q53" s="51">
        <v>6</v>
      </c>
      <c r="R53" s="51">
        <v>6</v>
      </c>
    </row>
  </sheetData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Z11"/>
  <sheetViews>
    <sheetView workbookViewId="0">
      <selection activeCell="G19" sqref="G19"/>
    </sheetView>
  </sheetViews>
  <sheetFormatPr defaultColWidth="9.109375" defaultRowHeight="13.2"/>
  <cols>
    <col min="1" max="1" width="5.44140625" style="344" customWidth="1"/>
    <col min="2" max="2" width="5.44140625" style="344" hidden="1" customWidth="1"/>
    <col min="3" max="3" width="9.109375" style="197"/>
    <col min="4" max="4" width="11.5546875" style="197" customWidth="1"/>
    <col min="5" max="5" width="10" style="199" customWidth="1"/>
    <col min="6" max="6" width="10.33203125" style="200" customWidth="1"/>
    <col min="7" max="7" width="8.88671875" style="200" customWidth="1"/>
    <col min="8" max="8" width="7.5546875" style="347" customWidth="1"/>
    <col min="9" max="9" width="5.88671875" style="347" bestFit="1" customWidth="1"/>
    <col min="10" max="16" width="4.6640625" style="197" customWidth="1"/>
    <col min="17" max="17" width="4.6640625" style="197" hidden="1" customWidth="1"/>
    <col min="18" max="18" width="4.6640625" style="197" customWidth="1"/>
    <col min="19" max="19" width="7" style="197" customWidth="1"/>
    <col min="20" max="20" width="4.6640625" style="197" bestFit="1" customWidth="1"/>
    <col min="21" max="21" width="15.6640625" style="197" customWidth="1"/>
    <col min="22" max="234" width="9.109375" style="197"/>
    <col min="235" max="16384" width="9.109375" style="357"/>
  </cols>
  <sheetData>
    <row r="1" spans="1:33" s="189" customFormat="1" ht="15.6">
      <c r="A1" s="188" t="s">
        <v>0</v>
      </c>
      <c r="D1" s="190"/>
      <c r="E1" s="191"/>
      <c r="F1" s="191"/>
      <c r="G1" s="191"/>
      <c r="H1" s="192"/>
      <c r="I1" s="192"/>
      <c r="J1" s="193"/>
      <c r="K1" s="194"/>
      <c r="L1" s="194"/>
    </row>
    <row r="2" spans="1:33" s="189" customFormat="1" ht="15.6">
      <c r="A2" s="189" t="s">
        <v>1</v>
      </c>
      <c r="D2" s="190"/>
      <c r="E2" s="191"/>
      <c r="F2" s="191"/>
      <c r="G2" s="192"/>
      <c r="H2" s="192"/>
      <c r="I2" s="193"/>
      <c r="J2" s="193"/>
      <c r="K2" s="193"/>
      <c r="L2" s="196"/>
    </row>
    <row r="3" spans="1:33" s="203" customFormat="1" ht="12" customHeight="1">
      <c r="A3" s="344"/>
      <c r="B3" s="344"/>
      <c r="C3" s="197"/>
      <c r="D3" s="198"/>
      <c r="E3" s="345"/>
      <c r="F3" s="346"/>
      <c r="G3" s="346"/>
      <c r="H3" s="347"/>
      <c r="I3" s="347"/>
      <c r="J3" s="347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</row>
    <row r="4" spans="1:33" s="206" customFormat="1" ht="16.2" thickBot="1">
      <c r="A4" s="348"/>
      <c r="B4" s="348"/>
      <c r="C4" s="189" t="s">
        <v>936</v>
      </c>
      <c r="D4" s="189"/>
      <c r="E4" s="190"/>
      <c r="F4" s="191"/>
      <c r="G4" s="207"/>
      <c r="H4" s="348"/>
      <c r="I4" s="348"/>
      <c r="J4" s="348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</row>
    <row r="5" spans="1:33" s="206" customFormat="1" ht="18" customHeight="1" thickBot="1">
      <c r="C5" s="189"/>
      <c r="D5" s="189"/>
      <c r="E5" s="345"/>
      <c r="F5" s="349"/>
      <c r="G5" s="349"/>
      <c r="H5" s="200"/>
      <c r="I5" s="200"/>
      <c r="J5" s="480" t="s">
        <v>3</v>
      </c>
      <c r="K5" s="481"/>
      <c r="L5" s="481"/>
      <c r="M5" s="481"/>
      <c r="N5" s="481"/>
      <c r="O5" s="481"/>
      <c r="P5" s="481"/>
      <c r="Q5" s="481"/>
      <c r="R5" s="482"/>
    </row>
    <row r="6" spans="1:33" s="353" customFormat="1" ht="26.25" customHeight="1" thickBot="1">
      <c r="A6" s="23" t="s">
        <v>46</v>
      </c>
      <c r="B6" s="24"/>
      <c r="C6" s="214" t="s">
        <v>4</v>
      </c>
      <c r="D6" s="215" t="s">
        <v>5</v>
      </c>
      <c r="E6" s="216" t="s">
        <v>6</v>
      </c>
      <c r="F6" s="217" t="s">
        <v>7</v>
      </c>
      <c r="G6" s="217" t="s">
        <v>8</v>
      </c>
      <c r="H6" s="350" t="s">
        <v>9</v>
      </c>
      <c r="I6" s="351" t="s">
        <v>10</v>
      </c>
      <c r="J6" s="254">
        <v>1.65</v>
      </c>
      <c r="K6" s="254">
        <v>1.7</v>
      </c>
      <c r="L6" s="254">
        <v>1.75</v>
      </c>
      <c r="M6" s="254">
        <v>1.8</v>
      </c>
      <c r="N6" s="254">
        <v>1.85</v>
      </c>
      <c r="O6" s="254">
        <v>1.9</v>
      </c>
      <c r="P6" s="254">
        <v>1.95</v>
      </c>
      <c r="Q6" s="254"/>
      <c r="R6" s="255">
        <v>2</v>
      </c>
      <c r="S6" s="352" t="s">
        <v>11</v>
      </c>
      <c r="T6" s="218" t="s">
        <v>12</v>
      </c>
      <c r="U6" s="219" t="s">
        <v>13</v>
      </c>
    </row>
    <row r="7" spans="1:33" s="197" customFormat="1" ht="18" customHeight="1">
      <c r="A7" s="256">
        <v>1</v>
      </c>
      <c r="B7" s="257"/>
      <c r="C7" s="224" t="s">
        <v>325</v>
      </c>
      <c r="D7" s="225" t="s">
        <v>937</v>
      </c>
      <c r="E7" s="226">
        <v>37344</v>
      </c>
      <c r="F7" s="227" t="s">
        <v>92</v>
      </c>
      <c r="G7" s="227" t="s">
        <v>93</v>
      </c>
      <c r="H7" s="354"/>
      <c r="I7" s="355">
        <v>18</v>
      </c>
      <c r="J7" s="42"/>
      <c r="K7" s="42" t="s">
        <v>43</v>
      </c>
      <c r="L7" s="42" t="s">
        <v>43</v>
      </c>
      <c r="M7" s="42" t="s">
        <v>43</v>
      </c>
      <c r="N7" s="42" t="s">
        <v>42</v>
      </c>
      <c r="O7" s="42" t="s">
        <v>42</v>
      </c>
      <c r="P7" s="42" t="s">
        <v>42</v>
      </c>
      <c r="Q7" s="42"/>
      <c r="R7" s="42" t="s">
        <v>44</v>
      </c>
      <c r="S7" s="356">
        <v>1.95</v>
      </c>
      <c r="T7" s="262" t="str">
        <f>IF(ISBLANK(S7),"",IF(U7&lt;1.25,"",IF(S7&gt;=1.9,"I A",IF(S7&gt;=1.75,"II A",IF(S7&gt;=1.6,"III A",IF(S7&gt;=1.47,"I JA",IF(S7&gt;=1.35,"II JA",IF(S7&gt;=1.25,"III JA"))))))))</f>
        <v>I A</v>
      </c>
      <c r="U7" s="227" t="s">
        <v>938</v>
      </c>
    </row>
    <row r="8" spans="1:33" s="197" customFormat="1" ht="18" customHeight="1">
      <c r="A8" s="256">
        <v>2</v>
      </c>
      <c r="B8" s="257"/>
      <c r="C8" s="224" t="s">
        <v>332</v>
      </c>
      <c r="D8" s="225" t="s">
        <v>939</v>
      </c>
      <c r="E8" s="226" t="s">
        <v>940</v>
      </c>
      <c r="F8" s="227" t="s">
        <v>16</v>
      </c>
      <c r="G8" s="227" t="s">
        <v>17</v>
      </c>
      <c r="H8" s="354" t="s">
        <v>256</v>
      </c>
      <c r="I8" s="355" t="s">
        <v>18</v>
      </c>
      <c r="J8" s="42" t="s">
        <v>43</v>
      </c>
      <c r="K8" s="42" t="s">
        <v>43</v>
      </c>
      <c r="L8" s="42" t="s">
        <v>42</v>
      </c>
      <c r="M8" s="42" t="s">
        <v>44</v>
      </c>
      <c r="N8" s="42"/>
      <c r="O8" s="42"/>
      <c r="P8" s="42"/>
      <c r="Q8" s="42"/>
      <c r="R8" s="42"/>
      <c r="S8" s="356">
        <v>1.75</v>
      </c>
      <c r="T8" s="262" t="str">
        <f>IF(ISBLANK(S8),"",IF(U8&lt;1.25,"",IF(S8&gt;=1.9,"I A",IF(S8&gt;=1.75,"II A",IF(S8&gt;=1.6,"III A",IF(S8&gt;=1.47,"I JA",IF(S8&gt;=1.35,"II JA",IF(S8&gt;=1.25,"III JA"))))))))</f>
        <v>II A</v>
      </c>
      <c r="U8" s="227" t="s">
        <v>257</v>
      </c>
    </row>
    <row r="9" spans="1:33" s="197" customFormat="1" ht="18" customHeight="1">
      <c r="A9" s="256">
        <v>3</v>
      </c>
      <c r="B9" s="257"/>
      <c r="C9" s="224" t="s">
        <v>587</v>
      </c>
      <c r="D9" s="225" t="s">
        <v>941</v>
      </c>
      <c r="E9" s="226">
        <v>37744</v>
      </c>
      <c r="F9" s="227" t="s">
        <v>37</v>
      </c>
      <c r="G9" s="227" t="s">
        <v>24</v>
      </c>
      <c r="H9" s="354"/>
      <c r="I9" s="355">
        <v>14</v>
      </c>
      <c r="J9" s="42"/>
      <c r="K9" s="42" t="s">
        <v>42</v>
      </c>
      <c r="L9" s="42" t="s">
        <v>42</v>
      </c>
      <c r="M9" s="42" t="s">
        <v>44</v>
      </c>
      <c r="N9" s="42"/>
      <c r="O9" s="42"/>
      <c r="P9" s="42"/>
      <c r="Q9" s="42"/>
      <c r="R9" s="42"/>
      <c r="S9" s="356">
        <v>1.75</v>
      </c>
      <c r="T9" s="262" t="str">
        <f>IF(ISBLANK(S9),"",IF(U9&lt;1.25,"",IF(S9&gt;=1.9,"I A",IF(S9&gt;=1.75,"II A",IF(S9&gt;=1.6,"III A",IF(S9&gt;=1.47,"I JA",IF(S9&gt;=1.35,"II JA",IF(S9&gt;=1.25,"III JA"))))))))</f>
        <v>II A</v>
      </c>
      <c r="U9" s="227" t="s">
        <v>942</v>
      </c>
    </row>
    <row r="10" spans="1:33" s="197" customFormat="1" ht="18" customHeight="1">
      <c r="A10" s="256">
        <v>4</v>
      </c>
      <c r="B10" s="257"/>
      <c r="C10" s="224" t="s">
        <v>778</v>
      </c>
      <c r="D10" s="225" t="s">
        <v>943</v>
      </c>
      <c r="E10" s="226">
        <v>37770</v>
      </c>
      <c r="F10" s="227" t="s">
        <v>248</v>
      </c>
      <c r="G10" s="227" t="s">
        <v>249</v>
      </c>
      <c r="H10" s="354" t="s">
        <v>250</v>
      </c>
      <c r="I10" s="355">
        <v>11</v>
      </c>
      <c r="J10" s="42" t="s">
        <v>43</v>
      </c>
      <c r="K10" s="42" t="s">
        <v>45</v>
      </c>
      <c r="L10" s="42" t="s">
        <v>44</v>
      </c>
      <c r="M10" s="42"/>
      <c r="N10" s="42"/>
      <c r="O10" s="42"/>
      <c r="P10" s="42"/>
      <c r="Q10" s="42"/>
      <c r="R10" s="42"/>
      <c r="S10" s="356">
        <v>1.7</v>
      </c>
      <c r="T10" s="262" t="str">
        <f>IF(ISBLANK(S10),"",IF(U10&lt;1.25,"",IF(S10&gt;=1.9,"I A",IF(S10&gt;=1.75,"II A",IF(S10&gt;=1.6,"III A",IF(S10&gt;=1.47,"I JA",IF(S10&gt;=1.35,"II JA",IF(S10&gt;=1.25,"III JA"))))))))</f>
        <v>III A</v>
      </c>
      <c r="U10" s="227" t="s">
        <v>251</v>
      </c>
    </row>
    <row r="11" spans="1:33" s="197" customFormat="1" ht="18" customHeight="1">
      <c r="A11" s="256">
        <v>5</v>
      </c>
      <c r="B11" s="257"/>
      <c r="C11" s="224" t="s">
        <v>329</v>
      </c>
      <c r="D11" s="225" t="s">
        <v>944</v>
      </c>
      <c r="E11" s="226" t="s">
        <v>945</v>
      </c>
      <c r="F11" s="227" t="s">
        <v>831</v>
      </c>
      <c r="G11" s="227" t="s">
        <v>61</v>
      </c>
      <c r="H11" s="354"/>
      <c r="I11" s="355">
        <v>9</v>
      </c>
      <c r="J11" s="42" t="s">
        <v>43</v>
      </c>
      <c r="K11" s="42" t="s">
        <v>44</v>
      </c>
      <c r="L11" s="42"/>
      <c r="M11" s="42"/>
      <c r="N11" s="42"/>
      <c r="O11" s="42"/>
      <c r="P11" s="42"/>
      <c r="Q11" s="42"/>
      <c r="R11" s="42"/>
      <c r="S11" s="356">
        <v>1.65</v>
      </c>
      <c r="T11" s="262" t="str">
        <f>IF(ISBLANK(S11),"",IF(U11&lt;1.25,"",IF(S11&gt;=1.9,"I A",IF(S11&gt;=1.75,"II A",IF(S11&gt;=1.6,"III A",IF(S11&gt;=1.47,"I JA",IF(S11&gt;=1.35,"II JA",IF(S11&gt;=1.25,"III JA"))))))))</f>
        <v>III A</v>
      </c>
      <c r="U11" s="227" t="s">
        <v>946</v>
      </c>
    </row>
  </sheetData>
  <mergeCells count="1">
    <mergeCell ref="J5:R5"/>
  </mergeCells>
  <printOptions horizontalCentered="1"/>
  <pageMargins left="0.19685039370078741" right="0.15748031496062992" top="0.78740157480314965" bottom="0.39370078740157483" header="0.39370078740157483" footer="0.39370078740157483"/>
  <pageSetup paperSize="9" scale="9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S13"/>
  <sheetViews>
    <sheetView workbookViewId="0">
      <selection activeCell="K21" sqref="K21"/>
    </sheetView>
  </sheetViews>
  <sheetFormatPr defaultColWidth="9.109375" defaultRowHeight="13.2"/>
  <cols>
    <col min="1" max="1" width="4.5546875" style="9" customWidth="1"/>
    <col min="2" max="2" width="5.44140625" style="9" hidden="1" customWidth="1"/>
    <col min="3" max="3" width="9.109375" style="10" customWidth="1"/>
    <col min="4" max="4" width="13.33203125" style="10" bestFit="1" customWidth="1"/>
    <col min="5" max="5" width="10.33203125" style="46" customWidth="1"/>
    <col min="6" max="6" width="7.33203125" style="22" bestFit="1" customWidth="1"/>
    <col min="7" max="7" width="8.109375" style="22" customWidth="1"/>
    <col min="8" max="8" width="5.6640625" style="14" customWidth="1"/>
    <col min="9" max="9" width="5.5546875" style="14" customWidth="1"/>
    <col min="10" max="15" width="4.33203125" style="10" customWidth="1"/>
    <col min="16" max="20" width="4.33203125" style="10" hidden="1" customWidth="1"/>
    <col min="21" max="21" width="4.33203125" style="10" customWidth="1"/>
    <col min="22" max="22" width="7" style="10" customWidth="1"/>
    <col min="23" max="23" width="5.88671875" style="10" customWidth="1"/>
    <col min="24" max="24" width="18" style="10" customWidth="1"/>
    <col min="25" max="227" width="9.109375" style="10"/>
    <col min="228" max="16384" width="9.109375" style="47"/>
  </cols>
  <sheetData>
    <row r="1" spans="1:36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36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8"/>
    </row>
    <row r="3" spans="1:36" s="16" customFormat="1" ht="12" customHeight="1">
      <c r="A3" s="9"/>
      <c r="B3" s="9"/>
      <c r="C3" s="10"/>
      <c r="D3" s="11"/>
      <c r="E3" s="12"/>
      <c r="F3" s="13"/>
      <c r="G3" s="13"/>
      <c r="H3" s="14"/>
      <c r="I3" s="14"/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s="20" customFormat="1" ht="16.2" thickBot="1">
      <c r="A4" s="17"/>
      <c r="B4" s="17"/>
      <c r="C4" s="2" t="s">
        <v>2</v>
      </c>
      <c r="D4" s="2"/>
      <c r="E4" s="3"/>
      <c r="F4" s="4"/>
      <c r="G4" s="18"/>
      <c r="H4" s="17"/>
      <c r="I4" s="17"/>
      <c r="J4" s="1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1:36" s="20" customFormat="1" ht="18" customHeight="1" thickBot="1">
      <c r="C5" s="2"/>
      <c r="D5" s="2"/>
      <c r="E5" s="12"/>
      <c r="F5" s="21"/>
      <c r="G5" s="21"/>
      <c r="H5" s="22"/>
      <c r="I5" s="22"/>
      <c r="J5" s="477" t="s">
        <v>3</v>
      </c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9"/>
    </row>
    <row r="6" spans="1:36" s="34" customFormat="1" ht="27" customHeight="1" thickBot="1">
      <c r="A6" s="23" t="s">
        <v>46</v>
      </c>
      <c r="B6" s="24"/>
      <c r="C6" s="25" t="s">
        <v>4</v>
      </c>
      <c r="D6" s="26" t="s">
        <v>5</v>
      </c>
      <c r="E6" s="27" t="s">
        <v>6</v>
      </c>
      <c r="F6" s="28" t="s">
        <v>7</v>
      </c>
      <c r="G6" s="28" t="s">
        <v>8</v>
      </c>
      <c r="H6" s="29" t="s">
        <v>9</v>
      </c>
      <c r="I6" s="28" t="s">
        <v>10</v>
      </c>
      <c r="J6" s="30">
        <v>2</v>
      </c>
      <c r="K6" s="30">
        <v>2.2000000000000002</v>
      </c>
      <c r="L6" s="30">
        <v>2.35</v>
      </c>
      <c r="M6" s="30">
        <v>2.5</v>
      </c>
      <c r="N6" s="30">
        <v>2.6</v>
      </c>
      <c r="O6" s="30">
        <v>2.7</v>
      </c>
      <c r="P6" s="30"/>
      <c r="Q6" s="30"/>
      <c r="R6" s="30"/>
      <c r="S6" s="30"/>
      <c r="T6" s="30"/>
      <c r="U6" s="31">
        <v>2.8</v>
      </c>
      <c r="V6" s="32" t="s">
        <v>11</v>
      </c>
      <c r="W6" s="32" t="s">
        <v>12</v>
      </c>
      <c r="X6" s="33" t="s">
        <v>13</v>
      </c>
    </row>
    <row r="7" spans="1:36" s="45" customFormat="1" ht="18" customHeight="1">
      <c r="A7" s="35">
        <v>1</v>
      </c>
      <c r="B7" s="36"/>
      <c r="C7" s="37" t="s">
        <v>20</v>
      </c>
      <c r="D7" s="38" t="s">
        <v>21</v>
      </c>
      <c r="E7" s="39" t="s">
        <v>22</v>
      </c>
      <c r="F7" s="40" t="s">
        <v>23</v>
      </c>
      <c r="G7" s="40" t="s">
        <v>24</v>
      </c>
      <c r="H7" s="40"/>
      <c r="I7" s="41" t="s">
        <v>18</v>
      </c>
      <c r="J7" s="42"/>
      <c r="K7" s="42"/>
      <c r="L7" s="42" t="s">
        <v>42</v>
      </c>
      <c r="M7" s="42" t="s">
        <v>43</v>
      </c>
      <c r="N7" s="42" t="s">
        <v>43</v>
      </c>
      <c r="O7" s="42" t="s">
        <v>42</v>
      </c>
      <c r="P7" s="42"/>
      <c r="Q7" s="42"/>
      <c r="R7" s="42"/>
      <c r="S7" s="42"/>
      <c r="T7" s="42"/>
      <c r="U7" s="42" t="s">
        <v>44</v>
      </c>
      <c r="V7" s="43">
        <v>2.7</v>
      </c>
      <c r="W7" s="44" t="str">
        <f t="shared" ref="W7:W13" si="0">IF(ISBLANK(V7),"",IF(V7&gt;=3.48,"KSM",IF(V7&gt;=3.1,"I A",IF(V7&gt;=2.7,"II A",IF(V7&gt;=2.4,"III A",IF(V7&gt;=2.15,"I JA",IF(V7&gt;=1.95,"II JA",IF(V7&gt;=1.8,"III JA"))))))))</f>
        <v>II A</v>
      </c>
      <c r="X7" s="40" t="s">
        <v>25</v>
      </c>
    </row>
    <row r="8" spans="1:36" s="45" customFormat="1" ht="18" customHeight="1">
      <c r="A8" s="35">
        <v>2</v>
      </c>
      <c r="B8" s="36"/>
      <c r="C8" s="37" t="s">
        <v>34</v>
      </c>
      <c r="D8" s="38" t="s">
        <v>35</v>
      </c>
      <c r="E8" s="39" t="s">
        <v>36</v>
      </c>
      <c r="F8" s="40" t="s">
        <v>37</v>
      </c>
      <c r="G8" s="40" t="s">
        <v>24</v>
      </c>
      <c r="H8" s="40"/>
      <c r="I8" s="41">
        <v>18</v>
      </c>
      <c r="J8" s="42"/>
      <c r="K8" s="42" t="s">
        <v>43</v>
      </c>
      <c r="L8" s="42" t="s">
        <v>43</v>
      </c>
      <c r="M8" s="42" t="s">
        <v>43</v>
      </c>
      <c r="N8" s="42" t="s">
        <v>45</v>
      </c>
      <c r="O8" s="42" t="s">
        <v>42</v>
      </c>
      <c r="P8" s="42"/>
      <c r="Q8" s="42"/>
      <c r="R8" s="42"/>
      <c r="S8" s="42"/>
      <c r="T8" s="42"/>
      <c r="U8" s="42" t="s">
        <v>44</v>
      </c>
      <c r="V8" s="43">
        <v>2.7</v>
      </c>
      <c r="W8" s="44" t="str">
        <f t="shared" si="0"/>
        <v>II A</v>
      </c>
      <c r="X8" s="40" t="s">
        <v>25</v>
      </c>
    </row>
    <row r="9" spans="1:36" s="45" customFormat="1" ht="18" customHeight="1">
      <c r="A9" s="35">
        <v>3</v>
      </c>
      <c r="B9" s="36"/>
      <c r="C9" s="37" t="s">
        <v>26</v>
      </c>
      <c r="D9" s="38" t="s">
        <v>27</v>
      </c>
      <c r="E9" s="39">
        <v>38172</v>
      </c>
      <c r="F9" s="40" t="s">
        <v>23</v>
      </c>
      <c r="G9" s="40" t="s">
        <v>24</v>
      </c>
      <c r="H9" s="40"/>
      <c r="I9" s="41" t="s">
        <v>18</v>
      </c>
      <c r="J9" s="42"/>
      <c r="K9" s="42" t="s">
        <v>43</v>
      </c>
      <c r="L9" s="42" t="s">
        <v>43</v>
      </c>
      <c r="M9" s="42" t="s">
        <v>43</v>
      </c>
      <c r="N9" s="42" t="s">
        <v>43</v>
      </c>
      <c r="O9" s="42" t="s">
        <v>44</v>
      </c>
      <c r="P9" s="42"/>
      <c r="Q9" s="42"/>
      <c r="R9" s="42"/>
      <c r="S9" s="42"/>
      <c r="T9" s="42"/>
      <c r="U9" s="42"/>
      <c r="V9" s="43">
        <v>2.6</v>
      </c>
      <c r="W9" s="44" t="str">
        <f t="shared" si="0"/>
        <v>III A</v>
      </c>
      <c r="X9" s="40" t="s">
        <v>28</v>
      </c>
    </row>
    <row r="10" spans="1:36" s="45" customFormat="1" ht="18" customHeight="1">
      <c r="A10" s="35">
        <v>4</v>
      </c>
      <c r="B10" s="36"/>
      <c r="C10" s="37" t="s">
        <v>31</v>
      </c>
      <c r="D10" s="38" t="s">
        <v>32</v>
      </c>
      <c r="E10" s="39" t="s">
        <v>33</v>
      </c>
      <c r="F10" s="40" t="s">
        <v>16</v>
      </c>
      <c r="G10" s="40" t="s">
        <v>17</v>
      </c>
      <c r="H10" s="40"/>
      <c r="I10" s="41">
        <v>14</v>
      </c>
      <c r="J10" s="42"/>
      <c r="K10" s="42" t="s">
        <v>43</v>
      </c>
      <c r="L10" s="42" t="s">
        <v>44</v>
      </c>
      <c r="M10" s="42"/>
      <c r="N10" s="42"/>
      <c r="O10" s="42"/>
      <c r="P10" s="42"/>
      <c r="Q10" s="42"/>
      <c r="R10" s="42"/>
      <c r="S10" s="42"/>
      <c r="T10" s="42"/>
      <c r="U10" s="42"/>
      <c r="V10" s="43">
        <v>2.2000000000000002</v>
      </c>
      <c r="W10" s="44" t="str">
        <f t="shared" si="0"/>
        <v>I JA</v>
      </c>
      <c r="X10" s="40" t="s">
        <v>19</v>
      </c>
    </row>
    <row r="11" spans="1:36" s="45" customFormat="1" ht="18" customHeight="1">
      <c r="A11" s="35">
        <v>5</v>
      </c>
      <c r="B11" s="36"/>
      <c r="C11" s="37" t="s">
        <v>38</v>
      </c>
      <c r="D11" s="38" t="s">
        <v>39</v>
      </c>
      <c r="E11" s="39" t="s">
        <v>40</v>
      </c>
      <c r="F11" s="40" t="s">
        <v>16</v>
      </c>
      <c r="G11" s="40" t="s">
        <v>17</v>
      </c>
      <c r="H11" s="40"/>
      <c r="I11" s="41">
        <v>11</v>
      </c>
      <c r="J11" s="42" t="s">
        <v>43</v>
      </c>
      <c r="K11" s="42" t="s">
        <v>44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3">
        <v>2</v>
      </c>
      <c r="W11" s="44" t="str">
        <f t="shared" si="0"/>
        <v>II JA</v>
      </c>
      <c r="X11" s="40" t="s">
        <v>19</v>
      </c>
    </row>
    <row r="12" spans="1:36" s="45" customFormat="1" ht="18" customHeight="1">
      <c r="A12" s="35"/>
      <c r="B12" s="36"/>
      <c r="C12" s="37" t="s">
        <v>14</v>
      </c>
      <c r="D12" s="38" t="s">
        <v>15</v>
      </c>
      <c r="E12" s="39">
        <v>37706</v>
      </c>
      <c r="F12" s="40" t="s">
        <v>16</v>
      </c>
      <c r="G12" s="40" t="s">
        <v>17</v>
      </c>
      <c r="H12" s="40"/>
      <c r="I12" s="41" t="s">
        <v>18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3" t="s">
        <v>41</v>
      </c>
      <c r="W12" s="48" t="str">
        <f t="shared" si="0"/>
        <v>KSM</v>
      </c>
      <c r="X12" s="40" t="s">
        <v>19</v>
      </c>
    </row>
    <row r="13" spans="1:36" s="45" customFormat="1" ht="18" customHeight="1">
      <c r="A13" s="35"/>
      <c r="B13" s="36"/>
      <c r="C13" s="37" t="s">
        <v>29</v>
      </c>
      <c r="D13" s="38" t="s">
        <v>30</v>
      </c>
      <c r="E13" s="39">
        <v>38458</v>
      </c>
      <c r="F13" s="40" t="s">
        <v>23</v>
      </c>
      <c r="G13" s="40" t="s">
        <v>24</v>
      </c>
      <c r="H13" s="40"/>
      <c r="I13" s="41" t="s">
        <v>18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3" t="s">
        <v>41</v>
      </c>
      <c r="W13" s="48" t="str">
        <f t="shared" si="0"/>
        <v>KSM</v>
      </c>
      <c r="X13" s="40" t="s">
        <v>25</v>
      </c>
    </row>
  </sheetData>
  <sortState ref="A7:HS11">
    <sortCondition descending="1" ref="V7:V11"/>
  </sortState>
  <mergeCells count="1">
    <mergeCell ref="J5:U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E12"/>
  <sheetViews>
    <sheetView workbookViewId="0">
      <selection activeCell="D21" sqref="D21"/>
    </sheetView>
  </sheetViews>
  <sheetFormatPr defaultColWidth="9.109375" defaultRowHeight="13.2"/>
  <cols>
    <col min="1" max="1" width="4.88671875" style="9" customWidth="1"/>
    <col min="2" max="2" width="4.33203125" style="9" hidden="1" customWidth="1"/>
    <col min="3" max="3" width="9.109375" style="10"/>
    <col min="4" max="4" width="10.6640625" style="10" customWidth="1"/>
    <col min="5" max="5" width="10.6640625" style="46" customWidth="1"/>
    <col min="6" max="6" width="8.44140625" style="22" bestFit="1" customWidth="1"/>
    <col min="7" max="7" width="7.88671875" style="22" bestFit="1" customWidth="1"/>
    <col min="8" max="8" width="7" style="14" customWidth="1"/>
    <col min="9" max="9" width="5.88671875" style="14" bestFit="1" customWidth="1"/>
    <col min="10" max="23" width="4.6640625" style="10" customWidth="1"/>
    <col min="24" max="24" width="7" style="10" customWidth="1"/>
    <col min="25" max="25" width="4.6640625" style="10" bestFit="1" customWidth="1"/>
    <col min="26" max="26" width="17" style="10" bestFit="1" customWidth="1"/>
    <col min="27" max="239" width="9.109375" style="10"/>
    <col min="240" max="16384" width="9.109375" style="47"/>
  </cols>
  <sheetData>
    <row r="1" spans="1:38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38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8"/>
    </row>
    <row r="3" spans="1:38" s="16" customFormat="1" ht="12" customHeight="1">
      <c r="A3" s="9"/>
      <c r="B3" s="9"/>
      <c r="C3" s="10"/>
      <c r="D3" s="11"/>
      <c r="E3" s="12"/>
      <c r="F3" s="13"/>
      <c r="G3" s="13"/>
      <c r="H3" s="14"/>
      <c r="I3" s="14"/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s="20" customFormat="1" ht="16.2" thickBot="1">
      <c r="A4" s="17"/>
      <c r="B4" s="17"/>
      <c r="C4" s="2" t="s">
        <v>786</v>
      </c>
      <c r="D4" s="2"/>
      <c r="E4" s="3"/>
      <c r="F4" s="4"/>
      <c r="G4" s="18"/>
      <c r="H4" s="17"/>
      <c r="I4" s="17"/>
      <c r="J4" s="1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spans="1:38" s="20" customFormat="1" ht="18" customHeight="1" thickBot="1">
      <c r="C5" s="2"/>
      <c r="D5" s="2"/>
      <c r="E5" s="12"/>
      <c r="F5" s="21"/>
      <c r="G5" s="21"/>
      <c r="H5" s="22"/>
      <c r="I5" s="22"/>
      <c r="J5" s="477" t="s">
        <v>3</v>
      </c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9"/>
    </row>
    <row r="6" spans="1:38" s="34" customFormat="1" ht="21.75" customHeight="1" thickBot="1">
      <c r="A6" s="23" t="s">
        <v>46</v>
      </c>
      <c r="B6" s="24" t="s">
        <v>50</v>
      </c>
      <c r="C6" s="25" t="s">
        <v>4</v>
      </c>
      <c r="D6" s="26" t="s">
        <v>5</v>
      </c>
      <c r="E6" s="27" t="s">
        <v>6</v>
      </c>
      <c r="F6" s="28" t="s">
        <v>7</v>
      </c>
      <c r="G6" s="28" t="s">
        <v>8</v>
      </c>
      <c r="H6" s="29" t="s">
        <v>9</v>
      </c>
      <c r="I6" s="253" t="s">
        <v>10</v>
      </c>
      <c r="J6" s="254">
        <v>2.2000000000000002</v>
      </c>
      <c r="K6" s="254">
        <v>2.4</v>
      </c>
      <c r="L6" s="254">
        <v>2.5499999999999998</v>
      </c>
      <c r="M6" s="254">
        <v>2.7</v>
      </c>
      <c r="N6" s="254">
        <v>2.8</v>
      </c>
      <c r="O6" s="254">
        <v>2.9</v>
      </c>
      <c r="P6" s="254">
        <v>3</v>
      </c>
      <c r="Q6" s="254">
        <v>3.1</v>
      </c>
      <c r="R6" s="254">
        <v>3.2</v>
      </c>
      <c r="S6" s="254">
        <v>3.3</v>
      </c>
      <c r="T6" s="254">
        <v>3.4</v>
      </c>
      <c r="U6" s="254">
        <v>3.5</v>
      </c>
      <c r="V6" s="254">
        <v>3.6</v>
      </c>
      <c r="W6" s="255">
        <v>3.7</v>
      </c>
      <c r="X6" s="32" t="s">
        <v>11</v>
      </c>
      <c r="Y6" s="58" t="s">
        <v>12</v>
      </c>
      <c r="Z6" s="33" t="s">
        <v>13</v>
      </c>
    </row>
    <row r="7" spans="1:38" s="10" customFormat="1" ht="18" customHeight="1">
      <c r="A7" s="256">
        <v>1</v>
      </c>
      <c r="B7" s="257"/>
      <c r="C7" s="37" t="s">
        <v>394</v>
      </c>
      <c r="D7" s="38" t="s">
        <v>787</v>
      </c>
      <c r="E7" s="39">
        <v>37885</v>
      </c>
      <c r="F7" s="40" t="s">
        <v>187</v>
      </c>
      <c r="G7" s="40" t="s">
        <v>24</v>
      </c>
      <c r="H7" s="258"/>
      <c r="I7" s="41">
        <v>18</v>
      </c>
      <c r="J7" s="42"/>
      <c r="K7" s="42"/>
      <c r="L7" s="42"/>
      <c r="M7" s="42"/>
      <c r="N7" s="42"/>
      <c r="O7" s="42"/>
      <c r="P7" s="42" t="s">
        <v>42</v>
      </c>
      <c r="Q7" s="42" t="s">
        <v>43</v>
      </c>
      <c r="R7" s="42" t="s">
        <v>43</v>
      </c>
      <c r="S7" s="42" t="s">
        <v>43</v>
      </c>
      <c r="T7" s="42" t="s">
        <v>43</v>
      </c>
      <c r="U7" s="42" t="s">
        <v>42</v>
      </c>
      <c r="V7" s="42" t="s">
        <v>42</v>
      </c>
      <c r="W7" s="42" t="s">
        <v>44</v>
      </c>
      <c r="X7" s="259">
        <v>3.6</v>
      </c>
      <c r="Y7" s="262" t="str">
        <f t="shared" ref="Y7:Y12" si="0">IF(ISBLANK(X7),"",IF(X7&lt;1.9,"",IF(X7&gt;=4.1,"I A",IF(X7&gt;=3.5,"II A",IF(X7&gt;=3.05,"III A",IF(X7&gt;=2.6,"I JA",IF(X7&gt;=2.2,"II JA",IF(X7&gt;=1.9,"III JA"))))))))</f>
        <v>II A</v>
      </c>
      <c r="Z7" s="40" t="s">
        <v>788</v>
      </c>
    </row>
    <row r="8" spans="1:38" s="10" customFormat="1" ht="18" customHeight="1">
      <c r="A8" s="256">
        <v>2</v>
      </c>
      <c r="B8" s="257"/>
      <c r="C8" s="37" t="s">
        <v>789</v>
      </c>
      <c r="D8" s="38" t="s">
        <v>790</v>
      </c>
      <c r="E8" s="39" t="s">
        <v>315</v>
      </c>
      <c r="F8" s="40" t="s">
        <v>187</v>
      </c>
      <c r="G8" s="40" t="s">
        <v>24</v>
      </c>
      <c r="H8" s="258"/>
      <c r="I8" s="41">
        <v>14</v>
      </c>
      <c r="J8" s="42"/>
      <c r="K8" s="42"/>
      <c r="L8" s="42"/>
      <c r="M8" s="42"/>
      <c r="N8" s="42"/>
      <c r="O8" s="42"/>
      <c r="P8" s="42" t="s">
        <v>43</v>
      </c>
      <c r="Q8" s="42" t="s">
        <v>98</v>
      </c>
      <c r="R8" s="42" t="s">
        <v>43</v>
      </c>
      <c r="S8" s="42" t="s">
        <v>45</v>
      </c>
      <c r="T8" s="42" t="s">
        <v>44</v>
      </c>
      <c r="U8" s="42"/>
      <c r="V8" s="42"/>
      <c r="W8" s="42"/>
      <c r="X8" s="259">
        <v>3.3</v>
      </c>
      <c r="Y8" s="262" t="str">
        <f t="shared" si="0"/>
        <v>III A</v>
      </c>
      <c r="Z8" s="40" t="s">
        <v>25</v>
      </c>
    </row>
    <row r="9" spans="1:38" s="10" customFormat="1" ht="18" customHeight="1">
      <c r="A9" s="256">
        <v>3</v>
      </c>
      <c r="B9" s="257"/>
      <c r="C9" s="37" t="s">
        <v>791</v>
      </c>
      <c r="D9" s="38" t="s">
        <v>792</v>
      </c>
      <c r="E9" s="39">
        <v>37612</v>
      </c>
      <c r="F9" s="40" t="s">
        <v>37</v>
      </c>
      <c r="G9" s="40" t="s">
        <v>24</v>
      </c>
      <c r="H9" s="258"/>
      <c r="I9" s="41">
        <v>11</v>
      </c>
      <c r="J9" s="42"/>
      <c r="K9" s="42" t="s">
        <v>43</v>
      </c>
      <c r="L9" s="42" t="s">
        <v>43</v>
      </c>
      <c r="M9" s="42" t="s">
        <v>43</v>
      </c>
      <c r="N9" s="42" t="s">
        <v>43</v>
      </c>
      <c r="O9" s="42" t="s">
        <v>45</v>
      </c>
      <c r="P9" s="42" t="s">
        <v>43</v>
      </c>
      <c r="Q9" s="42" t="s">
        <v>42</v>
      </c>
      <c r="R9" s="42" t="s">
        <v>44</v>
      </c>
      <c r="S9" s="42"/>
      <c r="T9" s="42"/>
      <c r="U9" s="42"/>
      <c r="V9" s="42"/>
      <c r="W9" s="42"/>
      <c r="X9" s="259">
        <v>3.1</v>
      </c>
      <c r="Y9" s="262" t="str">
        <f t="shared" si="0"/>
        <v>III A</v>
      </c>
      <c r="Z9" s="40" t="s">
        <v>788</v>
      </c>
    </row>
    <row r="10" spans="1:38" s="10" customFormat="1" ht="18" customHeight="1">
      <c r="A10" s="256">
        <v>4</v>
      </c>
      <c r="B10" s="257"/>
      <c r="C10" s="37" t="s">
        <v>434</v>
      </c>
      <c r="D10" s="38" t="s">
        <v>793</v>
      </c>
      <c r="E10" s="39">
        <v>38387</v>
      </c>
      <c r="F10" s="40" t="s">
        <v>23</v>
      </c>
      <c r="G10" s="40" t="s">
        <v>24</v>
      </c>
      <c r="H10" s="258"/>
      <c r="I10" s="41" t="s">
        <v>18</v>
      </c>
      <c r="J10" s="42"/>
      <c r="K10" s="42" t="s">
        <v>43</v>
      </c>
      <c r="L10" s="42" t="s">
        <v>42</v>
      </c>
      <c r="M10" s="42" t="s">
        <v>43</v>
      </c>
      <c r="N10" s="42" t="s">
        <v>43</v>
      </c>
      <c r="O10" s="42" t="s">
        <v>43</v>
      </c>
      <c r="P10" s="42" t="s">
        <v>45</v>
      </c>
      <c r="Q10" s="42" t="s">
        <v>45</v>
      </c>
      <c r="R10" s="42" t="s">
        <v>44</v>
      </c>
      <c r="S10" s="42"/>
      <c r="T10" s="42"/>
      <c r="U10" s="42"/>
      <c r="V10" s="42"/>
      <c r="W10" s="42"/>
      <c r="X10" s="259">
        <v>3.1</v>
      </c>
      <c r="Y10" s="262" t="str">
        <f t="shared" si="0"/>
        <v>III A</v>
      </c>
      <c r="Z10" s="40" t="s">
        <v>25</v>
      </c>
    </row>
    <row r="11" spans="1:38" s="10" customFormat="1" ht="18" customHeight="1">
      <c r="A11" s="256">
        <v>5</v>
      </c>
      <c r="B11" s="257"/>
      <c r="C11" s="37" t="s">
        <v>794</v>
      </c>
      <c r="D11" s="38" t="s">
        <v>795</v>
      </c>
      <c r="E11" s="39">
        <v>38104</v>
      </c>
      <c r="F11" s="40" t="s">
        <v>23</v>
      </c>
      <c r="G11" s="40" t="s">
        <v>24</v>
      </c>
      <c r="H11" s="258"/>
      <c r="I11" s="41" t="s">
        <v>18</v>
      </c>
      <c r="J11" s="42"/>
      <c r="K11" s="42"/>
      <c r="L11" s="42"/>
      <c r="M11" s="42" t="s">
        <v>43</v>
      </c>
      <c r="N11" s="42" t="s">
        <v>45</v>
      </c>
      <c r="O11" s="42" t="s">
        <v>42</v>
      </c>
      <c r="P11" s="42" t="s">
        <v>42</v>
      </c>
      <c r="Q11" s="42" t="s">
        <v>44</v>
      </c>
      <c r="R11" s="42"/>
      <c r="S11" s="42"/>
      <c r="T11" s="42"/>
      <c r="U11" s="42"/>
      <c r="V11" s="42"/>
      <c r="W11" s="42"/>
      <c r="X11" s="259">
        <v>3</v>
      </c>
      <c r="Y11" s="262" t="str">
        <f t="shared" si="0"/>
        <v>I JA</v>
      </c>
      <c r="Z11" s="40" t="s">
        <v>25</v>
      </c>
    </row>
    <row r="12" spans="1:38" s="10" customFormat="1" ht="18" customHeight="1">
      <c r="A12" s="256">
        <v>6</v>
      </c>
      <c r="B12" s="257"/>
      <c r="C12" s="37" t="s">
        <v>796</v>
      </c>
      <c r="D12" s="38" t="s">
        <v>797</v>
      </c>
      <c r="E12" s="39" t="s">
        <v>798</v>
      </c>
      <c r="F12" s="260" t="s">
        <v>799</v>
      </c>
      <c r="G12" s="261" t="s">
        <v>255</v>
      </c>
      <c r="H12" s="258" t="s">
        <v>256</v>
      </c>
      <c r="I12" s="41">
        <v>9</v>
      </c>
      <c r="J12" s="42" t="s">
        <v>43</v>
      </c>
      <c r="K12" s="42" t="s">
        <v>43</v>
      </c>
      <c r="L12" s="42" t="s">
        <v>45</v>
      </c>
      <c r="M12" s="42" t="s">
        <v>42</v>
      </c>
      <c r="N12" s="42" t="s">
        <v>44</v>
      </c>
      <c r="O12" s="42"/>
      <c r="P12" s="42"/>
      <c r="Q12" s="42"/>
      <c r="R12" s="42"/>
      <c r="S12" s="42"/>
      <c r="T12" s="42"/>
      <c r="U12" s="42"/>
      <c r="V12" s="42"/>
      <c r="W12" s="42"/>
      <c r="X12" s="259">
        <v>2.7</v>
      </c>
      <c r="Y12" s="262" t="str">
        <f t="shared" si="0"/>
        <v>I JA</v>
      </c>
      <c r="Z12" s="260" t="s">
        <v>800</v>
      </c>
    </row>
  </sheetData>
  <mergeCells count="1">
    <mergeCell ref="J5:W5"/>
  </mergeCells>
  <printOptions horizontalCentered="1"/>
  <pageMargins left="0.19685039370078741" right="0.15748031496062992" top="0.78740157480314965" bottom="0.39370078740157483" header="0.39370078740157483" footer="0.39370078740157483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5"/>
  <sheetViews>
    <sheetView workbookViewId="0">
      <selection activeCell="G23" sqref="G23"/>
    </sheetView>
  </sheetViews>
  <sheetFormatPr defaultColWidth="9.109375" defaultRowHeight="13.2"/>
  <cols>
    <col min="1" max="1" width="5.33203125" style="78" customWidth="1"/>
    <col min="2" max="2" width="4.5546875" style="78" hidden="1" customWidth="1"/>
    <col min="3" max="3" width="11.109375" style="78" customWidth="1"/>
    <col min="4" max="4" width="13.44140625" style="78" bestFit="1" customWidth="1"/>
    <col min="5" max="5" width="10.33203125" style="93" customWidth="1"/>
    <col min="6" max="6" width="13.33203125" style="113" customWidth="1"/>
    <col min="7" max="7" width="10" style="113" customWidth="1"/>
    <col min="8" max="8" width="11" style="82" customWidth="1"/>
    <col min="9" max="9" width="5.88671875" style="82" bestFit="1" customWidth="1"/>
    <col min="10" max="12" width="4.6640625" style="336" customWidth="1"/>
    <col min="13" max="13" width="4.6640625" style="336" hidden="1" customWidth="1"/>
    <col min="14" max="16" width="4.6640625" style="336" customWidth="1"/>
    <col min="17" max="17" width="9" style="84" customWidth="1"/>
    <col min="18" max="18" width="5.5546875" style="15" customWidth="1"/>
    <col min="19" max="19" width="22.44140625" style="85" customWidth="1"/>
    <col min="20" max="16384" width="9.109375" style="78"/>
  </cols>
  <sheetData>
    <row r="1" spans="1:19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19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8"/>
    </row>
    <row r="3" spans="1:19" s="85" customFormat="1" ht="12" customHeight="1">
      <c r="A3" s="78"/>
      <c r="B3" s="78"/>
      <c r="C3" s="78"/>
      <c r="D3" s="79"/>
      <c r="E3" s="80"/>
      <c r="F3" s="81"/>
      <c r="G3" s="81"/>
      <c r="H3" s="82"/>
      <c r="I3" s="82"/>
      <c r="J3" s="333"/>
      <c r="K3" s="333"/>
      <c r="L3" s="333"/>
      <c r="M3" s="333"/>
      <c r="N3" s="333"/>
      <c r="O3" s="333"/>
      <c r="P3" s="333"/>
      <c r="Q3" s="84"/>
      <c r="R3" s="15"/>
    </row>
    <row r="4" spans="1:19" s="86" customFormat="1" ht="16.2" thickBot="1">
      <c r="C4" s="87" t="s">
        <v>865</v>
      </c>
      <c r="E4" s="88"/>
      <c r="F4" s="89"/>
      <c r="G4" s="89"/>
      <c r="H4" s="90"/>
      <c r="I4" s="90"/>
      <c r="J4" s="334"/>
      <c r="K4" s="334"/>
      <c r="L4" s="334"/>
      <c r="M4" s="334"/>
      <c r="N4" s="334"/>
      <c r="O4" s="334"/>
      <c r="P4" s="334"/>
      <c r="Q4" s="92"/>
      <c r="R4" s="6"/>
    </row>
    <row r="5" spans="1:19" s="85" customFormat="1" ht="18" customHeight="1" thickBot="1">
      <c r="E5" s="93"/>
      <c r="J5" s="483" t="s">
        <v>3</v>
      </c>
      <c r="K5" s="484"/>
      <c r="L5" s="484"/>
      <c r="M5" s="484"/>
      <c r="N5" s="484"/>
      <c r="O5" s="484"/>
      <c r="P5" s="485"/>
      <c r="Q5" s="94"/>
      <c r="R5" s="95"/>
    </row>
    <row r="6" spans="1:19" s="107" customFormat="1" ht="18" customHeight="1" thickBot="1">
      <c r="A6" s="23" t="s">
        <v>46</v>
      </c>
      <c r="B6" s="96"/>
      <c r="C6" s="97" t="s">
        <v>4</v>
      </c>
      <c r="D6" s="98" t="s">
        <v>5</v>
      </c>
      <c r="E6" s="99" t="s">
        <v>6</v>
      </c>
      <c r="F6" s="100" t="s">
        <v>7</v>
      </c>
      <c r="G6" s="28" t="s">
        <v>8</v>
      </c>
      <c r="H6" s="28" t="s">
        <v>9</v>
      </c>
      <c r="I6" s="28" t="s">
        <v>10</v>
      </c>
      <c r="J6" s="101">
        <v>1</v>
      </c>
      <c r="K6" s="102">
        <v>2</v>
      </c>
      <c r="L6" s="102">
        <v>3</v>
      </c>
      <c r="M6" s="102" t="s">
        <v>220</v>
      </c>
      <c r="N6" s="102">
        <v>4</v>
      </c>
      <c r="O6" s="102">
        <v>5</v>
      </c>
      <c r="P6" s="104">
        <v>6</v>
      </c>
      <c r="Q6" s="105" t="s">
        <v>221</v>
      </c>
      <c r="R6" s="58" t="s">
        <v>12</v>
      </c>
      <c r="S6" s="106" t="s">
        <v>13</v>
      </c>
    </row>
    <row r="7" spans="1:19" ht="18" customHeight="1">
      <c r="A7" s="60">
        <v>1</v>
      </c>
      <c r="B7" s="108"/>
      <c r="C7" s="37" t="s">
        <v>205</v>
      </c>
      <c r="D7" s="38" t="s">
        <v>206</v>
      </c>
      <c r="E7" s="39" t="s">
        <v>207</v>
      </c>
      <c r="F7" s="40" t="s">
        <v>187</v>
      </c>
      <c r="G7" s="40" t="s">
        <v>24</v>
      </c>
      <c r="H7" s="40"/>
      <c r="I7" s="62">
        <v>18</v>
      </c>
      <c r="J7" s="110" t="s">
        <v>801</v>
      </c>
      <c r="K7" s="110">
        <v>5.38</v>
      </c>
      <c r="L7" s="110">
        <v>5.42</v>
      </c>
      <c r="M7" s="335">
        <v>7</v>
      </c>
      <c r="N7" s="110">
        <v>5.52</v>
      </c>
      <c r="O7" s="110">
        <v>5.55</v>
      </c>
      <c r="P7" s="110">
        <v>5.64</v>
      </c>
      <c r="Q7" s="170">
        <f t="shared" ref="Q7:Q25" si="0">MAX(J7:L7,N7:P7)</f>
        <v>5.64</v>
      </c>
      <c r="R7" s="112" t="str">
        <f t="shared" ref="R7:R25" si="1">IF(ISBLANK(Q7),"",IF(Q7&lt;3.6,"",IF(Q7&gt;=5.6,"I A",IF(Q7&gt;=5.15,"II A",IF(Q7&gt;=4.6,"III A",IF(Q7&gt;=4.2,"I JA",IF(Q7&gt;=3.85,"II JA",IF(Q7&gt;=3.6,"III JA"))))))))</f>
        <v>I A</v>
      </c>
      <c r="S7" s="40" t="s">
        <v>208</v>
      </c>
    </row>
    <row r="8" spans="1:19" ht="18" customHeight="1">
      <c r="A8" s="60">
        <v>2</v>
      </c>
      <c r="B8" s="108"/>
      <c r="C8" s="37" t="s">
        <v>90</v>
      </c>
      <c r="D8" s="38" t="s">
        <v>866</v>
      </c>
      <c r="E8" s="39" t="s">
        <v>867</v>
      </c>
      <c r="F8" s="40" t="s">
        <v>321</v>
      </c>
      <c r="G8" s="40" t="s">
        <v>61</v>
      </c>
      <c r="H8" s="40" t="s">
        <v>322</v>
      </c>
      <c r="I8" s="62">
        <v>14</v>
      </c>
      <c r="J8" s="110" t="s">
        <v>801</v>
      </c>
      <c r="K8" s="110" t="s">
        <v>801</v>
      </c>
      <c r="L8" s="110">
        <v>5.25</v>
      </c>
      <c r="M8" s="335">
        <v>5</v>
      </c>
      <c r="N8" s="110">
        <v>5.57</v>
      </c>
      <c r="O8" s="110" t="s">
        <v>801</v>
      </c>
      <c r="P8" s="110">
        <v>5.53</v>
      </c>
      <c r="Q8" s="170">
        <f t="shared" si="0"/>
        <v>5.57</v>
      </c>
      <c r="R8" s="112" t="str">
        <f t="shared" si="1"/>
        <v>II A</v>
      </c>
      <c r="S8" s="40" t="s">
        <v>323</v>
      </c>
    </row>
    <row r="9" spans="1:19" ht="18" customHeight="1">
      <c r="A9" s="60">
        <v>3</v>
      </c>
      <c r="B9" s="108"/>
      <c r="C9" s="37" t="s">
        <v>868</v>
      </c>
      <c r="D9" s="38" t="s">
        <v>869</v>
      </c>
      <c r="E9" s="39" t="s">
        <v>870</v>
      </c>
      <c r="F9" s="40" t="s">
        <v>16</v>
      </c>
      <c r="G9" s="40" t="s">
        <v>255</v>
      </c>
      <c r="H9" s="40" t="s">
        <v>256</v>
      </c>
      <c r="I9" s="62">
        <v>11</v>
      </c>
      <c r="J9" s="110">
        <v>5.47</v>
      </c>
      <c r="K9" s="110">
        <v>5.33</v>
      </c>
      <c r="L9" s="110">
        <v>5.32</v>
      </c>
      <c r="M9" s="335">
        <v>8</v>
      </c>
      <c r="N9" s="110">
        <v>5.36</v>
      </c>
      <c r="O9" s="110">
        <v>5.47</v>
      </c>
      <c r="P9" s="110">
        <v>5.45</v>
      </c>
      <c r="Q9" s="170">
        <f t="shared" si="0"/>
        <v>5.47</v>
      </c>
      <c r="R9" s="112" t="str">
        <f t="shared" si="1"/>
        <v>II A</v>
      </c>
      <c r="S9" s="40" t="s">
        <v>257</v>
      </c>
    </row>
    <row r="10" spans="1:19" ht="18" customHeight="1">
      <c r="A10" s="60">
        <v>4</v>
      </c>
      <c r="B10" s="108"/>
      <c r="C10" s="37" t="s">
        <v>14</v>
      </c>
      <c r="D10" s="38" t="s">
        <v>100</v>
      </c>
      <c r="E10" s="39">
        <v>37822</v>
      </c>
      <c r="F10" s="40" t="s">
        <v>101</v>
      </c>
      <c r="G10" s="40" t="s">
        <v>102</v>
      </c>
      <c r="H10" s="40"/>
      <c r="I10" s="62">
        <v>9</v>
      </c>
      <c r="J10" s="110">
        <v>4.9400000000000004</v>
      </c>
      <c r="K10" s="110">
        <v>5.28</v>
      </c>
      <c r="L10" s="110">
        <v>5.15</v>
      </c>
      <c r="M10" s="335">
        <v>6</v>
      </c>
      <c r="N10" s="110">
        <v>5.01</v>
      </c>
      <c r="O10" s="110">
        <v>5.19</v>
      </c>
      <c r="P10" s="110">
        <v>5.1100000000000003</v>
      </c>
      <c r="Q10" s="170">
        <f t="shared" si="0"/>
        <v>5.28</v>
      </c>
      <c r="R10" s="112" t="str">
        <f t="shared" si="1"/>
        <v>II A</v>
      </c>
      <c r="S10" s="40" t="s">
        <v>871</v>
      </c>
    </row>
    <row r="11" spans="1:19" ht="18" customHeight="1">
      <c r="A11" s="60">
        <v>5</v>
      </c>
      <c r="B11" s="108"/>
      <c r="C11" s="37" t="s">
        <v>614</v>
      </c>
      <c r="D11" s="38" t="s">
        <v>872</v>
      </c>
      <c r="E11" s="39">
        <v>37825</v>
      </c>
      <c r="F11" s="40" t="s">
        <v>240</v>
      </c>
      <c r="G11" s="40" t="s">
        <v>171</v>
      </c>
      <c r="H11" s="40"/>
      <c r="I11" s="62">
        <v>8</v>
      </c>
      <c r="J11" s="110">
        <v>5.0199999999999996</v>
      </c>
      <c r="K11" s="110" t="s">
        <v>801</v>
      </c>
      <c r="L11" s="110" t="s">
        <v>801</v>
      </c>
      <c r="M11" s="335">
        <v>3</v>
      </c>
      <c r="N11" s="110">
        <v>5.2</v>
      </c>
      <c r="O11" s="110" t="s">
        <v>801</v>
      </c>
      <c r="P11" s="110">
        <v>4.9800000000000004</v>
      </c>
      <c r="Q11" s="170">
        <f t="shared" si="0"/>
        <v>5.2</v>
      </c>
      <c r="R11" s="112" t="str">
        <f t="shared" si="1"/>
        <v>II A</v>
      </c>
      <c r="S11" s="40" t="s">
        <v>241</v>
      </c>
    </row>
    <row r="12" spans="1:19" ht="18" customHeight="1">
      <c r="A12" s="60">
        <v>6</v>
      </c>
      <c r="B12" s="108"/>
      <c r="C12" s="37" t="s">
        <v>238</v>
      </c>
      <c r="D12" s="38" t="s">
        <v>873</v>
      </c>
      <c r="E12" s="39" t="s">
        <v>874</v>
      </c>
      <c r="F12" s="40" t="s">
        <v>86</v>
      </c>
      <c r="G12" s="40" t="s">
        <v>87</v>
      </c>
      <c r="H12" s="40"/>
      <c r="I12" s="62" t="s">
        <v>18</v>
      </c>
      <c r="J12" s="110">
        <v>4.71</v>
      </c>
      <c r="K12" s="110">
        <v>5.03</v>
      </c>
      <c r="L12" s="110">
        <v>4.95</v>
      </c>
      <c r="M12" s="335">
        <v>4</v>
      </c>
      <c r="N12" s="110" t="s">
        <v>801</v>
      </c>
      <c r="O12" s="110" t="s">
        <v>801</v>
      </c>
      <c r="P12" s="110" t="s">
        <v>801</v>
      </c>
      <c r="Q12" s="170">
        <f t="shared" si="0"/>
        <v>5.03</v>
      </c>
      <c r="R12" s="112" t="str">
        <f t="shared" si="1"/>
        <v>III A</v>
      </c>
      <c r="S12" s="40" t="s">
        <v>88</v>
      </c>
    </row>
    <row r="13" spans="1:19" ht="18" customHeight="1">
      <c r="A13" s="60">
        <v>7</v>
      </c>
      <c r="B13" s="108"/>
      <c r="C13" s="37" t="s">
        <v>26</v>
      </c>
      <c r="D13" s="38" t="s">
        <v>875</v>
      </c>
      <c r="E13" s="39" t="s">
        <v>876</v>
      </c>
      <c r="F13" s="40" t="s">
        <v>373</v>
      </c>
      <c r="G13" s="40" t="s">
        <v>236</v>
      </c>
      <c r="H13" s="40" t="s">
        <v>374</v>
      </c>
      <c r="I13" s="62">
        <v>7</v>
      </c>
      <c r="J13" s="110">
        <v>4.78</v>
      </c>
      <c r="K13" s="110">
        <v>4.8099999999999996</v>
      </c>
      <c r="L13" s="110">
        <v>4.92</v>
      </c>
      <c r="M13" s="335">
        <v>1</v>
      </c>
      <c r="N13" s="110">
        <v>4.7300000000000004</v>
      </c>
      <c r="O13" s="110" t="s">
        <v>801</v>
      </c>
      <c r="P13" s="110">
        <v>5.0199999999999996</v>
      </c>
      <c r="Q13" s="170">
        <f t="shared" si="0"/>
        <v>5.0199999999999996</v>
      </c>
      <c r="R13" s="112" t="str">
        <f t="shared" si="1"/>
        <v>III A</v>
      </c>
      <c r="S13" s="40" t="s">
        <v>375</v>
      </c>
    </row>
    <row r="14" spans="1:19" ht="18" customHeight="1">
      <c r="A14" s="60">
        <v>8</v>
      </c>
      <c r="B14" s="108"/>
      <c r="C14" s="37" t="s">
        <v>127</v>
      </c>
      <c r="D14" s="38" t="s">
        <v>877</v>
      </c>
      <c r="E14" s="39">
        <v>37462</v>
      </c>
      <c r="F14" s="40" t="s">
        <v>240</v>
      </c>
      <c r="G14" s="40" t="s">
        <v>171</v>
      </c>
      <c r="H14" s="40"/>
      <c r="I14" s="62">
        <v>6</v>
      </c>
      <c r="J14" s="110">
        <v>4.97</v>
      </c>
      <c r="K14" s="110">
        <v>4.96</v>
      </c>
      <c r="L14" s="110">
        <v>4.71</v>
      </c>
      <c r="M14" s="335">
        <v>2</v>
      </c>
      <c r="N14" s="110" t="s">
        <v>801</v>
      </c>
      <c r="O14" s="110">
        <v>4.8899999999999997</v>
      </c>
      <c r="P14" s="110">
        <v>4.95</v>
      </c>
      <c r="Q14" s="170">
        <f t="shared" si="0"/>
        <v>4.97</v>
      </c>
      <c r="R14" s="112" t="str">
        <f t="shared" si="1"/>
        <v>III A</v>
      </c>
      <c r="S14" s="40" t="s">
        <v>333</v>
      </c>
    </row>
    <row r="15" spans="1:19" ht="18" customHeight="1">
      <c r="A15" s="60">
        <v>9</v>
      </c>
      <c r="B15" s="108"/>
      <c r="C15" s="37" t="s">
        <v>26</v>
      </c>
      <c r="D15" s="38" t="s">
        <v>878</v>
      </c>
      <c r="E15" s="39">
        <v>37318</v>
      </c>
      <c r="F15" s="40" t="s">
        <v>37</v>
      </c>
      <c r="G15" s="40" t="s">
        <v>24</v>
      </c>
      <c r="H15" s="40"/>
      <c r="I15" s="62">
        <v>5</v>
      </c>
      <c r="J15" s="110">
        <v>4.71</v>
      </c>
      <c r="K15" s="110">
        <v>4.87</v>
      </c>
      <c r="L15" s="110">
        <v>4.8600000000000003</v>
      </c>
      <c r="M15" s="335"/>
      <c r="N15" s="110"/>
      <c r="O15" s="110"/>
      <c r="P15" s="110"/>
      <c r="Q15" s="170">
        <f t="shared" si="0"/>
        <v>4.87</v>
      </c>
      <c r="R15" s="112" t="str">
        <f t="shared" si="1"/>
        <v>III A</v>
      </c>
      <c r="S15" s="40" t="s">
        <v>137</v>
      </c>
    </row>
    <row r="16" spans="1:19" ht="18" customHeight="1">
      <c r="A16" s="60">
        <v>10</v>
      </c>
      <c r="B16" s="108"/>
      <c r="C16" s="37" t="s">
        <v>14</v>
      </c>
      <c r="D16" s="38" t="s">
        <v>858</v>
      </c>
      <c r="E16" s="39" t="s">
        <v>859</v>
      </c>
      <c r="F16" s="40" t="s">
        <v>37</v>
      </c>
      <c r="G16" s="40" t="s">
        <v>24</v>
      </c>
      <c r="H16" s="40"/>
      <c r="I16" s="62">
        <v>4</v>
      </c>
      <c r="J16" s="110" t="s">
        <v>801</v>
      </c>
      <c r="K16" s="110">
        <v>4.76</v>
      </c>
      <c r="L16" s="110">
        <v>4.8499999999999996</v>
      </c>
      <c r="M16" s="335"/>
      <c r="N16" s="110"/>
      <c r="O16" s="110"/>
      <c r="P16" s="110"/>
      <c r="Q16" s="170">
        <f t="shared" si="0"/>
        <v>4.8499999999999996</v>
      </c>
      <c r="R16" s="112" t="str">
        <f t="shared" si="1"/>
        <v>III A</v>
      </c>
      <c r="S16" s="40" t="s">
        <v>123</v>
      </c>
    </row>
    <row r="17" spans="1:19" ht="18" customHeight="1">
      <c r="A17" s="60">
        <v>11</v>
      </c>
      <c r="B17" s="108"/>
      <c r="C17" s="37" t="s">
        <v>879</v>
      </c>
      <c r="D17" s="38" t="s">
        <v>880</v>
      </c>
      <c r="E17" s="39" t="s">
        <v>881</v>
      </c>
      <c r="F17" s="40" t="s">
        <v>132</v>
      </c>
      <c r="G17" s="40" t="s">
        <v>87</v>
      </c>
      <c r="H17" s="40"/>
      <c r="I17" s="62">
        <v>3</v>
      </c>
      <c r="J17" s="110">
        <v>4.72</v>
      </c>
      <c r="K17" s="110">
        <v>4.63</v>
      </c>
      <c r="L17" s="110">
        <v>4.66</v>
      </c>
      <c r="M17" s="335"/>
      <c r="N17" s="110"/>
      <c r="O17" s="110"/>
      <c r="P17" s="110"/>
      <c r="Q17" s="170">
        <f t="shared" si="0"/>
        <v>4.72</v>
      </c>
      <c r="R17" s="112" t="str">
        <f t="shared" si="1"/>
        <v>III A</v>
      </c>
      <c r="S17" s="40" t="s">
        <v>197</v>
      </c>
    </row>
    <row r="18" spans="1:19" ht="18" customHeight="1">
      <c r="A18" s="60">
        <v>12</v>
      </c>
      <c r="B18" s="108"/>
      <c r="C18" s="37" t="s">
        <v>26</v>
      </c>
      <c r="D18" s="38" t="s">
        <v>882</v>
      </c>
      <c r="E18" s="39">
        <v>37758</v>
      </c>
      <c r="F18" s="40" t="s">
        <v>373</v>
      </c>
      <c r="G18" s="40" t="s">
        <v>236</v>
      </c>
      <c r="H18" s="40" t="s">
        <v>639</v>
      </c>
      <c r="I18" s="62">
        <v>2</v>
      </c>
      <c r="J18" s="110">
        <v>4.58</v>
      </c>
      <c r="K18" s="110">
        <v>4.67</v>
      </c>
      <c r="L18" s="110">
        <v>4.6100000000000003</v>
      </c>
      <c r="M18" s="335"/>
      <c r="N18" s="110"/>
      <c r="O18" s="110"/>
      <c r="P18" s="110"/>
      <c r="Q18" s="170">
        <f t="shared" si="0"/>
        <v>4.67</v>
      </c>
      <c r="R18" s="112" t="str">
        <f t="shared" si="1"/>
        <v>III A</v>
      </c>
      <c r="S18" s="40" t="s">
        <v>640</v>
      </c>
    </row>
    <row r="19" spans="1:19" ht="18" customHeight="1">
      <c r="A19" s="60">
        <v>13</v>
      </c>
      <c r="B19" s="108"/>
      <c r="C19" s="37" t="s">
        <v>278</v>
      </c>
      <c r="D19" s="38" t="s">
        <v>883</v>
      </c>
      <c r="E19" s="39">
        <v>38685</v>
      </c>
      <c r="F19" s="40" t="s">
        <v>101</v>
      </c>
      <c r="G19" s="40" t="s">
        <v>102</v>
      </c>
      <c r="H19" s="40"/>
      <c r="I19" s="62" t="s">
        <v>18</v>
      </c>
      <c r="J19" s="110" t="s">
        <v>801</v>
      </c>
      <c r="K19" s="110" t="s">
        <v>801</v>
      </c>
      <c r="L19" s="110">
        <v>4.6399999999999997</v>
      </c>
      <c r="M19" s="335"/>
      <c r="N19" s="110"/>
      <c r="O19" s="110"/>
      <c r="P19" s="110"/>
      <c r="Q19" s="170">
        <f t="shared" si="0"/>
        <v>4.6399999999999997</v>
      </c>
      <c r="R19" s="112" t="str">
        <f t="shared" si="1"/>
        <v>III A</v>
      </c>
      <c r="S19" s="40" t="s">
        <v>871</v>
      </c>
    </row>
    <row r="20" spans="1:19" ht="18" customHeight="1">
      <c r="A20" s="60">
        <v>14</v>
      </c>
      <c r="B20" s="108"/>
      <c r="C20" s="37" t="s">
        <v>844</v>
      </c>
      <c r="D20" s="38" t="s">
        <v>845</v>
      </c>
      <c r="E20" s="39">
        <v>38168</v>
      </c>
      <c r="F20" s="40" t="s">
        <v>92</v>
      </c>
      <c r="G20" s="40" t="s">
        <v>93</v>
      </c>
      <c r="H20" s="40"/>
      <c r="I20" s="62" t="s">
        <v>18</v>
      </c>
      <c r="J20" s="110">
        <v>4.2699999999999996</v>
      </c>
      <c r="K20" s="110">
        <v>4.21</v>
      </c>
      <c r="L20" s="110">
        <v>4.42</v>
      </c>
      <c r="M20" s="335"/>
      <c r="N20" s="110"/>
      <c r="O20" s="110"/>
      <c r="P20" s="110"/>
      <c r="Q20" s="170">
        <f t="shared" si="0"/>
        <v>4.42</v>
      </c>
      <c r="R20" s="112" t="str">
        <f t="shared" si="1"/>
        <v>I JA</v>
      </c>
      <c r="S20" s="40" t="s">
        <v>94</v>
      </c>
    </row>
    <row r="21" spans="1:19" ht="18" customHeight="1">
      <c r="A21" s="60">
        <v>15</v>
      </c>
      <c r="B21" s="108"/>
      <c r="C21" s="37" t="s">
        <v>127</v>
      </c>
      <c r="D21" s="38" t="s">
        <v>884</v>
      </c>
      <c r="E21" s="39" t="s">
        <v>885</v>
      </c>
      <c r="F21" s="40" t="s">
        <v>16</v>
      </c>
      <c r="G21" s="40" t="s">
        <v>17</v>
      </c>
      <c r="H21" s="40" t="s">
        <v>256</v>
      </c>
      <c r="I21" s="62">
        <v>1</v>
      </c>
      <c r="J21" s="110">
        <v>4.3600000000000003</v>
      </c>
      <c r="K21" s="110">
        <v>4.3</v>
      </c>
      <c r="L21" s="110">
        <v>4.2300000000000004</v>
      </c>
      <c r="M21" s="335"/>
      <c r="N21" s="110"/>
      <c r="O21" s="110"/>
      <c r="P21" s="110"/>
      <c r="Q21" s="170">
        <f t="shared" si="0"/>
        <v>4.3600000000000003</v>
      </c>
      <c r="R21" s="112" t="str">
        <f t="shared" si="1"/>
        <v>I JA</v>
      </c>
      <c r="S21" s="40" t="s">
        <v>257</v>
      </c>
    </row>
    <row r="22" spans="1:19" ht="18" customHeight="1">
      <c r="A22" s="60">
        <v>16</v>
      </c>
      <c r="B22" s="108"/>
      <c r="C22" s="37" t="s">
        <v>70</v>
      </c>
      <c r="D22" s="38" t="s">
        <v>193</v>
      </c>
      <c r="E22" s="39">
        <v>37897</v>
      </c>
      <c r="F22" s="40" t="s">
        <v>92</v>
      </c>
      <c r="G22" s="40" t="s">
        <v>93</v>
      </c>
      <c r="H22" s="40"/>
      <c r="I22" s="62"/>
      <c r="J22" s="110">
        <v>4.08</v>
      </c>
      <c r="K22" s="110">
        <v>4.3600000000000003</v>
      </c>
      <c r="L22" s="110" t="s">
        <v>98</v>
      </c>
      <c r="M22" s="335"/>
      <c r="N22" s="110"/>
      <c r="O22" s="110"/>
      <c r="P22" s="110"/>
      <c r="Q22" s="170">
        <f t="shared" si="0"/>
        <v>4.3600000000000003</v>
      </c>
      <c r="R22" s="112" t="str">
        <f t="shared" si="1"/>
        <v>I JA</v>
      </c>
      <c r="S22" s="40" t="s">
        <v>94</v>
      </c>
    </row>
    <row r="23" spans="1:19" ht="18" customHeight="1">
      <c r="A23" s="60">
        <v>17</v>
      </c>
      <c r="B23" s="108"/>
      <c r="C23" s="37" t="s">
        <v>225</v>
      </c>
      <c r="D23" s="38" t="s">
        <v>886</v>
      </c>
      <c r="E23" s="39" t="s">
        <v>887</v>
      </c>
      <c r="F23" s="40" t="s">
        <v>108</v>
      </c>
      <c r="G23" s="40" t="s">
        <v>87</v>
      </c>
      <c r="H23" s="40"/>
      <c r="I23" s="62"/>
      <c r="J23" s="110">
        <v>4.28</v>
      </c>
      <c r="K23" s="110">
        <v>4.0999999999999996</v>
      </c>
      <c r="L23" s="110">
        <v>4.24</v>
      </c>
      <c r="M23" s="335"/>
      <c r="N23" s="110"/>
      <c r="O23" s="110"/>
      <c r="P23" s="110"/>
      <c r="Q23" s="170">
        <f t="shared" si="0"/>
        <v>4.28</v>
      </c>
      <c r="R23" s="112" t="str">
        <f t="shared" si="1"/>
        <v>I JA</v>
      </c>
      <c r="S23" s="40" t="s">
        <v>888</v>
      </c>
    </row>
    <row r="24" spans="1:19" ht="18" customHeight="1">
      <c r="A24" s="60">
        <v>18</v>
      </c>
      <c r="B24" s="108"/>
      <c r="C24" s="37" t="s">
        <v>889</v>
      </c>
      <c r="D24" s="38" t="s">
        <v>890</v>
      </c>
      <c r="E24" s="39" t="s">
        <v>891</v>
      </c>
      <c r="F24" s="40" t="s">
        <v>16</v>
      </c>
      <c r="G24" s="40" t="s">
        <v>17</v>
      </c>
      <c r="H24" s="40" t="s">
        <v>256</v>
      </c>
      <c r="I24" s="62"/>
      <c r="J24" s="110" t="s">
        <v>801</v>
      </c>
      <c r="K24" s="110">
        <v>4.03</v>
      </c>
      <c r="L24" s="110">
        <v>4.08</v>
      </c>
      <c r="M24" s="335"/>
      <c r="N24" s="110"/>
      <c r="O24" s="110"/>
      <c r="P24" s="110"/>
      <c r="Q24" s="170">
        <f t="shared" si="0"/>
        <v>4.08</v>
      </c>
      <c r="R24" s="112" t="str">
        <f t="shared" si="1"/>
        <v>II JA</v>
      </c>
      <c r="S24" s="40" t="s">
        <v>257</v>
      </c>
    </row>
    <row r="25" spans="1:19" ht="18" customHeight="1">
      <c r="A25" s="60">
        <v>19</v>
      </c>
      <c r="B25" s="108"/>
      <c r="C25" s="37" t="s">
        <v>125</v>
      </c>
      <c r="D25" s="38" t="s">
        <v>126</v>
      </c>
      <c r="E25" s="39">
        <v>37849</v>
      </c>
      <c r="F25" s="40" t="s">
        <v>66</v>
      </c>
      <c r="G25" s="40" t="s">
        <v>67</v>
      </c>
      <c r="H25" s="40"/>
      <c r="I25" s="62"/>
      <c r="J25" s="110">
        <v>3.6</v>
      </c>
      <c r="K25" s="110">
        <v>3.74</v>
      </c>
      <c r="L25" s="110" t="s">
        <v>801</v>
      </c>
      <c r="M25" s="335"/>
      <c r="N25" s="110"/>
      <c r="O25" s="110"/>
      <c r="P25" s="110"/>
      <c r="Q25" s="170">
        <f t="shared" si="0"/>
        <v>3.74</v>
      </c>
      <c r="R25" s="112" t="str">
        <f t="shared" si="1"/>
        <v>III JA</v>
      </c>
      <c r="S25" s="40" t="s">
        <v>97</v>
      </c>
    </row>
  </sheetData>
  <mergeCells count="1">
    <mergeCell ref="J5:P5"/>
  </mergeCells>
  <printOptions horizontalCentered="1"/>
  <pageMargins left="0.15748031496062992" right="0.15748031496062992" top="0.74803149606299213" bottom="0.55118110236220474" header="0.31496062992125984" footer="0.31496062992125984"/>
  <pageSetup paperSize="9"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4"/>
  <sheetViews>
    <sheetView workbookViewId="0">
      <selection activeCell="D20" sqref="D20"/>
    </sheetView>
  </sheetViews>
  <sheetFormatPr defaultColWidth="9.109375" defaultRowHeight="13.2"/>
  <cols>
    <col min="1" max="1" width="5.33203125" style="127" customWidth="1"/>
    <col min="2" max="2" width="3.33203125" style="127" hidden="1" customWidth="1"/>
    <col min="3" max="3" width="9.6640625" style="127" customWidth="1"/>
    <col min="4" max="4" width="12" style="127" customWidth="1"/>
    <col min="5" max="5" width="10.6640625" style="144" customWidth="1"/>
    <col min="6" max="7" width="10.5546875" style="172" customWidth="1"/>
    <col min="8" max="8" width="7.6640625" style="131" customWidth="1"/>
    <col min="9" max="9" width="5.88671875" style="131" bestFit="1" customWidth="1"/>
    <col min="10" max="12" width="4.6640625" style="173" customWidth="1"/>
    <col min="13" max="13" width="4.6640625" style="173" hidden="1" customWidth="1"/>
    <col min="14" max="16" width="4.6640625" style="173" customWidth="1"/>
    <col min="17" max="17" width="8.6640625" style="133" customWidth="1"/>
    <col min="18" max="18" width="5.6640625" style="134" customWidth="1"/>
    <col min="19" max="19" width="19" style="135" bestFit="1" customWidth="1"/>
    <col min="20" max="16384" width="9.109375" style="127"/>
  </cols>
  <sheetData>
    <row r="1" spans="1:19" s="49" customFormat="1" ht="15.6">
      <c r="A1" s="120" t="s">
        <v>0</v>
      </c>
      <c r="D1" s="121"/>
      <c r="E1" s="122"/>
      <c r="F1" s="122"/>
      <c r="G1" s="122"/>
      <c r="H1" s="123"/>
      <c r="I1" s="123"/>
      <c r="J1" s="124"/>
      <c r="K1" s="125"/>
      <c r="L1" s="125"/>
      <c r="Q1" s="2"/>
      <c r="R1" s="2"/>
    </row>
    <row r="2" spans="1:19" s="49" customFormat="1" ht="15.6">
      <c r="A2" s="2" t="s">
        <v>1</v>
      </c>
      <c r="D2" s="121"/>
      <c r="E2" s="122"/>
      <c r="F2" s="122"/>
      <c r="G2" s="123"/>
      <c r="H2" s="123"/>
      <c r="I2" s="124"/>
      <c r="J2" s="124"/>
      <c r="K2" s="124"/>
      <c r="L2" s="126"/>
      <c r="Q2" s="2"/>
      <c r="R2" s="2"/>
    </row>
    <row r="3" spans="1:19" s="135" customFormat="1" ht="12" customHeight="1">
      <c r="A3" s="127"/>
      <c r="B3" s="127"/>
      <c r="C3" s="127"/>
      <c r="D3" s="128"/>
      <c r="E3" s="129"/>
      <c r="F3" s="130"/>
      <c r="G3" s="130"/>
      <c r="H3" s="131"/>
      <c r="I3" s="131"/>
      <c r="J3" s="132"/>
      <c r="K3" s="132"/>
      <c r="L3" s="132"/>
      <c r="M3" s="132"/>
      <c r="N3" s="132"/>
      <c r="O3" s="132"/>
      <c r="P3" s="132"/>
      <c r="Q3" s="133"/>
      <c r="R3" s="134"/>
    </row>
    <row r="4" spans="1:19" s="136" customFormat="1" ht="16.2" thickBot="1">
      <c r="C4" s="137" t="s">
        <v>418</v>
      </c>
      <c r="E4" s="138"/>
      <c r="F4" s="139"/>
      <c r="G4" s="139"/>
      <c r="H4" s="140"/>
      <c r="I4" s="140"/>
      <c r="J4" s="141"/>
      <c r="K4" s="141"/>
      <c r="L4" s="141"/>
      <c r="M4" s="141"/>
      <c r="N4" s="141"/>
      <c r="O4" s="141"/>
      <c r="P4" s="141"/>
      <c r="Q4" s="142"/>
      <c r="R4" s="143"/>
    </row>
    <row r="5" spans="1:19" s="135" customFormat="1" ht="18" customHeight="1" thickBot="1">
      <c r="E5" s="144"/>
      <c r="J5" s="486" t="s">
        <v>3</v>
      </c>
      <c r="K5" s="487"/>
      <c r="L5" s="487"/>
      <c r="M5" s="487"/>
      <c r="N5" s="487"/>
      <c r="O5" s="487"/>
      <c r="P5" s="488"/>
      <c r="Q5" s="145"/>
      <c r="R5" s="146"/>
    </row>
    <row r="6" spans="1:19" s="161" customFormat="1" ht="21.75" customHeight="1" thickBot="1">
      <c r="A6" s="23" t="s">
        <v>46</v>
      </c>
      <c r="B6" s="147" t="s">
        <v>50</v>
      </c>
      <c r="C6" s="148" t="s">
        <v>4</v>
      </c>
      <c r="D6" s="149" t="s">
        <v>5</v>
      </c>
      <c r="E6" s="150" t="s">
        <v>6</v>
      </c>
      <c r="F6" s="151" t="s">
        <v>7</v>
      </c>
      <c r="G6" s="28" t="s">
        <v>8</v>
      </c>
      <c r="H6" s="29" t="s">
        <v>9</v>
      </c>
      <c r="I6" s="152" t="s">
        <v>10</v>
      </c>
      <c r="J6" s="153">
        <v>1</v>
      </c>
      <c r="K6" s="154">
        <v>2</v>
      </c>
      <c r="L6" s="154">
        <v>3</v>
      </c>
      <c r="M6" s="155" t="s">
        <v>220</v>
      </c>
      <c r="N6" s="156">
        <v>4</v>
      </c>
      <c r="O6" s="154">
        <v>5</v>
      </c>
      <c r="P6" s="157">
        <v>6</v>
      </c>
      <c r="Q6" s="158" t="s">
        <v>221</v>
      </c>
      <c r="R6" s="159" t="s">
        <v>12</v>
      </c>
      <c r="S6" s="160" t="s">
        <v>13</v>
      </c>
    </row>
    <row r="7" spans="1:19" ht="18" customHeight="1">
      <c r="A7" s="162">
        <v>1</v>
      </c>
      <c r="B7" s="163"/>
      <c r="C7" s="164" t="s">
        <v>419</v>
      </c>
      <c r="D7" s="165" t="s">
        <v>420</v>
      </c>
      <c r="E7" s="166" t="s">
        <v>421</v>
      </c>
      <c r="F7" s="167" t="s">
        <v>422</v>
      </c>
      <c r="G7" s="167" t="s">
        <v>61</v>
      </c>
      <c r="H7" s="167" t="s">
        <v>423</v>
      </c>
      <c r="I7" s="41">
        <v>18</v>
      </c>
      <c r="J7" s="168">
        <v>6.19</v>
      </c>
      <c r="K7" s="168">
        <v>6.32</v>
      </c>
      <c r="L7" s="168">
        <v>6.19</v>
      </c>
      <c r="M7" s="169">
        <v>8</v>
      </c>
      <c r="N7" s="168" t="s">
        <v>801</v>
      </c>
      <c r="O7" s="168">
        <v>5.9</v>
      </c>
      <c r="P7" s="168" t="s">
        <v>801</v>
      </c>
      <c r="Q7" s="170">
        <f t="shared" ref="Q7:Q14" si="0">MAX(J7:L7,N7:P7)</f>
        <v>6.32</v>
      </c>
      <c r="R7" s="171" t="str">
        <f t="shared" ref="R7:R14" si="1">IF(ISBLANK(Q7),"",IF(Q7&lt;4,"",IF(Q7&gt;=6.7,"I A",IF(Q7&gt;=6.2,"II A",IF(Q7&gt;=5.6,"III A",IF(Q7&gt;=5,"I JA",IF(Q7&gt;=4.45,"II JA",IF(Q7&gt;=4,"III JA"))))))))</f>
        <v>II A</v>
      </c>
      <c r="S7" s="167" t="s">
        <v>424</v>
      </c>
    </row>
    <row r="8" spans="1:19" ht="18" customHeight="1">
      <c r="A8" s="162">
        <v>2</v>
      </c>
      <c r="B8" s="163"/>
      <c r="C8" s="164" t="s">
        <v>425</v>
      </c>
      <c r="D8" s="165" t="s">
        <v>426</v>
      </c>
      <c r="E8" s="166">
        <v>37624</v>
      </c>
      <c r="F8" s="167" t="s">
        <v>427</v>
      </c>
      <c r="G8" s="167" t="s">
        <v>236</v>
      </c>
      <c r="H8" s="167"/>
      <c r="I8" s="41">
        <v>14</v>
      </c>
      <c r="J8" s="168" t="s">
        <v>801</v>
      </c>
      <c r="K8" s="168">
        <v>5.98</v>
      </c>
      <c r="L8" s="168" t="s">
        <v>801</v>
      </c>
      <c r="M8" s="169">
        <v>7</v>
      </c>
      <c r="N8" s="168" t="s">
        <v>801</v>
      </c>
      <c r="O8" s="168" t="s">
        <v>801</v>
      </c>
      <c r="P8" s="168">
        <v>5.82</v>
      </c>
      <c r="Q8" s="170">
        <f t="shared" si="0"/>
        <v>5.98</v>
      </c>
      <c r="R8" s="171" t="str">
        <f t="shared" si="1"/>
        <v>III A</v>
      </c>
      <c r="S8" s="167" t="s">
        <v>428</v>
      </c>
    </row>
    <row r="9" spans="1:19" ht="18" customHeight="1">
      <c r="A9" s="162">
        <v>3</v>
      </c>
      <c r="B9" s="163"/>
      <c r="C9" s="164" t="s">
        <v>308</v>
      </c>
      <c r="D9" s="165" t="s">
        <v>429</v>
      </c>
      <c r="E9" s="166" t="s">
        <v>430</v>
      </c>
      <c r="F9" s="167" t="s">
        <v>373</v>
      </c>
      <c r="G9" s="167" t="s">
        <v>236</v>
      </c>
      <c r="H9" s="167" t="s">
        <v>374</v>
      </c>
      <c r="I9" s="41">
        <v>11</v>
      </c>
      <c r="J9" s="168">
        <v>5.08</v>
      </c>
      <c r="K9" s="168">
        <v>5.84</v>
      </c>
      <c r="L9" s="168">
        <v>5.94</v>
      </c>
      <c r="M9" s="169">
        <v>6</v>
      </c>
      <c r="N9" s="168">
        <v>5.85</v>
      </c>
      <c r="O9" s="168">
        <v>5.18</v>
      </c>
      <c r="P9" s="168">
        <v>5.63</v>
      </c>
      <c r="Q9" s="170">
        <f t="shared" si="0"/>
        <v>5.94</v>
      </c>
      <c r="R9" s="171" t="str">
        <f t="shared" si="1"/>
        <v>III A</v>
      </c>
      <c r="S9" s="167" t="s">
        <v>375</v>
      </c>
    </row>
    <row r="10" spans="1:19" ht="18" customHeight="1">
      <c r="A10" s="162">
        <v>4</v>
      </c>
      <c r="B10" s="163"/>
      <c r="C10" s="164" t="s">
        <v>431</v>
      </c>
      <c r="D10" s="165" t="s">
        <v>432</v>
      </c>
      <c r="E10" s="166" t="s">
        <v>433</v>
      </c>
      <c r="F10" s="167" t="s">
        <v>165</v>
      </c>
      <c r="G10" s="167" t="s">
        <v>61</v>
      </c>
      <c r="H10" s="167"/>
      <c r="I10" s="41">
        <v>9</v>
      </c>
      <c r="J10" s="168">
        <v>5.94</v>
      </c>
      <c r="K10" s="168">
        <v>5.73</v>
      </c>
      <c r="L10" s="168">
        <v>5.7</v>
      </c>
      <c r="M10" s="169">
        <v>5</v>
      </c>
      <c r="N10" s="168">
        <v>5.69</v>
      </c>
      <c r="O10" s="168">
        <v>5.57</v>
      </c>
      <c r="P10" s="168">
        <v>5.7</v>
      </c>
      <c r="Q10" s="170">
        <f t="shared" si="0"/>
        <v>5.94</v>
      </c>
      <c r="R10" s="171" t="str">
        <f t="shared" si="1"/>
        <v>III A</v>
      </c>
      <c r="S10" s="167" t="s">
        <v>166</v>
      </c>
    </row>
    <row r="11" spans="1:19" ht="18" customHeight="1">
      <c r="A11" s="162">
        <v>5</v>
      </c>
      <c r="B11" s="163"/>
      <c r="C11" s="164" t="s">
        <v>361</v>
      </c>
      <c r="D11" s="165" t="s">
        <v>362</v>
      </c>
      <c r="E11" s="166" t="s">
        <v>363</v>
      </c>
      <c r="F11" s="167" t="s">
        <v>16</v>
      </c>
      <c r="G11" s="167" t="s">
        <v>17</v>
      </c>
      <c r="H11" s="167"/>
      <c r="I11" s="41" t="s">
        <v>18</v>
      </c>
      <c r="J11" s="168">
        <v>5.42</v>
      </c>
      <c r="K11" s="168">
        <v>5.59</v>
      </c>
      <c r="L11" s="168">
        <v>5.45</v>
      </c>
      <c r="M11" s="169">
        <v>2</v>
      </c>
      <c r="N11" s="168">
        <v>5.89</v>
      </c>
      <c r="O11" s="168">
        <v>5.61</v>
      </c>
      <c r="P11" s="168">
        <v>5.62</v>
      </c>
      <c r="Q11" s="170">
        <f t="shared" si="0"/>
        <v>5.89</v>
      </c>
      <c r="R11" s="171" t="str">
        <f t="shared" si="1"/>
        <v>III A</v>
      </c>
      <c r="S11" s="167" t="s">
        <v>183</v>
      </c>
    </row>
    <row r="12" spans="1:19" ht="18" customHeight="1">
      <c r="A12" s="162">
        <v>6</v>
      </c>
      <c r="B12" s="163"/>
      <c r="C12" s="164" t="s">
        <v>434</v>
      </c>
      <c r="D12" s="165" t="s">
        <v>435</v>
      </c>
      <c r="E12" s="166">
        <v>37642</v>
      </c>
      <c r="F12" s="167" t="s">
        <v>101</v>
      </c>
      <c r="G12" s="167" t="s">
        <v>102</v>
      </c>
      <c r="H12" s="167"/>
      <c r="I12" s="41">
        <v>8</v>
      </c>
      <c r="J12" s="168">
        <v>5.65</v>
      </c>
      <c r="K12" s="168" t="s">
        <v>801</v>
      </c>
      <c r="L12" s="168" t="s">
        <v>801</v>
      </c>
      <c r="M12" s="169">
        <v>3</v>
      </c>
      <c r="N12" s="168">
        <v>5.82</v>
      </c>
      <c r="O12" s="168" t="s">
        <v>801</v>
      </c>
      <c r="P12" s="168">
        <v>5.74</v>
      </c>
      <c r="Q12" s="170">
        <f t="shared" si="0"/>
        <v>5.82</v>
      </c>
      <c r="R12" s="171" t="str">
        <f t="shared" si="1"/>
        <v>III A</v>
      </c>
      <c r="S12" s="167" t="s">
        <v>436</v>
      </c>
    </row>
    <row r="13" spans="1:19" ht="18" customHeight="1">
      <c r="A13" s="162">
        <v>7</v>
      </c>
      <c r="B13" s="163"/>
      <c r="C13" s="164" t="s">
        <v>437</v>
      </c>
      <c r="D13" s="165" t="s">
        <v>438</v>
      </c>
      <c r="E13" s="166" t="s">
        <v>439</v>
      </c>
      <c r="F13" s="167" t="s">
        <v>108</v>
      </c>
      <c r="G13" s="167" t="s">
        <v>87</v>
      </c>
      <c r="H13" s="167"/>
      <c r="I13" s="41">
        <v>7</v>
      </c>
      <c r="J13" s="168">
        <v>5.54</v>
      </c>
      <c r="K13" s="168" t="s">
        <v>801</v>
      </c>
      <c r="L13" s="168">
        <v>5.8</v>
      </c>
      <c r="M13" s="169">
        <v>4</v>
      </c>
      <c r="N13" s="168">
        <v>5.71</v>
      </c>
      <c r="O13" s="168">
        <v>5.63</v>
      </c>
      <c r="P13" s="168">
        <v>5.73</v>
      </c>
      <c r="Q13" s="170">
        <f t="shared" si="0"/>
        <v>5.8</v>
      </c>
      <c r="R13" s="171" t="str">
        <f t="shared" si="1"/>
        <v>III A</v>
      </c>
      <c r="S13" s="167" t="s">
        <v>440</v>
      </c>
    </row>
    <row r="14" spans="1:19" ht="18" customHeight="1">
      <c r="A14" s="162">
        <v>8</v>
      </c>
      <c r="B14" s="163"/>
      <c r="C14" s="164" t="s">
        <v>441</v>
      </c>
      <c r="D14" s="165" t="s">
        <v>442</v>
      </c>
      <c r="E14" s="166" t="s">
        <v>443</v>
      </c>
      <c r="F14" s="167" t="s">
        <v>235</v>
      </c>
      <c r="G14" s="167" t="s">
        <v>236</v>
      </c>
      <c r="H14" s="167"/>
      <c r="I14" s="41">
        <v>6</v>
      </c>
      <c r="J14" s="168">
        <v>5.59</v>
      </c>
      <c r="K14" s="168" t="s">
        <v>801</v>
      </c>
      <c r="L14" s="168" t="s">
        <v>801</v>
      </c>
      <c r="M14" s="169">
        <v>1</v>
      </c>
      <c r="N14" s="168">
        <v>5.73</v>
      </c>
      <c r="O14" s="168">
        <v>5.5</v>
      </c>
      <c r="P14" s="168" t="s">
        <v>801</v>
      </c>
      <c r="Q14" s="170">
        <f t="shared" si="0"/>
        <v>5.73</v>
      </c>
      <c r="R14" s="171" t="str">
        <f t="shared" si="1"/>
        <v>III A</v>
      </c>
      <c r="S14" s="167" t="s">
        <v>237</v>
      </c>
    </row>
  </sheetData>
  <mergeCells count="1">
    <mergeCell ref="J5:P5"/>
  </mergeCells>
  <printOptions horizontalCentered="1"/>
  <pageMargins left="0.15748031496062992" right="0.15748031496062992" top="0.23622047244094491" bottom="0.15748031496062992" header="0.31496062992125984" footer="0.15748031496062992"/>
  <pageSetup paperSize="9" scale="9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7"/>
  <sheetViews>
    <sheetView workbookViewId="0">
      <selection activeCell="H22" sqref="H22"/>
    </sheetView>
  </sheetViews>
  <sheetFormatPr defaultColWidth="9.109375" defaultRowHeight="13.2"/>
  <cols>
    <col min="1" max="1" width="5.33203125" style="358" customWidth="1"/>
    <col min="2" max="2" width="3.6640625" style="358" hidden="1" customWidth="1"/>
    <col min="3" max="3" width="12.88671875" style="358" customWidth="1"/>
    <col min="4" max="4" width="12.88671875" style="358" bestFit="1" customWidth="1"/>
    <col min="5" max="5" width="10.44140625" style="400" customWidth="1"/>
    <col min="6" max="6" width="9.44140625" style="414" bestFit="1" customWidth="1"/>
    <col min="7" max="7" width="9.109375" style="414" customWidth="1"/>
    <col min="8" max="8" width="11.88671875" style="388" bestFit="1" customWidth="1"/>
    <col min="9" max="9" width="5.88671875" style="388" bestFit="1" customWidth="1"/>
    <col min="10" max="12" width="4.6640625" style="415" customWidth="1"/>
    <col min="13" max="13" width="3.44140625" style="415" hidden="1" customWidth="1"/>
    <col min="14" max="16" width="4.6640625" style="415" customWidth="1"/>
    <col min="17" max="17" width="9" style="390" bestFit="1" customWidth="1"/>
    <col min="18" max="18" width="5.6640625" style="391" customWidth="1"/>
    <col min="19" max="19" width="19" style="392" bestFit="1" customWidth="1"/>
    <col min="20" max="16384" width="9.109375" style="358"/>
  </cols>
  <sheetData>
    <row r="1" spans="1:19" s="49" customFormat="1" ht="15.6">
      <c r="A1" s="120" t="s">
        <v>0</v>
      </c>
      <c r="D1" s="121"/>
      <c r="E1" s="122"/>
      <c r="F1" s="122"/>
      <c r="G1" s="122"/>
      <c r="H1" s="123"/>
      <c r="I1" s="123"/>
      <c r="J1" s="124"/>
      <c r="K1" s="125"/>
      <c r="L1" s="125"/>
    </row>
    <row r="2" spans="1:19" s="49" customFormat="1" ht="15.6">
      <c r="A2" s="2" t="s">
        <v>1005</v>
      </c>
      <c r="D2" s="121"/>
      <c r="E2" s="122"/>
      <c r="F2" s="122"/>
      <c r="G2" s="123"/>
      <c r="H2" s="123"/>
      <c r="I2" s="124"/>
      <c r="J2" s="124"/>
      <c r="K2" s="124"/>
      <c r="L2" s="126"/>
    </row>
    <row r="3" spans="1:19" s="392" customFormat="1" ht="12" customHeight="1">
      <c r="A3" s="358"/>
      <c r="B3" s="358"/>
      <c r="C3" s="358"/>
      <c r="D3" s="385"/>
      <c r="E3" s="386"/>
      <c r="F3" s="387"/>
      <c r="G3" s="387"/>
      <c r="H3" s="388"/>
      <c r="I3" s="388"/>
      <c r="J3" s="389"/>
      <c r="K3" s="389"/>
      <c r="L3" s="389"/>
      <c r="M3" s="389"/>
      <c r="N3" s="389"/>
      <c r="O3" s="389"/>
      <c r="P3" s="389"/>
      <c r="Q3" s="390"/>
      <c r="R3" s="391"/>
    </row>
    <row r="4" spans="1:19" s="393" customFormat="1" ht="16.2" thickBot="1">
      <c r="C4" s="394" t="s">
        <v>1074</v>
      </c>
      <c r="E4" s="395"/>
      <c r="F4" s="396"/>
      <c r="G4" s="396"/>
      <c r="H4" s="397"/>
      <c r="I4" s="397"/>
      <c r="J4" s="398"/>
      <c r="K4" s="398"/>
      <c r="L4" s="398"/>
      <c r="M4" s="398"/>
      <c r="N4" s="398"/>
      <c r="O4" s="398"/>
      <c r="P4" s="398"/>
      <c r="Q4" s="399"/>
      <c r="R4" s="124"/>
    </row>
    <row r="5" spans="1:19" s="392" customFormat="1" ht="18" customHeight="1" thickBot="1">
      <c r="E5" s="400"/>
      <c r="J5" s="489" t="s">
        <v>3</v>
      </c>
      <c r="K5" s="490"/>
      <c r="L5" s="490"/>
      <c r="M5" s="490"/>
      <c r="N5" s="490"/>
      <c r="O5" s="490"/>
      <c r="P5" s="491"/>
      <c r="Q5" s="401"/>
      <c r="R5" s="402"/>
    </row>
    <row r="6" spans="1:19" s="314" customFormat="1" ht="18" customHeight="1" thickBot="1">
      <c r="A6" s="23" t="s">
        <v>46</v>
      </c>
      <c r="B6" s="147"/>
      <c r="C6" s="337" t="s">
        <v>4</v>
      </c>
      <c r="D6" s="338" t="s">
        <v>5</v>
      </c>
      <c r="E6" s="339" t="s">
        <v>6</v>
      </c>
      <c r="F6" s="340" t="s">
        <v>7</v>
      </c>
      <c r="G6" s="28" t="s">
        <v>8</v>
      </c>
      <c r="H6" s="341" t="s">
        <v>9</v>
      </c>
      <c r="I6" s="341" t="s">
        <v>10</v>
      </c>
      <c r="J6" s="403">
        <v>1</v>
      </c>
      <c r="K6" s="155">
        <v>2</v>
      </c>
      <c r="L6" s="155">
        <v>3</v>
      </c>
      <c r="M6" s="155" t="s">
        <v>220</v>
      </c>
      <c r="N6" s="155">
        <v>4</v>
      </c>
      <c r="O6" s="155">
        <v>5</v>
      </c>
      <c r="P6" s="404">
        <v>6</v>
      </c>
      <c r="Q6" s="405" t="s">
        <v>221</v>
      </c>
      <c r="R6" s="406" t="s">
        <v>12</v>
      </c>
      <c r="S6" s="342" t="s">
        <v>13</v>
      </c>
    </row>
    <row r="7" spans="1:19" ht="18" customHeight="1">
      <c r="A7" s="407">
        <v>1</v>
      </c>
      <c r="B7" s="408"/>
      <c r="C7" s="164" t="s">
        <v>868</v>
      </c>
      <c r="D7" s="165" t="s">
        <v>869</v>
      </c>
      <c r="E7" s="166" t="s">
        <v>870</v>
      </c>
      <c r="F7" s="167" t="s">
        <v>16</v>
      </c>
      <c r="G7" s="167" t="s">
        <v>255</v>
      </c>
      <c r="H7" s="409" t="s">
        <v>256</v>
      </c>
      <c r="I7" s="410">
        <v>18</v>
      </c>
      <c r="J7" s="411" t="s">
        <v>801</v>
      </c>
      <c r="K7" s="411" t="s">
        <v>801</v>
      </c>
      <c r="L7" s="411">
        <v>11.63</v>
      </c>
      <c r="M7" s="169">
        <v>8</v>
      </c>
      <c r="N7" s="411">
        <v>11.63</v>
      </c>
      <c r="O7" s="411">
        <v>11.75</v>
      </c>
      <c r="P7" s="411">
        <v>11.93</v>
      </c>
      <c r="Q7" s="412">
        <f t="shared" ref="Q7:Q15" si="0">MAX(J7:L7,N7:P7)</f>
        <v>11.93</v>
      </c>
      <c r="R7" s="413" t="str">
        <f t="shared" ref="R7:R15" si="1">IF(ISBLANK(Q7),"",IF(Q7&lt;8.5,"",IF(Q7&gt;=12,"I A",IF(Q7&gt;=11.2,"II A",IF(Q7&gt;=10.4,"III A",IF(Q7&gt;=9.65,"I JA",IF(Q7&gt;=9,"II JA",IF(Q7&gt;=8.5,"III JA"))))))))</f>
        <v>II A</v>
      </c>
      <c r="S7" s="167" t="s">
        <v>257</v>
      </c>
    </row>
    <row r="8" spans="1:19" ht="18" customHeight="1">
      <c r="A8" s="407">
        <v>2</v>
      </c>
      <c r="B8" s="408"/>
      <c r="C8" s="164" t="s">
        <v>14</v>
      </c>
      <c r="D8" s="165" t="s">
        <v>100</v>
      </c>
      <c r="E8" s="166">
        <v>37822</v>
      </c>
      <c r="F8" s="167" t="s">
        <v>101</v>
      </c>
      <c r="G8" s="167" t="s">
        <v>102</v>
      </c>
      <c r="H8" s="409"/>
      <c r="I8" s="410">
        <v>14</v>
      </c>
      <c r="J8" s="411">
        <v>11.49</v>
      </c>
      <c r="K8" s="411">
        <v>11.62</v>
      </c>
      <c r="L8" s="411">
        <v>11.2</v>
      </c>
      <c r="M8" s="169">
        <v>7</v>
      </c>
      <c r="N8" s="411">
        <v>11.59</v>
      </c>
      <c r="O8" s="411">
        <v>11.2</v>
      </c>
      <c r="P8" s="411">
        <v>11.59</v>
      </c>
      <c r="Q8" s="412">
        <f t="shared" si="0"/>
        <v>11.62</v>
      </c>
      <c r="R8" s="413" t="str">
        <f t="shared" si="1"/>
        <v>II A</v>
      </c>
      <c r="S8" s="167" t="s">
        <v>871</v>
      </c>
    </row>
    <row r="9" spans="1:19" ht="18" customHeight="1">
      <c r="A9" s="407">
        <v>3</v>
      </c>
      <c r="B9" s="408"/>
      <c r="C9" s="164" t="s">
        <v>499</v>
      </c>
      <c r="D9" s="165" t="s">
        <v>1075</v>
      </c>
      <c r="E9" s="166">
        <v>37417</v>
      </c>
      <c r="F9" s="167" t="s">
        <v>1076</v>
      </c>
      <c r="G9" s="167" t="s">
        <v>93</v>
      </c>
      <c r="H9" s="409"/>
      <c r="I9" s="410">
        <v>11</v>
      </c>
      <c r="J9" s="411">
        <v>10.77</v>
      </c>
      <c r="K9" s="411">
        <v>11.12</v>
      </c>
      <c r="L9" s="411" t="s">
        <v>801</v>
      </c>
      <c r="M9" s="169">
        <v>6</v>
      </c>
      <c r="N9" s="411">
        <v>10.82</v>
      </c>
      <c r="O9" s="411" t="s">
        <v>801</v>
      </c>
      <c r="P9" s="411">
        <v>10.69</v>
      </c>
      <c r="Q9" s="412">
        <f t="shared" si="0"/>
        <v>11.12</v>
      </c>
      <c r="R9" s="413" t="str">
        <f t="shared" si="1"/>
        <v>III A</v>
      </c>
      <c r="S9" s="167" t="s">
        <v>1077</v>
      </c>
    </row>
    <row r="10" spans="1:19" ht="18" customHeight="1">
      <c r="A10" s="407">
        <v>4</v>
      </c>
      <c r="B10" s="408"/>
      <c r="C10" s="164" t="s">
        <v>1078</v>
      </c>
      <c r="D10" s="165" t="s">
        <v>1079</v>
      </c>
      <c r="E10" s="166" t="s">
        <v>945</v>
      </c>
      <c r="F10" s="167" t="s">
        <v>16</v>
      </c>
      <c r="G10" s="167" t="s">
        <v>17</v>
      </c>
      <c r="H10" s="409" t="s">
        <v>245</v>
      </c>
      <c r="I10" s="410">
        <v>9</v>
      </c>
      <c r="J10" s="411">
        <v>10.76</v>
      </c>
      <c r="K10" s="411">
        <v>11.08</v>
      </c>
      <c r="L10" s="411">
        <v>10.68</v>
      </c>
      <c r="M10" s="169">
        <v>5</v>
      </c>
      <c r="N10" s="411">
        <v>10.94</v>
      </c>
      <c r="O10" s="411" t="s">
        <v>801</v>
      </c>
      <c r="P10" s="411">
        <v>10.81</v>
      </c>
      <c r="Q10" s="412">
        <f t="shared" si="0"/>
        <v>11.08</v>
      </c>
      <c r="R10" s="413" t="str">
        <f t="shared" si="1"/>
        <v>III A</v>
      </c>
      <c r="S10" s="167" t="s">
        <v>348</v>
      </c>
    </row>
    <row r="11" spans="1:19" ht="18" customHeight="1">
      <c r="A11" s="407">
        <v>5</v>
      </c>
      <c r="B11" s="408"/>
      <c r="C11" s="164" t="s">
        <v>14</v>
      </c>
      <c r="D11" s="165" t="s">
        <v>858</v>
      </c>
      <c r="E11" s="166" t="s">
        <v>859</v>
      </c>
      <c r="F11" s="167" t="s">
        <v>37</v>
      </c>
      <c r="G11" s="167" t="s">
        <v>24</v>
      </c>
      <c r="H11" s="409"/>
      <c r="I11" s="410">
        <v>8</v>
      </c>
      <c r="J11" s="411" t="s">
        <v>801</v>
      </c>
      <c r="K11" s="411">
        <v>10.68</v>
      </c>
      <c r="L11" s="411" t="s">
        <v>801</v>
      </c>
      <c r="M11" s="169">
        <v>4</v>
      </c>
      <c r="N11" s="411">
        <v>10.62</v>
      </c>
      <c r="O11" s="411">
        <v>10.87</v>
      </c>
      <c r="P11" s="411">
        <v>10.94</v>
      </c>
      <c r="Q11" s="412">
        <f t="shared" si="0"/>
        <v>10.94</v>
      </c>
      <c r="R11" s="413" t="str">
        <f t="shared" si="1"/>
        <v>III A</v>
      </c>
      <c r="S11" s="167" t="s">
        <v>123</v>
      </c>
    </row>
    <row r="12" spans="1:19" ht="18" customHeight="1">
      <c r="A12" s="407">
        <v>6</v>
      </c>
      <c r="B12" s="408"/>
      <c r="C12" s="164" t="s">
        <v>524</v>
      </c>
      <c r="D12" s="165" t="s">
        <v>1080</v>
      </c>
      <c r="E12" s="166" t="s">
        <v>1081</v>
      </c>
      <c r="F12" s="167" t="s">
        <v>16</v>
      </c>
      <c r="G12" s="167" t="s">
        <v>17</v>
      </c>
      <c r="H12" s="409"/>
      <c r="I12" s="410" t="s">
        <v>18</v>
      </c>
      <c r="J12" s="411">
        <v>10.54</v>
      </c>
      <c r="K12" s="411">
        <v>10.26</v>
      </c>
      <c r="L12" s="411">
        <v>10.11</v>
      </c>
      <c r="M12" s="169">
        <v>3</v>
      </c>
      <c r="N12" s="411">
        <v>10.09</v>
      </c>
      <c r="O12" s="411">
        <v>10.31</v>
      </c>
      <c r="P12" s="411">
        <v>10.6</v>
      </c>
      <c r="Q12" s="412">
        <f t="shared" si="0"/>
        <v>10.6</v>
      </c>
      <c r="R12" s="413" t="str">
        <f t="shared" si="1"/>
        <v>III A</v>
      </c>
      <c r="S12" s="167" t="s">
        <v>19</v>
      </c>
    </row>
    <row r="13" spans="1:19" ht="18" customHeight="1">
      <c r="A13" s="407">
        <v>7</v>
      </c>
      <c r="B13" s="408"/>
      <c r="C13" s="164" t="s">
        <v>26</v>
      </c>
      <c r="D13" s="165" t="s">
        <v>878</v>
      </c>
      <c r="E13" s="166">
        <v>37318</v>
      </c>
      <c r="F13" s="167" t="s">
        <v>37</v>
      </c>
      <c r="G13" s="167" t="s">
        <v>24</v>
      </c>
      <c r="H13" s="409"/>
      <c r="I13" s="410">
        <v>7</v>
      </c>
      <c r="J13" s="411">
        <v>9.82</v>
      </c>
      <c r="K13" s="411" t="s">
        <v>801</v>
      </c>
      <c r="L13" s="411">
        <v>10.134</v>
      </c>
      <c r="M13" s="169">
        <v>1</v>
      </c>
      <c r="N13" s="411">
        <v>9.86</v>
      </c>
      <c r="O13" s="411">
        <v>10.3</v>
      </c>
      <c r="P13" s="411">
        <v>10.26</v>
      </c>
      <c r="Q13" s="412">
        <f t="shared" si="0"/>
        <v>10.3</v>
      </c>
      <c r="R13" s="413" t="str">
        <f t="shared" si="1"/>
        <v>I JA</v>
      </c>
      <c r="S13" s="167" t="s">
        <v>137</v>
      </c>
    </row>
    <row r="14" spans="1:19" ht="18" customHeight="1">
      <c r="A14" s="407">
        <v>8</v>
      </c>
      <c r="B14" s="408"/>
      <c r="C14" s="164" t="s">
        <v>879</v>
      </c>
      <c r="D14" s="165" t="s">
        <v>880</v>
      </c>
      <c r="E14" s="166" t="s">
        <v>881</v>
      </c>
      <c r="F14" s="167" t="s">
        <v>132</v>
      </c>
      <c r="G14" s="167" t="s">
        <v>87</v>
      </c>
      <c r="H14" s="409"/>
      <c r="I14" s="410">
        <v>6</v>
      </c>
      <c r="J14" s="411">
        <v>10.119999999999999</v>
      </c>
      <c r="K14" s="411">
        <v>10.15</v>
      </c>
      <c r="L14" s="411">
        <v>10.14</v>
      </c>
      <c r="M14" s="169">
        <v>2</v>
      </c>
      <c r="N14" s="411">
        <v>9.7200000000000006</v>
      </c>
      <c r="O14" s="411">
        <v>9.86</v>
      </c>
      <c r="P14" s="411">
        <v>9.9</v>
      </c>
      <c r="Q14" s="412">
        <f t="shared" si="0"/>
        <v>10.15</v>
      </c>
      <c r="R14" s="413" t="str">
        <f t="shared" si="1"/>
        <v>I JA</v>
      </c>
      <c r="S14" s="167" t="s">
        <v>197</v>
      </c>
    </row>
    <row r="15" spans="1:19" ht="18" customHeight="1">
      <c r="A15" s="407">
        <v>9</v>
      </c>
      <c r="B15" s="408"/>
      <c r="C15" s="164" t="s">
        <v>1082</v>
      </c>
      <c r="D15" s="165" t="s">
        <v>628</v>
      </c>
      <c r="E15" s="166">
        <v>37388</v>
      </c>
      <c r="F15" s="167" t="s">
        <v>72</v>
      </c>
      <c r="G15" s="167" t="s">
        <v>73</v>
      </c>
      <c r="H15" s="409"/>
      <c r="I15" s="410">
        <v>5</v>
      </c>
      <c r="J15" s="411" t="s">
        <v>801</v>
      </c>
      <c r="K15" s="411">
        <v>9.4600000000000009</v>
      </c>
      <c r="L15" s="411">
        <v>9.6999999999999993</v>
      </c>
      <c r="M15" s="169"/>
      <c r="N15" s="411"/>
      <c r="O15" s="411"/>
      <c r="P15" s="411"/>
      <c r="Q15" s="412">
        <f t="shared" si="0"/>
        <v>9.6999999999999993</v>
      </c>
      <c r="R15" s="413" t="str">
        <f t="shared" si="1"/>
        <v>I JA</v>
      </c>
      <c r="S15" s="167" t="s">
        <v>1083</v>
      </c>
    </row>
    <row r="16" spans="1:19" ht="18" customHeight="1">
      <c r="A16" s="407">
        <v>10</v>
      </c>
      <c r="B16" s="408"/>
      <c r="C16" s="164" t="s">
        <v>127</v>
      </c>
      <c r="D16" s="165" t="s">
        <v>884</v>
      </c>
      <c r="E16" s="166" t="s">
        <v>885</v>
      </c>
      <c r="F16" s="167" t="s">
        <v>16</v>
      </c>
      <c r="G16" s="167" t="s">
        <v>17</v>
      </c>
      <c r="H16" s="409" t="s">
        <v>256</v>
      </c>
      <c r="I16" s="410">
        <v>4</v>
      </c>
      <c r="J16" s="411">
        <v>9.6300000000000008</v>
      </c>
      <c r="K16" s="411">
        <v>9.6199999999999992</v>
      </c>
      <c r="L16" s="411">
        <v>9.66</v>
      </c>
      <c r="M16" s="169"/>
      <c r="N16" s="411"/>
      <c r="O16" s="411"/>
      <c r="P16" s="411"/>
      <c r="Q16" s="412">
        <f>MAX(J16:L16,N16:P16)</f>
        <v>9.66</v>
      </c>
      <c r="R16" s="413" t="str">
        <f>IF(ISBLANK(Q16),"",IF(Q16&lt;8.5,"",IF(Q16&gt;=12,"I A",IF(Q16&gt;=11.2,"II A",IF(Q16&gt;=10.4,"III A",IF(Q16&gt;=9.65,"I JA",IF(Q16&gt;=9,"II JA",IF(Q16&gt;=8.5,"III JA"))))))))</f>
        <v>I JA</v>
      </c>
      <c r="S16" s="167" t="s">
        <v>257</v>
      </c>
    </row>
    <row r="17" spans="1:19" ht="18" customHeight="1">
      <c r="A17" s="407">
        <v>11</v>
      </c>
      <c r="B17" s="408"/>
      <c r="C17" s="164" t="s">
        <v>889</v>
      </c>
      <c r="D17" s="165" t="s">
        <v>890</v>
      </c>
      <c r="E17" s="166" t="s">
        <v>891</v>
      </c>
      <c r="F17" s="167" t="s">
        <v>16</v>
      </c>
      <c r="G17" s="167" t="s">
        <v>17</v>
      </c>
      <c r="H17" s="409" t="s">
        <v>256</v>
      </c>
      <c r="I17" s="410">
        <v>3</v>
      </c>
      <c r="J17" s="411">
        <v>9.66</v>
      </c>
      <c r="K17" s="411">
        <v>9.34</v>
      </c>
      <c r="L17" s="411">
        <v>9.32</v>
      </c>
      <c r="M17" s="169"/>
      <c r="N17" s="411"/>
      <c r="O17" s="411"/>
      <c r="P17" s="411"/>
      <c r="Q17" s="412">
        <f>MAX(J17:L17,N17:P17)</f>
        <v>9.66</v>
      </c>
      <c r="R17" s="413" t="str">
        <f>IF(ISBLANK(Q17),"",IF(Q17&lt;8.5,"",IF(Q17&gt;=12,"I A",IF(Q17&gt;=11.2,"II A",IF(Q17&gt;=10.4,"III A",IF(Q17&gt;=9.65,"I JA",IF(Q17&gt;=9,"II JA",IF(Q17&gt;=8.5,"III JA"))))))))</f>
        <v>I JA</v>
      </c>
      <c r="S17" s="167" t="s">
        <v>257</v>
      </c>
    </row>
  </sheetData>
  <sortState ref="A16:S17">
    <sortCondition ref="A16"/>
  </sortState>
  <mergeCells count="1">
    <mergeCell ref="J5:P5"/>
  </mergeCells>
  <printOptions horizontalCentered="1"/>
  <pageMargins left="0.19685039370078741" right="0.1574803149606299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"/>
  <sheetViews>
    <sheetView workbookViewId="0">
      <selection activeCell="L24" sqref="L24"/>
    </sheetView>
  </sheetViews>
  <sheetFormatPr defaultColWidth="9.109375" defaultRowHeight="13.2"/>
  <cols>
    <col min="1" max="1" width="5.33203125" style="358" customWidth="1"/>
    <col min="2" max="2" width="5.33203125" style="358" hidden="1" customWidth="1"/>
    <col min="3" max="3" width="9.6640625" style="358" customWidth="1"/>
    <col min="4" max="4" width="11.44140625" style="358" bestFit="1" customWidth="1"/>
    <col min="5" max="5" width="10.5546875" style="400" customWidth="1"/>
    <col min="6" max="6" width="8.6640625" style="414" customWidth="1"/>
    <col min="7" max="7" width="10.44140625" style="414" bestFit="1" customWidth="1"/>
    <col min="8" max="8" width="9.33203125" style="388" bestFit="1" customWidth="1"/>
    <col min="9" max="9" width="5.88671875" style="388" bestFit="1" customWidth="1"/>
    <col min="10" max="12" width="4.6640625" style="453" customWidth="1"/>
    <col min="13" max="13" width="4.44140625" style="453" hidden="1" customWidth="1"/>
    <col min="14" max="16" width="4.6640625" style="453" customWidth="1"/>
    <col min="17" max="17" width="9.109375" style="390"/>
    <col min="18" max="18" width="6.109375" style="391" bestFit="1" customWidth="1"/>
    <col min="19" max="19" width="22.109375" style="392" customWidth="1"/>
    <col min="20" max="16384" width="9.109375" style="358"/>
  </cols>
  <sheetData>
    <row r="1" spans="1:19" s="49" customFormat="1" ht="15.6">
      <c r="A1" s="120" t="s">
        <v>0</v>
      </c>
      <c r="D1" s="121"/>
      <c r="E1" s="122"/>
      <c r="F1" s="122"/>
      <c r="G1" s="122"/>
      <c r="H1" s="123"/>
      <c r="I1" s="123"/>
      <c r="J1" s="124"/>
      <c r="K1" s="125"/>
      <c r="L1" s="125"/>
    </row>
    <row r="2" spans="1:19" s="49" customFormat="1" ht="15.6">
      <c r="A2" s="49" t="s">
        <v>1005</v>
      </c>
      <c r="D2" s="121"/>
      <c r="E2" s="122"/>
      <c r="F2" s="122"/>
      <c r="G2" s="123"/>
      <c r="H2" s="123"/>
      <c r="I2" s="124"/>
      <c r="J2" s="124"/>
      <c r="K2" s="124"/>
      <c r="L2" s="126"/>
    </row>
    <row r="3" spans="1:19" s="392" customFormat="1" ht="12" customHeight="1">
      <c r="A3" s="358"/>
      <c r="B3" s="358"/>
      <c r="C3" s="358"/>
      <c r="D3" s="385"/>
      <c r="E3" s="386"/>
      <c r="F3" s="387"/>
      <c r="G3" s="387"/>
      <c r="H3" s="388"/>
      <c r="I3" s="388"/>
      <c r="J3" s="449"/>
      <c r="K3" s="449"/>
      <c r="L3" s="449"/>
      <c r="M3" s="449"/>
      <c r="N3" s="449"/>
      <c r="O3" s="449"/>
      <c r="P3" s="449"/>
      <c r="Q3" s="390"/>
      <c r="R3" s="391"/>
    </row>
    <row r="4" spans="1:19" s="393" customFormat="1" ht="16.2" thickBot="1">
      <c r="C4" s="394" t="s">
        <v>1172</v>
      </c>
      <c r="E4" s="395"/>
      <c r="F4" s="396"/>
      <c r="G4" s="396"/>
      <c r="H4" s="397"/>
      <c r="I4" s="397"/>
      <c r="J4" s="450"/>
      <c r="K4" s="450"/>
      <c r="L4" s="450"/>
      <c r="M4" s="450"/>
      <c r="N4" s="450"/>
      <c r="O4" s="450"/>
      <c r="P4" s="450"/>
      <c r="Q4" s="399"/>
      <c r="R4" s="124"/>
    </row>
    <row r="5" spans="1:19" s="392" customFormat="1" ht="18" customHeight="1" thickBot="1">
      <c r="E5" s="400"/>
      <c r="J5" s="489" t="s">
        <v>3</v>
      </c>
      <c r="K5" s="490"/>
      <c r="L5" s="490"/>
      <c r="M5" s="490"/>
      <c r="N5" s="490"/>
      <c r="O5" s="490"/>
      <c r="P5" s="491"/>
      <c r="Q5" s="401"/>
      <c r="R5" s="402"/>
    </row>
    <row r="6" spans="1:19" s="314" customFormat="1" ht="22.5" customHeight="1" thickBot="1">
      <c r="A6" s="23" t="s">
        <v>46</v>
      </c>
      <c r="B6" s="147"/>
      <c r="C6" s="337" t="s">
        <v>4</v>
      </c>
      <c r="D6" s="338" t="s">
        <v>5</v>
      </c>
      <c r="E6" s="339" t="s">
        <v>6</v>
      </c>
      <c r="F6" s="340" t="s">
        <v>7</v>
      </c>
      <c r="G6" s="28" t="s">
        <v>8</v>
      </c>
      <c r="H6" s="29" t="s">
        <v>9</v>
      </c>
      <c r="I6" s="341" t="s">
        <v>10</v>
      </c>
      <c r="J6" s="403">
        <v>1</v>
      </c>
      <c r="K6" s="155">
        <v>2</v>
      </c>
      <c r="L6" s="155">
        <v>3</v>
      </c>
      <c r="M6" s="155" t="s">
        <v>220</v>
      </c>
      <c r="N6" s="451">
        <v>4</v>
      </c>
      <c r="O6" s="155">
        <v>5</v>
      </c>
      <c r="P6" s="404">
        <v>6</v>
      </c>
      <c r="Q6" s="405" t="s">
        <v>221</v>
      </c>
      <c r="R6" s="406" t="s">
        <v>12</v>
      </c>
      <c r="S6" s="342" t="s">
        <v>13</v>
      </c>
    </row>
    <row r="7" spans="1:19" s="78" customFormat="1" ht="18" customHeight="1">
      <c r="A7" s="60">
        <v>1</v>
      </c>
      <c r="B7" s="108"/>
      <c r="C7" s="37" t="s">
        <v>819</v>
      </c>
      <c r="D7" s="38" t="s">
        <v>1173</v>
      </c>
      <c r="E7" s="39" t="s">
        <v>1174</v>
      </c>
      <c r="F7" s="40" t="s">
        <v>321</v>
      </c>
      <c r="G7" s="40" t="s">
        <v>61</v>
      </c>
      <c r="H7" s="40" t="s">
        <v>322</v>
      </c>
      <c r="I7" s="62">
        <v>18</v>
      </c>
      <c r="J7" s="110" t="s">
        <v>801</v>
      </c>
      <c r="K7" s="110">
        <v>12.86</v>
      </c>
      <c r="L7" s="110">
        <v>13.07</v>
      </c>
      <c r="M7" s="335"/>
      <c r="N7" s="110">
        <v>12.51</v>
      </c>
      <c r="O7" s="110" t="s">
        <v>801</v>
      </c>
      <c r="P7" s="110">
        <v>13.3</v>
      </c>
      <c r="Q7" s="412">
        <f t="shared" ref="Q7:Q13" si="0">MAX(J7:L7,N7:P7)</f>
        <v>13.3</v>
      </c>
      <c r="R7" s="452" t="str">
        <f t="shared" ref="R7:R13" si="1">IF(ISBLANK(Q7),"",IF(Q7&lt;9.7,"",IF(Q7&gt;=14.2,"I A",IF(Q7&gt;=13.2,"II A",IF(Q7&gt;=12.2,"III A",IF(Q7&gt;=11.2,"I JA",IF(Q7&gt;=10.3,"II JA",IF(Q7&gt;=9.7,"III JA"))))))))</f>
        <v>II A</v>
      </c>
      <c r="S7" s="40" t="s">
        <v>1175</v>
      </c>
    </row>
    <row r="8" spans="1:19" s="78" customFormat="1" ht="18" customHeight="1">
      <c r="A8" s="60">
        <v>2</v>
      </c>
      <c r="B8" s="108"/>
      <c r="C8" s="37" t="s">
        <v>353</v>
      </c>
      <c r="D8" s="38" t="s">
        <v>918</v>
      </c>
      <c r="E8" s="39" t="s">
        <v>919</v>
      </c>
      <c r="F8" s="40" t="s">
        <v>16</v>
      </c>
      <c r="G8" s="40" t="s">
        <v>255</v>
      </c>
      <c r="H8" s="40"/>
      <c r="I8" s="62">
        <v>14</v>
      </c>
      <c r="J8" s="110">
        <v>12.78</v>
      </c>
      <c r="K8" s="110">
        <v>12.89</v>
      </c>
      <c r="L8" s="110" t="s">
        <v>801</v>
      </c>
      <c r="M8" s="335"/>
      <c r="N8" s="110" t="s">
        <v>801</v>
      </c>
      <c r="O8" s="110">
        <v>12.83</v>
      </c>
      <c r="P8" s="110">
        <v>12.21</v>
      </c>
      <c r="Q8" s="412">
        <f t="shared" si="0"/>
        <v>12.89</v>
      </c>
      <c r="R8" s="452" t="str">
        <f t="shared" si="1"/>
        <v>III A</v>
      </c>
      <c r="S8" s="167" t="s">
        <v>1289</v>
      </c>
    </row>
    <row r="9" spans="1:19" s="78" customFormat="1" ht="18" customHeight="1">
      <c r="A9" s="60">
        <v>3</v>
      </c>
      <c r="B9" s="108"/>
      <c r="C9" s="37" t="s">
        <v>431</v>
      </c>
      <c r="D9" s="38" t="s">
        <v>432</v>
      </c>
      <c r="E9" s="39" t="s">
        <v>433</v>
      </c>
      <c r="F9" s="40" t="s">
        <v>165</v>
      </c>
      <c r="G9" s="40" t="s">
        <v>61</v>
      </c>
      <c r="H9" s="40"/>
      <c r="I9" s="62">
        <v>11</v>
      </c>
      <c r="J9" s="110">
        <v>11.28</v>
      </c>
      <c r="K9" s="110">
        <v>11.57</v>
      </c>
      <c r="L9" s="110">
        <v>12.19</v>
      </c>
      <c r="M9" s="335"/>
      <c r="N9" s="110">
        <v>11.8</v>
      </c>
      <c r="O9" s="110">
        <v>11.45</v>
      </c>
      <c r="P9" s="110">
        <v>12.31</v>
      </c>
      <c r="Q9" s="412">
        <f t="shared" si="0"/>
        <v>12.31</v>
      </c>
      <c r="R9" s="452" t="str">
        <f t="shared" si="1"/>
        <v>III A</v>
      </c>
      <c r="S9" s="40" t="s">
        <v>166</v>
      </c>
    </row>
    <row r="10" spans="1:19" s="78" customFormat="1" ht="18" customHeight="1">
      <c r="A10" s="60">
        <v>4</v>
      </c>
      <c r="B10" s="108"/>
      <c r="C10" s="37" t="s">
        <v>311</v>
      </c>
      <c r="D10" s="38" t="s">
        <v>1176</v>
      </c>
      <c r="E10" s="39">
        <v>37708</v>
      </c>
      <c r="F10" s="40" t="s">
        <v>1177</v>
      </c>
      <c r="G10" s="40" t="s">
        <v>73</v>
      </c>
      <c r="H10" s="40"/>
      <c r="I10" s="62">
        <v>9</v>
      </c>
      <c r="J10" s="110">
        <v>10.88</v>
      </c>
      <c r="K10" s="110">
        <v>11.57</v>
      </c>
      <c r="L10" s="110">
        <v>11.9</v>
      </c>
      <c r="M10" s="335"/>
      <c r="N10" s="110">
        <v>11.75</v>
      </c>
      <c r="O10" s="110">
        <v>11.62</v>
      </c>
      <c r="P10" s="110">
        <v>11.28</v>
      </c>
      <c r="Q10" s="412">
        <f t="shared" si="0"/>
        <v>11.9</v>
      </c>
      <c r="R10" s="452" t="str">
        <f t="shared" si="1"/>
        <v>I JA</v>
      </c>
      <c r="S10" s="40" t="s">
        <v>1178</v>
      </c>
    </row>
    <row r="11" spans="1:19" s="78" customFormat="1" ht="18" customHeight="1">
      <c r="A11" s="60">
        <v>5</v>
      </c>
      <c r="B11" s="108"/>
      <c r="C11" s="37" t="s">
        <v>293</v>
      </c>
      <c r="D11" s="38" t="s">
        <v>907</v>
      </c>
      <c r="E11" s="39" t="s">
        <v>908</v>
      </c>
      <c r="F11" s="40" t="s">
        <v>235</v>
      </c>
      <c r="G11" s="40" t="s">
        <v>236</v>
      </c>
      <c r="H11" s="40"/>
      <c r="I11" s="62">
        <v>8</v>
      </c>
      <c r="J11" s="110">
        <v>11.8</v>
      </c>
      <c r="K11" s="110">
        <v>11.43</v>
      </c>
      <c r="L11" s="110">
        <v>11.85</v>
      </c>
      <c r="M11" s="335"/>
      <c r="N11" s="110" t="s">
        <v>801</v>
      </c>
      <c r="O11" s="110" t="s">
        <v>801</v>
      </c>
      <c r="P11" s="110">
        <v>11.5</v>
      </c>
      <c r="Q11" s="412">
        <f t="shared" si="0"/>
        <v>11.85</v>
      </c>
      <c r="R11" s="452" t="str">
        <f t="shared" si="1"/>
        <v>I JA</v>
      </c>
      <c r="S11" s="40" t="s">
        <v>909</v>
      </c>
    </row>
    <row r="12" spans="1:19" s="78" customFormat="1" ht="18" customHeight="1">
      <c r="A12" s="60">
        <v>6</v>
      </c>
      <c r="B12" s="108"/>
      <c r="C12" s="37" t="s">
        <v>1179</v>
      </c>
      <c r="D12" s="38" t="s">
        <v>1180</v>
      </c>
      <c r="E12" s="39" t="s">
        <v>1019</v>
      </c>
      <c r="F12" s="40" t="s">
        <v>321</v>
      </c>
      <c r="G12" s="40" t="s">
        <v>61</v>
      </c>
      <c r="H12" s="40" t="s">
        <v>322</v>
      </c>
      <c r="I12" s="62">
        <v>7</v>
      </c>
      <c r="J12" s="110">
        <v>11.45</v>
      </c>
      <c r="K12" s="110">
        <v>11.78</v>
      </c>
      <c r="L12" s="110">
        <v>11.68</v>
      </c>
      <c r="M12" s="335"/>
      <c r="N12" s="110" t="s">
        <v>801</v>
      </c>
      <c r="O12" s="110" t="s">
        <v>98</v>
      </c>
      <c r="P12" s="110">
        <v>11.35</v>
      </c>
      <c r="Q12" s="412">
        <f t="shared" si="0"/>
        <v>11.78</v>
      </c>
      <c r="R12" s="452" t="str">
        <f t="shared" si="1"/>
        <v>I JA</v>
      </c>
      <c r="S12" s="40" t="s">
        <v>1175</v>
      </c>
    </row>
    <row r="13" spans="1:19" s="78" customFormat="1" ht="18" customHeight="1">
      <c r="A13" s="60">
        <v>7</v>
      </c>
      <c r="B13" s="108"/>
      <c r="C13" s="37" t="s">
        <v>329</v>
      </c>
      <c r="D13" s="38" t="s">
        <v>381</v>
      </c>
      <c r="E13" s="39">
        <v>37332</v>
      </c>
      <c r="F13" s="40" t="s">
        <v>108</v>
      </c>
      <c r="G13" s="40" t="s">
        <v>87</v>
      </c>
      <c r="H13" s="40"/>
      <c r="I13" s="62">
        <v>6</v>
      </c>
      <c r="J13" s="110">
        <v>10.62</v>
      </c>
      <c r="K13" s="110">
        <v>10.46</v>
      </c>
      <c r="L13" s="110" t="s">
        <v>801</v>
      </c>
      <c r="M13" s="335"/>
      <c r="N13" s="110" t="s">
        <v>801</v>
      </c>
      <c r="O13" s="110" t="s">
        <v>801</v>
      </c>
      <c r="P13" s="110">
        <v>10.76</v>
      </c>
      <c r="Q13" s="412">
        <f t="shared" si="0"/>
        <v>10.76</v>
      </c>
      <c r="R13" s="452" t="str">
        <f t="shared" si="1"/>
        <v>II JA</v>
      </c>
      <c r="S13" s="40" t="s">
        <v>291</v>
      </c>
    </row>
  </sheetData>
  <mergeCells count="1">
    <mergeCell ref="J5:P5"/>
  </mergeCells>
  <printOptions horizontalCentered="1"/>
  <pageMargins left="0.16" right="0.17" top="0.3937007874015748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topLeftCell="A4" workbookViewId="0">
      <selection activeCell="H27" sqref="H27"/>
    </sheetView>
  </sheetViews>
  <sheetFormatPr defaultColWidth="9.109375" defaultRowHeight="13.2"/>
  <cols>
    <col min="1" max="1" width="4.6640625" style="78" customWidth="1"/>
    <col min="2" max="2" width="5.33203125" style="78" hidden="1" customWidth="1"/>
    <col min="3" max="3" width="12.5546875" style="78" customWidth="1"/>
    <col min="4" max="4" width="14.44140625" style="78" customWidth="1"/>
    <col min="5" max="5" width="10.44140625" style="93" customWidth="1"/>
    <col min="6" max="6" width="12.109375" style="113" customWidth="1"/>
    <col min="7" max="7" width="10.33203125" style="113" customWidth="1"/>
    <col min="8" max="8" width="11.88671875" style="82" customWidth="1"/>
    <col min="9" max="9" width="5.88671875" style="82" bestFit="1" customWidth="1"/>
    <col min="10" max="12" width="4.6640625" style="114" customWidth="1"/>
    <col min="13" max="13" width="4.109375" style="114" hidden="1" customWidth="1"/>
    <col min="14" max="16" width="4.6640625" style="114" customWidth="1"/>
    <col min="17" max="17" width="8.109375" style="84" customWidth="1"/>
    <col min="18" max="18" width="6.44140625" style="15" bestFit="1" customWidth="1"/>
    <col min="19" max="19" width="18.88671875" style="85" customWidth="1"/>
    <col min="20" max="256" width="9.109375" style="78"/>
    <col min="257" max="257" width="4.6640625" style="78" customWidth="1"/>
    <col min="258" max="258" width="0" style="78" hidden="1" customWidth="1"/>
    <col min="259" max="259" width="12.5546875" style="78" customWidth="1"/>
    <col min="260" max="260" width="14.44140625" style="78" customWidth="1"/>
    <col min="261" max="261" width="10.44140625" style="78" customWidth="1"/>
    <col min="262" max="262" width="12.109375" style="78" customWidth="1"/>
    <col min="263" max="263" width="10.33203125" style="78" customWidth="1"/>
    <col min="264" max="264" width="11.88671875" style="78" customWidth="1"/>
    <col min="265" max="265" width="5.88671875" style="78" bestFit="1" customWidth="1"/>
    <col min="266" max="268" width="4.6640625" style="78" customWidth="1"/>
    <col min="269" max="269" width="0" style="78" hidden="1" customWidth="1"/>
    <col min="270" max="272" width="4.6640625" style="78" customWidth="1"/>
    <col min="273" max="273" width="8.109375" style="78" customWidth="1"/>
    <col min="274" max="274" width="6.44140625" style="78" bestFit="1" customWidth="1"/>
    <col min="275" max="275" width="18.88671875" style="78" customWidth="1"/>
    <col min="276" max="512" width="9.109375" style="78"/>
    <col min="513" max="513" width="4.6640625" style="78" customWidth="1"/>
    <col min="514" max="514" width="0" style="78" hidden="1" customWidth="1"/>
    <col min="515" max="515" width="12.5546875" style="78" customWidth="1"/>
    <col min="516" max="516" width="14.44140625" style="78" customWidth="1"/>
    <col min="517" max="517" width="10.44140625" style="78" customWidth="1"/>
    <col min="518" max="518" width="12.109375" style="78" customWidth="1"/>
    <col min="519" max="519" width="10.33203125" style="78" customWidth="1"/>
    <col min="520" max="520" width="11.88671875" style="78" customWidth="1"/>
    <col min="521" max="521" width="5.88671875" style="78" bestFit="1" customWidth="1"/>
    <col min="522" max="524" width="4.6640625" style="78" customWidth="1"/>
    <col min="525" max="525" width="0" style="78" hidden="1" customWidth="1"/>
    <col min="526" max="528" width="4.6640625" style="78" customWidth="1"/>
    <col min="529" max="529" width="8.109375" style="78" customWidth="1"/>
    <col min="530" max="530" width="6.44140625" style="78" bestFit="1" customWidth="1"/>
    <col min="531" max="531" width="18.88671875" style="78" customWidth="1"/>
    <col min="532" max="768" width="9.109375" style="78"/>
    <col min="769" max="769" width="4.6640625" style="78" customWidth="1"/>
    <col min="770" max="770" width="0" style="78" hidden="1" customWidth="1"/>
    <col min="771" max="771" width="12.5546875" style="78" customWidth="1"/>
    <col min="772" max="772" width="14.44140625" style="78" customWidth="1"/>
    <col min="773" max="773" width="10.44140625" style="78" customWidth="1"/>
    <col min="774" max="774" width="12.109375" style="78" customWidth="1"/>
    <col min="775" max="775" width="10.33203125" style="78" customWidth="1"/>
    <col min="776" max="776" width="11.88671875" style="78" customWidth="1"/>
    <col min="777" max="777" width="5.88671875" style="78" bestFit="1" customWidth="1"/>
    <col min="778" max="780" width="4.6640625" style="78" customWidth="1"/>
    <col min="781" max="781" width="0" style="78" hidden="1" customWidth="1"/>
    <col min="782" max="784" width="4.6640625" style="78" customWidth="1"/>
    <col min="785" max="785" width="8.109375" style="78" customWidth="1"/>
    <col min="786" max="786" width="6.44140625" style="78" bestFit="1" customWidth="1"/>
    <col min="787" max="787" width="18.88671875" style="78" customWidth="1"/>
    <col min="788" max="1024" width="9.109375" style="78"/>
    <col min="1025" max="1025" width="4.6640625" style="78" customWidth="1"/>
    <col min="1026" max="1026" width="0" style="78" hidden="1" customWidth="1"/>
    <col min="1027" max="1027" width="12.5546875" style="78" customWidth="1"/>
    <col min="1028" max="1028" width="14.44140625" style="78" customWidth="1"/>
    <col min="1029" max="1029" width="10.44140625" style="78" customWidth="1"/>
    <col min="1030" max="1030" width="12.109375" style="78" customWidth="1"/>
    <col min="1031" max="1031" width="10.33203125" style="78" customWidth="1"/>
    <col min="1032" max="1032" width="11.88671875" style="78" customWidth="1"/>
    <col min="1033" max="1033" width="5.88671875" style="78" bestFit="1" customWidth="1"/>
    <col min="1034" max="1036" width="4.6640625" style="78" customWidth="1"/>
    <col min="1037" max="1037" width="0" style="78" hidden="1" customWidth="1"/>
    <col min="1038" max="1040" width="4.6640625" style="78" customWidth="1"/>
    <col min="1041" max="1041" width="8.109375" style="78" customWidth="1"/>
    <col min="1042" max="1042" width="6.44140625" style="78" bestFit="1" customWidth="1"/>
    <col min="1043" max="1043" width="18.88671875" style="78" customWidth="1"/>
    <col min="1044" max="1280" width="9.109375" style="78"/>
    <col min="1281" max="1281" width="4.6640625" style="78" customWidth="1"/>
    <col min="1282" max="1282" width="0" style="78" hidden="1" customWidth="1"/>
    <col min="1283" max="1283" width="12.5546875" style="78" customWidth="1"/>
    <col min="1284" max="1284" width="14.44140625" style="78" customWidth="1"/>
    <col min="1285" max="1285" width="10.44140625" style="78" customWidth="1"/>
    <col min="1286" max="1286" width="12.109375" style="78" customWidth="1"/>
    <col min="1287" max="1287" width="10.33203125" style="78" customWidth="1"/>
    <col min="1288" max="1288" width="11.88671875" style="78" customWidth="1"/>
    <col min="1289" max="1289" width="5.88671875" style="78" bestFit="1" customWidth="1"/>
    <col min="1290" max="1292" width="4.6640625" style="78" customWidth="1"/>
    <col min="1293" max="1293" width="0" style="78" hidden="1" customWidth="1"/>
    <col min="1294" max="1296" width="4.6640625" style="78" customWidth="1"/>
    <col min="1297" max="1297" width="8.109375" style="78" customWidth="1"/>
    <col min="1298" max="1298" width="6.44140625" style="78" bestFit="1" customWidth="1"/>
    <col min="1299" max="1299" width="18.88671875" style="78" customWidth="1"/>
    <col min="1300" max="1536" width="9.109375" style="78"/>
    <col min="1537" max="1537" width="4.6640625" style="78" customWidth="1"/>
    <col min="1538" max="1538" width="0" style="78" hidden="1" customWidth="1"/>
    <col min="1539" max="1539" width="12.5546875" style="78" customWidth="1"/>
    <col min="1540" max="1540" width="14.44140625" style="78" customWidth="1"/>
    <col min="1541" max="1541" width="10.44140625" style="78" customWidth="1"/>
    <col min="1542" max="1542" width="12.109375" style="78" customWidth="1"/>
    <col min="1543" max="1543" width="10.33203125" style="78" customWidth="1"/>
    <col min="1544" max="1544" width="11.88671875" style="78" customWidth="1"/>
    <col min="1545" max="1545" width="5.88671875" style="78" bestFit="1" customWidth="1"/>
    <col min="1546" max="1548" width="4.6640625" style="78" customWidth="1"/>
    <col min="1549" max="1549" width="0" style="78" hidden="1" customWidth="1"/>
    <col min="1550" max="1552" width="4.6640625" style="78" customWidth="1"/>
    <col min="1553" max="1553" width="8.109375" style="78" customWidth="1"/>
    <col min="1554" max="1554" width="6.44140625" style="78" bestFit="1" customWidth="1"/>
    <col min="1555" max="1555" width="18.88671875" style="78" customWidth="1"/>
    <col min="1556" max="1792" width="9.109375" style="78"/>
    <col min="1793" max="1793" width="4.6640625" style="78" customWidth="1"/>
    <col min="1794" max="1794" width="0" style="78" hidden="1" customWidth="1"/>
    <col min="1795" max="1795" width="12.5546875" style="78" customWidth="1"/>
    <col min="1796" max="1796" width="14.44140625" style="78" customWidth="1"/>
    <col min="1797" max="1797" width="10.44140625" style="78" customWidth="1"/>
    <col min="1798" max="1798" width="12.109375" style="78" customWidth="1"/>
    <col min="1799" max="1799" width="10.33203125" style="78" customWidth="1"/>
    <col min="1800" max="1800" width="11.88671875" style="78" customWidth="1"/>
    <col min="1801" max="1801" width="5.88671875" style="78" bestFit="1" customWidth="1"/>
    <col min="1802" max="1804" width="4.6640625" style="78" customWidth="1"/>
    <col min="1805" max="1805" width="0" style="78" hidden="1" customWidth="1"/>
    <col min="1806" max="1808" width="4.6640625" style="78" customWidth="1"/>
    <col min="1809" max="1809" width="8.109375" style="78" customWidth="1"/>
    <col min="1810" max="1810" width="6.44140625" style="78" bestFit="1" customWidth="1"/>
    <col min="1811" max="1811" width="18.88671875" style="78" customWidth="1"/>
    <col min="1812" max="2048" width="9.109375" style="78"/>
    <col min="2049" max="2049" width="4.6640625" style="78" customWidth="1"/>
    <col min="2050" max="2050" width="0" style="78" hidden="1" customWidth="1"/>
    <col min="2051" max="2051" width="12.5546875" style="78" customWidth="1"/>
    <col min="2052" max="2052" width="14.44140625" style="78" customWidth="1"/>
    <col min="2053" max="2053" width="10.44140625" style="78" customWidth="1"/>
    <col min="2054" max="2054" width="12.109375" style="78" customWidth="1"/>
    <col min="2055" max="2055" width="10.33203125" style="78" customWidth="1"/>
    <col min="2056" max="2056" width="11.88671875" style="78" customWidth="1"/>
    <col min="2057" max="2057" width="5.88671875" style="78" bestFit="1" customWidth="1"/>
    <col min="2058" max="2060" width="4.6640625" style="78" customWidth="1"/>
    <col min="2061" max="2061" width="0" style="78" hidden="1" customWidth="1"/>
    <col min="2062" max="2064" width="4.6640625" style="78" customWidth="1"/>
    <col min="2065" max="2065" width="8.109375" style="78" customWidth="1"/>
    <col min="2066" max="2066" width="6.44140625" style="78" bestFit="1" customWidth="1"/>
    <col min="2067" max="2067" width="18.88671875" style="78" customWidth="1"/>
    <col min="2068" max="2304" width="9.109375" style="78"/>
    <col min="2305" max="2305" width="4.6640625" style="78" customWidth="1"/>
    <col min="2306" max="2306" width="0" style="78" hidden="1" customWidth="1"/>
    <col min="2307" max="2307" width="12.5546875" style="78" customWidth="1"/>
    <col min="2308" max="2308" width="14.44140625" style="78" customWidth="1"/>
    <col min="2309" max="2309" width="10.44140625" style="78" customWidth="1"/>
    <col min="2310" max="2310" width="12.109375" style="78" customWidth="1"/>
    <col min="2311" max="2311" width="10.33203125" style="78" customWidth="1"/>
    <col min="2312" max="2312" width="11.88671875" style="78" customWidth="1"/>
    <col min="2313" max="2313" width="5.88671875" style="78" bestFit="1" customWidth="1"/>
    <col min="2314" max="2316" width="4.6640625" style="78" customWidth="1"/>
    <col min="2317" max="2317" width="0" style="78" hidden="1" customWidth="1"/>
    <col min="2318" max="2320" width="4.6640625" style="78" customWidth="1"/>
    <col min="2321" max="2321" width="8.109375" style="78" customWidth="1"/>
    <col min="2322" max="2322" width="6.44140625" style="78" bestFit="1" customWidth="1"/>
    <col min="2323" max="2323" width="18.88671875" style="78" customWidth="1"/>
    <col min="2324" max="2560" width="9.109375" style="78"/>
    <col min="2561" max="2561" width="4.6640625" style="78" customWidth="1"/>
    <col min="2562" max="2562" width="0" style="78" hidden="1" customWidth="1"/>
    <col min="2563" max="2563" width="12.5546875" style="78" customWidth="1"/>
    <col min="2564" max="2564" width="14.44140625" style="78" customWidth="1"/>
    <col min="2565" max="2565" width="10.44140625" style="78" customWidth="1"/>
    <col min="2566" max="2566" width="12.109375" style="78" customWidth="1"/>
    <col min="2567" max="2567" width="10.33203125" style="78" customWidth="1"/>
    <col min="2568" max="2568" width="11.88671875" style="78" customWidth="1"/>
    <col min="2569" max="2569" width="5.88671875" style="78" bestFit="1" customWidth="1"/>
    <col min="2570" max="2572" width="4.6640625" style="78" customWidth="1"/>
    <col min="2573" max="2573" width="0" style="78" hidden="1" customWidth="1"/>
    <col min="2574" max="2576" width="4.6640625" style="78" customWidth="1"/>
    <col min="2577" max="2577" width="8.109375" style="78" customWidth="1"/>
    <col min="2578" max="2578" width="6.44140625" style="78" bestFit="1" customWidth="1"/>
    <col min="2579" max="2579" width="18.88671875" style="78" customWidth="1"/>
    <col min="2580" max="2816" width="9.109375" style="78"/>
    <col min="2817" max="2817" width="4.6640625" style="78" customWidth="1"/>
    <col min="2818" max="2818" width="0" style="78" hidden="1" customWidth="1"/>
    <col min="2819" max="2819" width="12.5546875" style="78" customWidth="1"/>
    <col min="2820" max="2820" width="14.44140625" style="78" customWidth="1"/>
    <col min="2821" max="2821" width="10.44140625" style="78" customWidth="1"/>
    <col min="2822" max="2822" width="12.109375" style="78" customWidth="1"/>
    <col min="2823" max="2823" width="10.33203125" style="78" customWidth="1"/>
    <col min="2824" max="2824" width="11.88671875" style="78" customWidth="1"/>
    <col min="2825" max="2825" width="5.88671875" style="78" bestFit="1" customWidth="1"/>
    <col min="2826" max="2828" width="4.6640625" style="78" customWidth="1"/>
    <col min="2829" max="2829" width="0" style="78" hidden="1" customWidth="1"/>
    <col min="2830" max="2832" width="4.6640625" style="78" customWidth="1"/>
    <col min="2833" max="2833" width="8.109375" style="78" customWidth="1"/>
    <col min="2834" max="2834" width="6.44140625" style="78" bestFit="1" customWidth="1"/>
    <col min="2835" max="2835" width="18.88671875" style="78" customWidth="1"/>
    <col min="2836" max="3072" width="9.109375" style="78"/>
    <col min="3073" max="3073" width="4.6640625" style="78" customWidth="1"/>
    <col min="3074" max="3074" width="0" style="78" hidden="1" customWidth="1"/>
    <col min="3075" max="3075" width="12.5546875" style="78" customWidth="1"/>
    <col min="3076" max="3076" width="14.44140625" style="78" customWidth="1"/>
    <col min="3077" max="3077" width="10.44140625" style="78" customWidth="1"/>
    <col min="3078" max="3078" width="12.109375" style="78" customWidth="1"/>
    <col min="3079" max="3079" width="10.33203125" style="78" customWidth="1"/>
    <col min="3080" max="3080" width="11.88671875" style="78" customWidth="1"/>
    <col min="3081" max="3081" width="5.88671875" style="78" bestFit="1" customWidth="1"/>
    <col min="3082" max="3084" width="4.6640625" style="78" customWidth="1"/>
    <col min="3085" max="3085" width="0" style="78" hidden="1" customWidth="1"/>
    <col min="3086" max="3088" width="4.6640625" style="78" customWidth="1"/>
    <col min="3089" max="3089" width="8.109375" style="78" customWidth="1"/>
    <col min="3090" max="3090" width="6.44140625" style="78" bestFit="1" customWidth="1"/>
    <col min="3091" max="3091" width="18.88671875" style="78" customWidth="1"/>
    <col min="3092" max="3328" width="9.109375" style="78"/>
    <col min="3329" max="3329" width="4.6640625" style="78" customWidth="1"/>
    <col min="3330" max="3330" width="0" style="78" hidden="1" customWidth="1"/>
    <col min="3331" max="3331" width="12.5546875" style="78" customWidth="1"/>
    <col min="3332" max="3332" width="14.44140625" style="78" customWidth="1"/>
    <col min="3333" max="3333" width="10.44140625" style="78" customWidth="1"/>
    <col min="3334" max="3334" width="12.109375" style="78" customWidth="1"/>
    <col min="3335" max="3335" width="10.33203125" style="78" customWidth="1"/>
    <col min="3336" max="3336" width="11.88671875" style="78" customWidth="1"/>
    <col min="3337" max="3337" width="5.88671875" style="78" bestFit="1" customWidth="1"/>
    <col min="3338" max="3340" width="4.6640625" style="78" customWidth="1"/>
    <col min="3341" max="3341" width="0" style="78" hidden="1" customWidth="1"/>
    <col min="3342" max="3344" width="4.6640625" style="78" customWidth="1"/>
    <col min="3345" max="3345" width="8.109375" style="78" customWidth="1"/>
    <col min="3346" max="3346" width="6.44140625" style="78" bestFit="1" customWidth="1"/>
    <col min="3347" max="3347" width="18.88671875" style="78" customWidth="1"/>
    <col min="3348" max="3584" width="9.109375" style="78"/>
    <col min="3585" max="3585" width="4.6640625" style="78" customWidth="1"/>
    <col min="3586" max="3586" width="0" style="78" hidden="1" customWidth="1"/>
    <col min="3587" max="3587" width="12.5546875" style="78" customWidth="1"/>
    <col min="3588" max="3588" width="14.44140625" style="78" customWidth="1"/>
    <col min="3589" max="3589" width="10.44140625" style="78" customWidth="1"/>
    <col min="3590" max="3590" width="12.109375" style="78" customWidth="1"/>
    <col min="3591" max="3591" width="10.33203125" style="78" customWidth="1"/>
    <col min="3592" max="3592" width="11.88671875" style="78" customWidth="1"/>
    <col min="3593" max="3593" width="5.88671875" style="78" bestFit="1" customWidth="1"/>
    <col min="3594" max="3596" width="4.6640625" style="78" customWidth="1"/>
    <col min="3597" max="3597" width="0" style="78" hidden="1" customWidth="1"/>
    <col min="3598" max="3600" width="4.6640625" style="78" customWidth="1"/>
    <col min="3601" max="3601" width="8.109375" style="78" customWidth="1"/>
    <col min="3602" max="3602" width="6.44140625" style="78" bestFit="1" customWidth="1"/>
    <col min="3603" max="3603" width="18.88671875" style="78" customWidth="1"/>
    <col min="3604" max="3840" width="9.109375" style="78"/>
    <col min="3841" max="3841" width="4.6640625" style="78" customWidth="1"/>
    <col min="3842" max="3842" width="0" style="78" hidden="1" customWidth="1"/>
    <col min="3843" max="3843" width="12.5546875" style="78" customWidth="1"/>
    <col min="3844" max="3844" width="14.44140625" style="78" customWidth="1"/>
    <col min="3845" max="3845" width="10.44140625" style="78" customWidth="1"/>
    <col min="3846" max="3846" width="12.109375" style="78" customWidth="1"/>
    <col min="3847" max="3847" width="10.33203125" style="78" customWidth="1"/>
    <col min="3848" max="3848" width="11.88671875" style="78" customWidth="1"/>
    <col min="3849" max="3849" width="5.88671875" style="78" bestFit="1" customWidth="1"/>
    <col min="3850" max="3852" width="4.6640625" style="78" customWidth="1"/>
    <col min="3853" max="3853" width="0" style="78" hidden="1" customWidth="1"/>
    <col min="3854" max="3856" width="4.6640625" style="78" customWidth="1"/>
    <col min="3857" max="3857" width="8.109375" style="78" customWidth="1"/>
    <col min="3858" max="3858" width="6.44140625" style="78" bestFit="1" customWidth="1"/>
    <col min="3859" max="3859" width="18.88671875" style="78" customWidth="1"/>
    <col min="3860" max="4096" width="9.109375" style="78"/>
    <col min="4097" max="4097" width="4.6640625" style="78" customWidth="1"/>
    <col min="4098" max="4098" width="0" style="78" hidden="1" customWidth="1"/>
    <col min="4099" max="4099" width="12.5546875" style="78" customWidth="1"/>
    <col min="4100" max="4100" width="14.44140625" style="78" customWidth="1"/>
    <col min="4101" max="4101" width="10.44140625" style="78" customWidth="1"/>
    <col min="4102" max="4102" width="12.109375" style="78" customWidth="1"/>
    <col min="4103" max="4103" width="10.33203125" style="78" customWidth="1"/>
    <col min="4104" max="4104" width="11.88671875" style="78" customWidth="1"/>
    <col min="4105" max="4105" width="5.88671875" style="78" bestFit="1" customWidth="1"/>
    <col min="4106" max="4108" width="4.6640625" style="78" customWidth="1"/>
    <col min="4109" max="4109" width="0" style="78" hidden="1" customWidth="1"/>
    <col min="4110" max="4112" width="4.6640625" style="78" customWidth="1"/>
    <col min="4113" max="4113" width="8.109375" style="78" customWidth="1"/>
    <col min="4114" max="4114" width="6.44140625" style="78" bestFit="1" customWidth="1"/>
    <col min="4115" max="4115" width="18.88671875" style="78" customWidth="1"/>
    <col min="4116" max="4352" width="9.109375" style="78"/>
    <col min="4353" max="4353" width="4.6640625" style="78" customWidth="1"/>
    <col min="4354" max="4354" width="0" style="78" hidden="1" customWidth="1"/>
    <col min="4355" max="4355" width="12.5546875" style="78" customWidth="1"/>
    <col min="4356" max="4356" width="14.44140625" style="78" customWidth="1"/>
    <col min="4357" max="4357" width="10.44140625" style="78" customWidth="1"/>
    <col min="4358" max="4358" width="12.109375" style="78" customWidth="1"/>
    <col min="4359" max="4359" width="10.33203125" style="78" customWidth="1"/>
    <col min="4360" max="4360" width="11.88671875" style="78" customWidth="1"/>
    <col min="4361" max="4361" width="5.88671875" style="78" bestFit="1" customWidth="1"/>
    <col min="4362" max="4364" width="4.6640625" style="78" customWidth="1"/>
    <col min="4365" max="4365" width="0" style="78" hidden="1" customWidth="1"/>
    <col min="4366" max="4368" width="4.6640625" style="78" customWidth="1"/>
    <col min="4369" max="4369" width="8.109375" style="78" customWidth="1"/>
    <col min="4370" max="4370" width="6.44140625" style="78" bestFit="1" customWidth="1"/>
    <col min="4371" max="4371" width="18.88671875" style="78" customWidth="1"/>
    <col min="4372" max="4608" width="9.109375" style="78"/>
    <col min="4609" max="4609" width="4.6640625" style="78" customWidth="1"/>
    <col min="4610" max="4610" width="0" style="78" hidden="1" customWidth="1"/>
    <col min="4611" max="4611" width="12.5546875" style="78" customWidth="1"/>
    <col min="4612" max="4612" width="14.44140625" style="78" customWidth="1"/>
    <col min="4613" max="4613" width="10.44140625" style="78" customWidth="1"/>
    <col min="4614" max="4614" width="12.109375" style="78" customWidth="1"/>
    <col min="4615" max="4615" width="10.33203125" style="78" customWidth="1"/>
    <col min="4616" max="4616" width="11.88671875" style="78" customWidth="1"/>
    <col min="4617" max="4617" width="5.88671875" style="78" bestFit="1" customWidth="1"/>
    <col min="4618" max="4620" width="4.6640625" style="78" customWidth="1"/>
    <col min="4621" max="4621" width="0" style="78" hidden="1" customWidth="1"/>
    <col min="4622" max="4624" width="4.6640625" style="78" customWidth="1"/>
    <col min="4625" max="4625" width="8.109375" style="78" customWidth="1"/>
    <col min="4626" max="4626" width="6.44140625" style="78" bestFit="1" customWidth="1"/>
    <col min="4627" max="4627" width="18.88671875" style="78" customWidth="1"/>
    <col min="4628" max="4864" width="9.109375" style="78"/>
    <col min="4865" max="4865" width="4.6640625" style="78" customWidth="1"/>
    <col min="4866" max="4866" width="0" style="78" hidden="1" customWidth="1"/>
    <col min="4867" max="4867" width="12.5546875" style="78" customWidth="1"/>
    <col min="4868" max="4868" width="14.44140625" style="78" customWidth="1"/>
    <col min="4869" max="4869" width="10.44140625" style="78" customWidth="1"/>
    <col min="4870" max="4870" width="12.109375" style="78" customWidth="1"/>
    <col min="4871" max="4871" width="10.33203125" style="78" customWidth="1"/>
    <col min="4872" max="4872" width="11.88671875" style="78" customWidth="1"/>
    <col min="4873" max="4873" width="5.88671875" style="78" bestFit="1" customWidth="1"/>
    <col min="4874" max="4876" width="4.6640625" style="78" customWidth="1"/>
    <col min="4877" max="4877" width="0" style="78" hidden="1" customWidth="1"/>
    <col min="4878" max="4880" width="4.6640625" style="78" customWidth="1"/>
    <col min="4881" max="4881" width="8.109375" style="78" customWidth="1"/>
    <col min="4882" max="4882" width="6.44140625" style="78" bestFit="1" customWidth="1"/>
    <col min="4883" max="4883" width="18.88671875" style="78" customWidth="1"/>
    <col min="4884" max="5120" width="9.109375" style="78"/>
    <col min="5121" max="5121" width="4.6640625" style="78" customWidth="1"/>
    <col min="5122" max="5122" width="0" style="78" hidden="1" customWidth="1"/>
    <col min="5123" max="5123" width="12.5546875" style="78" customWidth="1"/>
    <col min="5124" max="5124" width="14.44140625" style="78" customWidth="1"/>
    <col min="5125" max="5125" width="10.44140625" style="78" customWidth="1"/>
    <col min="5126" max="5126" width="12.109375" style="78" customWidth="1"/>
    <col min="5127" max="5127" width="10.33203125" style="78" customWidth="1"/>
    <col min="5128" max="5128" width="11.88671875" style="78" customWidth="1"/>
    <col min="5129" max="5129" width="5.88671875" style="78" bestFit="1" customWidth="1"/>
    <col min="5130" max="5132" width="4.6640625" style="78" customWidth="1"/>
    <col min="5133" max="5133" width="0" style="78" hidden="1" customWidth="1"/>
    <col min="5134" max="5136" width="4.6640625" style="78" customWidth="1"/>
    <col min="5137" max="5137" width="8.109375" style="78" customWidth="1"/>
    <col min="5138" max="5138" width="6.44140625" style="78" bestFit="1" customWidth="1"/>
    <col min="5139" max="5139" width="18.88671875" style="78" customWidth="1"/>
    <col min="5140" max="5376" width="9.109375" style="78"/>
    <col min="5377" max="5377" width="4.6640625" style="78" customWidth="1"/>
    <col min="5378" max="5378" width="0" style="78" hidden="1" customWidth="1"/>
    <col min="5379" max="5379" width="12.5546875" style="78" customWidth="1"/>
    <col min="5380" max="5380" width="14.44140625" style="78" customWidth="1"/>
    <col min="5381" max="5381" width="10.44140625" style="78" customWidth="1"/>
    <col min="5382" max="5382" width="12.109375" style="78" customWidth="1"/>
    <col min="5383" max="5383" width="10.33203125" style="78" customWidth="1"/>
    <col min="5384" max="5384" width="11.88671875" style="78" customWidth="1"/>
    <col min="5385" max="5385" width="5.88671875" style="78" bestFit="1" customWidth="1"/>
    <col min="5386" max="5388" width="4.6640625" style="78" customWidth="1"/>
    <col min="5389" max="5389" width="0" style="78" hidden="1" customWidth="1"/>
    <col min="5390" max="5392" width="4.6640625" style="78" customWidth="1"/>
    <col min="5393" max="5393" width="8.109375" style="78" customWidth="1"/>
    <col min="5394" max="5394" width="6.44140625" style="78" bestFit="1" customWidth="1"/>
    <col min="5395" max="5395" width="18.88671875" style="78" customWidth="1"/>
    <col min="5396" max="5632" width="9.109375" style="78"/>
    <col min="5633" max="5633" width="4.6640625" style="78" customWidth="1"/>
    <col min="5634" max="5634" width="0" style="78" hidden="1" customWidth="1"/>
    <col min="5635" max="5635" width="12.5546875" style="78" customWidth="1"/>
    <col min="5636" max="5636" width="14.44140625" style="78" customWidth="1"/>
    <col min="5637" max="5637" width="10.44140625" style="78" customWidth="1"/>
    <col min="5638" max="5638" width="12.109375" style="78" customWidth="1"/>
    <col min="5639" max="5639" width="10.33203125" style="78" customWidth="1"/>
    <col min="5640" max="5640" width="11.88671875" style="78" customWidth="1"/>
    <col min="5641" max="5641" width="5.88671875" style="78" bestFit="1" customWidth="1"/>
    <col min="5642" max="5644" width="4.6640625" style="78" customWidth="1"/>
    <col min="5645" max="5645" width="0" style="78" hidden="1" customWidth="1"/>
    <col min="5646" max="5648" width="4.6640625" style="78" customWidth="1"/>
    <col min="5649" max="5649" width="8.109375" style="78" customWidth="1"/>
    <col min="5650" max="5650" width="6.44140625" style="78" bestFit="1" customWidth="1"/>
    <col min="5651" max="5651" width="18.88671875" style="78" customWidth="1"/>
    <col min="5652" max="5888" width="9.109375" style="78"/>
    <col min="5889" max="5889" width="4.6640625" style="78" customWidth="1"/>
    <col min="5890" max="5890" width="0" style="78" hidden="1" customWidth="1"/>
    <col min="5891" max="5891" width="12.5546875" style="78" customWidth="1"/>
    <col min="5892" max="5892" width="14.44140625" style="78" customWidth="1"/>
    <col min="5893" max="5893" width="10.44140625" style="78" customWidth="1"/>
    <col min="5894" max="5894" width="12.109375" style="78" customWidth="1"/>
    <col min="5895" max="5895" width="10.33203125" style="78" customWidth="1"/>
    <col min="5896" max="5896" width="11.88671875" style="78" customWidth="1"/>
    <col min="5897" max="5897" width="5.88671875" style="78" bestFit="1" customWidth="1"/>
    <col min="5898" max="5900" width="4.6640625" style="78" customWidth="1"/>
    <col min="5901" max="5901" width="0" style="78" hidden="1" customWidth="1"/>
    <col min="5902" max="5904" width="4.6640625" style="78" customWidth="1"/>
    <col min="5905" max="5905" width="8.109375" style="78" customWidth="1"/>
    <col min="5906" max="5906" width="6.44140625" style="78" bestFit="1" customWidth="1"/>
    <col min="5907" max="5907" width="18.88671875" style="78" customWidth="1"/>
    <col min="5908" max="6144" width="9.109375" style="78"/>
    <col min="6145" max="6145" width="4.6640625" style="78" customWidth="1"/>
    <col min="6146" max="6146" width="0" style="78" hidden="1" customWidth="1"/>
    <col min="6147" max="6147" width="12.5546875" style="78" customWidth="1"/>
    <col min="6148" max="6148" width="14.44140625" style="78" customWidth="1"/>
    <col min="6149" max="6149" width="10.44140625" style="78" customWidth="1"/>
    <col min="6150" max="6150" width="12.109375" style="78" customWidth="1"/>
    <col min="6151" max="6151" width="10.33203125" style="78" customWidth="1"/>
    <col min="6152" max="6152" width="11.88671875" style="78" customWidth="1"/>
    <col min="6153" max="6153" width="5.88671875" style="78" bestFit="1" customWidth="1"/>
    <col min="6154" max="6156" width="4.6640625" style="78" customWidth="1"/>
    <col min="6157" max="6157" width="0" style="78" hidden="1" customWidth="1"/>
    <col min="6158" max="6160" width="4.6640625" style="78" customWidth="1"/>
    <col min="6161" max="6161" width="8.109375" style="78" customWidth="1"/>
    <col min="6162" max="6162" width="6.44140625" style="78" bestFit="1" customWidth="1"/>
    <col min="6163" max="6163" width="18.88671875" style="78" customWidth="1"/>
    <col min="6164" max="6400" width="9.109375" style="78"/>
    <col min="6401" max="6401" width="4.6640625" style="78" customWidth="1"/>
    <col min="6402" max="6402" width="0" style="78" hidden="1" customWidth="1"/>
    <col min="6403" max="6403" width="12.5546875" style="78" customWidth="1"/>
    <col min="6404" max="6404" width="14.44140625" style="78" customWidth="1"/>
    <col min="6405" max="6405" width="10.44140625" style="78" customWidth="1"/>
    <col min="6406" max="6406" width="12.109375" style="78" customWidth="1"/>
    <col min="6407" max="6407" width="10.33203125" style="78" customWidth="1"/>
    <col min="6408" max="6408" width="11.88671875" style="78" customWidth="1"/>
    <col min="6409" max="6409" width="5.88671875" style="78" bestFit="1" customWidth="1"/>
    <col min="6410" max="6412" width="4.6640625" style="78" customWidth="1"/>
    <col min="6413" max="6413" width="0" style="78" hidden="1" customWidth="1"/>
    <col min="6414" max="6416" width="4.6640625" style="78" customWidth="1"/>
    <col min="6417" max="6417" width="8.109375" style="78" customWidth="1"/>
    <col min="6418" max="6418" width="6.44140625" style="78" bestFit="1" customWidth="1"/>
    <col min="6419" max="6419" width="18.88671875" style="78" customWidth="1"/>
    <col min="6420" max="6656" width="9.109375" style="78"/>
    <col min="6657" max="6657" width="4.6640625" style="78" customWidth="1"/>
    <col min="6658" max="6658" width="0" style="78" hidden="1" customWidth="1"/>
    <col min="6659" max="6659" width="12.5546875" style="78" customWidth="1"/>
    <col min="6660" max="6660" width="14.44140625" style="78" customWidth="1"/>
    <col min="6661" max="6661" width="10.44140625" style="78" customWidth="1"/>
    <col min="6662" max="6662" width="12.109375" style="78" customWidth="1"/>
    <col min="6663" max="6663" width="10.33203125" style="78" customWidth="1"/>
    <col min="6664" max="6664" width="11.88671875" style="78" customWidth="1"/>
    <col min="6665" max="6665" width="5.88671875" style="78" bestFit="1" customWidth="1"/>
    <col min="6666" max="6668" width="4.6640625" style="78" customWidth="1"/>
    <col min="6669" max="6669" width="0" style="78" hidden="1" customWidth="1"/>
    <col min="6670" max="6672" width="4.6640625" style="78" customWidth="1"/>
    <col min="6673" max="6673" width="8.109375" style="78" customWidth="1"/>
    <col min="6674" max="6674" width="6.44140625" style="78" bestFit="1" customWidth="1"/>
    <col min="6675" max="6675" width="18.88671875" style="78" customWidth="1"/>
    <col min="6676" max="6912" width="9.109375" style="78"/>
    <col min="6913" max="6913" width="4.6640625" style="78" customWidth="1"/>
    <col min="6914" max="6914" width="0" style="78" hidden="1" customWidth="1"/>
    <col min="6915" max="6915" width="12.5546875" style="78" customWidth="1"/>
    <col min="6916" max="6916" width="14.44140625" style="78" customWidth="1"/>
    <col min="6917" max="6917" width="10.44140625" style="78" customWidth="1"/>
    <col min="6918" max="6918" width="12.109375" style="78" customWidth="1"/>
    <col min="6919" max="6919" width="10.33203125" style="78" customWidth="1"/>
    <col min="6920" max="6920" width="11.88671875" style="78" customWidth="1"/>
    <col min="6921" max="6921" width="5.88671875" style="78" bestFit="1" customWidth="1"/>
    <col min="6922" max="6924" width="4.6640625" style="78" customWidth="1"/>
    <col min="6925" max="6925" width="0" style="78" hidden="1" customWidth="1"/>
    <col min="6926" max="6928" width="4.6640625" style="78" customWidth="1"/>
    <col min="6929" max="6929" width="8.109375" style="78" customWidth="1"/>
    <col min="6930" max="6930" width="6.44140625" style="78" bestFit="1" customWidth="1"/>
    <col min="6931" max="6931" width="18.88671875" style="78" customWidth="1"/>
    <col min="6932" max="7168" width="9.109375" style="78"/>
    <col min="7169" max="7169" width="4.6640625" style="78" customWidth="1"/>
    <col min="7170" max="7170" width="0" style="78" hidden="1" customWidth="1"/>
    <col min="7171" max="7171" width="12.5546875" style="78" customWidth="1"/>
    <col min="7172" max="7172" width="14.44140625" style="78" customWidth="1"/>
    <col min="7173" max="7173" width="10.44140625" style="78" customWidth="1"/>
    <col min="7174" max="7174" width="12.109375" style="78" customWidth="1"/>
    <col min="7175" max="7175" width="10.33203125" style="78" customWidth="1"/>
    <col min="7176" max="7176" width="11.88671875" style="78" customWidth="1"/>
    <col min="7177" max="7177" width="5.88671875" style="78" bestFit="1" customWidth="1"/>
    <col min="7178" max="7180" width="4.6640625" style="78" customWidth="1"/>
    <col min="7181" max="7181" width="0" style="78" hidden="1" customWidth="1"/>
    <col min="7182" max="7184" width="4.6640625" style="78" customWidth="1"/>
    <col min="7185" max="7185" width="8.109375" style="78" customWidth="1"/>
    <col min="7186" max="7186" width="6.44140625" style="78" bestFit="1" customWidth="1"/>
    <col min="7187" max="7187" width="18.88671875" style="78" customWidth="1"/>
    <col min="7188" max="7424" width="9.109375" style="78"/>
    <col min="7425" max="7425" width="4.6640625" style="78" customWidth="1"/>
    <col min="7426" max="7426" width="0" style="78" hidden="1" customWidth="1"/>
    <col min="7427" max="7427" width="12.5546875" style="78" customWidth="1"/>
    <col min="7428" max="7428" width="14.44140625" style="78" customWidth="1"/>
    <col min="7429" max="7429" width="10.44140625" style="78" customWidth="1"/>
    <col min="7430" max="7430" width="12.109375" style="78" customWidth="1"/>
    <col min="7431" max="7431" width="10.33203125" style="78" customWidth="1"/>
    <col min="7432" max="7432" width="11.88671875" style="78" customWidth="1"/>
    <col min="7433" max="7433" width="5.88671875" style="78" bestFit="1" customWidth="1"/>
    <col min="7434" max="7436" width="4.6640625" style="78" customWidth="1"/>
    <col min="7437" max="7437" width="0" style="78" hidden="1" customWidth="1"/>
    <col min="7438" max="7440" width="4.6640625" style="78" customWidth="1"/>
    <col min="7441" max="7441" width="8.109375" style="78" customWidth="1"/>
    <col min="7442" max="7442" width="6.44140625" style="78" bestFit="1" customWidth="1"/>
    <col min="7443" max="7443" width="18.88671875" style="78" customWidth="1"/>
    <col min="7444" max="7680" width="9.109375" style="78"/>
    <col min="7681" max="7681" width="4.6640625" style="78" customWidth="1"/>
    <col min="7682" max="7682" width="0" style="78" hidden="1" customWidth="1"/>
    <col min="7683" max="7683" width="12.5546875" style="78" customWidth="1"/>
    <col min="7684" max="7684" width="14.44140625" style="78" customWidth="1"/>
    <col min="7685" max="7685" width="10.44140625" style="78" customWidth="1"/>
    <col min="7686" max="7686" width="12.109375" style="78" customWidth="1"/>
    <col min="7687" max="7687" width="10.33203125" style="78" customWidth="1"/>
    <col min="7688" max="7688" width="11.88671875" style="78" customWidth="1"/>
    <col min="7689" max="7689" width="5.88671875" style="78" bestFit="1" customWidth="1"/>
    <col min="7690" max="7692" width="4.6640625" style="78" customWidth="1"/>
    <col min="7693" max="7693" width="0" style="78" hidden="1" customWidth="1"/>
    <col min="7694" max="7696" width="4.6640625" style="78" customWidth="1"/>
    <col min="7697" max="7697" width="8.109375" style="78" customWidth="1"/>
    <col min="7698" max="7698" width="6.44140625" style="78" bestFit="1" customWidth="1"/>
    <col min="7699" max="7699" width="18.88671875" style="78" customWidth="1"/>
    <col min="7700" max="7936" width="9.109375" style="78"/>
    <col min="7937" max="7937" width="4.6640625" style="78" customWidth="1"/>
    <col min="7938" max="7938" width="0" style="78" hidden="1" customWidth="1"/>
    <col min="7939" max="7939" width="12.5546875" style="78" customWidth="1"/>
    <col min="7940" max="7940" width="14.44140625" style="78" customWidth="1"/>
    <col min="7941" max="7941" width="10.44140625" style="78" customWidth="1"/>
    <col min="7942" max="7942" width="12.109375" style="78" customWidth="1"/>
    <col min="7943" max="7943" width="10.33203125" style="78" customWidth="1"/>
    <col min="7944" max="7944" width="11.88671875" style="78" customWidth="1"/>
    <col min="7945" max="7945" width="5.88671875" style="78" bestFit="1" customWidth="1"/>
    <col min="7946" max="7948" width="4.6640625" style="78" customWidth="1"/>
    <col min="7949" max="7949" width="0" style="78" hidden="1" customWidth="1"/>
    <col min="7950" max="7952" width="4.6640625" style="78" customWidth="1"/>
    <col min="7953" max="7953" width="8.109375" style="78" customWidth="1"/>
    <col min="7954" max="7954" width="6.44140625" style="78" bestFit="1" customWidth="1"/>
    <col min="7955" max="7955" width="18.88671875" style="78" customWidth="1"/>
    <col min="7956" max="8192" width="9.109375" style="78"/>
    <col min="8193" max="8193" width="4.6640625" style="78" customWidth="1"/>
    <col min="8194" max="8194" width="0" style="78" hidden="1" customWidth="1"/>
    <col min="8195" max="8195" width="12.5546875" style="78" customWidth="1"/>
    <col min="8196" max="8196" width="14.44140625" style="78" customWidth="1"/>
    <col min="8197" max="8197" width="10.44140625" style="78" customWidth="1"/>
    <col min="8198" max="8198" width="12.109375" style="78" customWidth="1"/>
    <col min="8199" max="8199" width="10.33203125" style="78" customWidth="1"/>
    <col min="8200" max="8200" width="11.88671875" style="78" customWidth="1"/>
    <col min="8201" max="8201" width="5.88671875" style="78" bestFit="1" customWidth="1"/>
    <col min="8202" max="8204" width="4.6640625" style="78" customWidth="1"/>
    <col min="8205" max="8205" width="0" style="78" hidden="1" customWidth="1"/>
    <col min="8206" max="8208" width="4.6640625" style="78" customWidth="1"/>
    <col min="8209" max="8209" width="8.109375" style="78" customWidth="1"/>
    <col min="8210" max="8210" width="6.44140625" style="78" bestFit="1" customWidth="1"/>
    <col min="8211" max="8211" width="18.88671875" style="78" customWidth="1"/>
    <col min="8212" max="8448" width="9.109375" style="78"/>
    <col min="8449" max="8449" width="4.6640625" style="78" customWidth="1"/>
    <col min="8450" max="8450" width="0" style="78" hidden="1" customWidth="1"/>
    <col min="8451" max="8451" width="12.5546875" style="78" customWidth="1"/>
    <col min="8452" max="8452" width="14.44140625" style="78" customWidth="1"/>
    <col min="8453" max="8453" width="10.44140625" style="78" customWidth="1"/>
    <col min="8454" max="8454" width="12.109375" style="78" customWidth="1"/>
    <col min="8455" max="8455" width="10.33203125" style="78" customWidth="1"/>
    <col min="8456" max="8456" width="11.88671875" style="78" customWidth="1"/>
    <col min="8457" max="8457" width="5.88671875" style="78" bestFit="1" customWidth="1"/>
    <col min="8458" max="8460" width="4.6640625" style="78" customWidth="1"/>
    <col min="8461" max="8461" width="0" style="78" hidden="1" customWidth="1"/>
    <col min="8462" max="8464" width="4.6640625" style="78" customWidth="1"/>
    <col min="8465" max="8465" width="8.109375" style="78" customWidth="1"/>
    <col min="8466" max="8466" width="6.44140625" style="78" bestFit="1" customWidth="1"/>
    <col min="8467" max="8467" width="18.88671875" style="78" customWidth="1"/>
    <col min="8468" max="8704" width="9.109375" style="78"/>
    <col min="8705" max="8705" width="4.6640625" style="78" customWidth="1"/>
    <col min="8706" max="8706" width="0" style="78" hidden="1" customWidth="1"/>
    <col min="8707" max="8707" width="12.5546875" style="78" customWidth="1"/>
    <col min="8708" max="8708" width="14.44140625" style="78" customWidth="1"/>
    <col min="8709" max="8709" width="10.44140625" style="78" customWidth="1"/>
    <col min="8710" max="8710" width="12.109375" style="78" customWidth="1"/>
    <col min="8711" max="8711" width="10.33203125" style="78" customWidth="1"/>
    <col min="8712" max="8712" width="11.88671875" style="78" customWidth="1"/>
    <col min="8713" max="8713" width="5.88671875" style="78" bestFit="1" customWidth="1"/>
    <col min="8714" max="8716" width="4.6640625" style="78" customWidth="1"/>
    <col min="8717" max="8717" width="0" style="78" hidden="1" customWidth="1"/>
    <col min="8718" max="8720" width="4.6640625" style="78" customWidth="1"/>
    <col min="8721" max="8721" width="8.109375" style="78" customWidth="1"/>
    <col min="8722" max="8722" width="6.44140625" style="78" bestFit="1" customWidth="1"/>
    <col min="8723" max="8723" width="18.88671875" style="78" customWidth="1"/>
    <col min="8724" max="8960" width="9.109375" style="78"/>
    <col min="8961" max="8961" width="4.6640625" style="78" customWidth="1"/>
    <col min="8962" max="8962" width="0" style="78" hidden="1" customWidth="1"/>
    <col min="8963" max="8963" width="12.5546875" style="78" customWidth="1"/>
    <col min="8964" max="8964" width="14.44140625" style="78" customWidth="1"/>
    <col min="8965" max="8965" width="10.44140625" style="78" customWidth="1"/>
    <col min="8966" max="8966" width="12.109375" style="78" customWidth="1"/>
    <col min="8967" max="8967" width="10.33203125" style="78" customWidth="1"/>
    <col min="8968" max="8968" width="11.88671875" style="78" customWidth="1"/>
    <col min="8969" max="8969" width="5.88671875" style="78" bestFit="1" customWidth="1"/>
    <col min="8970" max="8972" width="4.6640625" style="78" customWidth="1"/>
    <col min="8973" max="8973" width="0" style="78" hidden="1" customWidth="1"/>
    <col min="8974" max="8976" width="4.6640625" style="78" customWidth="1"/>
    <col min="8977" max="8977" width="8.109375" style="78" customWidth="1"/>
    <col min="8978" max="8978" width="6.44140625" style="78" bestFit="1" customWidth="1"/>
    <col min="8979" max="8979" width="18.88671875" style="78" customWidth="1"/>
    <col min="8980" max="9216" width="9.109375" style="78"/>
    <col min="9217" max="9217" width="4.6640625" style="78" customWidth="1"/>
    <col min="9218" max="9218" width="0" style="78" hidden="1" customWidth="1"/>
    <col min="9219" max="9219" width="12.5546875" style="78" customWidth="1"/>
    <col min="9220" max="9220" width="14.44140625" style="78" customWidth="1"/>
    <col min="9221" max="9221" width="10.44140625" style="78" customWidth="1"/>
    <col min="9222" max="9222" width="12.109375" style="78" customWidth="1"/>
    <col min="9223" max="9223" width="10.33203125" style="78" customWidth="1"/>
    <col min="9224" max="9224" width="11.88671875" style="78" customWidth="1"/>
    <col min="9225" max="9225" width="5.88671875" style="78" bestFit="1" customWidth="1"/>
    <col min="9226" max="9228" width="4.6640625" style="78" customWidth="1"/>
    <col min="9229" max="9229" width="0" style="78" hidden="1" customWidth="1"/>
    <col min="9230" max="9232" width="4.6640625" style="78" customWidth="1"/>
    <col min="9233" max="9233" width="8.109375" style="78" customWidth="1"/>
    <col min="9234" max="9234" width="6.44140625" style="78" bestFit="1" customWidth="1"/>
    <col min="9235" max="9235" width="18.88671875" style="78" customWidth="1"/>
    <col min="9236" max="9472" width="9.109375" style="78"/>
    <col min="9473" max="9473" width="4.6640625" style="78" customWidth="1"/>
    <col min="9474" max="9474" width="0" style="78" hidden="1" customWidth="1"/>
    <col min="9475" max="9475" width="12.5546875" style="78" customWidth="1"/>
    <col min="9476" max="9476" width="14.44140625" style="78" customWidth="1"/>
    <col min="9477" max="9477" width="10.44140625" style="78" customWidth="1"/>
    <col min="9478" max="9478" width="12.109375" style="78" customWidth="1"/>
    <col min="9479" max="9479" width="10.33203125" style="78" customWidth="1"/>
    <col min="9480" max="9480" width="11.88671875" style="78" customWidth="1"/>
    <col min="9481" max="9481" width="5.88671875" style="78" bestFit="1" customWidth="1"/>
    <col min="9482" max="9484" width="4.6640625" style="78" customWidth="1"/>
    <col min="9485" max="9485" width="0" style="78" hidden="1" customWidth="1"/>
    <col min="9486" max="9488" width="4.6640625" style="78" customWidth="1"/>
    <col min="9489" max="9489" width="8.109375" style="78" customWidth="1"/>
    <col min="9490" max="9490" width="6.44140625" style="78" bestFit="1" customWidth="1"/>
    <col min="9491" max="9491" width="18.88671875" style="78" customWidth="1"/>
    <col min="9492" max="9728" width="9.109375" style="78"/>
    <col min="9729" max="9729" width="4.6640625" style="78" customWidth="1"/>
    <col min="9730" max="9730" width="0" style="78" hidden="1" customWidth="1"/>
    <col min="9731" max="9731" width="12.5546875" style="78" customWidth="1"/>
    <col min="9732" max="9732" width="14.44140625" style="78" customWidth="1"/>
    <col min="9733" max="9733" width="10.44140625" style="78" customWidth="1"/>
    <col min="9734" max="9734" width="12.109375" style="78" customWidth="1"/>
    <col min="9735" max="9735" width="10.33203125" style="78" customWidth="1"/>
    <col min="9736" max="9736" width="11.88671875" style="78" customWidth="1"/>
    <col min="9737" max="9737" width="5.88671875" style="78" bestFit="1" customWidth="1"/>
    <col min="9738" max="9740" width="4.6640625" style="78" customWidth="1"/>
    <col min="9741" max="9741" width="0" style="78" hidden="1" customWidth="1"/>
    <col min="9742" max="9744" width="4.6640625" style="78" customWidth="1"/>
    <col min="9745" max="9745" width="8.109375" style="78" customWidth="1"/>
    <col min="9746" max="9746" width="6.44140625" style="78" bestFit="1" customWidth="1"/>
    <col min="9747" max="9747" width="18.88671875" style="78" customWidth="1"/>
    <col min="9748" max="9984" width="9.109375" style="78"/>
    <col min="9985" max="9985" width="4.6640625" style="78" customWidth="1"/>
    <col min="9986" max="9986" width="0" style="78" hidden="1" customWidth="1"/>
    <col min="9987" max="9987" width="12.5546875" style="78" customWidth="1"/>
    <col min="9988" max="9988" width="14.44140625" style="78" customWidth="1"/>
    <col min="9989" max="9989" width="10.44140625" style="78" customWidth="1"/>
    <col min="9990" max="9990" width="12.109375" style="78" customWidth="1"/>
    <col min="9991" max="9991" width="10.33203125" style="78" customWidth="1"/>
    <col min="9992" max="9992" width="11.88671875" style="78" customWidth="1"/>
    <col min="9993" max="9993" width="5.88671875" style="78" bestFit="1" customWidth="1"/>
    <col min="9994" max="9996" width="4.6640625" style="78" customWidth="1"/>
    <col min="9997" max="9997" width="0" style="78" hidden="1" customWidth="1"/>
    <col min="9998" max="10000" width="4.6640625" style="78" customWidth="1"/>
    <col min="10001" max="10001" width="8.109375" style="78" customWidth="1"/>
    <col min="10002" max="10002" width="6.44140625" style="78" bestFit="1" customWidth="1"/>
    <col min="10003" max="10003" width="18.88671875" style="78" customWidth="1"/>
    <col min="10004" max="10240" width="9.109375" style="78"/>
    <col min="10241" max="10241" width="4.6640625" style="78" customWidth="1"/>
    <col min="10242" max="10242" width="0" style="78" hidden="1" customWidth="1"/>
    <col min="10243" max="10243" width="12.5546875" style="78" customWidth="1"/>
    <col min="10244" max="10244" width="14.44140625" style="78" customWidth="1"/>
    <col min="10245" max="10245" width="10.44140625" style="78" customWidth="1"/>
    <col min="10246" max="10246" width="12.109375" style="78" customWidth="1"/>
    <col min="10247" max="10247" width="10.33203125" style="78" customWidth="1"/>
    <col min="10248" max="10248" width="11.88671875" style="78" customWidth="1"/>
    <col min="10249" max="10249" width="5.88671875" style="78" bestFit="1" customWidth="1"/>
    <col min="10250" max="10252" width="4.6640625" style="78" customWidth="1"/>
    <col min="10253" max="10253" width="0" style="78" hidden="1" customWidth="1"/>
    <col min="10254" max="10256" width="4.6640625" style="78" customWidth="1"/>
    <col min="10257" max="10257" width="8.109375" style="78" customWidth="1"/>
    <col min="10258" max="10258" width="6.44140625" style="78" bestFit="1" customWidth="1"/>
    <col min="10259" max="10259" width="18.88671875" style="78" customWidth="1"/>
    <col min="10260" max="10496" width="9.109375" style="78"/>
    <col min="10497" max="10497" width="4.6640625" style="78" customWidth="1"/>
    <col min="10498" max="10498" width="0" style="78" hidden="1" customWidth="1"/>
    <col min="10499" max="10499" width="12.5546875" style="78" customWidth="1"/>
    <col min="10500" max="10500" width="14.44140625" style="78" customWidth="1"/>
    <col min="10501" max="10501" width="10.44140625" style="78" customWidth="1"/>
    <col min="10502" max="10502" width="12.109375" style="78" customWidth="1"/>
    <col min="10503" max="10503" width="10.33203125" style="78" customWidth="1"/>
    <col min="10504" max="10504" width="11.88671875" style="78" customWidth="1"/>
    <col min="10505" max="10505" width="5.88671875" style="78" bestFit="1" customWidth="1"/>
    <col min="10506" max="10508" width="4.6640625" style="78" customWidth="1"/>
    <col min="10509" max="10509" width="0" style="78" hidden="1" customWidth="1"/>
    <col min="10510" max="10512" width="4.6640625" style="78" customWidth="1"/>
    <col min="10513" max="10513" width="8.109375" style="78" customWidth="1"/>
    <col min="10514" max="10514" width="6.44140625" style="78" bestFit="1" customWidth="1"/>
    <col min="10515" max="10515" width="18.88671875" style="78" customWidth="1"/>
    <col min="10516" max="10752" width="9.109375" style="78"/>
    <col min="10753" max="10753" width="4.6640625" style="78" customWidth="1"/>
    <col min="10754" max="10754" width="0" style="78" hidden="1" customWidth="1"/>
    <col min="10755" max="10755" width="12.5546875" style="78" customWidth="1"/>
    <col min="10756" max="10756" width="14.44140625" style="78" customWidth="1"/>
    <col min="10757" max="10757" width="10.44140625" style="78" customWidth="1"/>
    <col min="10758" max="10758" width="12.109375" style="78" customWidth="1"/>
    <col min="10759" max="10759" width="10.33203125" style="78" customWidth="1"/>
    <col min="10760" max="10760" width="11.88671875" style="78" customWidth="1"/>
    <col min="10761" max="10761" width="5.88671875" style="78" bestFit="1" customWidth="1"/>
    <col min="10762" max="10764" width="4.6640625" style="78" customWidth="1"/>
    <col min="10765" max="10765" width="0" style="78" hidden="1" customWidth="1"/>
    <col min="10766" max="10768" width="4.6640625" style="78" customWidth="1"/>
    <col min="10769" max="10769" width="8.109375" style="78" customWidth="1"/>
    <col min="10770" max="10770" width="6.44140625" style="78" bestFit="1" customWidth="1"/>
    <col min="10771" max="10771" width="18.88671875" style="78" customWidth="1"/>
    <col min="10772" max="11008" width="9.109375" style="78"/>
    <col min="11009" max="11009" width="4.6640625" style="78" customWidth="1"/>
    <col min="11010" max="11010" width="0" style="78" hidden="1" customWidth="1"/>
    <col min="11011" max="11011" width="12.5546875" style="78" customWidth="1"/>
    <col min="11012" max="11012" width="14.44140625" style="78" customWidth="1"/>
    <col min="11013" max="11013" width="10.44140625" style="78" customWidth="1"/>
    <col min="11014" max="11014" width="12.109375" style="78" customWidth="1"/>
    <col min="11015" max="11015" width="10.33203125" style="78" customWidth="1"/>
    <col min="11016" max="11016" width="11.88671875" style="78" customWidth="1"/>
    <col min="11017" max="11017" width="5.88671875" style="78" bestFit="1" customWidth="1"/>
    <col min="11018" max="11020" width="4.6640625" style="78" customWidth="1"/>
    <col min="11021" max="11021" width="0" style="78" hidden="1" customWidth="1"/>
    <col min="11022" max="11024" width="4.6640625" style="78" customWidth="1"/>
    <col min="11025" max="11025" width="8.109375" style="78" customWidth="1"/>
    <col min="11026" max="11026" width="6.44140625" style="78" bestFit="1" customWidth="1"/>
    <col min="11027" max="11027" width="18.88671875" style="78" customWidth="1"/>
    <col min="11028" max="11264" width="9.109375" style="78"/>
    <col min="11265" max="11265" width="4.6640625" style="78" customWidth="1"/>
    <col min="11266" max="11266" width="0" style="78" hidden="1" customWidth="1"/>
    <col min="11267" max="11267" width="12.5546875" style="78" customWidth="1"/>
    <col min="11268" max="11268" width="14.44140625" style="78" customWidth="1"/>
    <col min="11269" max="11269" width="10.44140625" style="78" customWidth="1"/>
    <col min="11270" max="11270" width="12.109375" style="78" customWidth="1"/>
    <col min="11271" max="11271" width="10.33203125" style="78" customWidth="1"/>
    <col min="11272" max="11272" width="11.88671875" style="78" customWidth="1"/>
    <col min="11273" max="11273" width="5.88671875" style="78" bestFit="1" customWidth="1"/>
    <col min="11274" max="11276" width="4.6640625" style="78" customWidth="1"/>
    <col min="11277" max="11277" width="0" style="78" hidden="1" customWidth="1"/>
    <col min="11278" max="11280" width="4.6640625" style="78" customWidth="1"/>
    <col min="11281" max="11281" width="8.109375" style="78" customWidth="1"/>
    <col min="11282" max="11282" width="6.44140625" style="78" bestFit="1" customWidth="1"/>
    <col min="11283" max="11283" width="18.88671875" style="78" customWidth="1"/>
    <col min="11284" max="11520" width="9.109375" style="78"/>
    <col min="11521" max="11521" width="4.6640625" style="78" customWidth="1"/>
    <col min="11522" max="11522" width="0" style="78" hidden="1" customWidth="1"/>
    <col min="11523" max="11523" width="12.5546875" style="78" customWidth="1"/>
    <col min="11524" max="11524" width="14.44140625" style="78" customWidth="1"/>
    <col min="11525" max="11525" width="10.44140625" style="78" customWidth="1"/>
    <col min="11526" max="11526" width="12.109375" style="78" customWidth="1"/>
    <col min="11527" max="11527" width="10.33203125" style="78" customWidth="1"/>
    <col min="11528" max="11528" width="11.88671875" style="78" customWidth="1"/>
    <col min="11529" max="11529" width="5.88671875" style="78" bestFit="1" customWidth="1"/>
    <col min="11530" max="11532" width="4.6640625" style="78" customWidth="1"/>
    <col min="11533" max="11533" width="0" style="78" hidden="1" customWidth="1"/>
    <col min="11534" max="11536" width="4.6640625" style="78" customWidth="1"/>
    <col min="11537" max="11537" width="8.109375" style="78" customWidth="1"/>
    <col min="11538" max="11538" width="6.44140625" style="78" bestFit="1" customWidth="1"/>
    <col min="11539" max="11539" width="18.88671875" style="78" customWidth="1"/>
    <col min="11540" max="11776" width="9.109375" style="78"/>
    <col min="11777" max="11777" width="4.6640625" style="78" customWidth="1"/>
    <col min="11778" max="11778" width="0" style="78" hidden="1" customWidth="1"/>
    <col min="11779" max="11779" width="12.5546875" style="78" customWidth="1"/>
    <col min="11780" max="11780" width="14.44140625" style="78" customWidth="1"/>
    <col min="11781" max="11781" width="10.44140625" style="78" customWidth="1"/>
    <col min="11782" max="11782" width="12.109375" style="78" customWidth="1"/>
    <col min="11783" max="11783" width="10.33203125" style="78" customWidth="1"/>
    <col min="11784" max="11784" width="11.88671875" style="78" customWidth="1"/>
    <col min="11785" max="11785" width="5.88671875" style="78" bestFit="1" customWidth="1"/>
    <col min="11786" max="11788" width="4.6640625" style="78" customWidth="1"/>
    <col min="11789" max="11789" width="0" style="78" hidden="1" customWidth="1"/>
    <col min="11790" max="11792" width="4.6640625" style="78" customWidth="1"/>
    <col min="11793" max="11793" width="8.109375" style="78" customWidth="1"/>
    <col min="11794" max="11794" width="6.44140625" style="78" bestFit="1" customWidth="1"/>
    <col min="11795" max="11795" width="18.88671875" style="78" customWidth="1"/>
    <col min="11796" max="12032" width="9.109375" style="78"/>
    <col min="12033" max="12033" width="4.6640625" style="78" customWidth="1"/>
    <col min="12034" max="12034" width="0" style="78" hidden="1" customWidth="1"/>
    <col min="12035" max="12035" width="12.5546875" style="78" customWidth="1"/>
    <col min="12036" max="12036" width="14.44140625" style="78" customWidth="1"/>
    <col min="12037" max="12037" width="10.44140625" style="78" customWidth="1"/>
    <col min="12038" max="12038" width="12.109375" style="78" customWidth="1"/>
    <col min="12039" max="12039" width="10.33203125" style="78" customWidth="1"/>
    <col min="12040" max="12040" width="11.88671875" style="78" customWidth="1"/>
    <col min="12041" max="12041" width="5.88671875" style="78" bestFit="1" customWidth="1"/>
    <col min="12042" max="12044" width="4.6640625" style="78" customWidth="1"/>
    <col min="12045" max="12045" width="0" style="78" hidden="1" customWidth="1"/>
    <col min="12046" max="12048" width="4.6640625" style="78" customWidth="1"/>
    <col min="12049" max="12049" width="8.109375" style="78" customWidth="1"/>
    <col min="12050" max="12050" width="6.44140625" style="78" bestFit="1" customWidth="1"/>
    <col min="12051" max="12051" width="18.88671875" style="78" customWidth="1"/>
    <col min="12052" max="12288" width="9.109375" style="78"/>
    <col min="12289" max="12289" width="4.6640625" style="78" customWidth="1"/>
    <col min="12290" max="12290" width="0" style="78" hidden="1" customWidth="1"/>
    <col min="12291" max="12291" width="12.5546875" style="78" customWidth="1"/>
    <col min="12292" max="12292" width="14.44140625" style="78" customWidth="1"/>
    <col min="12293" max="12293" width="10.44140625" style="78" customWidth="1"/>
    <col min="12294" max="12294" width="12.109375" style="78" customWidth="1"/>
    <col min="12295" max="12295" width="10.33203125" style="78" customWidth="1"/>
    <col min="12296" max="12296" width="11.88671875" style="78" customWidth="1"/>
    <col min="12297" max="12297" width="5.88671875" style="78" bestFit="1" customWidth="1"/>
    <col min="12298" max="12300" width="4.6640625" style="78" customWidth="1"/>
    <col min="12301" max="12301" width="0" style="78" hidden="1" customWidth="1"/>
    <col min="12302" max="12304" width="4.6640625" style="78" customWidth="1"/>
    <col min="12305" max="12305" width="8.109375" style="78" customWidth="1"/>
    <col min="12306" max="12306" width="6.44140625" style="78" bestFit="1" customWidth="1"/>
    <col min="12307" max="12307" width="18.88671875" style="78" customWidth="1"/>
    <col min="12308" max="12544" width="9.109375" style="78"/>
    <col min="12545" max="12545" width="4.6640625" style="78" customWidth="1"/>
    <col min="12546" max="12546" width="0" style="78" hidden="1" customWidth="1"/>
    <col min="12547" max="12547" width="12.5546875" style="78" customWidth="1"/>
    <col min="12548" max="12548" width="14.44140625" style="78" customWidth="1"/>
    <col min="12549" max="12549" width="10.44140625" style="78" customWidth="1"/>
    <col min="12550" max="12550" width="12.109375" style="78" customWidth="1"/>
    <col min="12551" max="12551" width="10.33203125" style="78" customWidth="1"/>
    <col min="12552" max="12552" width="11.88671875" style="78" customWidth="1"/>
    <col min="12553" max="12553" width="5.88671875" style="78" bestFit="1" customWidth="1"/>
    <col min="12554" max="12556" width="4.6640625" style="78" customWidth="1"/>
    <col min="12557" max="12557" width="0" style="78" hidden="1" customWidth="1"/>
    <col min="12558" max="12560" width="4.6640625" style="78" customWidth="1"/>
    <col min="12561" max="12561" width="8.109375" style="78" customWidth="1"/>
    <col min="12562" max="12562" width="6.44140625" style="78" bestFit="1" customWidth="1"/>
    <col min="12563" max="12563" width="18.88671875" style="78" customWidth="1"/>
    <col min="12564" max="12800" width="9.109375" style="78"/>
    <col min="12801" max="12801" width="4.6640625" style="78" customWidth="1"/>
    <col min="12802" max="12802" width="0" style="78" hidden="1" customWidth="1"/>
    <col min="12803" max="12803" width="12.5546875" style="78" customWidth="1"/>
    <col min="12804" max="12804" width="14.44140625" style="78" customWidth="1"/>
    <col min="12805" max="12805" width="10.44140625" style="78" customWidth="1"/>
    <col min="12806" max="12806" width="12.109375" style="78" customWidth="1"/>
    <col min="12807" max="12807" width="10.33203125" style="78" customWidth="1"/>
    <col min="12808" max="12808" width="11.88671875" style="78" customWidth="1"/>
    <col min="12809" max="12809" width="5.88671875" style="78" bestFit="1" customWidth="1"/>
    <col min="12810" max="12812" width="4.6640625" style="78" customWidth="1"/>
    <col min="12813" max="12813" width="0" style="78" hidden="1" customWidth="1"/>
    <col min="12814" max="12816" width="4.6640625" style="78" customWidth="1"/>
    <col min="12817" max="12817" width="8.109375" style="78" customWidth="1"/>
    <col min="12818" max="12818" width="6.44140625" style="78" bestFit="1" customWidth="1"/>
    <col min="12819" max="12819" width="18.88671875" style="78" customWidth="1"/>
    <col min="12820" max="13056" width="9.109375" style="78"/>
    <col min="13057" max="13057" width="4.6640625" style="78" customWidth="1"/>
    <col min="13058" max="13058" width="0" style="78" hidden="1" customWidth="1"/>
    <col min="13059" max="13059" width="12.5546875" style="78" customWidth="1"/>
    <col min="13060" max="13060" width="14.44140625" style="78" customWidth="1"/>
    <col min="13061" max="13061" width="10.44140625" style="78" customWidth="1"/>
    <col min="13062" max="13062" width="12.109375" style="78" customWidth="1"/>
    <col min="13063" max="13063" width="10.33203125" style="78" customWidth="1"/>
    <col min="13064" max="13064" width="11.88671875" style="78" customWidth="1"/>
    <col min="13065" max="13065" width="5.88671875" style="78" bestFit="1" customWidth="1"/>
    <col min="13066" max="13068" width="4.6640625" style="78" customWidth="1"/>
    <col min="13069" max="13069" width="0" style="78" hidden="1" customWidth="1"/>
    <col min="13070" max="13072" width="4.6640625" style="78" customWidth="1"/>
    <col min="13073" max="13073" width="8.109375" style="78" customWidth="1"/>
    <col min="13074" max="13074" width="6.44140625" style="78" bestFit="1" customWidth="1"/>
    <col min="13075" max="13075" width="18.88671875" style="78" customWidth="1"/>
    <col min="13076" max="13312" width="9.109375" style="78"/>
    <col min="13313" max="13313" width="4.6640625" style="78" customWidth="1"/>
    <col min="13314" max="13314" width="0" style="78" hidden="1" customWidth="1"/>
    <col min="13315" max="13315" width="12.5546875" style="78" customWidth="1"/>
    <col min="13316" max="13316" width="14.44140625" style="78" customWidth="1"/>
    <col min="13317" max="13317" width="10.44140625" style="78" customWidth="1"/>
    <col min="13318" max="13318" width="12.109375" style="78" customWidth="1"/>
    <col min="13319" max="13319" width="10.33203125" style="78" customWidth="1"/>
    <col min="13320" max="13320" width="11.88671875" style="78" customWidth="1"/>
    <col min="13321" max="13321" width="5.88671875" style="78" bestFit="1" customWidth="1"/>
    <col min="13322" max="13324" width="4.6640625" style="78" customWidth="1"/>
    <col min="13325" max="13325" width="0" style="78" hidden="1" customWidth="1"/>
    <col min="13326" max="13328" width="4.6640625" style="78" customWidth="1"/>
    <col min="13329" max="13329" width="8.109375" style="78" customWidth="1"/>
    <col min="13330" max="13330" width="6.44140625" style="78" bestFit="1" customWidth="1"/>
    <col min="13331" max="13331" width="18.88671875" style="78" customWidth="1"/>
    <col min="13332" max="13568" width="9.109375" style="78"/>
    <col min="13569" max="13569" width="4.6640625" style="78" customWidth="1"/>
    <col min="13570" max="13570" width="0" style="78" hidden="1" customWidth="1"/>
    <col min="13571" max="13571" width="12.5546875" style="78" customWidth="1"/>
    <col min="13572" max="13572" width="14.44140625" style="78" customWidth="1"/>
    <col min="13573" max="13573" width="10.44140625" style="78" customWidth="1"/>
    <col min="13574" max="13574" width="12.109375" style="78" customWidth="1"/>
    <col min="13575" max="13575" width="10.33203125" style="78" customWidth="1"/>
    <col min="13576" max="13576" width="11.88671875" style="78" customWidth="1"/>
    <col min="13577" max="13577" width="5.88671875" style="78" bestFit="1" customWidth="1"/>
    <col min="13578" max="13580" width="4.6640625" style="78" customWidth="1"/>
    <col min="13581" max="13581" width="0" style="78" hidden="1" customWidth="1"/>
    <col min="13582" max="13584" width="4.6640625" style="78" customWidth="1"/>
    <col min="13585" max="13585" width="8.109375" style="78" customWidth="1"/>
    <col min="13586" max="13586" width="6.44140625" style="78" bestFit="1" customWidth="1"/>
    <col min="13587" max="13587" width="18.88671875" style="78" customWidth="1"/>
    <col min="13588" max="13824" width="9.109375" style="78"/>
    <col min="13825" max="13825" width="4.6640625" style="78" customWidth="1"/>
    <col min="13826" max="13826" width="0" style="78" hidden="1" customWidth="1"/>
    <col min="13827" max="13827" width="12.5546875" style="78" customWidth="1"/>
    <col min="13828" max="13828" width="14.44140625" style="78" customWidth="1"/>
    <col min="13829" max="13829" width="10.44140625" style="78" customWidth="1"/>
    <col min="13830" max="13830" width="12.109375" style="78" customWidth="1"/>
    <col min="13831" max="13831" width="10.33203125" style="78" customWidth="1"/>
    <col min="13832" max="13832" width="11.88671875" style="78" customWidth="1"/>
    <col min="13833" max="13833" width="5.88671875" style="78" bestFit="1" customWidth="1"/>
    <col min="13834" max="13836" width="4.6640625" style="78" customWidth="1"/>
    <col min="13837" max="13837" width="0" style="78" hidden="1" customWidth="1"/>
    <col min="13838" max="13840" width="4.6640625" style="78" customWidth="1"/>
    <col min="13841" max="13841" width="8.109375" style="78" customWidth="1"/>
    <col min="13842" max="13842" width="6.44140625" style="78" bestFit="1" customWidth="1"/>
    <col min="13843" max="13843" width="18.88671875" style="78" customWidth="1"/>
    <col min="13844" max="14080" width="9.109375" style="78"/>
    <col min="14081" max="14081" width="4.6640625" style="78" customWidth="1"/>
    <col min="14082" max="14082" width="0" style="78" hidden="1" customWidth="1"/>
    <col min="14083" max="14083" width="12.5546875" style="78" customWidth="1"/>
    <col min="14084" max="14084" width="14.44140625" style="78" customWidth="1"/>
    <col min="14085" max="14085" width="10.44140625" style="78" customWidth="1"/>
    <col min="14086" max="14086" width="12.109375" style="78" customWidth="1"/>
    <col min="14087" max="14087" width="10.33203125" style="78" customWidth="1"/>
    <col min="14088" max="14088" width="11.88671875" style="78" customWidth="1"/>
    <col min="14089" max="14089" width="5.88671875" style="78" bestFit="1" customWidth="1"/>
    <col min="14090" max="14092" width="4.6640625" style="78" customWidth="1"/>
    <col min="14093" max="14093" width="0" style="78" hidden="1" customWidth="1"/>
    <col min="14094" max="14096" width="4.6640625" style="78" customWidth="1"/>
    <col min="14097" max="14097" width="8.109375" style="78" customWidth="1"/>
    <col min="14098" max="14098" width="6.44140625" style="78" bestFit="1" customWidth="1"/>
    <col min="14099" max="14099" width="18.88671875" style="78" customWidth="1"/>
    <col min="14100" max="14336" width="9.109375" style="78"/>
    <col min="14337" max="14337" width="4.6640625" style="78" customWidth="1"/>
    <col min="14338" max="14338" width="0" style="78" hidden="1" customWidth="1"/>
    <col min="14339" max="14339" width="12.5546875" style="78" customWidth="1"/>
    <col min="14340" max="14340" width="14.44140625" style="78" customWidth="1"/>
    <col min="14341" max="14341" width="10.44140625" style="78" customWidth="1"/>
    <col min="14342" max="14342" width="12.109375" style="78" customWidth="1"/>
    <col min="14343" max="14343" width="10.33203125" style="78" customWidth="1"/>
    <col min="14344" max="14344" width="11.88671875" style="78" customWidth="1"/>
    <col min="14345" max="14345" width="5.88671875" style="78" bestFit="1" customWidth="1"/>
    <col min="14346" max="14348" width="4.6640625" style="78" customWidth="1"/>
    <col min="14349" max="14349" width="0" style="78" hidden="1" customWidth="1"/>
    <col min="14350" max="14352" width="4.6640625" style="78" customWidth="1"/>
    <col min="14353" max="14353" width="8.109375" style="78" customWidth="1"/>
    <col min="14354" max="14354" width="6.44140625" style="78" bestFit="1" customWidth="1"/>
    <col min="14355" max="14355" width="18.88671875" style="78" customWidth="1"/>
    <col min="14356" max="14592" width="9.109375" style="78"/>
    <col min="14593" max="14593" width="4.6640625" style="78" customWidth="1"/>
    <col min="14594" max="14594" width="0" style="78" hidden="1" customWidth="1"/>
    <col min="14595" max="14595" width="12.5546875" style="78" customWidth="1"/>
    <col min="14596" max="14596" width="14.44140625" style="78" customWidth="1"/>
    <col min="14597" max="14597" width="10.44140625" style="78" customWidth="1"/>
    <col min="14598" max="14598" width="12.109375" style="78" customWidth="1"/>
    <col min="14599" max="14599" width="10.33203125" style="78" customWidth="1"/>
    <col min="14600" max="14600" width="11.88671875" style="78" customWidth="1"/>
    <col min="14601" max="14601" width="5.88671875" style="78" bestFit="1" customWidth="1"/>
    <col min="14602" max="14604" width="4.6640625" style="78" customWidth="1"/>
    <col min="14605" max="14605" width="0" style="78" hidden="1" customWidth="1"/>
    <col min="14606" max="14608" width="4.6640625" style="78" customWidth="1"/>
    <col min="14609" max="14609" width="8.109375" style="78" customWidth="1"/>
    <col min="14610" max="14610" width="6.44140625" style="78" bestFit="1" customWidth="1"/>
    <col min="14611" max="14611" width="18.88671875" style="78" customWidth="1"/>
    <col min="14612" max="14848" width="9.109375" style="78"/>
    <col min="14849" max="14849" width="4.6640625" style="78" customWidth="1"/>
    <col min="14850" max="14850" width="0" style="78" hidden="1" customWidth="1"/>
    <col min="14851" max="14851" width="12.5546875" style="78" customWidth="1"/>
    <col min="14852" max="14852" width="14.44140625" style="78" customWidth="1"/>
    <col min="14853" max="14853" width="10.44140625" style="78" customWidth="1"/>
    <col min="14854" max="14854" width="12.109375" style="78" customWidth="1"/>
    <col min="14855" max="14855" width="10.33203125" style="78" customWidth="1"/>
    <col min="14856" max="14856" width="11.88671875" style="78" customWidth="1"/>
    <col min="14857" max="14857" width="5.88671875" style="78" bestFit="1" customWidth="1"/>
    <col min="14858" max="14860" width="4.6640625" style="78" customWidth="1"/>
    <col min="14861" max="14861" width="0" style="78" hidden="1" customWidth="1"/>
    <col min="14862" max="14864" width="4.6640625" style="78" customWidth="1"/>
    <col min="14865" max="14865" width="8.109375" style="78" customWidth="1"/>
    <col min="14866" max="14866" width="6.44140625" style="78" bestFit="1" customWidth="1"/>
    <col min="14867" max="14867" width="18.88671875" style="78" customWidth="1"/>
    <col min="14868" max="15104" width="9.109375" style="78"/>
    <col min="15105" max="15105" width="4.6640625" style="78" customWidth="1"/>
    <col min="15106" max="15106" width="0" style="78" hidden="1" customWidth="1"/>
    <col min="15107" max="15107" width="12.5546875" style="78" customWidth="1"/>
    <col min="15108" max="15108" width="14.44140625" style="78" customWidth="1"/>
    <col min="15109" max="15109" width="10.44140625" style="78" customWidth="1"/>
    <col min="15110" max="15110" width="12.109375" style="78" customWidth="1"/>
    <col min="15111" max="15111" width="10.33203125" style="78" customWidth="1"/>
    <col min="15112" max="15112" width="11.88671875" style="78" customWidth="1"/>
    <col min="15113" max="15113" width="5.88671875" style="78" bestFit="1" customWidth="1"/>
    <col min="15114" max="15116" width="4.6640625" style="78" customWidth="1"/>
    <col min="15117" max="15117" width="0" style="78" hidden="1" customWidth="1"/>
    <col min="15118" max="15120" width="4.6640625" style="78" customWidth="1"/>
    <col min="15121" max="15121" width="8.109375" style="78" customWidth="1"/>
    <col min="15122" max="15122" width="6.44140625" style="78" bestFit="1" customWidth="1"/>
    <col min="15123" max="15123" width="18.88671875" style="78" customWidth="1"/>
    <col min="15124" max="15360" width="9.109375" style="78"/>
    <col min="15361" max="15361" width="4.6640625" style="78" customWidth="1"/>
    <col min="15362" max="15362" width="0" style="78" hidden="1" customWidth="1"/>
    <col min="15363" max="15363" width="12.5546875" style="78" customWidth="1"/>
    <col min="15364" max="15364" width="14.44140625" style="78" customWidth="1"/>
    <col min="15365" max="15365" width="10.44140625" style="78" customWidth="1"/>
    <col min="15366" max="15366" width="12.109375" style="78" customWidth="1"/>
    <col min="15367" max="15367" width="10.33203125" style="78" customWidth="1"/>
    <col min="15368" max="15368" width="11.88671875" style="78" customWidth="1"/>
    <col min="15369" max="15369" width="5.88671875" style="78" bestFit="1" customWidth="1"/>
    <col min="15370" max="15372" width="4.6640625" style="78" customWidth="1"/>
    <col min="15373" max="15373" width="0" style="78" hidden="1" customWidth="1"/>
    <col min="15374" max="15376" width="4.6640625" style="78" customWidth="1"/>
    <col min="15377" max="15377" width="8.109375" style="78" customWidth="1"/>
    <col min="15378" max="15378" width="6.44140625" style="78" bestFit="1" customWidth="1"/>
    <col min="15379" max="15379" width="18.88671875" style="78" customWidth="1"/>
    <col min="15380" max="15616" width="9.109375" style="78"/>
    <col min="15617" max="15617" width="4.6640625" style="78" customWidth="1"/>
    <col min="15618" max="15618" width="0" style="78" hidden="1" customWidth="1"/>
    <col min="15619" max="15619" width="12.5546875" style="78" customWidth="1"/>
    <col min="15620" max="15620" width="14.44140625" style="78" customWidth="1"/>
    <col min="15621" max="15621" width="10.44140625" style="78" customWidth="1"/>
    <col min="15622" max="15622" width="12.109375" style="78" customWidth="1"/>
    <col min="15623" max="15623" width="10.33203125" style="78" customWidth="1"/>
    <col min="15624" max="15624" width="11.88671875" style="78" customWidth="1"/>
    <col min="15625" max="15625" width="5.88671875" style="78" bestFit="1" customWidth="1"/>
    <col min="15626" max="15628" width="4.6640625" style="78" customWidth="1"/>
    <col min="15629" max="15629" width="0" style="78" hidden="1" customWidth="1"/>
    <col min="15630" max="15632" width="4.6640625" style="78" customWidth="1"/>
    <col min="15633" max="15633" width="8.109375" style="78" customWidth="1"/>
    <col min="15634" max="15634" width="6.44140625" style="78" bestFit="1" customWidth="1"/>
    <col min="15635" max="15635" width="18.88671875" style="78" customWidth="1"/>
    <col min="15636" max="15872" width="9.109375" style="78"/>
    <col min="15873" max="15873" width="4.6640625" style="78" customWidth="1"/>
    <col min="15874" max="15874" width="0" style="78" hidden="1" customWidth="1"/>
    <col min="15875" max="15875" width="12.5546875" style="78" customWidth="1"/>
    <col min="15876" max="15876" width="14.44140625" style="78" customWidth="1"/>
    <col min="15877" max="15877" width="10.44140625" style="78" customWidth="1"/>
    <col min="15878" max="15878" width="12.109375" style="78" customWidth="1"/>
    <col min="15879" max="15879" width="10.33203125" style="78" customWidth="1"/>
    <col min="15880" max="15880" width="11.88671875" style="78" customWidth="1"/>
    <col min="15881" max="15881" width="5.88671875" style="78" bestFit="1" customWidth="1"/>
    <col min="15882" max="15884" width="4.6640625" style="78" customWidth="1"/>
    <col min="15885" max="15885" width="0" style="78" hidden="1" customWidth="1"/>
    <col min="15886" max="15888" width="4.6640625" style="78" customWidth="1"/>
    <col min="15889" max="15889" width="8.109375" style="78" customWidth="1"/>
    <col min="15890" max="15890" width="6.44140625" style="78" bestFit="1" customWidth="1"/>
    <col min="15891" max="15891" width="18.88671875" style="78" customWidth="1"/>
    <col min="15892" max="16128" width="9.109375" style="78"/>
    <col min="16129" max="16129" width="4.6640625" style="78" customWidth="1"/>
    <col min="16130" max="16130" width="0" style="78" hidden="1" customWidth="1"/>
    <col min="16131" max="16131" width="12.5546875" style="78" customWidth="1"/>
    <col min="16132" max="16132" width="14.44140625" style="78" customWidth="1"/>
    <col min="16133" max="16133" width="10.44140625" style="78" customWidth="1"/>
    <col min="16134" max="16134" width="12.109375" style="78" customWidth="1"/>
    <col min="16135" max="16135" width="10.33203125" style="78" customWidth="1"/>
    <col min="16136" max="16136" width="11.88671875" style="78" customWidth="1"/>
    <col min="16137" max="16137" width="5.88671875" style="78" bestFit="1" customWidth="1"/>
    <col min="16138" max="16140" width="4.6640625" style="78" customWidth="1"/>
    <col min="16141" max="16141" width="0" style="78" hidden="1" customWidth="1"/>
    <col min="16142" max="16144" width="4.6640625" style="78" customWidth="1"/>
    <col min="16145" max="16145" width="8.109375" style="78" customWidth="1"/>
    <col min="16146" max="16146" width="6.44140625" style="78" bestFit="1" customWidth="1"/>
    <col min="16147" max="16147" width="18.88671875" style="78" customWidth="1"/>
    <col min="16148" max="16384" width="9.109375" style="78"/>
  </cols>
  <sheetData>
    <row r="1" spans="1:19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19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8"/>
    </row>
    <row r="3" spans="1:19" s="85" customFormat="1" ht="12" customHeight="1">
      <c r="A3" s="78"/>
      <c r="B3" s="78"/>
      <c r="C3" s="78"/>
      <c r="D3" s="79"/>
      <c r="E3" s="80"/>
      <c r="F3" s="81"/>
      <c r="G3" s="81"/>
      <c r="H3" s="82"/>
      <c r="I3" s="82"/>
      <c r="J3" s="83"/>
      <c r="K3" s="83"/>
      <c r="L3" s="83"/>
      <c r="M3" s="83"/>
      <c r="N3" s="83"/>
      <c r="O3" s="83"/>
      <c r="P3" s="83"/>
      <c r="Q3" s="84"/>
      <c r="R3" s="15"/>
    </row>
    <row r="4" spans="1:19" s="86" customFormat="1" ht="16.2" thickBot="1">
      <c r="C4" s="87" t="s">
        <v>218</v>
      </c>
      <c r="E4" s="88"/>
      <c r="F4" s="89"/>
      <c r="G4" s="89"/>
      <c r="H4" s="90"/>
      <c r="I4" s="90"/>
      <c r="J4" s="91"/>
      <c r="K4" s="91"/>
      <c r="L4" s="91"/>
      <c r="M4" s="91"/>
      <c r="N4" s="91"/>
      <c r="O4" s="91"/>
      <c r="P4" s="91"/>
      <c r="Q4" s="92"/>
      <c r="R4" s="6"/>
      <c r="S4" s="86" t="s">
        <v>219</v>
      </c>
    </row>
    <row r="5" spans="1:19" s="85" customFormat="1" ht="18" customHeight="1" thickBot="1">
      <c r="E5" s="93"/>
      <c r="J5" s="483" t="s">
        <v>3</v>
      </c>
      <c r="K5" s="484"/>
      <c r="L5" s="484"/>
      <c r="M5" s="484"/>
      <c r="N5" s="484"/>
      <c r="O5" s="484"/>
      <c r="P5" s="485"/>
      <c r="Q5" s="94"/>
      <c r="R5" s="95"/>
    </row>
    <row r="6" spans="1:19" s="107" customFormat="1" ht="18" customHeight="1" thickBot="1">
      <c r="A6" s="23" t="s">
        <v>46</v>
      </c>
      <c r="B6" s="96"/>
      <c r="C6" s="97" t="s">
        <v>4</v>
      </c>
      <c r="D6" s="98" t="s">
        <v>5</v>
      </c>
      <c r="E6" s="99" t="s">
        <v>6</v>
      </c>
      <c r="F6" s="100" t="s">
        <v>7</v>
      </c>
      <c r="G6" s="28" t="s">
        <v>8</v>
      </c>
      <c r="H6" s="28" t="s">
        <v>9</v>
      </c>
      <c r="I6" s="28" t="s">
        <v>10</v>
      </c>
      <c r="J6" s="101">
        <v>1</v>
      </c>
      <c r="K6" s="102">
        <v>2</v>
      </c>
      <c r="L6" s="102">
        <v>3</v>
      </c>
      <c r="M6" s="102" t="s">
        <v>220</v>
      </c>
      <c r="N6" s="103">
        <v>4</v>
      </c>
      <c r="O6" s="102">
        <v>5</v>
      </c>
      <c r="P6" s="104">
        <v>6</v>
      </c>
      <c r="Q6" s="105" t="s">
        <v>221</v>
      </c>
      <c r="R6" s="58" t="s">
        <v>12</v>
      </c>
      <c r="S6" s="106" t="s">
        <v>13</v>
      </c>
    </row>
    <row r="7" spans="1:19" ht="18" customHeight="1">
      <c r="A7" s="60">
        <v>1</v>
      </c>
      <c r="B7" s="108"/>
      <c r="C7" s="37" t="s">
        <v>222</v>
      </c>
      <c r="D7" s="38" t="s">
        <v>223</v>
      </c>
      <c r="E7" s="39" t="s">
        <v>224</v>
      </c>
      <c r="F7" s="40" t="s">
        <v>132</v>
      </c>
      <c r="G7" s="40" t="s">
        <v>87</v>
      </c>
      <c r="H7" s="109"/>
      <c r="I7" s="62">
        <v>18</v>
      </c>
      <c r="J7" s="110">
        <v>11.92</v>
      </c>
      <c r="K7" s="110">
        <v>11.83</v>
      </c>
      <c r="L7" s="110">
        <v>11.56</v>
      </c>
      <c r="M7" s="111">
        <v>6</v>
      </c>
      <c r="N7" s="110">
        <v>11.06</v>
      </c>
      <c r="O7" s="110">
        <v>12.18</v>
      </c>
      <c r="P7" s="110">
        <v>12.61</v>
      </c>
      <c r="Q7" s="65">
        <f t="shared" ref="Q7:Q22" si="0">MAX(J7:L7,N7:P7)</f>
        <v>12.61</v>
      </c>
      <c r="R7" s="112" t="str">
        <f t="shared" ref="R7:R22" si="1">IF(ISBLANK(Q7),"",IF(Q7&lt;6.5,"",IF(Q7&gt;=13.2,"I A",IF(Q7&gt;=11,"II A",IF(Q7&gt;=9.5,"III A",IF(Q7&gt;=8,"I JA",IF(Q7&gt;=7.2,"II JA",IF(Q7&gt;=6.5,"III JA"))))))))</f>
        <v>II A</v>
      </c>
      <c r="S7" s="40" t="s">
        <v>159</v>
      </c>
    </row>
    <row r="8" spans="1:19" ht="18" customHeight="1">
      <c r="A8" s="60">
        <v>2</v>
      </c>
      <c r="B8" s="108"/>
      <c r="C8" s="37" t="s">
        <v>225</v>
      </c>
      <c r="D8" s="38" t="s">
        <v>226</v>
      </c>
      <c r="E8" s="39" t="s">
        <v>227</v>
      </c>
      <c r="F8" s="40" t="s">
        <v>228</v>
      </c>
      <c r="G8" s="40" t="s">
        <v>229</v>
      </c>
      <c r="H8" s="109"/>
      <c r="I8" s="62">
        <v>14</v>
      </c>
      <c r="J8" s="110">
        <v>11.99</v>
      </c>
      <c r="K8" s="110">
        <v>12.6</v>
      </c>
      <c r="L8" s="110">
        <v>12.36</v>
      </c>
      <c r="M8" s="111">
        <v>8</v>
      </c>
      <c r="N8" s="110" t="s">
        <v>801</v>
      </c>
      <c r="O8" s="110" t="s">
        <v>801</v>
      </c>
      <c r="P8" s="110">
        <v>12.36</v>
      </c>
      <c r="Q8" s="65">
        <f t="shared" si="0"/>
        <v>12.6</v>
      </c>
      <c r="R8" s="112" t="str">
        <f t="shared" si="1"/>
        <v>II A</v>
      </c>
      <c r="S8" s="40" t="s">
        <v>231</v>
      </c>
    </row>
    <row r="9" spans="1:19" ht="18" customHeight="1">
      <c r="A9" s="60">
        <v>3</v>
      </c>
      <c r="B9" s="108"/>
      <c r="C9" s="37" t="s">
        <v>232</v>
      </c>
      <c r="D9" s="38" t="s">
        <v>233</v>
      </c>
      <c r="E9" s="39" t="s">
        <v>234</v>
      </c>
      <c r="F9" s="40" t="s">
        <v>235</v>
      </c>
      <c r="G9" s="40" t="s">
        <v>236</v>
      </c>
      <c r="H9" s="109"/>
      <c r="I9" s="62">
        <v>11</v>
      </c>
      <c r="J9" s="110">
        <v>12.07</v>
      </c>
      <c r="K9" s="110">
        <v>11.72</v>
      </c>
      <c r="L9" s="110">
        <v>11.64</v>
      </c>
      <c r="M9" s="111">
        <v>7</v>
      </c>
      <c r="N9" s="110">
        <v>10.9</v>
      </c>
      <c r="O9" s="110" t="s">
        <v>230</v>
      </c>
      <c r="P9" s="110">
        <v>11.08</v>
      </c>
      <c r="Q9" s="65">
        <f t="shared" si="0"/>
        <v>12.07</v>
      </c>
      <c r="R9" s="112" t="str">
        <f t="shared" si="1"/>
        <v>II A</v>
      </c>
      <c r="S9" s="40" t="s">
        <v>237</v>
      </c>
    </row>
    <row r="10" spans="1:19" ht="18" customHeight="1">
      <c r="A10" s="60">
        <v>4</v>
      </c>
      <c r="B10" s="108"/>
      <c r="C10" s="37" t="s">
        <v>238</v>
      </c>
      <c r="D10" s="38" t="s">
        <v>239</v>
      </c>
      <c r="E10" s="39">
        <v>37393</v>
      </c>
      <c r="F10" s="40" t="s">
        <v>240</v>
      </c>
      <c r="G10" s="40" t="s">
        <v>171</v>
      </c>
      <c r="H10" s="109"/>
      <c r="I10" s="62">
        <v>9</v>
      </c>
      <c r="J10" s="110">
        <v>11.41</v>
      </c>
      <c r="K10" s="110" t="s">
        <v>801</v>
      </c>
      <c r="L10" s="110">
        <v>11.08</v>
      </c>
      <c r="M10" s="111">
        <v>4</v>
      </c>
      <c r="N10" s="110" t="s">
        <v>801</v>
      </c>
      <c r="O10" s="110">
        <v>12.06</v>
      </c>
      <c r="P10" s="110" t="s">
        <v>801</v>
      </c>
      <c r="Q10" s="65">
        <f t="shared" si="0"/>
        <v>12.06</v>
      </c>
      <c r="R10" s="112" t="str">
        <f t="shared" si="1"/>
        <v>II A</v>
      </c>
      <c r="S10" s="40" t="s">
        <v>241</v>
      </c>
    </row>
    <row r="11" spans="1:19" ht="18" customHeight="1">
      <c r="A11" s="60">
        <v>5</v>
      </c>
      <c r="B11" s="108"/>
      <c r="C11" s="37" t="s">
        <v>242</v>
      </c>
      <c r="D11" s="38" t="s">
        <v>243</v>
      </c>
      <c r="E11" s="39" t="s">
        <v>244</v>
      </c>
      <c r="F11" s="40" t="s">
        <v>16</v>
      </c>
      <c r="G11" s="40" t="s">
        <v>17</v>
      </c>
      <c r="H11" s="109" t="s">
        <v>245</v>
      </c>
      <c r="I11" s="62">
        <v>8</v>
      </c>
      <c r="J11" s="110">
        <v>11.37</v>
      </c>
      <c r="K11" s="110">
        <v>11.02</v>
      </c>
      <c r="L11" s="110">
        <v>11.25</v>
      </c>
      <c r="M11" s="111">
        <v>3</v>
      </c>
      <c r="N11" s="110">
        <v>10.85</v>
      </c>
      <c r="O11" s="110">
        <v>11.78</v>
      </c>
      <c r="P11" s="110" t="s">
        <v>801</v>
      </c>
      <c r="Q11" s="65">
        <f t="shared" si="0"/>
        <v>11.78</v>
      </c>
      <c r="R11" s="112" t="str">
        <f t="shared" si="1"/>
        <v>II A</v>
      </c>
      <c r="S11" s="40" t="s">
        <v>246</v>
      </c>
    </row>
    <row r="12" spans="1:19" ht="18" customHeight="1">
      <c r="A12" s="60">
        <v>6</v>
      </c>
      <c r="B12" s="108"/>
      <c r="C12" s="37" t="s">
        <v>212</v>
      </c>
      <c r="D12" s="38" t="s">
        <v>247</v>
      </c>
      <c r="E12" s="39">
        <v>37857</v>
      </c>
      <c r="F12" s="40" t="s">
        <v>248</v>
      </c>
      <c r="G12" s="40" t="s">
        <v>249</v>
      </c>
      <c r="H12" s="109" t="s">
        <v>250</v>
      </c>
      <c r="I12" s="62">
        <v>7</v>
      </c>
      <c r="J12" s="110">
        <v>10.62</v>
      </c>
      <c r="K12" s="110">
        <v>11.42</v>
      </c>
      <c r="L12" s="110" t="s">
        <v>801</v>
      </c>
      <c r="M12" s="111">
        <v>5</v>
      </c>
      <c r="N12" s="110">
        <v>10.81</v>
      </c>
      <c r="O12" s="110" t="s">
        <v>801</v>
      </c>
      <c r="P12" s="110">
        <v>11.25</v>
      </c>
      <c r="Q12" s="65">
        <f t="shared" si="0"/>
        <v>11.42</v>
      </c>
      <c r="R12" s="112" t="str">
        <f t="shared" si="1"/>
        <v>II A</v>
      </c>
      <c r="S12" s="40" t="s">
        <v>251</v>
      </c>
    </row>
    <row r="13" spans="1:19" ht="18" customHeight="1">
      <c r="A13" s="60">
        <v>7</v>
      </c>
      <c r="B13" s="108"/>
      <c r="C13" s="37" t="s">
        <v>252</v>
      </c>
      <c r="D13" s="38" t="s">
        <v>253</v>
      </c>
      <c r="E13" s="39" t="s">
        <v>254</v>
      </c>
      <c r="F13" s="40" t="s">
        <v>16</v>
      </c>
      <c r="G13" s="40" t="s">
        <v>255</v>
      </c>
      <c r="H13" s="109" t="s">
        <v>256</v>
      </c>
      <c r="I13" s="62">
        <v>6</v>
      </c>
      <c r="J13" s="110">
        <v>10.08</v>
      </c>
      <c r="K13" s="110">
        <v>10.68</v>
      </c>
      <c r="L13" s="110">
        <v>10.75</v>
      </c>
      <c r="M13" s="111">
        <v>2</v>
      </c>
      <c r="N13" s="110">
        <v>10.29</v>
      </c>
      <c r="O13" s="110">
        <v>10.9</v>
      </c>
      <c r="P13" s="110">
        <v>11.09</v>
      </c>
      <c r="Q13" s="65">
        <f t="shared" si="0"/>
        <v>11.09</v>
      </c>
      <c r="R13" s="112" t="str">
        <f t="shared" si="1"/>
        <v>II A</v>
      </c>
      <c r="S13" s="40" t="s">
        <v>257</v>
      </c>
    </row>
    <row r="14" spans="1:19" ht="18" customHeight="1">
      <c r="A14" s="60">
        <v>8</v>
      </c>
      <c r="B14" s="108"/>
      <c r="C14" s="37" t="s">
        <v>189</v>
      </c>
      <c r="D14" s="38" t="s">
        <v>258</v>
      </c>
      <c r="E14" s="39">
        <v>38394</v>
      </c>
      <c r="F14" s="40" t="s">
        <v>23</v>
      </c>
      <c r="G14" s="40" t="s">
        <v>24</v>
      </c>
      <c r="H14" s="109"/>
      <c r="I14" s="62" t="s">
        <v>18</v>
      </c>
      <c r="J14" s="110">
        <v>10.119999999999999</v>
      </c>
      <c r="K14" s="110" t="s">
        <v>801</v>
      </c>
      <c r="L14" s="110">
        <v>10.62</v>
      </c>
      <c r="M14" s="111">
        <v>1</v>
      </c>
      <c r="N14" s="110" t="s">
        <v>801</v>
      </c>
      <c r="O14" s="110" t="s">
        <v>801</v>
      </c>
      <c r="P14" s="110" t="s">
        <v>801</v>
      </c>
      <c r="Q14" s="65">
        <f t="shared" si="0"/>
        <v>10.62</v>
      </c>
      <c r="R14" s="112" t="str">
        <f t="shared" si="1"/>
        <v>III A</v>
      </c>
      <c r="S14" s="40" t="s">
        <v>259</v>
      </c>
    </row>
    <row r="15" spans="1:19" ht="18" customHeight="1">
      <c r="A15" s="60">
        <v>9</v>
      </c>
      <c r="B15" s="108"/>
      <c r="C15" s="37" t="s">
        <v>260</v>
      </c>
      <c r="D15" s="38" t="s">
        <v>261</v>
      </c>
      <c r="E15" s="39">
        <v>37277</v>
      </c>
      <c r="F15" s="40" t="s">
        <v>37</v>
      </c>
      <c r="G15" s="40" t="s">
        <v>24</v>
      </c>
      <c r="H15" s="109"/>
      <c r="I15" s="62">
        <v>5</v>
      </c>
      <c r="J15" s="110">
        <v>10.59</v>
      </c>
      <c r="K15" s="110" t="s">
        <v>801</v>
      </c>
      <c r="L15" s="110">
        <v>10.47</v>
      </c>
      <c r="M15" s="111"/>
      <c r="N15" s="110"/>
      <c r="O15" s="110"/>
      <c r="P15" s="110"/>
      <c r="Q15" s="65">
        <f t="shared" si="0"/>
        <v>10.59</v>
      </c>
      <c r="R15" s="112" t="str">
        <f t="shared" si="1"/>
        <v>III A</v>
      </c>
      <c r="S15" s="40" t="s">
        <v>262</v>
      </c>
    </row>
    <row r="16" spans="1:19" ht="18" customHeight="1">
      <c r="A16" s="60">
        <v>10</v>
      </c>
      <c r="B16" s="108"/>
      <c r="C16" s="37" t="s">
        <v>263</v>
      </c>
      <c r="D16" s="38" t="s">
        <v>264</v>
      </c>
      <c r="E16" s="39">
        <v>37355</v>
      </c>
      <c r="F16" s="40" t="s">
        <v>187</v>
      </c>
      <c r="G16" s="40" t="s">
        <v>24</v>
      </c>
      <c r="H16" s="109"/>
      <c r="I16" s="62">
        <v>4</v>
      </c>
      <c r="J16" s="110" t="s">
        <v>801</v>
      </c>
      <c r="K16" s="110" t="s">
        <v>801</v>
      </c>
      <c r="L16" s="110">
        <v>10.35</v>
      </c>
      <c r="M16" s="111"/>
      <c r="N16" s="110"/>
      <c r="O16" s="110"/>
      <c r="P16" s="110"/>
      <c r="Q16" s="65">
        <f t="shared" si="0"/>
        <v>10.35</v>
      </c>
      <c r="R16" s="112" t="str">
        <f t="shared" si="1"/>
        <v>III A</v>
      </c>
      <c r="S16" s="40" t="s">
        <v>265</v>
      </c>
    </row>
    <row r="17" spans="1:19" ht="18" customHeight="1">
      <c r="A17" s="60">
        <v>11</v>
      </c>
      <c r="B17" s="108"/>
      <c r="C17" s="37" t="s">
        <v>156</v>
      </c>
      <c r="D17" s="38" t="s">
        <v>266</v>
      </c>
      <c r="E17" s="39" t="s">
        <v>267</v>
      </c>
      <c r="F17" s="40" t="s">
        <v>16</v>
      </c>
      <c r="G17" s="40" t="s">
        <v>17</v>
      </c>
      <c r="H17" s="109" t="s">
        <v>245</v>
      </c>
      <c r="I17" s="62" t="s">
        <v>18</v>
      </c>
      <c r="J17" s="110" t="s">
        <v>268</v>
      </c>
      <c r="K17" s="110">
        <v>10.32</v>
      </c>
      <c r="L17" s="110">
        <v>9.9600000000000009</v>
      </c>
      <c r="M17" s="111"/>
      <c r="N17" s="110"/>
      <c r="O17" s="110"/>
      <c r="P17" s="110"/>
      <c r="Q17" s="65">
        <f t="shared" si="0"/>
        <v>10.32</v>
      </c>
      <c r="R17" s="112" t="str">
        <f t="shared" si="1"/>
        <v>III A</v>
      </c>
      <c r="S17" s="40" t="s">
        <v>246</v>
      </c>
    </row>
    <row r="18" spans="1:19" ht="18" customHeight="1">
      <c r="A18" s="60">
        <v>12</v>
      </c>
      <c r="B18" s="108"/>
      <c r="C18" s="37" t="s">
        <v>269</v>
      </c>
      <c r="D18" s="38" t="s">
        <v>270</v>
      </c>
      <c r="E18" s="39">
        <v>37275</v>
      </c>
      <c r="F18" s="40" t="s">
        <v>248</v>
      </c>
      <c r="G18" s="40" t="s">
        <v>249</v>
      </c>
      <c r="H18" s="109" t="s">
        <v>250</v>
      </c>
      <c r="I18" s="62">
        <v>3</v>
      </c>
      <c r="J18" s="110">
        <v>9.48</v>
      </c>
      <c r="K18" s="110">
        <v>9.34</v>
      </c>
      <c r="L18" s="110">
        <v>10.08</v>
      </c>
      <c r="M18" s="111"/>
      <c r="N18" s="110"/>
      <c r="O18" s="110"/>
      <c r="P18" s="110"/>
      <c r="Q18" s="65">
        <f t="shared" si="0"/>
        <v>10.08</v>
      </c>
      <c r="R18" s="112" t="str">
        <f t="shared" si="1"/>
        <v>III A</v>
      </c>
      <c r="S18" s="40" t="s">
        <v>251</v>
      </c>
    </row>
    <row r="19" spans="1:19" ht="18" customHeight="1">
      <c r="A19" s="60">
        <v>13</v>
      </c>
      <c r="B19" s="108"/>
      <c r="C19" s="37" t="s">
        <v>271</v>
      </c>
      <c r="D19" s="38" t="s">
        <v>272</v>
      </c>
      <c r="E19" s="39" t="s">
        <v>273</v>
      </c>
      <c r="F19" s="40" t="s">
        <v>37</v>
      </c>
      <c r="G19" s="40" t="s">
        <v>24</v>
      </c>
      <c r="H19" s="109"/>
      <c r="I19" s="62">
        <v>2</v>
      </c>
      <c r="J19" s="110">
        <v>9.2200000000000006</v>
      </c>
      <c r="K19" s="110">
        <v>9.6300000000000008</v>
      </c>
      <c r="L19" s="110">
        <v>9.76</v>
      </c>
      <c r="M19" s="111"/>
      <c r="N19" s="110"/>
      <c r="O19" s="110"/>
      <c r="P19" s="110"/>
      <c r="Q19" s="65">
        <f t="shared" si="0"/>
        <v>9.76</v>
      </c>
      <c r="R19" s="112" t="str">
        <f t="shared" si="1"/>
        <v>III A</v>
      </c>
      <c r="S19" s="40" t="s">
        <v>274</v>
      </c>
    </row>
    <row r="20" spans="1:19" ht="18" customHeight="1">
      <c r="A20" s="60">
        <v>14</v>
      </c>
      <c r="B20" s="108"/>
      <c r="C20" s="37" t="s">
        <v>275</v>
      </c>
      <c r="D20" s="38" t="s">
        <v>276</v>
      </c>
      <c r="E20" s="39">
        <v>37321</v>
      </c>
      <c r="F20" s="40" t="s">
        <v>66</v>
      </c>
      <c r="G20" s="40" t="s">
        <v>67</v>
      </c>
      <c r="H20" s="109"/>
      <c r="I20" s="62">
        <v>1</v>
      </c>
      <c r="J20" s="110">
        <v>8.7799999999999994</v>
      </c>
      <c r="K20" s="110">
        <v>9.57</v>
      </c>
      <c r="L20" s="110">
        <v>9.73</v>
      </c>
      <c r="M20" s="111"/>
      <c r="N20" s="110"/>
      <c r="O20" s="110"/>
      <c r="P20" s="110"/>
      <c r="Q20" s="65">
        <f t="shared" si="0"/>
        <v>9.73</v>
      </c>
      <c r="R20" s="112" t="str">
        <f t="shared" si="1"/>
        <v>III A</v>
      </c>
      <c r="S20" s="40" t="s">
        <v>277</v>
      </c>
    </row>
    <row r="21" spans="1:19" ht="18" customHeight="1">
      <c r="A21" s="60">
        <v>15</v>
      </c>
      <c r="B21" s="108"/>
      <c r="C21" s="37" t="s">
        <v>278</v>
      </c>
      <c r="D21" s="38" t="s">
        <v>279</v>
      </c>
      <c r="E21" s="39">
        <v>37960</v>
      </c>
      <c r="F21" s="40" t="s">
        <v>72</v>
      </c>
      <c r="G21" s="40" t="s">
        <v>73</v>
      </c>
      <c r="H21" s="109"/>
      <c r="I21" s="62"/>
      <c r="J21" s="110">
        <v>9.4600000000000009</v>
      </c>
      <c r="K21" s="110">
        <v>9.1199999999999992</v>
      </c>
      <c r="L21" s="110">
        <v>9.43</v>
      </c>
      <c r="M21" s="111"/>
      <c r="N21" s="110"/>
      <c r="O21" s="110"/>
      <c r="P21" s="110"/>
      <c r="Q21" s="65">
        <f t="shared" si="0"/>
        <v>9.4600000000000009</v>
      </c>
      <c r="R21" s="112" t="str">
        <f t="shared" si="1"/>
        <v>I JA</v>
      </c>
      <c r="S21" s="40" t="s">
        <v>280</v>
      </c>
    </row>
    <row r="22" spans="1:19" ht="18" customHeight="1">
      <c r="A22" s="60">
        <v>16</v>
      </c>
      <c r="B22" s="108"/>
      <c r="C22" s="37" t="s">
        <v>201</v>
      </c>
      <c r="D22" s="38" t="s">
        <v>281</v>
      </c>
      <c r="E22" s="39" t="s">
        <v>282</v>
      </c>
      <c r="F22" s="40" t="s">
        <v>283</v>
      </c>
      <c r="G22" s="40" t="s">
        <v>284</v>
      </c>
      <c r="H22" s="109" t="s">
        <v>285</v>
      </c>
      <c r="I22" s="62"/>
      <c r="J22" s="110">
        <v>7.82</v>
      </c>
      <c r="K22" s="110">
        <v>9.33</v>
      </c>
      <c r="L22" s="110">
        <v>9.1300000000000008</v>
      </c>
      <c r="M22" s="111"/>
      <c r="N22" s="110"/>
      <c r="O22" s="110"/>
      <c r="P22" s="110"/>
      <c r="Q22" s="65">
        <f t="shared" si="0"/>
        <v>9.33</v>
      </c>
      <c r="R22" s="112" t="str">
        <f t="shared" si="1"/>
        <v>I JA</v>
      </c>
      <c r="S22" s="40" t="s">
        <v>286</v>
      </c>
    </row>
  </sheetData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0"/>
  <sheetViews>
    <sheetView workbookViewId="0">
      <selection activeCell="R24" sqref="R24"/>
    </sheetView>
  </sheetViews>
  <sheetFormatPr defaultColWidth="9.109375" defaultRowHeight="13.2"/>
  <cols>
    <col min="1" max="1" width="5.44140625" style="78" customWidth="1"/>
    <col min="2" max="2" width="3.5546875" style="78" hidden="1" customWidth="1"/>
    <col min="3" max="3" width="10.88671875" style="78" customWidth="1"/>
    <col min="4" max="4" width="13.109375" style="78" customWidth="1"/>
    <col min="5" max="5" width="10.6640625" style="93" customWidth="1"/>
    <col min="6" max="6" width="12.5546875" style="113" customWidth="1"/>
    <col min="7" max="7" width="10.44140625" style="113" customWidth="1"/>
    <col min="8" max="8" width="8.6640625" style="82" customWidth="1"/>
    <col min="9" max="9" width="5.88671875" style="82" bestFit="1" customWidth="1"/>
    <col min="10" max="12" width="4.6640625" style="114" customWidth="1"/>
    <col min="13" max="13" width="4.6640625" style="114" hidden="1" customWidth="1"/>
    <col min="14" max="16" width="4.6640625" style="114" customWidth="1"/>
    <col min="17" max="17" width="8.109375" style="84" customWidth="1"/>
    <col min="18" max="18" width="5.33203125" style="15" bestFit="1" customWidth="1"/>
    <col min="19" max="19" width="25.33203125" style="85" bestFit="1" customWidth="1"/>
    <col min="20" max="20" width="2.5546875" style="78" customWidth="1"/>
    <col min="21" max="16384" width="9.109375" style="78"/>
  </cols>
  <sheetData>
    <row r="1" spans="1:20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20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8"/>
    </row>
    <row r="3" spans="1:20" s="85" customFormat="1" ht="12" customHeight="1">
      <c r="A3" s="78"/>
      <c r="B3" s="78"/>
      <c r="C3" s="78"/>
      <c r="D3" s="79"/>
      <c r="E3" s="80"/>
      <c r="F3" s="81"/>
      <c r="G3" s="81"/>
      <c r="H3" s="82"/>
      <c r="I3" s="82"/>
      <c r="J3" s="83"/>
      <c r="K3" s="83"/>
      <c r="L3" s="83"/>
      <c r="M3" s="83"/>
      <c r="N3" s="83"/>
      <c r="O3" s="83"/>
      <c r="P3" s="83"/>
      <c r="Q3" s="84"/>
      <c r="R3" s="15"/>
    </row>
    <row r="4" spans="1:20" s="86" customFormat="1" ht="15.75" customHeight="1" thickBot="1">
      <c r="C4" s="87" t="s">
        <v>802</v>
      </c>
      <c r="E4" s="88"/>
      <c r="F4" s="89"/>
      <c r="G4" s="89"/>
      <c r="H4" s="90"/>
      <c r="I4" s="90"/>
      <c r="J4" s="91"/>
      <c r="K4" s="91"/>
      <c r="L4" s="91"/>
      <c r="M4" s="91"/>
      <c r="N4" s="91"/>
      <c r="O4" s="91"/>
      <c r="P4" s="91"/>
      <c r="Q4" s="92"/>
      <c r="R4" s="6"/>
    </row>
    <row r="5" spans="1:20" ht="18" customHeight="1" thickBot="1">
      <c r="F5" s="263"/>
      <c r="G5" s="263"/>
      <c r="H5" s="263"/>
      <c r="I5" s="263"/>
      <c r="J5" s="483" t="s">
        <v>3</v>
      </c>
      <c r="K5" s="484"/>
      <c r="L5" s="484"/>
      <c r="M5" s="484"/>
      <c r="N5" s="484"/>
      <c r="O5" s="484"/>
      <c r="P5" s="485"/>
      <c r="Q5" s="264"/>
      <c r="R5" s="265"/>
    </row>
    <row r="6" spans="1:20" s="277" customFormat="1" ht="21" customHeight="1" thickBot="1">
      <c r="A6" s="23" t="s">
        <v>46</v>
      </c>
      <c r="B6" s="96"/>
      <c r="C6" s="266" t="s">
        <v>4</v>
      </c>
      <c r="D6" s="267" t="s">
        <v>5</v>
      </c>
      <c r="E6" s="268" t="s">
        <v>6</v>
      </c>
      <c r="F6" s="269" t="s">
        <v>7</v>
      </c>
      <c r="G6" s="28" t="s">
        <v>8</v>
      </c>
      <c r="H6" s="29" t="s">
        <v>9</v>
      </c>
      <c r="I6" s="28" t="s">
        <v>10</v>
      </c>
      <c r="J6" s="270">
        <v>1</v>
      </c>
      <c r="K6" s="271">
        <v>2</v>
      </c>
      <c r="L6" s="271">
        <v>3</v>
      </c>
      <c r="M6" s="102" t="s">
        <v>220</v>
      </c>
      <c r="N6" s="272">
        <v>4</v>
      </c>
      <c r="O6" s="271">
        <v>5</v>
      </c>
      <c r="P6" s="273">
        <v>6</v>
      </c>
      <c r="Q6" s="274" t="s">
        <v>221</v>
      </c>
      <c r="R6" s="275" t="s">
        <v>12</v>
      </c>
      <c r="S6" s="276" t="s">
        <v>13</v>
      </c>
    </row>
    <row r="7" spans="1:20" s="282" customFormat="1" ht="18.75" customHeight="1">
      <c r="A7" s="278">
        <v>1</v>
      </c>
      <c r="B7" s="279"/>
      <c r="C7" s="37" t="s">
        <v>803</v>
      </c>
      <c r="D7" s="38" t="s">
        <v>804</v>
      </c>
      <c r="E7" s="39" t="s">
        <v>805</v>
      </c>
      <c r="F7" s="40" t="s">
        <v>806</v>
      </c>
      <c r="G7" s="40" t="s">
        <v>807</v>
      </c>
      <c r="H7" s="40"/>
      <c r="I7" s="62">
        <v>18</v>
      </c>
      <c r="J7" s="280">
        <v>16.68</v>
      </c>
      <c r="K7" s="280">
        <v>16.760000000000002</v>
      </c>
      <c r="L7" s="280" t="s">
        <v>801</v>
      </c>
      <c r="M7" s="281"/>
      <c r="N7" s="110">
        <v>17.18</v>
      </c>
      <c r="O7" s="280">
        <v>17.690000000000001</v>
      </c>
      <c r="P7" s="280">
        <v>17.670000000000002</v>
      </c>
      <c r="Q7" s="65">
        <f t="shared" ref="Q7:Q20" si="0">MAX(J7:L7,N7:P7)</f>
        <v>17.690000000000001</v>
      </c>
      <c r="R7" s="112" t="str">
        <f t="shared" ref="R7:R20" si="1">IF(ISBLANK(Q7),"",IF(Q7&lt;9.5,"",IF(Q7&gt;=18.2,"KSM",IF(Q7&gt;=16.5,"I A",IF(Q7&gt;=14.4,"II A",IF(Q7&gt;=12.3,"III A",IF(Q7&gt;=10.7,"I JA",IF(Q7&gt;=9.5,"II JA"))))))))</f>
        <v>I A</v>
      </c>
      <c r="S7" s="40" t="s">
        <v>808</v>
      </c>
      <c r="T7" s="114"/>
    </row>
    <row r="8" spans="1:20" s="282" customFormat="1" ht="18.75" customHeight="1">
      <c r="A8" s="278">
        <v>2</v>
      </c>
      <c r="B8" s="279"/>
      <c r="C8" s="37" t="s">
        <v>778</v>
      </c>
      <c r="D8" s="38" t="s">
        <v>809</v>
      </c>
      <c r="E8" s="39">
        <v>37960</v>
      </c>
      <c r="F8" s="40" t="s">
        <v>187</v>
      </c>
      <c r="G8" s="40" t="s">
        <v>24</v>
      </c>
      <c r="H8" s="40"/>
      <c r="I8" s="62">
        <v>14</v>
      </c>
      <c r="J8" s="280">
        <v>14.95</v>
      </c>
      <c r="K8" s="280" t="s">
        <v>801</v>
      </c>
      <c r="L8" s="280" t="s">
        <v>801</v>
      </c>
      <c r="M8" s="280" t="s">
        <v>801</v>
      </c>
      <c r="N8" s="280" t="s">
        <v>801</v>
      </c>
      <c r="O8" s="280" t="s">
        <v>801</v>
      </c>
      <c r="P8" s="280">
        <v>16.23</v>
      </c>
      <c r="Q8" s="65">
        <f t="shared" si="0"/>
        <v>16.23</v>
      </c>
      <c r="R8" s="112" t="str">
        <f t="shared" si="1"/>
        <v>II A</v>
      </c>
      <c r="S8" s="40" t="s">
        <v>259</v>
      </c>
      <c r="T8" s="114"/>
    </row>
    <row r="9" spans="1:20" s="282" customFormat="1" ht="18.75" customHeight="1">
      <c r="A9" s="278">
        <v>3</v>
      </c>
      <c r="B9" s="279"/>
      <c r="C9" s="37" t="s">
        <v>810</v>
      </c>
      <c r="D9" s="38" t="s">
        <v>811</v>
      </c>
      <c r="E9" s="39" t="s">
        <v>227</v>
      </c>
      <c r="F9" s="40" t="s">
        <v>283</v>
      </c>
      <c r="G9" s="40" t="s">
        <v>284</v>
      </c>
      <c r="H9" s="40" t="s">
        <v>285</v>
      </c>
      <c r="I9" s="62">
        <v>11</v>
      </c>
      <c r="J9" s="280" t="s">
        <v>801</v>
      </c>
      <c r="K9" s="280">
        <v>15.15</v>
      </c>
      <c r="L9" s="280">
        <v>15.34</v>
      </c>
      <c r="M9" s="281"/>
      <c r="N9" s="110" t="s">
        <v>801</v>
      </c>
      <c r="O9" s="280">
        <v>15.64</v>
      </c>
      <c r="P9" s="280">
        <v>15.6</v>
      </c>
      <c r="Q9" s="65">
        <f t="shared" si="0"/>
        <v>15.64</v>
      </c>
      <c r="R9" s="112" t="str">
        <f t="shared" si="1"/>
        <v>II A</v>
      </c>
      <c r="S9" s="40" t="s">
        <v>286</v>
      </c>
      <c r="T9" s="114"/>
    </row>
    <row r="10" spans="1:20" s="282" customFormat="1" ht="18.75" customHeight="1">
      <c r="A10" s="278">
        <v>4</v>
      </c>
      <c r="B10" s="279"/>
      <c r="C10" s="37" t="s">
        <v>812</v>
      </c>
      <c r="D10" s="38" t="s">
        <v>813</v>
      </c>
      <c r="E10" s="39">
        <v>37871</v>
      </c>
      <c r="F10" s="40" t="s">
        <v>92</v>
      </c>
      <c r="G10" s="40" t="s">
        <v>93</v>
      </c>
      <c r="H10" s="40"/>
      <c r="I10" s="62">
        <v>9</v>
      </c>
      <c r="J10" s="280">
        <v>15.24</v>
      </c>
      <c r="K10" s="280">
        <v>14.69</v>
      </c>
      <c r="L10" s="280">
        <v>14.18</v>
      </c>
      <c r="M10" s="281"/>
      <c r="N10" s="280" t="s">
        <v>801</v>
      </c>
      <c r="O10" s="280">
        <v>13.53</v>
      </c>
      <c r="P10" s="280" t="s">
        <v>801</v>
      </c>
      <c r="Q10" s="65">
        <f t="shared" si="0"/>
        <v>15.24</v>
      </c>
      <c r="R10" s="112" t="str">
        <f t="shared" si="1"/>
        <v>II A</v>
      </c>
      <c r="S10" s="40" t="s">
        <v>814</v>
      </c>
      <c r="T10" s="114"/>
    </row>
    <row r="11" spans="1:20" s="282" customFormat="1" ht="18.75" customHeight="1">
      <c r="A11" s="278">
        <v>5</v>
      </c>
      <c r="B11" s="279"/>
      <c r="C11" s="37" t="s">
        <v>384</v>
      </c>
      <c r="D11" s="38" t="s">
        <v>815</v>
      </c>
      <c r="E11" s="39" t="s">
        <v>816</v>
      </c>
      <c r="F11" s="40" t="s">
        <v>422</v>
      </c>
      <c r="G11" s="40" t="s">
        <v>61</v>
      </c>
      <c r="H11" s="40" t="s">
        <v>817</v>
      </c>
      <c r="I11" s="62">
        <v>8</v>
      </c>
      <c r="J11" s="280">
        <v>14.67</v>
      </c>
      <c r="K11" s="280">
        <v>14.84</v>
      </c>
      <c r="L11" s="280">
        <v>14.38</v>
      </c>
      <c r="M11" s="281"/>
      <c r="N11" s="110" t="s">
        <v>801</v>
      </c>
      <c r="O11" s="280">
        <v>14.7</v>
      </c>
      <c r="P11" s="280">
        <v>14.27</v>
      </c>
      <c r="Q11" s="65">
        <f t="shared" si="0"/>
        <v>14.84</v>
      </c>
      <c r="R11" s="112" t="str">
        <f t="shared" si="1"/>
        <v>II A</v>
      </c>
      <c r="S11" s="40" t="s">
        <v>818</v>
      </c>
      <c r="T11" s="114"/>
    </row>
    <row r="12" spans="1:20" s="282" customFormat="1" ht="18.75" customHeight="1">
      <c r="A12" s="278">
        <v>6</v>
      </c>
      <c r="B12" s="279"/>
      <c r="C12" s="37" t="s">
        <v>819</v>
      </c>
      <c r="D12" s="38" t="s">
        <v>820</v>
      </c>
      <c r="E12" s="39" t="s">
        <v>821</v>
      </c>
      <c r="F12" s="40" t="s">
        <v>240</v>
      </c>
      <c r="G12" s="40" t="s">
        <v>171</v>
      </c>
      <c r="H12" s="40"/>
      <c r="I12" s="62">
        <v>7</v>
      </c>
      <c r="J12" s="280">
        <v>13.97</v>
      </c>
      <c r="K12" s="280">
        <v>14.41</v>
      </c>
      <c r="L12" s="280">
        <v>14.4</v>
      </c>
      <c r="M12" s="281"/>
      <c r="N12" s="110" t="s">
        <v>801</v>
      </c>
      <c r="O12" s="280">
        <v>13.07</v>
      </c>
      <c r="P12" s="280" t="s">
        <v>801</v>
      </c>
      <c r="Q12" s="65">
        <f t="shared" si="0"/>
        <v>14.41</v>
      </c>
      <c r="R12" s="112" t="str">
        <f t="shared" si="1"/>
        <v>II A</v>
      </c>
      <c r="S12" s="40" t="s">
        <v>822</v>
      </c>
      <c r="T12" s="114"/>
    </row>
    <row r="13" spans="1:20" s="282" customFormat="1" ht="18.75" customHeight="1">
      <c r="A13" s="278">
        <v>7</v>
      </c>
      <c r="B13" s="279"/>
      <c r="C13" s="37" t="s">
        <v>823</v>
      </c>
      <c r="D13" s="38" t="s">
        <v>824</v>
      </c>
      <c r="E13" s="39">
        <v>37453</v>
      </c>
      <c r="F13" s="40" t="s">
        <v>240</v>
      </c>
      <c r="G13" s="40" t="s">
        <v>171</v>
      </c>
      <c r="H13" s="40"/>
      <c r="I13" s="62">
        <v>6</v>
      </c>
      <c r="J13" s="280">
        <v>13.31</v>
      </c>
      <c r="K13" s="280">
        <v>13.55</v>
      </c>
      <c r="L13" s="280">
        <v>13.78</v>
      </c>
      <c r="M13" s="281"/>
      <c r="N13" s="110">
        <v>13.97</v>
      </c>
      <c r="O13" s="280">
        <v>13.86</v>
      </c>
      <c r="P13" s="280" t="s">
        <v>801</v>
      </c>
      <c r="Q13" s="65">
        <f t="shared" si="0"/>
        <v>13.97</v>
      </c>
      <c r="R13" s="112" t="str">
        <f t="shared" si="1"/>
        <v>III A</v>
      </c>
      <c r="S13" s="40" t="s">
        <v>822</v>
      </c>
      <c r="T13" s="114"/>
    </row>
    <row r="14" spans="1:20" s="282" customFormat="1" ht="18.75" customHeight="1">
      <c r="A14" s="278">
        <v>8</v>
      </c>
      <c r="B14" s="279"/>
      <c r="C14" s="37" t="s">
        <v>549</v>
      </c>
      <c r="D14" s="38" t="s">
        <v>825</v>
      </c>
      <c r="E14" s="39">
        <v>37733</v>
      </c>
      <c r="F14" s="40" t="s">
        <v>72</v>
      </c>
      <c r="G14" s="40" t="s">
        <v>73</v>
      </c>
      <c r="H14" s="40"/>
      <c r="I14" s="62">
        <v>5</v>
      </c>
      <c r="J14" s="280">
        <v>12.28</v>
      </c>
      <c r="K14" s="280">
        <v>13.22</v>
      </c>
      <c r="L14" s="280" t="s">
        <v>801</v>
      </c>
      <c r="M14" s="281"/>
      <c r="N14" s="110">
        <v>13.08</v>
      </c>
      <c r="O14" s="280">
        <v>13.72</v>
      </c>
      <c r="P14" s="280" t="s">
        <v>801</v>
      </c>
      <c r="Q14" s="65">
        <f t="shared" si="0"/>
        <v>13.72</v>
      </c>
      <c r="R14" s="112" t="str">
        <f t="shared" si="1"/>
        <v>III A</v>
      </c>
      <c r="S14" s="40" t="s">
        <v>74</v>
      </c>
      <c r="T14" s="114"/>
    </row>
    <row r="15" spans="1:20" s="282" customFormat="1" ht="18.75" customHeight="1">
      <c r="A15" s="278">
        <v>9</v>
      </c>
      <c r="B15" s="279"/>
      <c r="C15" s="37" t="s">
        <v>576</v>
      </c>
      <c r="D15" s="38" t="s">
        <v>826</v>
      </c>
      <c r="E15" s="39" t="s">
        <v>827</v>
      </c>
      <c r="F15" s="40" t="s">
        <v>228</v>
      </c>
      <c r="G15" s="40" t="s">
        <v>229</v>
      </c>
      <c r="H15" s="40"/>
      <c r="I15" s="62">
        <v>4</v>
      </c>
      <c r="J15" s="280" t="s">
        <v>801</v>
      </c>
      <c r="K15" s="280">
        <v>13.16</v>
      </c>
      <c r="L15" s="280">
        <v>13.18</v>
      </c>
      <c r="M15" s="281"/>
      <c r="N15" s="110"/>
      <c r="O15" s="280"/>
      <c r="P15" s="280"/>
      <c r="Q15" s="65">
        <f t="shared" si="0"/>
        <v>13.18</v>
      </c>
      <c r="R15" s="112" t="str">
        <f t="shared" si="1"/>
        <v>III A</v>
      </c>
      <c r="S15" s="40" t="s">
        <v>231</v>
      </c>
      <c r="T15" s="114"/>
    </row>
    <row r="16" spans="1:20" s="282" customFormat="1" ht="18.75" customHeight="1">
      <c r="A16" s="278">
        <v>10</v>
      </c>
      <c r="B16" s="279"/>
      <c r="C16" s="37" t="s">
        <v>819</v>
      </c>
      <c r="D16" s="38" t="s">
        <v>828</v>
      </c>
      <c r="E16" s="39">
        <v>38093</v>
      </c>
      <c r="F16" s="40" t="s">
        <v>23</v>
      </c>
      <c r="G16" s="40" t="s">
        <v>24</v>
      </c>
      <c r="H16" s="40"/>
      <c r="I16" s="62" t="s">
        <v>18</v>
      </c>
      <c r="J16" s="280">
        <v>11.89</v>
      </c>
      <c r="K16" s="280">
        <v>12.4</v>
      </c>
      <c r="L16" s="280" t="s">
        <v>801</v>
      </c>
      <c r="M16" s="281"/>
      <c r="N16" s="110"/>
      <c r="O16" s="280"/>
      <c r="P16" s="280"/>
      <c r="Q16" s="65">
        <f t="shared" si="0"/>
        <v>12.4</v>
      </c>
      <c r="R16" s="112" t="str">
        <f t="shared" si="1"/>
        <v>III A</v>
      </c>
      <c r="S16" s="40" t="s">
        <v>265</v>
      </c>
      <c r="T16" s="114"/>
    </row>
    <row r="17" spans="1:20" s="282" customFormat="1" ht="18.75" customHeight="1">
      <c r="A17" s="278">
        <v>11</v>
      </c>
      <c r="B17" s="279"/>
      <c r="C17" s="37" t="s">
        <v>370</v>
      </c>
      <c r="D17" s="38" t="s">
        <v>829</v>
      </c>
      <c r="E17" s="39" t="s">
        <v>830</v>
      </c>
      <c r="F17" s="40" t="s">
        <v>831</v>
      </c>
      <c r="G17" s="40" t="s">
        <v>61</v>
      </c>
      <c r="H17" s="40"/>
      <c r="I17" s="62">
        <v>3</v>
      </c>
      <c r="J17" s="280">
        <v>12.31</v>
      </c>
      <c r="K17" s="280" t="s">
        <v>801</v>
      </c>
      <c r="L17" s="280">
        <v>11.93</v>
      </c>
      <c r="M17" s="281"/>
      <c r="N17" s="110"/>
      <c r="O17" s="280"/>
      <c r="P17" s="280"/>
      <c r="Q17" s="65">
        <f t="shared" si="0"/>
        <v>12.31</v>
      </c>
      <c r="R17" s="112" t="str">
        <f t="shared" si="1"/>
        <v>III A</v>
      </c>
      <c r="S17" s="40" t="s">
        <v>832</v>
      </c>
      <c r="T17" s="114"/>
    </row>
    <row r="18" spans="1:20" s="282" customFormat="1" ht="18.75" customHeight="1">
      <c r="A18" s="278">
        <v>12</v>
      </c>
      <c r="B18" s="279"/>
      <c r="C18" s="37" t="s">
        <v>594</v>
      </c>
      <c r="D18" s="38" t="s">
        <v>833</v>
      </c>
      <c r="E18" s="39">
        <v>37435</v>
      </c>
      <c r="F18" s="40" t="s">
        <v>16</v>
      </c>
      <c r="G18" s="40" t="s">
        <v>17</v>
      </c>
      <c r="H18" s="40"/>
      <c r="I18" s="62" t="s">
        <v>18</v>
      </c>
      <c r="J18" s="280">
        <v>11.78</v>
      </c>
      <c r="K18" s="280">
        <v>11.97</v>
      </c>
      <c r="L18" s="280">
        <v>11.29</v>
      </c>
      <c r="M18" s="281"/>
      <c r="N18" s="110"/>
      <c r="O18" s="280"/>
      <c r="P18" s="280"/>
      <c r="Q18" s="65">
        <f t="shared" si="0"/>
        <v>11.97</v>
      </c>
      <c r="R18" s="112" t="str">
        <f t="shared" si="1"/>
        <v>I JA</v>
      </c>
      <c r="S18" s="40" t="s">
        <v>19</v>
      </c>
      <c r="T18" s="114"/>
    </row>
    <row r="19" spans="1:20" s="282" customFormat="1" ht="18.75" customHeight="1">
      <c r="A19" s="278">
        <v>13</v>
      </c>
      <c r="B19" s="279"/>
      <c r="C19" s="37" t="s">
        <v>834</v>
      </c>
      <c r="D19" s="38" t="s">
        <v>835</v>
      </c>
      <c r="E19" s="39" t="s">
        <v>836</v>
      </c>
      <c r="F19" s="40" t="s">
        <v>296</v>
      </c>
      <c r="G19" s="40" t="s">
        <v>297</v>
      </c>
      <c r="H19" s="40"/>
      <c r="I19" s="62" t="s">
        <v>18</v>
      </c>
      <c r="J19" s="280">
        <v>11.94</v>
      </c>
      <c r="K19" s="280">
        <v>11.96</v>
      </c>
      <c r="L19" s="280">
        <v>11.2</v>
      </c>
      <c r="M19" s="281"/>
      <c r="N19" s="110"/>
      <c r="O19" s="280"/>
      <c r="P19" s="280"/>
      <c r="Q19" s="65">
        <f t="shared" si="0"/>
        <v>11.96</v>
      </c>
      <c r="R19" s="112" t="str">
        <f t="shared" si="1"/>
        <v>I JA</v>
      </c>
      <c r="S19" s="40" t="s">
        <v>298</v>
      </c>
      <c r="T19" s="114"/>
    </row>
    <row r="20" spans="1:20" s="282" customFormat="1" ht="18.75" customHeight="1">
      <c r="A20" s="278">
        <v>14</v>
      </c>
      <c r="B20" s="279"/>
      <c r="C20" s="37" t="s">
        <v>837</v>
      </c>
      <c r="D20" s="38" t="s">
        <v>838</v>
      </c>
      <c r="E20" s="39" t="s">
        <v>839</v>
      </c>
      <c r="F20" s="40" t="s">
        <v>108</v>
      </c>
      <c r="G20" s="40" t="s">
        <v>87</v>
      </c>
      <c r="H20" s="40"/>
      <c r="I20" s="62">
        <v>2</v>
      </c>
      <c r="J20" s="280">
        <v>11.48</v>
      </c>
      <c r="K20" s="280">
        <v>11.41</v>
      </c>
      <c r="L20" s="280" t="s">
        <v>801</v>
      </c>
      <c r="M20" s="281"/>
      <c r="N20" s="110"/>
      <c r="O20" s="280"/>
      <c r="P20" s="280"/>
      <c r="Q20" s="65">
        <f t="shared" si="0"/>
        <v>11.48</v>
      </c>
      <c r="R20" s="112" t="str">
        <f t="shared" si="1"/>
        <v>I JA</v>
      </c>
      <c r="S20" s="40" t="s">
        <v>840</v>
      </c>
      <c r="T20" s="114"/>
    </row>
  </sheetData>
  <mergeCells count="1">
    <mergeCell ref="J5:P5"/>
  </mergeCells>
  <printOptions horizontalCentered="1"/>
  <pageMargins left="0.16" right="0.17" top="0.41" bottom="0.39370078740157483" header="0.39370078740157483" footer="0.39370078740157483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4"/>
  <sheetViews>
    <sheetView workbookViewId="0">
      <selection activeCell="F21" sqref="F21"/>
    </sheetView>
  </sheetViews>
  <sheetFormatPr defaultColWidth="9.109375" defaultRowHeight="13.2"/>
  <cols>
    <col min="1" max="1" width="5.6640625" style="78" customWidth="1"/>
    <col min="2" max="2" width="5" style="78" customWidth="1"/>
    <col min="3" max="3" width="11.109375" style="78" customWidth="1"/>
    <col min="4" max="4" width="15.44140625" style="78" bestFit="1" customWidth="1"/>
    <col min="5" max="5" width="10.6640625" style="93" customWidth="1"/>
    <col min="6" max="6" width="14.33203125" style="113" customWidth="1"/>
    <col min="7" max="7" width="10" style="113" customWidth="1"/>
    <col min="8" max="8" width="6.33203125" style="113" customWidth="1"/>
    <col min="9" max="9" width="5" style="113" bestFit="1" customWidth="1"/>
    <col min="10" max="10" width="9.109375" style="185"/>
    <col min="11" max="11" width="7.88671875" style="185" customWidth="1"/>
    <col min="12" max="12" width="5" style="185" bestFit="1" customWidth="1"/>
    <col min="13" max="13" width="32.44140625" style="85" customWidth="1"/>
    <col min="14" max="18" width="23" style="78" bestFit="1" customWidth="1"/>
    <col min="19" max="16384" width="9.109375" style="78"/>
  </cols>
  <sheetData>
    <row r="1" spans="1:16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16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8"/>
    </row>
    <row r="3" spans="1:16" s="85" customFormat="1" ht="12" customHeight="1">
      <c r="A3" s="78"/>
      <c r="B3" s="78"/>
      <c r="C3" s="78"/>
      <c r="D3" s="79"/>
      <c r="E3" s="80"/>
      <c r="F3" s="81"/>
      <c r="G3" s="81"/>
      <c r="H3" s="81"/>
      <c r="I3" s="81"/>
      <c r="J3" s="174"/>
      <c r="K3" s="174"/>
      <c r="L3" s="174"/>
      <c r="M3" s="175"/>
    </row>
    <row r="4" spans="1:16" s="86" customFormat="1" ht="15.6">
      <c r="C4" s="87" t="s">
        <v>444</v>
      </c>
      <c r="D4" s="87"/>
      <c r="E4" s="176"/>
      <c r="F4" s="176"/>
      <c r="G4" s="176"/>
      <c r="H4" s="89"/>
      <c r="I4" s="89"/>
      <c r="J4" s="177"/>
      <c r="K4" s="177"/>
      <c r="L4" s="177"/>
    </row>
    <row r="5" spans="1:16" s="86" customFormat="1" ht="18" customHeight="1" thickBot="1">
      <c r="C5" s="87"/>
      <c r="D5" s="87" t="s">
        <v>445</v>
      </c>
      <c r="E5" s="176"/>
      <c r="F5" s="176"/>
      <c r="G5" s="176"/>
      <c r="H5" s="89"/>
      <c r="I5" s="89"/>
      <c r="J5" s="177"/>
      <c r="K5" s="177"/>
      <c r="L5" s="177"/>
    </row>
    <row r="6" spans="1:16" s="85" customFormat="1" ht="22.5" customHeight="1" thickBot="1">
      <c r="A6" s="23" t="s">
        <v>46</v>
      </c>
      <c r="B6" s="178" t="s">
        <v>50</v>
      </c>
      <c r="C6" s="179" t="s">
        <v>4</v>
      </c>
      <c r="D6" s="98" t="s">
        <v>5</v>
      </c>
      <c r="E6" s="180" t="s">
        <v>6</v>
      </c>
      <c r="F6" s="181" t="s">
        <v>7</v>
      </c>
      <c r="G6" s="28" t="s">
        <v>8</v>
      </c>
      <c r="H6" s="29" t="s">
        <v>9</v>
      </c>
      <c r="I6" s="28" t="s">
        <v>10</v>
      </c>
      <c r="J6" s="180" t="s">
        <v>221</v>
      </c>
      <c r="K6" s="182" t="s">
        <v>446</v>
      </c>
      <c r="L6" s="183" t="s">
        <v>12</v>
      </c>
      <c r="M6" s="106" t="s">
        <v>13</v>
      </c>
      <c r="N6" s="107"/>
      <c r="O6" s="107"/>
      <c r="P6" s="107"/>
    </row>
    <row r="7" spans="1:16" s="10" customFormat="1" ht="18" customHeight="1">
      <c r="A7" s="60">
        <v>1</v>
      </c>
      <c r="B7" s="112">
        <v>3</v>
      </c>
      <c r="C7" s="37" t="s">
        <v>447</v>
      </c>
      <c r="D7" s="38" t="s">
        <v>448</v>
      </c>
      <c r="E7" s="39" t="s">
        <v>449</v>
      </c>
      <c r="F7" s="40" t="s">
        <v>450</v>
      </c>
      <c r="G7" s="40" t="s">
        <v>87</v>
      </c>
      <c r="H7" s="40"/>
      <c r="I7" s="62">
        <v>18</v>
      </c>
      <c r="J7" s="184">
        <v>1.0519444444444444E-2</v>
      </c>
      <c r="K7" s="184"/>
      <c r="L7" s="112" t="str">
        <f t="shared" ref="L7:L14" si="0">IF(ISBLANK(J7),"",IF(J7&lt;=0.00943287037037037,"KSM",IF(J7&lt;=0.0107060185185185,"I A",IF(J7&lt;=0.0115162037037037,"II A",IF(J7&lt;=0.0125,"III A",IF(J7&lt;=0.0135416666666667,"I JA",IF(J7&lt;=0.0144097222222222,"II JA",IF(J7&lt;=0.0151041666666667,"III JA",))))))))</f>
        <v>I A</v>
      </c>
      <c r="M7" s="40" t="s">
        <v>451</v>
      </c>
      <c r="N7" s="85"/>
    </row>
    <row r="8" spans="1:16" s="10" customFormat="1" ht="18" customHeight="1">
      <c r="A8" s="60">
        <v>2</v>
      </c>
      <c r="B8" s="112">
        <v>26</v>
      </c>
      <c r="C8" s="37" t="s">
        <v>452</v>
      </c>
      <c r="D8" s="38" t="s">
        <v>453</v>
      </c>
      <c r="E8" s="39" t="s">
        <v>454</v>
      </c>
      <c r="F8" s="40" t="s">
        <v>86</v>
      </c>
      <c r="G8" s="40" t="s">
        <v>87</v>
      </c>
      <c r="H8" s="40"/>
      <c r="I8" s="62" t="s">
        <v>18</v>
      </c>
      <c r="J8" s="184">
        <v>1.1236226851851853E-2</v>
      </c>
      <c r="K8" s="184"/>
      <c r="L8" s="112" t="str">
        <f t="shared" si="0"/>
        <v>II A</v>
      </c>
      <c r="M8" s="40" t="s">
        <v>451</v>
      </c>
      <c r="N8" s="85"/>
    </row>
    <row r="9" spans="1:16" s="10" customFormat="1" ht="18" customHeight="1">
      <c r="A9" s="60">
        <v>3</v>
      </c>
      <c r="B9" s="112">
        <v>2</v>
      </c>
      <c r="C9" s="37" t="s">
        <v>90</v>
      </c>
      <c r="D9" s="38" t="s">
        <v>455</v>
      </c>
      <c r="E9" s="39" t="s">
        <v>456</v>
      </c>
      <c r="F9" s="40" t="s">
        <v>450</v>
      </c>
      <c r="G9" s="40" t="s">
        <v>87</v>
      </c>
      <c r="H9" s="40"/>
      <c r="I9" s="62">
        <v>14</v>
      </c>
      <c r="J9" s="184">
        <v>1.1635763888888888E-2</v>
      </c>
      <c r="K9" s="184"/>
      <c r="L9" s="112" t="str">
        <f t="shared" si="0"/>
        <v>III A</v>
      </c>
      <c r="M9" s="40" t="s">
        <v>451</v>
      </c>
      <c r="N9" s="85"/>
    </row>
    <row r="10" spans="1:16" s="10" customFormat="1" ht="18" customHeight="1">
      <c r="A10" s="60">
        <v>4</v>
      </c>
      <c r="B10" s="112" t="s">
        <v>457</v>
      </c>
      <c r="C10" s="37" t="s">
        <v>201</v>
      </c>
      <c r="D10" s="38" t="s">
        <v>458</v>
      </c>
      <c r="E10" s="39" t="s">
        <v>459</v>
      </c>
      <c r="F10" s="40" t="s">
        <v>460</v>
      </c>
      <c r="G10" s="40" t="s">
        <v>61</v>
      </c>
      <c r="H10" s="40"/>
      <c r="I10" s="62">
        <v>11</v>
      </c>
      <c r="J10" s="184">
        <v>1.2225115740740741E-2</v>
      </c>
      <c r="K10" s="184"/>
      <c r="L10" s="112" t="str">
        <f t="shared" si="0"/>
        <v>III A</v>
      </c>
      <c r="M10" s="40" t="s">
        <v>461</v>
      </c>
      <c r="N10" s="85"/>
    </row>
    <row r="11" spans="1:16" s="10" customFormat="1" ht="18" customHeight="1">
      <c r="A11" s="60">
        <v>5</v>
      </c>
      <c r="B11" s="112" t="s">
        <v>462</v>
      </c>
      <c r="C11" s="37" t="s">
        <v>463</v>
      </c>
      <c r="D11" s="38" t="s">
        <v>464</v>
      </c>
      <c r="E11" s="39" t="s">
        <v>465</v>
      </c>
      <c r="F11" s="40" t="s">
        <v>466</v>
      </c>
      <c r="G11" s="40" t="s">
        <v>61</v>
      </c>
      <c r="H11" s="40" t="s">
        <v>467</v>
      </c>
      <c r="I11" s="62" t="s">
        <v>18</v>
      </c>
      <c r="J11" s="184">
        <v>1.2327083333333334E-2</v>
      </c>
      <c r="K11" s="184"/>
      <c r="L11" s="112" t="str">
        <f t="shared" si="0"/>
        <v>III A</v>
      </c>
      <c r="M11" s="40" t="s">
        <v>468</v>
      </c>
      <c r="N11" s="85"/>
    </row>
    <row r="12" spans="1:16" s="10" customFormat="1" ht="18" customHeight="1">
      <c r="A12" s="60">
        <v>6</v>
      </c>
      <c r="B12" s="112" t="s">
        <v>469</v>
      </c>
      <c r="C12" s="37" t="s">
        <v>470</v>
      </c>
      <c r="D12" s="38" t="s">
        <v>471</v>
      </c>
      <c r="E12" s="39" t="s">
        <v>472</v>
      </c>
      <c r="F12" s="40" t="s">
        <v>466</v>
      </c>
      <c r="G12" s="40" t="s">
        <v>61</v>
      </c>
      <c r="H12" s="40" t="s">
        <v>467</v>
      </c>
      <c r="I12" s="62">
        <v>9</v>
      </c>
      <c r="J12" s="184">
        <v>1.3548379629629631E-2</v>
      </c>
      <c r="K12" s="184"/>
      <c r="L12" s="112" t="str">
        <f t="shared" si="0"/>
        <v>II JA</v>
      </c>
      <c r="M12" s="40" t="s">
        <v>468</v>
      </c>
      <c r="N12" s="85"/>
    </row>
    <row r="13" spans="1:16" s="10" customFormat="1" ht="18" customHeight="1">
      <c r="A13" s="60">
        <v>7</v>
      </c>
      <c r="B13" s="112">
        <v>4</v>
      </c>
      <c r="C13" s="37" t="s">
        <v>473</v>
      </c>
      <c r="D13" s="38" t="s">
        <v>474</v>
      </c>
      <c r="E13" s="39" t="s">
        <v>475</v>
      </c>
      <c r="F13" s="40" t="s">
        <v>132</v>
      </c>
      <c r="G13" s="40" t="s">
        <v>87</v>
      </c>
      <c r="H13" s="40"/>
      <c r="I13" s="62">
        <v>8</v>
      </c>
      <c r="J13" s="184">
        <v>1.3548958333333333E-2</v>
      </c>
      <c r="K13" s="184"/>
      <c r="L13" s="112" t="str">
        <f t="shared" si="0"/>
        <v>II JA</v>
      </c>
      <c r="M13" s="40" t="s">
        <v>476</v>
      </c>
      <c r="N13" s="85"/>
    </row>
    <row r="14" spans="1:16" s="10" customFormat="1" ht="18" customHeight="1">
      <c r="A14" s="60">
        <v>8</v>
      </c>
      <c r="B14" s="112" t="s">
        <v>477</v>
      </c>
      <c r="C14" s="37" t="s">
        <v>275</v>
      </c>
      <c r="D14" s="38" t="s">
        <v>478</v>
      </c>
      <c r="E14" s="39" t="s">
        <v>479</v>
      </c>
      <c r="F14" s="40" t="s">
        <v>147</v>
      </c>
      <c r="G14" s="40" t="s">
        <v>148</v>
      </c>
      <c r="H14" s="40" t="s">
        <v>149</v>
      </c>
      <c r="I14" s="62">
        <v>7</v>
      </c>
      <c r="J14" s="184">
        <v>1.3556828703703705E-2</v>
      </c>
      <c r="K14" s="184" t="s">
        <v>480</v>
      </c>
      <c r="L14" s="112" t="str">
        <f t="shared" si="0"/>
        <v>II JA</v>
      </c>
      <c r="M14" s="40" t="s">
        <v>150</v>
      </c>
      <c r="N14" s="85"/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1"/>
  <sheetViews>
    <sheetView topLeftCell="A25" zoomScaleNormal="100" workbookViewId="0">
      <selection activeCell="H32" sqref="H32"/>
    </sheetView>
  </sheetViews>
  <sheetFormatPr defaultColWidth="9.109375" defaultRowHeight="13.2"/>
  <cols>
    <col min="1" max="1" width="5.6640625" style="197" customWidth="1"/>
    <col min="2" max="2" width="5.6640625" style="197" hidden="1" customWidth="1"/>
    <col min="3" max="3" width="10.5546875" style="197" customWidth="1"/>
    <col min="4" max="4" width="14.33203125" style="197" customWidth="1"/>
    <col min="5" max="5" width="10.33203125" style="199" customWidth="1"/>
    <col min="6" max="6" width="11" style="200" customWidth="1"/>
    <col min="7" max="7" width="11.88671875" style="200" customWidth="1"/>
    <col min="8" max="8" width="11.5546875" style="200" customWidth="1"/>
    <col min="9" max="9" width="5.88671875" style="200" bestFit="1" customWidth="1"/>
    <col min="10" max="10" width="9.109375" style="201" customWidth="1"/>
    <col min="11" max="11" width="5.6640625" style="201" customWidth="1"/>
    <col min="12" max="12" width="8.6640625" style="202" customWidth="1"/>
    <col min="13" max="13" width="6.33203125" style="201" customWidth="1"/>
    <col min="14" max="14" width="7.109375" style="202" customWidth="1"/>
    <col min="15" max="15" width="22.5546875" style="203" bestFit="1" customWidth="1"/>
    <col min="16" max="16" width="4" style="204" hidden="1" customWidth="1"/>
    <col min="17" max="17" width="3" style="205" hidden="1" customWidth="1"/>
    <col min="18" max="18" width="2" style="205" hidden="1" customWidth="1"/>
    <col min="19" max="19" width="5" style="204" hidden="1" customWidth="1"/>
    <col min="20" max="20" width="6.33203125" style="204" customWidth="1"/>
    <col min="21" max="16384" width="9.109375" style="204"/>
  </cols>
  <sheetData>
    <row r="1" spans="1:19" s="189" customFormat="1" ht="15.6">
      <c r="A1" s="188" t="s">
        <v>0</v>
      </c>
      <c r="D1" s="190"/>
      <c r="E1" s="191"/>
      <c r="F1" s="191"/>
      <c r="G1" s="191"/>
      <c r="H1" s="192"/>
      <c r="I1" s="192"/>
      <c r="J1" s="193"/>
      <c r="K1" s="193"/>
      <c r="L1" s="194"/>
      <c r="M1" s="193"/>
      <c r="N1" s="194"/>
      <c r="Q1" s="195"/>
      <c r="R1" s="195"/>
    </row>
    <row r="2" spans="1:19" s="189" customFormat="1" ht="15.6">
      <c r="A2" s="189" t="s">
        <v>1</v>
      </c>
      <c r="D2" s="190"/>
      <c r="E2" s="191"/>
      <c r="F2" s="191"/>
      <c r="G2" s="192"/>
      <c r="H2" s="192"/>
      <c r="I2" s="193"/>
      <c r="J2" s="193"/>
      <c r="K2" s="193"/>
      <c r="L2" s="193"/>
      <c r="M2" s="193"/>
      <c r="N2" s="196"/>
      <c r="Q2" s="195"/>
      <c r="R2" s="195"/>
    </row>
    <row r="3" spans="1:19" ht="3" customHeight="1">
      <c r="C3" s="198"/>
      <c r="K3" s="202"/>
      <c r="M3" s="202"/>
    </row>
    <row r="4" spans="1:19" s="208" customFormat="1" ht="15.6">
      <c r="A4" s="206"/>
      <c r="B4" s="206"/>
      <c r="C4" s="189" t="s">
        <v>287</v>
      </c>
      <c r="D4" s="189"/>
      <c r="E4" s="190"/>
      <c r="F4" s="190"/>
      <c r="G4" s="190"/>
      <c r="H4" s="207"/>
      <c r="I4" s="207"/>
      <c r="J4" s="193"/>
      <c r="K4" s="193"/>
      <c r="L4" s="193"/>
      <c r="M4" s="193"/>
      <c r="N4" s="196"/>
      <c r="O4" s="206"/>
      <c r="Q4" s="209"/>
      <c r="R4" s="209"/>
    </row>
    <row r="5" spans="1:19" s="208" customFormat="1" ht="14.25" customHeight="1" thickBot="1">
      <c r="A5" s="206"/>
      <c r="B5" s="206"/>
      <c r="C5" s="210"/>
      <c r="D5" s="210" t="s">
        <v>445</v>
      </c>
      <c r="E5" s="190"/>
      <c r="F5" s="190"/>
      <c r="G5" s="190"/>
      <c r="H5" s="207"/>
      <c r="I5" s="207"/>
      <c r="J5" s="211"/>
      <c r="K5" s="201"/>
      <c r="L5" s="193"/>
      <c r="M5" s="201"/>
      <c r="N5" s="193"/>
      <c r="O5" s="206"/>
      <c r="Q5" s="209"/>
      <c r="R5" s="209"/>
    </row>
    <row r="6" spans="1:19" s="220" customFormat="1" ht="17.25" customHeight="1" thickBot="1">
      <c r="A6" s="212" t="s">
        <v>46</v>
      </c>
      <c r="B6" s="213" t="s">
        <v>50</v>
      </c>
      <c r="C6" s="214" t="s">
        <v>4</v>
      </c>
      <c r="D6" s="215" t="s">
        <v>5</v>
      </c>
      <c r="E6" s="216" t="s">
        <v>6</v>
      </c>
      <c r="F6" s="217" t="s">
        <v>7</v>
      </c>
      <c r="G6" s="217" t="s">
        <v>8</v>
      </c>
      <c r="H6" s="217" t="s">
        <v>51</v>
      </c>
      <c r="I6" s="217" t="s">
        <v>10</v>
      </c>
      <c r="J6" s="216" t="s">
        <v>52</v>
      </c>
      <c r="K6" s="216" t="s">
        <v>53</v>
      </c>
      <c r="L6" s="216" t="s">
        <v>54</v>
      </c>
      <c r="M6" s="216" t="s">
        <v>53</v>
      </c>
      <c r="N6" s="218" t="s">
        <v>12</v>
      </c>
      <c r="O6" s="219" t="s">
        <v>13</v>
      </c>
      <c r="Q6" s="221" t="s">
        <v>55</v>
      </c>
      <c r="R6" s="221" t="s">
        <v>56</v>
      </c>
    </row>
    <row r="7" spans="1:19" s="197" customFormat="1" ht="18" customHeight="1">
      <c r="A7" s="222">
        <v>1</v>
      </c>
      <c r="B7" s="223"/>
      <c r="C7" s="224" t="s">
        <v>300</v>
      </c>
      <c r="D7" s="225" t="s">
        <v>410</v>
      </c>
      <c r="E7" s="226">
        <v>37910</v>
      </c>
      <c r="F7" s="227" t="s">
        <v>187</v>
      </c>
      <c r="G7" s="227" t="s">
        <v>24</v>
      </c>
      <c r="H7" s="227"/>
      <c r="I7" s="228">
        <v>18</v>
      </c>
      <c r="J7" s="229">
        <v>7.18</v>
      </c>
      <c r="K7" s="230">
        <v>0.151</v>
      </c>
      <c r="L7" s="231">
        <v>7.1</v>
      </c>
      <c r="M7" s="230">
        <v>0.125</v>
      </c>
      <c r="N7" s="234" t="str">
        <f>IF(ISBLANK(J7),"",IF(J7&lt;=7,"KSM",IF(J7&lt;=7.3,"I A",IF(J7&lt;=7.65,"II A",IF(J7&lt;=8.1,"III A",IF(J7&lt;=8.7,"I JA",IF(J7&lt;=9.15,"II JA",IF(J7&lt;=9.5,"III JA"))))))))</f>
        <v>I A</v>
      </c>
      <c r="O7" s="227" t="s">
        <v>137</v>
      </c>
      <c r="P7" s="232" t="s">
        <v>411</v>
      </c>
      <c r="Q7" s="205">
        <v>6</v>
      </c>
      <c r="R7" s="205">
        <v>4</v>
      </c>
    </row>
    <row r="8" spans="1:19" s="197" customFormat="1" ht="18" customHeight="1">
      <c r="A8" s="222">
        <v>2</v>
      </c>
      <c r="B8" s="223"/>
      <c r="C8" s="224" t="s">
        <v>391</v>
      </c>
      <c r="D8" s="225" t="s">
        <v>392</v>
      </c>
      <c r="E8" s="226">
        <v>37350</v>
      </c>
      <c r="F8" s="227" t="s">
        <v>92</v>
      </c>
      <c r="G8" s="227" t="s">
        <v>93</v>
      </c>
      <c r="H8" s="227"/>
      <c r="I8" s="228">
        <v>14</v>
      </c>
      <c r="J8" s="229">
        <v>7.35</v>
      </c>
      <c r="K8" s="230">
        <v>0.16600000000000001</v>
      </c>
      <c r="L8" s="231">
        <v>7.24</v>
      </c>
      <c r="M8" s="230">
        <v>0.17100000000000001</v>
      </c>
      <c r="N8" s="234" t="s">
        <v>605</v>
      </c>
      <c r="O8" s="227" t="s">
        <v>327</v>
      </c>
      <c r="P8" s="232" t="s">
        <v>393</v>
      </c>
      <c r="Q8" s="205">
        <v>5</v>
      </c>
      <c r="R8" s="205">
        <v>4</v>
      </c>
    </row>
    <row r="9" spans="1:19" s="197" customFormat="1" ht="18" customHeight="1">
      <c r="A9" s="222">
        <v>3</v>
      </c>
      <c r="B9" s="223"/>
      <c r="C9" s="224" t="s">
        <v>300</v>
      </c>
      <c r="D9" s="225" t="s">
        <v>301</v>
      </c>
      <c r="E9" s="226">
        <v>37896</v>
      </c>
      <c r="F9" s="227" t="s">
        <v>240</v>
      </c>
      <c r="G9" s="227" t="s">
        <v>171</v>
      </c>
      <c r="H9" s="227"/>
      <c r="I9" s="228">
        <v>11</v>
      </c>
      <c r="J9" s="229">
        <v>7.32</v>
      </c>
      <c r="K9" s="230">
        <v>0.14699999999999999</v>
      </c>
      <c r="L9" s="231">
        <v>7.26</v>
      </c>
      <c r="M9" s="230">
        <v>0.13200000000000001</v>
      </c>
      <c r="N9" s="234" t="s">
        <v>605</v>
      </c>
      <c r="O9" s="227" t="s">
        <v>172</v>
      </c>
      <c r="P9" s="232" t="s">
        <v>302</v>
      </c>
      <c r="Q9" s="205">
        <v>1</v>
      </c>
      <c r="R9" s="205">
        <v>4</v>
      </c>
    </row>
    <row r="10" spans="1:19" s="197" customFormat="1" ht="18" customHeight="1">
      <c r="A10" s="222">
        <v>4</v>
      </c>
      <c r="B10" s="223"/>
      <c r="C10" s="224" t="s">
        <v>365</v>
      </c>
      <c r="D10" s="225" t="s">
        <v>407</v>
      </c>
      <c r="E10" s="226">
        <v>37649</v>
      </c>
      <c r="F10" s="227" t="s">
        <v>408</v>
      </c>
      <c r="G10" s="227" t="s">
        <v>171</v>
      </c>
      <c r="H10" s="227"/>
      <c r="I10" s="228">
        <v>9</v>
      </c>
      <c r="J10" s="229">
        <v>7.37</v>
      </c>
      <c r="K10" s="230">
        <v>0.14199999999999999</v>
      </c>
      <c r="L10" s="231">
        <v>7.29</v>
      </c>
      <c r="M10" s="230">
        <v>0.20899999999999999</v>
      </c>
      <c r="N10" s="234" t="str">
        <f>IF(ISBLANK(J10),"",IF(J10&lt;=7,"KSM",IF(J10&lt;=7.3,"I A",IF(J10&lt;=7.65,"II A",IF(J10&lt;=8.1,"III A",IF(J10&lt;=8.7,"I JA",IF(J10&lt;=9.15,"II JA",IF(J10&lt;=9.5,"III JA"))))))))</f>
        <v>II A</v>
      </c>
      <c r="O10" s="227" t="s">
        <v>409</v>
      </c>
      <c r="P10" s="232" t="s">
        <v>302</v>
      </c>
      <c r="Q10" s="205">
        <v>6</v>
      </c>
      <c r="R10" s="205">
        <v>3</v>
      </c>
    </row>
    <row r="11" spans="1:19" s="197" customFormat="1" ht="18" customHeight="1">
      <c r="A11" s="222">
        <v>5</v>
      </c>
      <c r="B11" s="223"/>
      <c r="C11" s="224" t="s">
        <v>370</v>
      </c>
      <c r="D11" s="225" t="s">
        <v>371</v>
      </c>
      <c r="E11" s="226" t="s">
        <v>372</v>
      </c>
      <c r="F11" s="227" t="s">
        <v>373</v>
      </c>
      <c r="G11" s="227" t="s">
        <v>236</v>
      </c>
      <c r="H11" s="227" t="s">
        <v>374</v>
      </c>
      <c r="I11" s="228">
        <v>8</v>
      </c>
      <c r="J11" s="229">
        <v>7.39</v>
      </c>
      <c r="K11" s="230">
        <v>0.17199999999999999</v>
      </c>
      <c r="L11" s="231">
        <v>7.36</v>
      </c>
      <c r="M11" s="230">
        <v>0.13</v>
      </c>
      <c r="N11" s="234" t="str">
        <f>IF(ISBLANK(J11),"",IF(J11&lt;=7,"KSM",IF(J11&lt;=7.3,"I A",IF(J11&lt;=7.65,"II A",IF(J11&lt;=8.1,"III A",IF(J11&lt;=8.7,"I JA",IF(J11&lt;=9.15,"II JA",IF(J11&lt;=9.5,"III JA"))))))))</f>
        <v>II A</v>
      </c>
      <c r="O11" s="227" t="s">
        <v>375</v>
      </c>
      <c r="P11" s="232" t="s">
        <v>376</v>
      </c>
      <c r="Q11" s="197">
        <v>4</v>
      </c>
      <c r="R11" s="205">
        <v>4</v>
      </c>
    </row>
    <row r="12" spans="1:19" s="197" customFormat="1" ht="18" customHeight="1" thickBot="1">
      <c r="A12" s="222">
        <v>6</v>
      </c>
      <c r="B12" s="223"/>
      <c r="C12" s="224" t="s">
        <v>349</v>
      </c>
      <c r="D12" s="225" t="s">
        <v>350</v>
      </c>
      <c r="E12" s="226" t="s">
        <v>351</v>
      </c>
      <c r="F12" s="227" t="s">
        <v>16</v>
      </c>
      <c r="G12" s="227" t="s">
        <v>17</v>
      </c>
      <c r="H12" s="227"/>
      <c r="I12" s="228">
        <v>7</v>
      </c>
      <c r="J12" s="229">
        <v>7.41</v>
      </c>
      <c r="K12" s="230">
        <v>0.16800000000000001</v>
      </c>
      <c r="L12" s="231">
        <v>7.41</v>
      </c>
      <c r="M12" s="230">
        <v>0.16800000000000001</v>
      </c>
      <c r="N12" s="234" t="str">
        <f>IF(ISBLANK(J12),"",IF(J12&lt;=7,"KSM",IF(J12&lt;=7.3,"I A",IF(J12&lt;=7.65,"II A",IF(J12&lt;=8.1,"III A",IF(J12&lt;=8.7,"I JA",IF(J12&lt;=9.15,"II JA",IF(J12&lt;=9.5,"III JA"))))))))</f>
        <v>II A</v>
      </c>
      <c r="O12" s="227" t="s">
        <v>19</v>
      </c>
      <c r="P12" s="232" t="s">
        <v>352</v>
      </c>
      <c r="Q12" s="205">
        <v>3</v>
      </c>
      <c r="R12" s="205">
        <v>4</v>
      </c>
      <c r="S12" s="233">
        <v>4043</v>
      </c>
    </row>
    <row r="13" spans="1:19" s="220" customFormat="1" ht="17.25" customHeight="1" thickBot="1">
      <c r="A13" s="212" t="s">
        <v>46</v>
      </c>
      <c r="B13" s="213" t="s">
        <v>50</v>
      </c>
      <c r="C13" s="214" t="s">
        <v>4</v>
      </c>
      <c r="D13" s="215" t="s">
        <v>5</v>
      </c>
      <c r="E13" s="216" t="s">
        <v>6</v>
      </c>
      <c r="F13" s="217" t="s">
        <v>7</v>
      </c>
      <c r="G13" s="217" t="s">
        <v>8</v>
      </c>
      <c r="H13" s="217" t="s">
        <v>51</v>
      </c>
      <c r="I13" s="217" t="s">
        <v>10</v>
      </c>
      <c r="J13" s="216" t="s">
        <v>52</v>
      </c>
      <c r="K13" s="216" t="s">
        <v>53</v>
      </c>
      <c r="L13" s="216" t="s">
        <v>54</v>
      </c>
      <c r="M13" s="216" t="s">
        <v>53</v>
      </c>
      <c r="N13" s="218" t="s">
        <v>12</v>
      </c>
      <c r="O13" s="219" t="s">
        <v>13</v>
      </c>
      <c r="Q13" s="221" t="s">
        <v>55</v>
      </c>
      <c r="R13" s="221" t="s">
        <v>56</v>
      </c>
    </row>
    <row r="14" spans="1:19" s="197" customFormat="1" ht="15" customHeight="1">
      <c r="A14" s="222">
        <v>7</v>
      </c>
      <c r="B14" s="223"/>
      <c r="C14" s="224" t="s">
        <v>325</v>
      </c>
      <c r="D14" s="225" t="s">
        <v>326</v>
      </c>
      <c r="E14" s="226">
        <v>37480</v>
      </c>
      <c r="F14" s="227" t="s">
        <v>92</v>
      </c>
      <c r="G14" s="227" t="s">
        <v>93</v>
      </c>
      <c r="H14" s="227"/>
      <c r="I14" s="228">
        <v>6</v>
      </c>
      <c r="J14" s="229">
        <v>7.41</v>
      </c>
      <c r="K14" s="230">
        <v>0.188</v>
      </c>
      <c r="L14" s="231"/>
      <c r="M14" s="230"/>
      <c r="N14" s="234" t="str">
        <f t="shared" ref="N14:N39" si="0">IF(ISBLANK(J14),"",IF(J14&lt;=7,"KSM",IF(J14&lt;=7.3,"I A",IF(J14&lt;=7.65,"II A",IF(J14&lt;=8.1,"III A",IF(J14&lt;=8.7,"I JA",IF(J14&lt;=9.15,"II JA",IF(J14&lt;=9.5,"III JA"))))))))</f>
        <v>II A</v>
      </c>
      <c r="O14" s="227" t="s">
        <v>327</v>
      </c>
      <c r="P14" s="232" t="s">
        <v>328</v>
      </c>
      <c r="Q14" s="205">
        <v>2</v>
      </c>
      <c r="R14" s="205">
        <v>4</v>
      </c>
      <c r="S14" s="233">
        <v>4060</v>
      </c>
    </row>
    <row r="15" spans="1:19" s="197" customFormat="1" ht="18" customHeight="1">
      <c r="A15" s="222">
        <v>8</v>
      </c>
      <c r="B15" s="223"/>
      <c r="C15" s="224" t="s">
        <v>318</v>
      </c>
      <c r="D15" s="225" t="s">
        <v>319</v>
      </c>
      <c r="E15" s="226" t="s">
        <v>320</v>
      </c>
      <c r="F15" s="227" t="s">
        <v>321</v>
      </c>
      <c r="G15" s="227" t="s">
        <v>61</v>
      </c>
      <c r="H15" s="227" t="s">
        <v>322</v>
      </c>
      <c r="I15" s="228">
        <v>4.5</v>
      </c>
      <c r="J15" s="229">
        <v>7.43</v>
      </c>
      <c r="K15" s="230">
        <v>0.185</v>
      </c>
      <c r="L15" s="231"/>
      <c r="M15" s="230"/>
      <c r="N15" s="234" t="str">
        <f t="shared" si="0"/>
        <v>II A</v>
      </c>
      <c r="O15" s="227" t="s">
        <v>323</v>
      </c>
      <c r="P15" s="232" t="s">
        <v>324</v>
      </c>
      <c r="Q15" s="205">
        <v>2</v>
      </c>
      <c r="R15" s="205">
        <v>3</v>
      </c>
    </row>
    <row r="16" spans="1:19" s="197" customFormat="1" ht="18" customHeight="1">
      <c r="A16" s="222">
        <v>8</v>
      </c>
      <c r="B16" s="223"/>
      <c r="C16" s="224" t="s">
        <v>387</v>
      </c>
      <c r="D16" s="225" t="s">
        <v>388</v>
      </c>
      <c r="E16" s="226" t="s">
        <v>389</v>
      </c>
      <c r="F16" s="227" t="s">
        <v>165</v>
      </c>
      <c r="G16" s="227" t="s">
        <v>61</v>
      </c>
      <c r="H16" s="227"/>
      <c r="I16" s="228">
        <v>4.5</v>
      </c>
      <c r="J16" s="229">
        <v>7.43</v>
      </c>
      <c r="K16" s="230">
        <v>0.161</v>
      </c>
      <c r="L16" s="231"/>
      <c r="M16" s="230"/>
      <c r="N16" s="234" t="str">
        <f t="shared" si="0"/>
        <v>II A</v>
      </c>
      <c r="O16" s="227" t="s">
        <v>166</v>
      </c>
      <c r="P16" s="232" t="s">
        <v>390</v>
      </c>
      <c r="Q16" s="205">
        <v>5</v>
      </c>
      <c r="R16" s="205">
        <v>3</v>
      </c>
    </row>
    <row r="17" spans="1:18" s="197" customFormat="1" ht="18" customHeight="1">
      <c r="A17" s="222">
        <v>10</v>
      </c>
      <c r="B17" s="223"/>
      <c r="C17" s="224" t="s">
        <v>345</v>
      </c>
      <c r="D17" s="225" t="s">
        <v>346</v>
      </c>
      <c r="E17" s="226" t="s">
        <v>347</v>
      </c>
      <c r="F17" s="227" t="s">
        <v>16</v>
      </c>
      <c r="G17" s="227" t="s">
        <v>17</v>
      </c>
      <c r="H17" s="227" t="s">
        <v>245</v>
      </c>
      <c r="I17" s="228">
        <v>3</v>
      </c>
      <c r="J17" s="229">
        <v>7.45</v>
      </c>
      <c r="K17" s="230">
        <v>0.158</v>
      </c>
      <c r="L17" s="231"/>
      <c r="M17" s="230"/>
      <c r="N17" s="234" t="str">
        <f t="shared" si="0"/>
        <v>II A</v>
      </c>
      <c r="O17" s="227" t="s">
        <v>348</v>
      </c>
      <c r="P17" s="232" t="s">
        <v>324</v>
      </c>
      <c r="Q17" s="205">
        <v>3</v>
      </c>
      <c r="R17" s="205">
        <v>3</v>
      </c>
    </row>
    <row r="18" spans="1:18" s="197" customFormat="1" ht="18" customHeight="1">
      <c r="A18" s="222">
        <v>11</v>
      </c>
      <c r="B18" s="223"/>
      <c r="C18" s="224" t="s">
        <v>412</v>
      </c>
      <c r="D18" s="225" t="s">
        <v>413</v>
      </c>
      <c r="E18" s="226" t="s">
        <v>414</v>
      </c>
      <c r="F18" s="227" t="s">
        <v>132</v>
      </c>
      <c r="G18" s="227" t="s">
        <v>87</v>
      </c>
      <c r="H18" s="227"/>
      <c r="I18" s="228">
        <v>2</v>
      </c>
      <c r="J18" s="229">
        <v>7.46</v>
      </c>
      <c r="K18" s="230">
        <v>0.16800000000000001</v>
      </c>
      <c r="L18" s="231"/>
      <c r="M18" s="230"/>
      <c r="N18" s="234" t="str">
        <f t="shared" si="0"/>
        <v>II A</v>
      </c>
      <c r="O18" s="227" t="s">
        <v>88</v>
      </c>
      <c r="P18" s="232" t="s">
        <v>415</v>
      </c>
      <c r="Q18" s="205">
        <v>6</v>
      </c>
      <c r="R18" s="205">
        <v>5</v>
      </c>
    </row>
    <row r="19" spans="1:18" s="197" customFormat="1" ht="18" customHeight="1">
      <c r="A19" s="222">
        <v>12</v>
      </c>
      <c r="B19" s="223"/>
      <c r="C19" s="224" t="s">
        <v>293</v>
      </c>
      <c r="D19" s="225" t="s">
        <v>294</v>
      </c>
      <c r="E19" s="226" t="s">
        <v>295</v>
      </c>
      <c r="F19" s="227" t="s">
        <v>296</v>
      </c>
      <c r="G19" s="227" t="s">
        <v>297</v>
      </c>
      <c r="H19" s="227"/>
      <c r="I19" s="228">
        <v>1</v>
      </c>
      <c r="J19" s="229">
        <v>7.47</v>
      </c>
      <c r="K19" s="230">
        <v>0.189</v>
      </c>
      <c r="L19" s="231"/>
      <c r="M19" s="230"/>
      <c r="N19" s="234" t="str">
        <f t="shared" si="0"/>
        <v>II A</v>
      </c>
      <c r="O19" s="227" t="s">
        <v>298</v>
      </c>
      <c r="P19" s="232" t="s">
        <v>299</v>
      </c>
      <c r="Q19" s="205">
        <v>1</v>
      </c>
      <c r="R19" s="205">
        <v>3</v>
      </c>
    </row>
    <row r="20" spans="1:18" s="197" customFormat="1" ht="18" customHeight="1">
      <c r="A20" s="222">
        <v>13</v>
      </c>
      <c r="B20" s="223"/>
      <c r="C20" s="224" t="s">
        <v>394</v>
      </c>
      <c r="D20" s="225" t="s">
        <v>395</v>
      </c>
      <c r="E20" s="226">
        <v>37299</v>
      </c>
      <c r="F20" s="227" t="s">
        <v>66</v>
      </c>
      <c r="G20" s="227" t="s">
        <v>67</v>
      </c>
      <c r="H20" s="227"/>
      <c r="I20" s="228"/>
      <c r="J20" s="229">
        <v>7.54</v>
      </c>
      <c r="K20" s="230">
        <v>0.27700000000000002</v>
      </c>
      <c r="L20" s="231"/>
      <c r="M20" s="230"/>
      <c r="N20" s="234" t="str">
        <f t="shared" si="0"/>
        <v>II A</v>
      </c>
      <c r="O20" s="227" t="s">
        <v>68</v>
      </c>
      <c r="P20" s="232" t="s">
        <v>396</v>
      </c>
      <c r="Q20" s="205">
        <v>5</v>
      </c>
      <c r="R20" s="205">
        <v>5</v>
      </c>
    </row>
    <row r="21" spans="1:18" s="197" customFormat="1" ht="18" customHeight="1">
      <c r="A21" s="222">
        <v>14</v>
      </c>
      <c r="B21" s="223"/>
      <c r="C21" s="224" t="s">
        <v>329</v>
      </c>
      <c r="D21" s="225" t="s">
        <v>330</v>
      </c>
      <c r="E21" s="226">
        <v>37324</v>
      </c>
      <c r="F21" s="227" t="s">
        <v>240</v>
      </c>
      <c r="G21" s="227" t="s">
        <v>171</v>
      </c>
      <c r="H21" s="227"/>
      <c r="I21" s="228"/>
      <c r="J21" s="229">
        <v>7.56</v>
      </c>
      <c r="K21" s="230">
        <v>0.151</v>
      </c>
      <c r="L21" s="231"/>
      <c r="M21" s="230"/>
      <c r="N21" s="234" t="str">
        <f t="shared" si="0"/>
        <v>II A</v>
      </c>
      <c r="O21" s="227" t="s">
        <v>172</v>
      </c>
      <c r="P21" s="232" t="s">
        <v>331</v>
      </c>
      <c r="Q21" s="205">
        <v>2</v>
      </c>
      <c r="R21" s="205">
        <v>5</v>
      </c>
    </row>
    <row r="22" spans="1:18" s="197" customFormat="1" ht="18" customHeight="1">
      <c r="A22" s="222">
        <v>15</v>
      </c>
      <c r="B22" s="223"/>
      <c r="C22" s="224" t="s">
        <v>365</v>
      </c>
      <c r="D22" s="225" t="s">
        <v>366</v>
      </c>
      <c r="E22" s="226" t="s">
        <v>367</v>
      </c>
      <c r="F22" s="227" t="s">
        <v>132</v>
      </c>
      <c r="G22" s="227" t="s">
        <v>87</v>
      </c>
      <c r="H22" s="227"/>
      <c r="I22" s="228"/>
      <c r="J22" s="229">
        <v>7.58</v>
      </c>
      <c r="K22" s="230">
        <v>0.16900000000000001</v>
      </c>
      <c r="L22" s="231"/>
      <c r="M22" s="230"/>
      <c r="N22" s="234" t="str">
        <f t="shared" si="0"/>
        <v>II A</v>
      </c>
      <c r="O22" s="227" t="s">
        <v>368</v>
      </c>
      <c r="P22" s="232" t="s">
        <v>369</v>
      </c>
      <c r="Q22" s="197">
        <v>4</v>
      </c>
      <c r="R22" s="205">
        <v>3</v>
      </c>
    </row>
    <row r="23" spans="1:18" s="197" customFormat="1" ht="18" customHeight="1">
      <c r="A23" s="222">
        <v>16</v>
      </c>
      <c r="B23" s="223"/>
      <c r="C23" s="224" t="s">
        <v>303</v>
      </c>
      <c r="D23" s="225" t="s">
        <v>304</v>
      </c>
      <c r="E23" s="226" t="s">
        <v>305</v>
      </c>
      <c r="F23" s="227" t="s">
        <v>108</v>
      </c>
      <c r="G23" s="227" t="s">
        <v>87</v>
      </c>
      <c r="H23" s="227"/>
      <c r="I23" s="228"/>
      <c r="J23" s="229">
        <v>7.61</v>
      </c>
      <c r="K23" s="230">
        <v>0.192</v>
      </c>
      <c r="L23" s="231"/>
      <c r="M23" s="230"/>
      <c r="N23" s="234" t="str">
        <f t="shared" si="0"/>
        <v>II A</v>
      </c>
      <c r="O23" s="227" t="s">
        <v>306</v>
      </c>
      <c r="P23" s="232" t="s">
        <v>307</v>
      </c>
      <c r="Q23" s="205">
        <v>1</v>
      </c>
      <c r="R23" s="205">
        <v>5</v>
      </c>
    </row>
    <row r="24" spans="1:18" s="197" customFormat="1" ht="18" customHeight="1">
      <c r="A24" s="222">
        <v>17</v>
      </c>
      <c r="B24" s="223"/>
      <c r="C24" s="224" t="s">
        <v>353</v>
      </c>
      <c r="D24" s="225" t="s">
        <v>354</v>
      </c>
      <c r="E24" s="226">
        <v>37645</v>
      </c>
      <c r="F24" s="227" t="s">
        <v>101</v>
      </c>
      <c r="G24" s="227" t="s">
        <v>102</v>
      </c>
      <c r="H24" s="227"/>
      <c r="I24" s="228"/>
      <c r="J24" s="229">
        <v>7.64</v>
      </c>
      <c r="K24" s="230">
        <v>0.151</v>
      </c>
      <c r="L24" s="231"/>
      <c r="M24" s="230"/>
      <c r="N24" s="234" t="str">
        <f t="shared" si="0"/>
        <v>II A</v>
      </c>
      <c r="O24" s="227" t="s">
        <v>355</v>
      </c>
      <c r="P24" s="232" t="s">
        <v>331</v>
      </c>
      <c r="Q24" s="205">
        <v>3</v>
      </c>
      <c r="R24" s="205">
        <v>5</v>
      </c>
    </row>
    <row r="25" spans="1:18" s="197" customFormat="1" ht="18" customHeight="1">
      <c r="A25" s="222">
        <v>18</v>
      </c>
      <c r="B25" s="223"/>
      <c r="C25" s="224" t="s">
        <v>365</v>
      </c>
      <c r="D25" s="225" t="s">
        <v>404</v>
      </c>
      <c r="E25" s="226">
        <v>37322</v>
      </c>
      <c r="F25" s="227" t="s">
        <v>92</v>
      </c>
      <c r="G25" s="227" t="s">
        <v>93</v>
      </c>
      <c r="H25" s="227"/>
      <c r="I25" s="228"/>
      <c r="J25" s="229">
        <v>7.78</v>
      </c>
      <c r="K25" s="230">
        <v>0.222</v>
      </c>
      <c r="L25" s="231"/>
      <c r="M25" s="230"/>
      <c r="N25" s="234" t="str">
        <f t="shared" si="0"/>
        <v>III A</v>
      </c>
      <c r="O25" s="227" t="s">
        <v>405</v>
      </c>
      <c r="P25" s="232" t="s">
        <v>406</v>
      </c>
      <c r="Q25" s="205">
        <v>6</v>
      </c>
      <c r="R25" s="205">
        <v>2</v>
      </c>
    </row>
    <row r="26" spans="1:18" s="197" customFormat="1" ht="18" customHeight="1">
      <c r="A26" s="222">
        <v>19</v>
      </c>
      <c r="B26" s="223"/>
      <c r="C26" s="224" t="s">
        <v>384</v>
      </c>
      <c r="D26" s="225" t="s">
        <v>385</v>
      </c>
      <c r="E26" s="226">
        <v>37560</v>
      </c>
      <c r="F26" s="227" t="s">
        <v>101</v>
      </c>
      <c r="G26" s="227" t="s">
        <v>102</v>
      </c>
      <c r="H26" s="227"/>
      <c r="I26" s="228" t="s">
        <v>18</v>
      </c>
      <c r="J26" s="229">
        <v>7.81</v>
      </c>
      <c r="K26" s="230">
        <v>0.20899999999999999</v>
      </c>
      <c r="L26" s="231"/>
      <c r="M26" s="230"/>
      <c r="N26" s="234" t="str">
        <f t="shared" si="0"/>
        <v>III A</v>
      </c>
      <c r="O26" s="227" t="s">
        <v>355</v>
      </c>
      <c r="P26" s="232" t="s">
        <v>386</v>
      </c>
      <c r="Q26" s="205">
        <v>5</v>
      </c>
      <c r="R26" s="205">
        <v>2</v>
      </c>
    </row>
    <row r="27" spans="1:18" s="197" customFormat="1" ht="18" customHeight="1">
      <c r="A27" s="222">
        <v>20</v>
      </c>
      <c r="B27" s="223"/>
      <c r="C27" s="224" t="s">
        <v>361</v>
      </c>
      <c r="D27" s="225" t="s">
        <v>362</v>
      </c>
      <c r="E27" s="226" t="s">
        <v>363</v>
      </c>
      <c r="F27" s="227" t="s">
        <v>16</v>
      </c>
      <c r="G27" s="227" t="s">
        <v>17</v>
      </c>
      <c r="H27" s="227"/>
      <c r="I27" s="228" t="s">
        <v>18</v>
      </c>
      <c r="J27" s="229">
        <v>7.82</v>
      </c>
      <c r="K27" s="230">
        <v>0.19</v>
      </c>
      <c r="L27" s="231"/>
      <c r="M27" s="230"/>
      <c r="N27" s="234" t="str">
        <f t="shared" si="0"/>
        <v>III A</v>
      </c>
      <c r="O27" s="227" t="s">
        <v>183</v>
      </c>
      <c r="P27" s="232" t="s">
        <v>364</v>
      </c>
      <c r="Q27" s="197">
        <v>4</v>
      </c>
      <c r="R27" s="205">
        <v>2</v>
      </c>
    </row>
    <row r="28" spans="1:18" s="197" customFormat="1" ht="18" customHeight="1">
      <c r="A28" s="222">
        <v>21</v>
      </c>
      <c r="B28" s="223"/>
      <c r="C28" s="224" t="s">
        <v>313</v>
      </c>
      <c r="D28" s="225" t="s">
        <v>314</v>
      </c>
      <c r="E28" s="226" t="s">
        <v>315</v>
      </c>
      <c r="F28" s="227" t="s">
        <v>117</v>
      </c>
      <c r="G28" s="227" t="s">
        <v>73</v>
      </c>
      <c r="H28" s="227"/>
      <c r="I28" s="228" t="s">
        <v>18</v>
      </c>
      <c r="J28" s="229">
        <v>7.86</v>
      </c>
      <c r="K28" s="230">
        <v>0.20100000000000001</v>
      </c>
      <c r="L28" s="231"/>
      <c r="M28" s="230"/>
      <c r="N28" s="234" t="str">
        <f t="shared" si="0"/>
        <v>III A</v>
      </c>
      <c r="O28" s="227" t="s">
        <v>316</v>
      </c>
      <c r="P28" s="232" t="s">
        <v>317</v>
      </c>
      <c r="Q28" s="205">
        <v>2</v>
      </c>
      <c r="R28" s="205">
        <v>2</v>
      </c>
    </row>
    <row r="29" spans="1:18" s="197" customFormat="1" ht="18" customHeight="1">
      <c r="A29" s="222">
        <v>22</v>
      </c>
      <c r="B29" s="223"/>
      <c r="C29" s="224" t="s">
        <v>335</v>
      </c>
      <c r="D29" s="225" t="s">
        <v>336</v>
      </c>
      <c r="E29" s="226" t="s">
        <v>145</v>
      </c>
      <c r="F29" s="227" t="s">
        <v>337</v>
      </c>
      <c r="G29" s="227" t="s">
        <v>338</v>
      </c>
      <c r="H29" s="227" t="s">
        <v>339</v>
      </c>
      <c r="I29" s="228" t="s">
        <v>18</v>
      </c>
      <c r="J29" s="229">
        <v>7.89</v>
      </c>
      <c r="K29" s="230">
        <v>0.27</v>
      </c>
      <c r="L29" s="231"/>
      <c r="M29" s="230"/>
      <c r="N29" s="234" t="str">
        <f t="shared" si="0"/>
        <v>III A</v>
      </c>
      <c r="O29" s="227" t="s">
        <v>340</v>
      </c>
      <c r="P29" s="232"/>
      <c r="Q29" s="205">
        <v>3</v>
      </c>
      <c r="R29" s="205">
        <v>1</v>
      </c>
    </row>
    <row r="30" spans="1:18" s="197" customFormat="1" ht="18" customHeight="1">
      <c r="A30" s="222">
        <v>23</v>
      </c>
      <c r="B30" s="223"/>
      <c r="C30" s="224" t="s">
        <v>288</v>
      </c>
      <c r="D30" s="225" t="s">
        <v>289</v>
      </c>
      <c r="E30" s="226" t="s">
        <v>290</v>
      </c>
      <c r="F30" s="227" t="s">
        <v>108</v>
      </c>
      <c r="G30" s="227" t="s">
        <v>87</v>
      </c>
      <c r="H30" s="227"/>
      <c r="I30" s="228"/>
      <c r="J30" s="229">
        <v>7.92</v>
      </c>
      <c r="K30" s="230">
        <v>0.22500000000000001</v>
      </c>
      <c r="L30" s="231"/>
      <c r="M30" s="230"/>
      <c r="N30" s="234" t="str">
        <f t="shared" si="0"/>
        <v>III A</v>
      </c>
      <c r="O30" s="227" t="s">
        <v>291</v>
      </c>
      <c r="P30" s="232" t="s">
        <v>292</v>
      </c>
      <c r="Q30" s="205">
        <v>1</v>
      </c>
      <c r="R30" s="205">
        <v>2</v>
      </c>
    </row>
    <row r="31" spans="1:18" s="197" customFormat="1" ht="18" customHeight="1">
      <c r="A31" s="222">
        <v>23</v>
      </c>
      <c r="B31" s="223"/>
      <c r="C31" s="224" t="s">
        <v>416</v>
      </c>
      <c r="D31" s="225" t="s">
        <v>417</v>
      </c>
      <c r="E31" s="226">
        <v>37423</v>
      </c>
      <c r="F31" s="227" t="s">
        <v>92</v>
      </c>
      <c r="G31" s="227" t="s">
        <v>93</v>
      </c>
      <c r="H31" s="227"/>
      <c r="I31" s="228"/>
      <c r="J31" s="229">
        <v>7.92</v>
      </c>
      <c r="K31" s="230">
        <v>0.182</v>
      </c>
      <c r="L31" s="231"/>
      <c r="M31" s="230"/>
      <c r="N31" s="234" t="str">
        <f t="shared" si="0"/>
        <v>III A</v>
      </c>
      <c r="O31" s="227" t="s">
        <v>327</v>
      </c>
      <c r="P31" s="232" t="s">
        <v>164</v>
      </c>
      <c r="Q31" s="205">
        <v>6</v>
      </c>
      <c r="R31" s="205">
        <v>6</v>
      </c>
    </row>
    <row r="32" spans="1:18" s="197" customFormat="1" ht="18" customHeight="1">
      <c r="A32" s="222">
        <v>25</v>
      </c>
      <c r="B32" s="223"/>
      <c r="C32" s="224" t="s">
        <v>356</v>
      </c>
      <c r="D32" s="225" t="s">
        <v>357</v>
      </c>
      <c r="E32" s="226">
        <v>38075</v>
      </c>
      <c r="F32" s="227" t="s">
        <v>66</v>
      </c>
      <c r="G32" s="227" t="s">
        <v>67</v>
      </c>
      <c r="H32" s="227"/>
      <c r="I32" s="228" t="s">
        <v>18</v>
      </c>
      <c r="J32" s="229">
        <v>7.99</v>
      </c>
      <c r="K32" s="230">
        <v>0.159</v>
      </c>
      <c r="L32" s="231"/>
      <c r="M32" s="230"/>
      <c r="N32" s="234" t="str">
        <f t="shared" si="0"/>
        <v>III A</v>
      </c>
      <c r="O32" s="227" t="s">
        <v>310</v>
      </c>
      <c r="P32" s="232" t="s">
        <v>138</v>
      </c>
      <c r="Q32" s="205">
        <v>3</v>
      </c>
      <c r="R32" s="205">
        <v>6</v>
      </c>
    </row>
    <row r="33" spans="1:18" s="197" customFormat="1" ht="18" customHeight="1">
      <c r="A33" s="222">
        <v>26</v>
      </c>
      <c r="B33" s="223"/>
      <c r="C33" s="224" t="s">
        <v>397</v>
      </c>
      <c r="D33" s="225" t="s">
        <v>398</v>
      </c>
      <c r="E33" s="226" t="s">
        <v>399</v>
      </c>
      <c r="F33" s="227" t="s">
        <v>132</v>
      </c>
      <c r="G33" s="227" t="s">
        <v>87</v>
      </c>
      <c r="H33" s="227"/>
      <c r="I33" s="228"/>
      <c r="J33" s="229">
        <v>8.07</v>
      </c>
      <c r="K33" s="230">
        <v>0.183</v>
      </c>
      <c r="L33" s="231"/>
      <c r="M33" s="230"/>
      <c r="N33" s="234" t="str">
        <f t="shared" si="0"/>
        <v>III A</v>
      </c>
      <c r="O33" s="227" t="s">
        <v>197</v>
      </c>
      <c r="P33" s="232" t="s">
        <v>400</v>
      </c>
      <c r="Q33" s="205">
        <v>5</v>
      </c>
      <c r="R33" s="205">
        <v>6</v>
      </c>
    </row>
    <row r="34" spans="1:18" s="197" customFormat="1" ht="18" customHeight="1">
      <c r="A34" s="222">
        <v>27</v>
      </c>
      <c r="B34" s="223"/>
      <c r="C34" s="224" t="s">
        <v>380</v>
      </c>
      <c r="D34" s="225" t="s">
        <v>381</v>
      </c>
      <c r="E34" s="226">
        <v>37732</v>
      </c>
      <c r="F34" s="227" t="s">
        <v>92</v>
      </c>
      <c r="G34" s="227" t="s">
        <v>93</v>
      </c>
      <c r="H34" s="227"/>
      <c r="I34" s="228"/>
      <c r="J34" s="229">
        <v>8.1</v>
      </c>
      <c r="K34" s="230">
        <v>0.158</v>
      </c>
      <c r="L34" s="231"/>
      <c r="M34" s="230"/>
      <c r="N34" s="234" t="str">
        <f t="shared" si="0"/>
        <v>III A</v>
      </c>
      <c r="O34" s="227" t="s">
        <v>94</v>
      </c>
      <c r="P34" s="232" t="s">
        <v>382</v>
      </c>
      <c r="Q34" s="197">
        <v>4</v>
      </c>
      <c r="R34" s="205">
        <v>6</v>
      </c>
    </row>
    <row r="35" spans="1:18" s="197" customFormat="1" ht="18" customHeight="1">
      <c r="A35" s="222">
        <v>28</v>
      </c>
      <c r="B35" s="223"/>
      <c r="C35" s="224" t="s">
        <v>308</v>
      </c>
      <c r="D35" s="225" t="s">
        <v>309</v>
      </c>
      <c r="E35" s="226">
        <v>37858</v>
      </c>
      <c r="F35" s="227" t="s">
        <v>66</v>
      </c>
      <c r="G35" s="227" t="s">
        <v>67</v>
      </c>
      <c r="H35" s="227"/>
      <c r="I35" s="228"/>
      <c r="J35" s="229">
        <v>8.19</v>
      </c>
      <c r="K35" s="230">
        <v>0.151</v>
      </c>
      <c r="L35" s="231"/>
      <c r="M35" s="230"/>
      <c r="N35" s="234" t="str">
        <f t="shared" si="0"/>
        <v>I JA</v>
      </c>
      <c r="O35" s="227" t="s">
        <v>310</v>
      </c>
      <c r="P35" s="232" t="s">
        <v>204</v>
      </c>
      <c r="Q35" s="205">
        <v>1</v>
      </c>
      <c r="R35" s="205">
        <v>6</v>
      </c>
    </row>
    <row r="36" spans="1:18" s="197" customFormat="1" ht="18" customHeight="1">
      <c r="A36" s="222">
        <v>29</v>
      </c>
      <c r="B36" s="223"/>
      <c r="C36" s="224" t="s">
        <v>311</v>
      </c>
      <c r="D36" s="225" t="s">
        <v>312</v>
      </c>
      <c r="E36" s="226">
        <v>38083</v>
      </c>
      <c r="F36" s="227" t="s">
        <v>66</v>
      </c>
      <c r="G36" s="227" t="s">
        <v>67</v>
      </c>
      <c r="H36" s="227"/>
      <c r="I36" s="228" t="s">
        <v>18</v>
      </c>
      <c r="J36" s="229">
        <v>8.3000000000000007</v>
      </c>
      <c r="K36" s="230">
        <v>0.13400000000000001</v>
      </c>
      <c r="L36" s="231"/>
      <c r="M36" s="230"/>
      <c r="N36" s="234" t="str">
        <f>IF(ISBLANK(J36),"",IF(J36&lt;=7,"KSM",IF(J36&lt;=7.3,"I A",IF(J36&lt;=7.65,"II A",IF(J36&lt;=8.1,"III A",IF(J36&lt;=8.7,"I JA",IF(J36&lt;=9.15,"II JA",IF(J36&lt;=9.5,"III JA"))))))))</f>
        <v>I JA</v>
      </c>
      <c r="O36" s="227" t="s">
        <v>310</v>
      </c>
      <c r="P36" s="232"/>
      <c r="Q36" s="205">
        <v>2</v>
      </c>
      <c r="R36" s="205">
        <v>1</v>
      </c>
    </row>
    <row r="37" spans="1:18" s="197" customFormat="1" ht="18" customHeight="1">
      <c r="A37" s="222">
        <v>30</v>
      </c>
      <c r="B37" s="223"/>
      <c r="C37" s="224" t="s">
        <v>401</v>
      </c>
      <c r="D37" s="225" t="s">
        <v>402</v>
      </c>
      <c r="E37" s="226">
        <v>37790</v>
      </c>
      <c r="F37" s="227" t="s">
        <v>66</v>
      </c>
      <c r="G37" s="227" t="s">
        <v>67</v>
      </c>
      <c r="H37" s="227"/>
      <c r="I37" s="228"/>
      <c r="J37" s="229">
        <v>8.39</v>
      </c>
      <c r="K37" s="230">
        <v>0.18</v>
      </c>
      <c r="L37" s="231"/>
      <c r="M37" s="230"/>
      <c r="N37" s="234" t="str">
        <f t="shared" si="0"/>
        <v>I JA</v>
      </c>
      <c r="O37" s="227" t="s">
        <v>310</v>
      </c>
      <c r="P37" s="232" t="s">
        <v>403</v>
      </c>
      <c r="Q37" s="205">
        <v>6</v>
      </c>
      <c r="R37" s="205">
        <v>1</v>
      </c>
    </row>
    <row r="38" spans="1:18" s="197" customFormat="1" ht="18" customHeight="1">
      <c r="A38" s="222">
        <v>31</v>
      </c>
      <c r="B38" s="223"/>
      <c r="C38" s="224" t="s">
        <v>358</v>
      </c>
      <c r="D38" s="225" t="s">
        <v>359</v>
      </c>
      <c r="E38" s="226">
        <v>37966</v>
      </c>
      <c r="F38" s="227" t="s">
        <v>66</v>
      </c>
      <c r="G38" s="227" t="s">
        <v>67</v>
      </c>
      <c r="H38" s="227"/>
      <c r="I38" s="228"/>
      <c r="J38" s="229">
        <v>8.4499999999999993</v>
      </c>
      <c r="K38" s="230">
        <v>0.218</v>
      </c>
      <c r="L38" s="231"/>
      <c r="M38" s="230"/>
      <c r="N38" s="234" t="str">
        <f t="shared" si="0"/>
        <v>I JA</v>
      </c>
      <c r="O38" s="227" t="s">
        <v>310</v>
      </c>
      <c r="P38" s="232" t="s">
        <v>360</v>
      </c>
      <c r="Q38" s="197">
        <v>4</v>
      </c>
      <c r="R38" s="205">
        <v>1</v>
      </c>
    </row>
    <row r="39" spans="1:18" s="197" customFormat="1" ht="18" customHeight="1">
      <c r="A39" s="222">
        <v>32</v>
      </c>
      <c r="B39" s="223"/>
      <c r="C39" s="224" t="s">
        <v>370</v>
      </c>
      <c r="D39" s="225" t="s">
        <v>383</v>
      </c>
      <c r="E39" s="226">
        <v>37790</v>
      </c>
      <c r="F39" s="227" t="s">
        <v>170</v>
      </c>
      <c r="G39" s="227" t="s">
        <v>171</v>
      </c>
      <c r="H39" s="227"/>
      <c r="I39" s="228" t="s">
        <v>18</v>
      </c>
      <c r="J39" s="229">
        <v>8.49</v>
      </c>
      <c r="K39" s="230">
        <v>0.26</v>
      </c>
      <c r="L39" s="231"/>
      <c r="M39" s="230"/>
      <c r="N39" s="234" t="str">
        <f t="shared" si="0"/>
        <v>I JA</v>
      </c>
      <c r="O39" s="227" t="s">
        <v>176</v>
      </c>
      <c r="P39" s="232" t="s">
        <v>134</v>
      </c>
      <c r="Q39" s="205">
        <v>5</v>
      </c>
      <c r="R39" s="205">
        <v>1</v>
      </c>
    </row>
    <row r="40" spans="1:18" s="197" customFormat="1" ht="18" customHeight="1">
      <c r="A40" s="222"/>
      <c r="B40" s="223"/>
      <c r="C40" s="224" t="s">
        <v>341</v>
      </c>
      <c r="D40" s="225" t="s">
        <v>342</v>
      </c>
      <c r="E40" s="226" t="s">
        <v>343</v>
      </c>
      <c r="F40" s="227" t="s">
        <v>60</v>
      </c>
      <c r="G40" s="227" t="s">
        <v>61</v>
      </c>
      <c r="H40" s="227"/>
      <c r="I40" s="228" t="s">
        <v>18</v>
      </c>
      <c r="J40" s="229" t="s">
        <v>41</v>
      </c>
      <c r="K40" s="230"/>
      <c r="L40" s="231"/>
      <c r="M40" s="230"/>
      <c r="N40" s="234"/>
      <c r="O40" s="227" t="s">
        <v>62</v>
      </c>
      <c r="P40" s="232" t="s">
        <v>344</v>
      </c>
      <c r="Q40" s="205">
        <v>3</v>
      </c>
      <c r="R40" s="205">
        <v>2</v>
      </c>
    </row>
    <row r="41" spans="1:18" s="197" customFormat="1" ht="18" customHeight="1">
      <c r="A41" s="222"/>
      <c r="B41" s="223"/>
      <c r="C41" s="224" t="s">
        <v>329</v>
      </c>
      <c r="D41" s="225" t="s">
        <v>377</v>
      </c>
      <c r="E41" s="226" t="s">
        <v>378</v>
      </c>
      <c r="F41" s="227" t="s">
        <v>16</v>
      </c>
      <c r="G41" s="227" t="s">
        <v>17</v>
      </c>
      <c r="H41" s="227"/>
      <c r="I41" s="228" t="s">
        <v>18</v>
      </c>
      <c r="J41" s="229" t="s">
        <v>41</v>
      </c>
      <c r="K41" s="230"/>
      <c r="L41" s="231"/>
      <c r="M41" s="230"/>
      <c r="N41" s="234"/>
      <c r="O41" s="227" t="s">
        <v>19</v>
      </c>
      <c r="P41" s="232" t="s">
        <v>379</v>
      </c>
      <c r="Q41" s="197">
        <v>4</v>
      </c>
      <c r="R41" s="205">
        <v>5</v>
      </c>
    </row>
  </sheetData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"/>
  <sheetViews>
    <sheetView workbookViewId="0">
      <selection activeCell="C21" sqref="C21"/>
    </sheetView>
  </sheetViews>
  <sheetFormatPr defaultColWidth="9.109375" defaultRowHeight="13.2"/>
  <cols>
    <col min="1" max="2" width="5.6640625" style="78" customWidth="1"/>
    <col min="3" max="3" width="11.109375" style="78" customWidth="1"/>
    <col min="4" max="4" width="15.44140625" style="78" bestFit="1" customWidth="1"/>
    <col min="5" max="5" width="10.6640625" style="93" customWidth="1"/>
    <col min="6" max="6" width="15" style="113" customWidth="1"/>
    <col min="7" max="7" width="8.5546875" style="113" customWidth="1"/>
    <col min="8" max="8" width="9.5546875" style="113" customWidth="1"/>
    <col min="9" max="9" width="5" style="113" bestFit="1" customWidth="1"/>
    <col min="10" max="11" width="9.109375" style="185"/>
    <col min="12" max="12" width="4.33203125" style="185" bestFit="1" customWidth="1"/>
    <col min="13" max="13" width="16" style="85" customWidth="1"/>
    <col min="14" max="18" width="23.88671875" style="78" bestFit="1" customWidth="1"/>
    <col min="19" max="20" width="21.88671875" style="78" bestFit="1" customWidth="1"/>
    <col min="21" max="16384" width="9.109375" style="78"/>
  </cols>
  <sheetData>
    <row r="1" spans="1:16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16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8"/>
    </row>
    <row r="3" spans="1:16" s="85" customFormat="1" ht="12" customHeight="1">
      <c r="A3" s="78"/>
      <c r="B3" s="78"/>
      <c r="C3" s="78"/>
      <c r="D3" s="79"/>
      <c r="E3" s="80"/>
      <c r="F3" s="81"/>
      <c r="G3" s="81"/>
      <c r="H3" s="81"/>
      <c r="I3" s="81"/>
      <c r="J3" s="174"/>
      <c r="K3" s="174"/>
      <c r="L3" s="174"/>
      <c r="M3" s="175"/>
    </row>
    <row r="4" spans="1:16" s="86" customFormat="1" ht="15.6">
      <c r="C4" s="87" t="s">
        <v>481</v>
      </c>
      <c r="D4" s="87"/>
      <c r="E4" s="176"/>
      <c r="F4" s="176"/>
      <c r="G4" s="176"/>
      <c r="H4" s="89"/>
      <c r="I4" s="89"/>
      <c r="J4" s="177"/>
      <c r="K4" s="177"/>
      <c r="L4" s="177"/>
    </row>
    <row r="5" spans="1:16" s="86" customFormat="1" ht="18" customHeight="1" thickBot="1">
      <c r="C5" s="87"/>
      <c r="D5" s="87" t="s">
        <v>445</v>
      </c>
      <c r="E5" s="176"/>
      <c r="F5" s="176"/>
      <c r="G5" s="176"/>
      <c r="H5" s="89"/>
      <c r="I5" s="89"/>
      <c r="J5" s="177"/>
      <c r="K5" s="177"/>
      <c r="L5" s="177"/>
    </row>
    <row r="6" spans="1:16" s="85" customFormat="1" ht="21.75" customHeight="1" thickBot="1">
      <c r="A6" s="23" t="s">
        <v>46</v>
      </c>
      <c r="B6" s="178" t="s">
        <v>50</v>
      </c>
      <c r="C6" s="179" t="s">
        <v>4</v>
      </c>
      <c r="D6" s="98" t="s">
        <v>5</v>
      </c>
      <c r="E6" s="180" t="s">
        <v>6</v>
      </c>
      <c r="F6" s="181" t="s">
        <v>7</v>
      </c>
      <c r="G6" s="28" t="s">
        <v>8</v>
      </c>
      <c r="H6" s="29" t="s">
        <v>9</v>
      </c>
      <c r="I6" s="28" t="s">
        <v>10</v>
      </c>
      <c r="J6" s="180" t="s">
        <v>221</v>
      </c>
      <c r="K6" s="182" t="s">
        <v>446</v>
      </c>
      <c r="L6" s="183" t="s">
        <v>12</v>
      </c>
      <c r="M6" s="106" t="s">
        <v>13</v>
      </c>
      <c r="N6" s="107"/>
      <c r="O6" s="107"/>
      <c r="P6" s="107"/>
    </row>
    <row r="7" spans="1:16" s="10" customFormat="1" ht="18" customHeight="1">
      <c r="A7" s="60">
        <v>1</v>
      </c>
      <c r="B7" s="112" t="s">
        <v>482</v>
      </c>
      <c r="C7" s="37" t="s">
        <v>288</v>
      </c>
      <c r="D7" s="38" t="s">
        <v>483</v>
      </c>
      <c r="E7" s="39" t="s">
        <v>484</v>
      </c>
      <c r="F7" s="40" t="s">
        <v>147</v>
      </c>
      <c r="G7" s="40" t="s">
        <v>148</v>
      </c>
      <c r="H7" s="40" t="s">
        <v>149</v>
      </c>
      <c r="I7" s="62">
        <v>18</v>
      </c>
      <c r="J7" s="184">
        <v>1.7536921296296294E-2</v>
      </c>
      <c r="K7" s="184" t="s">
        <v>485</v>
      </c>
      <c r="L7" s="112" t="str">
        <f>IF(ISBLANK(J7),"",IF(J7&lt;=0.0150462962962963,"KSM",IF(J7&lt;=0.0159143518518519,"I A",IF(J7&lt;=0.0172453703703704,"II A",IF(J7&lt;=0.0190972222222222,"III A",IF(J7&lt;=0.0206597222222222,"I JA",IF(J7&lt;=0.021875,"II JA",IF(J7&lt;=0.0229166666666667,"III JA"))))))))</f>
        <v>III A</v>
      </c>
      <c r="M7" s="40" t="s">
        <v>150</v>
      </c>
      <c r="N7" s="85"/>
    </row>
    <row r="8" spans="1:16" s="10" customFormat="1" ht="18" customHeight="1">
      <c r="A8" s="60">
        <v>2</v>
      </c>
      <c r="B8" s="112" t="s">
        <v>486</v>
      </c>
      <c r="C8" s="37" t="s">
        <v>293</v>
      </c>
      <c r="D8" s="38" t="s">
        <v>487</v>
      </c>
      <c r="E8" s="39">
        <v>37568</v>
      </c>
      <c r="F8" s="40" t="s">
        <v>72</v>
      </c>
      <c r="G8" s="40" t="s">
        <v>73</v>
      </c>
      <c r="H8" s="40"/>
      <c r="I8" s="62">
        <v>14</v>
      </c>
      <c r="J8" s="184">
        <v>1.9016898148148147E-2</v>
      </c>
      <c r="K8" s="184" t="s">
        <v>480</v>
      </c>
      <c r="L8" s="112" t="str">
        <f>IF(ISBLANK(J8),"",IF(J8&lt;=0.0150462962962963,"KSM",IF(J8&lt;=0.0159143518518519,"I A",IF(J8&lt;=0.0172453703703704,"II A",IF(J8&lt;=0.0190972222222222,"III A",IF(J8&lt;=0.0206597222222222,"I JA",IF(J8&lt;=0.021875,"II JA",IF(J8&lt;=0.0229166666666667,"III JA"))))))))</f>
        <v>III A</v>
      </c>
      <c r="M8" s="40" t="s">
        <v>488</v>
      </c>
      <c r="N8" s="85"/>
    </row>
    <row r="9" spans="1:16" s="10" customFormat="1" ht="18" customHeight="1">
      <c r="A9" s="60">
        <v>3</v>
      </c>
      <c r="B9" s="112" t="s">
        <v>489</v>
      </c>
      <c r="C9" s="37" t="s">
        <v>325</v>
      </c>
      <c r="D9" s="38" t="s">
        <v>490</v>
      </c>
      <c r="E9" s="39" t="s">
        <v>491</v>
      </c>
      <c r="F9" s="40" t="s">
        <v>147</v>
      </c>
      <c r="G9" s="40" t="s">
        <v>148</v>
      </c>
      <c r="H9" s="40" t="s">
        <v>149</v>
      </c>
      <c r="I9" s="62">
        <v>11</v>
      </c>
      <c r="J9" s="184">
        <v>1.9465277777777779E-2</v>
      </c>
      <c r="K9" s="184" t="s">
        <v>480</v>
      </c>
      <c r="L9" s="112" t="str">
        <f>IF(ISBLANK(J9),"",IF(J9&lt;=0.0150462962962963,"KSM",IF(J9&lt;=0.0159143518518519,"I A",IF(J9&lt;=0.0172453703703704,"II A",IF(J9&lt;=0.0190972222222222,"III A",IF(J9&lt;=0.0206597222222222,"I JA",IF(J9&lt;=0.021875,"II JA",IF(J9&lt;=0.0229166666666667,"III JA"))))))))</f>
        <v>I JA</v>
      </c>
      <c r="M9" s="40" t="s">
        <v>150</v>
      </c>
      <c r="N9" s="85"/>
    </row>
  </sheetData>
  <printOptions horizontalCentered="1"/>
  <pageMargins left="0.39370078740157483" right="0.39370078740157483" top="0.65" bottom="0.24" header="0.17" footer="0.21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"/>
  <sheetViews>
    <sheetView zoomScaleNormal="100" workbookViewId="0">
      <selection activeCell="D17" sqref="D17"/>
    </sheetView>
  </sheetViews>
  <sheetFormatPr defaultRowHeight="13.2"/>
  <cols>
    <col min="1" max="1" width="5.6640625" style="10" customWidth="1"/>
    <col min="2" max="2" width="5.6640625" style="10" hidden="1" customWidth="1"/>
    <col min="3" max="3" width="10.5546875" style="10" customWidth="1"/>
    <col min="4" max="4" width="14.33203125" style="10" customWidth="1"/>
    <col min="5" max="5" width="10.33203125" style="46" customWidth="1"/>
    <col min="6" max="6" width="11" style="22" customWidth="1"/>
    <col min="7" max="7" width="11.88671875" style="22" customWidth="1"/>
    <col min="8" max="8" width="10.5546875" style="22" customWidth="1"/>
    <col min="9" max="9" width="10.5546875" style="22" hidden="1" customWidth="1"/>
    <col min="10" max="10" width="9.109375" style="53" customWidth="1"/>
    <col min="11" max="11" width="5.6640625" style="53" customWidth="1"/>
    <col min="12" max="12" width="8.6640625" style="15" hidden="1" customWidth="1"/>
    <col min="13" max="13" width="6.33203125" style="53" hidden="1" customWidth="1"/>
    <col min="14" max="14" width="7.109375" style="15" customWidth="1"/>
    <col min="15" max="15" width="24.44140625" style="16" customWidth="1"/>
    <col min="16" max="16" width="6.33203125" style="115" customWidth="1"/>
    <col min="17" max="257" width="9.109375" style="115"/>
    <col min="258" max="258" width="5.6640625" style="115" customWidth="1"/>
    <col min="259" max="259" width="0" style="115" hidden="1" customWidth="1"/>
    <col min="260" max="260" width="10.5546875" style="115" customWidth="1"/>
    <col min="261" max="261" width="14.33203125" style="115" customWidth="1"/>
    <col min="262" max="262" width="10.33203125" style="115" customWidth="1"/>
    <col min="263" max="263" width="11" style="115" customWidth="1"/>
    <col min="264" max="264" width="11.88671875" style="115" customWidth="1"/>
    <col min="265" max="265" width="11.5546875" style="115" customWidth="1"/>
    <col min="266" max="266" width="9.109375" style="115" customWidth="1"/>
    <col min="267" max="267" width="5.6640625" style="115" customWidth="1"/>
    <col min="268" max="269" width="0" style="115" hidden="1" customWidth="1"/>
    <col min="270" max="270" width="7.109375" style="115" customWidth="1"/>
    <col min="271" max="271" width="22.5546875" style="115" bestFit="1" customWidth="1"/>
    <col min="272" max="272" width="6.33203125" style="115" customWidth="1"/>
    <col min="273" max="513" width="9.109375" style="115"/>
    <col min="514" max="514" width="5.6640625" style="115" customWidth="1"/>
    <col min="515" max="515" width="0" style="115" hidden="1" customWidth="1"/>
    <col min="516" max="516" width="10.5546875" style="115" customWidth="1"/>
    <col min="517" max="517" width="14.33203125" style="115" customWidth="1"/>
    <col min="518" max="518" width="10.33203125" style="115" customWidth="1"/>
    <col min="519" max="519" width="11" style="115" customWidth="1"/>
    <col min="520" max="520" width="11.88671875" style="115" customWidth="1"/>
    <col min="521" max="521" width="11.5546875" style="115" customWidth="1"/>
    <col min="522" max="522" width="9.109375" style="115" customWidth="1"/>
    <col min="523" max="523" width="5.6640625" style="115" customWidth="1"/>
    <col min="524" max="525" width="0" style="115" hidden="1" customWidth="1"/>
    <col min="526" max="526" width="7.109375" style="115" customWidth="1"/>
    <col min="527" max="527" width="22.5546875" style="115" bestFit="1" customWidth="1"/>
    <col min="528" max="528" width="6.33203125" style="115" customWidth="1"/>
    <col min="529" max="769" width="9.109375" style="115"/>
    <col min="770" max="770" width="5.6640625" style="115" customWidth="1"/>
    <col min="771" max="771" width="0" style="115" hidden="1" customWidth="1"/>
    <col min="772" max="772" width="10.5546875" style="115" customWidth="1"/>
    <col min="773" max="773" width="14.33203125" style="115" customWidth="1"/>
    <col min="774" max="774" width="10.33203125" style="115" customWidth="1"/>
    <col min="775" max="775" width="11" style="115" customWidth="1"/>
    <col min="776" max="776" width="11.88671875" style="115" customWidth="1"/>
    <col min="777" max="777" width="11.5546875" style="115" customWidth="1"/>
    <col min="778" max="778" width="9.109375" style="115" customWidth="1"/>
    <col min="779" max="779" width="5.6640625" style="115" customWidth="1"/>
    <col min="780" max="781" width="0" style="115" hidden="1" customWidth="1"/>
    <col min="782" max="782" width="7.109375" style="115" customWidth="1"/>
    <col min="783" max="783" width="22.5546875" style="115" bestFit="1" customWidth="1"/>
    <col min="784" max="784" width="6.33203125" style="115" customWidth="1"/>
    <col min="785" max="1025" width="9.109375" style="115"/>
    <col min="1026" max="1026" width="5.6640625" style="115" customWidth="1"/>
    <col min="1027" max="1027" width="0" style="115" hidden="1" customWidth="1"/>
    <col min="1028" max="1028" width="10.5546875" style="115" customWidth="1"/>
    <col min="1029" max="1029" width="14.33203125" style="115" customWidth="1"/>
    <col min="1030" max="1030" width="10.33203125" style="115" customWidth="1"/>
    <col min="1031" max="1031" width="11" style="115" customWidth="1"/>
    <col min="1032" max="1032" width="11.88671875" style="115" customWidth="1"/>
    <col min="1033" max="1033" width="11.5546875" style="115" customWidth="1"/>
    <col min="1034" max="1034" width="9.109375" style="115" customWidth="1"/>
    <col min="1035" max="1035" width="5.6640625" style="115" customWidth="1"/>
    <col min="1036" max="1037" width="0" style="115" hidden="1" customWidth="1"/>
    <col min="1038" max="1038" width="7.109375" style="115" customWidth="1"/>
    <col min="1039" max="1039" width="22.5546875" style="115" bestFit="1" customWidth="1"/>
    <col min="1040" max="1040" width="6.33203125" style="115" customWidth="1"/>
    <col min="1041" max="1281" width="9.109375" style="115"/>
    <col min="1282" max="1282" width="5.6640625" style="115" customWidth="1"/>
    <col min="1283" max="1283" width="0" style="115" hidden="1" customWidth="1"/>
    <col min="1284" max="1284" width="10.5546875" style="115" customWidth="1"/>
    <col min="1285" max="1285" width="14.33203125" style="115" customWidth="1"/>
    <col min="1286" max="1286" width="10.33203125" style="115" customWidth="1"/>
    <col min="1287" max="1287" width="11" style="115" customWidth="1"/>
    <col min="1288" max="1288" width="11.88671875" style="115" customWidth="1"/>
    <col min="1289" max="1289" width="11.5546875" style="115" customWidth="1"/>
    <col min="1290" max="1290" width="9.109375" style="115" customWidth="1"/>
    <col min="1291" max="1291" width="5.6640625" style="115" customWidth="1"/>
    <col min="1292" max="1293" width="0" style="115" hidden="1" customWidth="1"/>
    <col min="1294" max="1294" width="7.109375" style="115" customWidth="1"/>
    <col min="1295" max="1295" width="22.5546875" style="115" bestFit="1" customWidth="1"/>
    <col min="1296" max="1296" width="6.33203125" style="115" customWidth="1"/>
    <col min="1297" max="1537" width="9.109375" style="115"/>
    <col min="1538" max="1538" width="5.6640625" style="115" customWidth="1"/>
    <col min="1539" max="1539" width="0" style="115" hidden="1" customWidth="1"/>
    <col min="1540" max="1540" width="10.5546875" style="115" customWidth="1"/>
    <col min="1541" max="1541" width="14.33203125" style="115" customWidth="1"/>
    <col min="1542" max="1542" width="10.33203125" style="115" customWidth="1"/>
    <col min="1543" max="1543" width="11" style="115" customWidth="1"/>
    <col min="1544" max="1544" width="11.88671875" style="115" customWidth="1"/>
    <col min="1545" max="1545" width="11.5546875" style="115" customWidth="1"/>
    <col min="1546" max="1546" width="9.109375" style="115" customWidth="1"/>
    <col min="1547" max="1547" width="5.6640625" style="115" customWidth="1"/>
    <col min="1548" max="1549" width="0" style="115" hidden="1" customWidth="1"/>
    <col min="1550" max="1550" width="7.109375" style="115" customWidth="1"/>
    <col min="1551" max="1551" width="22.5546875" style="115" bestFit="1" customWidth="1"/>
    <col min="1552" max="1552" width="6.33203125" style="115" customWidth="1"/>
    <col min="1553" max="1793" width="9.109375" style="115"/>
    <col min="1794" max="1794" width="5.6640625" style="115" customWidth="1"/>
    <col min="1795" max="1795" width="0" style="115" hidden="1" customWidth="1"/>
    <col min="1796" max="1796" width="10.5546875" style="115" customWidth="1"/>
    <col min="1797" max="1797" width="14.33203125" style="115" customWidth="1"/>
    <col min="1798" max="1798" width="10.33203125" style="115" customWidth="1"/>
    <col min="1799" max="1799" width="11" style="115" customWidth="1"/>
    <col min="1800" max="1800" width="11.88671875" style="115" customWidth="1"/>
    <col min="1801" max="1801" width="11.5546875" style="115" customWidth="1"/>
    <col min="1802" max="1802" width="9.109375" style="115" customWidth="1"/>
    <col min="1803" max="1803" width="5.6640625" style="115" customWidth="1"/>
    <col min="1804" max="1805" width="0" style="115" hidden="1" customWidth="1"/>
    <col min="1806" max="1806" width="7.109375" style="115" customWidth="1"/>
    <col min="1807" max="1807" width="22.5546875" style="115" bestFit="1" customWidth="1"/>
    <col min="1808" max="1808" width="6.33203125" style="115" customWidth="1"/>
    <col min="1809" max="2049" width="9.109375" style="115"/>
    <col min="2050" max="2050" width="5.6640625" style="115" customWidth="1"/>
    <col min="2051" max="2051" width="0" style="115" hidden="1" customWidth="1"/>
    <col min="2052" max="2052" width="10.5546875" style="115" customWidth="1"/>
    <col min="2053" max="2053" width="14.33203125" style="115" customWidth="1"/>
    <col min="2054" max="2054" width="10.33203125" style="115" customWidth="1"/>
    <col min="2055" max="2055" width="11" style="115" customWidth="1"/>
    <col min="2056" max="2056" width="11.88671875" style="115" customWidth="1"/>
    <col min="2057" max="2057" width="11.5546875" style="115" customWidth="1"/>
    <col min="2058" max="2058" width="9.109375" style="115" customWidth="1"/>
    <col min="2059" max="2059" width="5.6640625" style="115" customWidth="1"/>
    <col min="2060" max="2061" width="0" style="115" hidden="1" customWidth="1"/>
    <col min="2062" max="2062" width="7.109375" style="115" customWidth="1"/>
    <col min="2063" max="2063" width="22.5546875" style="115" bestFit="1" customWidth="1"/>
    <col min="2064" max="2064" width="6.33203125" style="115" customWidth="1"/>
    <col min="2065" max="2305" width="9.109375" style="115"/>
    <col min="2306" max="2306" width="5.6640625" style="115" customWidth="1"/>
    <col min="2307" max="2307" width="0" style="115" hidden="1" customWidth="1"/>
    <col min="2308" max="2308" width="10.5546875" style="115" customWidth="1"/>
    <col min="2309" max="2309" width="14.33203125" style="115" customWidth="1"/>
    <col min="2310" max="2310" width="10.33203125" style="115" customWidth="1"/>
    <col min="2311" max="2311" width="11" style="115" customWidth="1"/>
    <col min="2312" max="2312" width="11.88671875" style="115" customWidth="1"/>
    <col min="2313" max="2313" width="11.5546875" style="115" customWidth="1"/>
    <col min="2314" max="2314" width="9.109375" style="115" customWidth="1"/>
    <col min="2315" max="2315" width="5.6640625" style="115" customWidth="1"/>
    <col min="2316" max="2317" width="0" style="115" hidden="1" customWidth="1"/>
    <col min="2318" max="2318" width="7.109375" style="115" customWidth="1"/>
    <col min="2319" max="2319" width="22.5546875" style="115" bestFit="1" customWidth="1"/>
    <col min="2320" max="2320" width="6.33203125" style="115" customWidth="1"/>
    <col min="2321" max="2561" width="9.109375" style="115"/>
    <col min="2562" max="2562" width="5.6640625" style="115" customWidth="1"/>
    <col min="2563" max="2563" width="0" style="115" hidden="1" customWidth="1"/>
    <col min="2564" max="2564" width="10.5546875" style="115" customWidth="1"/>
    <col min="2565" max="2565" width="14.33203125" style="115" customWidth="1"/>
    <col min="2566" max="2566" width="10.33203125" style="115" customWidth="1"/>
    <col min="2567" max="2567" width="11" style="115" customWidth="1"/>
    <col min="2568" max="2568" width="11.88671875" style="115" customWidth="1"/>
    <col min="2569" max="2569" width="11.5546875" style="115" customWidth="1"/>
    <col min="2570" max="2570" width="9.109375" style="115" customWidth="1"/>
    <col min="2571" max="2571" width="5.6640625" style="115" customWidth="1"/>
    <col min="2572" max="2573" width="0" style="115" hidden="1" customWidth="1"/>
    <col min="2574" max="2574" width="7.109375" style="115" customWidth="1"/>
    <col min="2575" max="2575" width="22.5546875" style="115" bestFit="1" customWidth="1"/>
    <col min="2576" max="2576" width="6.33203125" style="115" customWidth="1"/>
    <col min="2577" max="2817" width="9.109375" style="115"/>
    <col min="2818" max="2818" width="5.6640625" style="115" customWidth="1"/>
    <col min="2819" max="2819" width="0" style="115" hidden="1" customWidth="1"/>
    <col min="2820" max="2820" width="10.5546875" style="115" customWidth="1"/>
    <col min="2821" max="2821" width="14.33203125" style="115" customWidth="1"/>
    <col min="2822" max="2822" width="10.33203125" style="115" customWidth="1"/>
    <col min="2823" max="2823" width="11" style="115" customWidth="1"/>
    <col min="2824" max="2824" width="11.88671875" style="115" customWidth="1"/>
    <col min="2825" max="2825" width="11.5546875" style="115" customWidth="1"/>
    <col min="2826" max="2826" width="9.109375" style="115" customWidth="1"/>
    <col min="2827" max="2827" width="5.6640625" style="115" customWidth="1"/>
    <col min="2828" max="2829" width="0" style="115" hidden="1" customWidth="1"/>
    <col min="2830" max="2830" width="7.109375" style="115" customWidth="1"/>
    <col min="2831" max="2831" width="22.5546875" style="115" bestFit="1" customWidth="1"/>
    <col min="2832" max="2832" width="6.33203125" style="115" customWidth="1"/>
    <col min="2833" max="3073" width="9.109375" style="115"/>
    <col min="3074" max="3074" width="5.6640625" style="115" customWidth="1"/>
    <col min="3075" max="3075" width="0" style="115" hidden="1" customWidth="1"/>
    <col min="3076" max="3076" width="10.5546875" style="115" customWidth="1"/>
    <col min="3077" max="3077" width="14.33203125" style="115" customWidth="1"/>
    <col min="3078" max="3078" width="10.33203125" style="115" customWidth="1"/>
    <col min="3079" max="3079" width="11" style="115" customWidth="1"/>
    <col min="3080" max="3080" width="11.88671875" style="115" customWidth="1"/>
    <col min="3081" max="3081" width="11.5546875" style="115" customWidth="1"/>
    <col min="3082" max="3082" width="9.109375" style="115" customWidth="1"/>
    <col min="3083" max="3083" width="5.6640625" style="115" customWidth="1"/>
    <col min="3084" max="3085" width="0" style="115" hidden="1" customWidth="1"/>
    <col min="3086" max="3086" width="7.109375" style="115" customWidth="1"/>
    <col min="3087" max="3087" width="22.5546875" style="115" bestFit="1" customWidth="1"/>
    <col min="3088" max="3088" width="6.33203125" style="115" customWidth="1"/>
    <col min="3089" max="3329" width="9.109375" style="115"/>
    <col min="3330" max="3330" width="5.6640625" style="115" customWidth="1"/>
    <col min="3331" max="3331" width="0" style="115" hidden="1" customWidth="1"/>
    <col min="3332" max="3332" width="10.5546875" style="115" customWidth="1"/>
    <col min="3333" max="3333" width="14.33203125" style="115" customWidth="1"/>
    <col min="3334" max="3334" width="10.33203125" style="115" customWidth="1"/>
    <col min="3335" max="3335" width="11" style="115" customWidth="1"/>
    <col min="3336" max="3336" width="11.88671875" style="115" customWidth="1"/>
    <col min="3337" max="3337" width="11.5546875" style="115" customWidth="1"/>
    <col min="3338" max="3338" width="9.109375" style="115" customWidth="1"/>
    <col min="3339" max="3339" width="5.6640625" style="115" customWidth="1"/>
    <col min="3340" max="3341" width="0" style="115" hidden="1" customWidth="1"/>
    <col min="3342" max="3342" width="7.109375" style="115" customWidth="1"/>
    <col min="3343" max="3343" width="22.5546875" style="115" bestFit="1" customWidth="1"/>
    <col min="3344" max="3344" width="6.33203125" style="115" customWidth="1"/>
    <col min="3345" max="3585" width="9.109375" style="115"/>
    <col min="3586" max="3586" width="5.6640625" style="115" customWidth="1"/>
    <col min="3587" max="3587" width="0" style="115" hidden="1" customWidth="1"/>
    <col min="3588" max="3588" width="10.5546875" style="115" customWidth="1"/>
    <col min="3589" max="3589" width="14.33203125" style="115" customWidth="1"/>
    <col min="3590" max="3590" width="10.33203125" style="115" customWidth="1"/>
    <col min="3591" max="3591" width="11" style="115" customWidth="1"/>
    <col min="3592" max="3592" width="11.88671875" style="115" customWidth="1"/>
    <col min="3593" max="3593" width="11.5546875" style="115" customWidth="1"/>
    <col min="3594" max="3594" width="9.109375" style="115" customWidth="1"/>
    <col min="3595" max="3595" width="5.6640625" style="115" customWidth="1"/>
    <col min="3596" max="3597" width="0" style="115" hidden="1" customWidth="1"/>
    <col min="3598" max="3598" width="7.109375" style="115" customWidth="1"/>
    <col min="3599" max="3599" width="22.5546875" style="115" bestFit="1" customWidth="1"/>
    <col min="3600" max="3600" width="6.33203125" style="115" customWidth="1"/>
    <col min="3601" max="3841" width="9.109375" style="115"/>
    <col min="3842" max="3842" width="5.6640625" style="115" customWidth="1"/>
    <col min="3843" max="3843" width="0" style="115" hidden="1" customWidth="1"/>
    <col min="3844" max="3844" width="10.5546875" style="115" customWidth="1"/>
    <col min="3845" max="3845" width="14.33203125" style="115" customWidth="1"/>
    <col min="3846" max="3846" width="10.33203125" style="115" customWidth="1"/>
    <col min="3847" max="3847" width="11" style="115" customWidth="1"/>
    <col min="3848" max="3848" width="11.88671875" style="115" customWidth="1"/>
    <col min="3849" max="3849" width="11.5546875" style="115" customWidth="1"/>
    <col min="3850" max="3850" width="9.109375" style="115" customWidth="1"/>
    <col min="3851" max="3851" width="5.6640625" style="115" customWidth="1"/>
    <col min="3852" max="3853" width="0" style="115" hidden="1" customWidth="1"/>
    <col min="3854" max="3854" width="7.109375" style="115" customWidth="1"/>
    <col min="3855" max="3855" width="22.5546875" style="115" bestFit="1" customWidth="1"/>
    <col min="3856" max="3856" width="6.33203125" style="115" customWidth="1"/>
    <col min="3857" max="4097" width="9.109375" style="115"/>
    <col min="4098" max="4098" width="5.6640625" style="115" customWidth="1"/>
    <col min="4099" max="4099" width="0" style="115" hidden="1" customWidth="1"/>
    <col min="4100" max="4100" width="10.5546875" style="115" customWidth="1"/>
    <col min="4101" max="4101" width="14.33203125" style="115" customWidth="1"/>
    <col min="4102" max="4102" width="10.33203125" style="115" customWidth="1"/>
    <col min="4103" max="4103" width="11" style="115" customWidth="1"/>
    <col min="4104" max="4104" width="11.88671875" style="115" customWidth="1"/>
    <col min="4105" max="4105" width="11.5546875" style="115" customWidth="1"/>
    <col min="4106" max="4106" width="9.109375" style="115" customWidth="1"/>
    <col min="4107" max="4107" width="5.6640625" style="115" customWidth="1"/>
    <col min="4108" max="4109" width="0" style="115" hidden="1" customWidth="1"/>
    <col min="4110" max="4110" width="7.109375" style="115" customWidth="1"/>
    <col min="4111" max="4111" width="22.5546875" style="115" bestFit="1" customWidth="1"/>
    <col min="4112" max="4112" width="6.33203125" style="115" customWidth="1"/>
    <col min="4113" max="4353" width="9.109375" style="115"/>
    <col min="4354" max="4354" width="5.6640625" style="115" customWidth="1"/>
    <col min="4355" max="4355" width="0" style="115" hidden="1" customWidth="1"/>
    <col min="4356" max="4356" width="10.5546875" style="115" customWidth="1"/>
    <col min="4357" max="4357" width="14.33203125" style="115" customWidth="1"/>
    <col min="4358" max="4358" width="10.33203125" style="115" customWidth="1"/>
    <col min="4359" max="4359" width="11" style="115" customWidth="1"/>
    <col min="4360" max="4360" width="11.88671875" style="115" customWidth="1"/>
    <col min="4361" max="4361" width="11.5546875" style="115" customWidth="1"/>
    <col min="4362" max="4362" width="9.109375" style="115" customWidth="1"/>
    <col min="4363" max="4363" width="5.6640625" style="115" customWidth="1"/>
    <col min="4364" max="4365" width="0" style="115" hidden="1" customWidth="1"/>
    <col min="4366" max="4366" width="7.109375" style="115" customWidth="1"/>
    <col min="4367" max="4367" width="22.5546875" style="115" bestFit="1" customWidth="1"/>
    <col min="4368" max="4368" width="6.33203125" style="115" customWidth="1"/>
    <col min="4369" max="4609" width="9.109375" style="115"/>
    <col min="4610" max="4610" width="5.6640625" style="115" customWidth="1"/>
    <col min="4611" max="4611" width="0" style="115" hidden="1" customWidth="1"/>
    <col min="4612" max="4612" width="10.5546875" style="115" customWidth="1"/>
    <col min="4613" max="4613" width="14.33203125" style="115" customWidth="1"/>
    <col min="4614" max="4614" width="10.33203125" style="115" customWidth="1"/>
    <col min="4615" max="4615" width="11" style="115" customWidth="1"/>
    <col min="4616" max="4616" width="11.88671875" style="115" customWidth="1"/>
    <col min="4617" max="4617" width="11.5546875" style="115" customWidth="1"/>
    <col min="4618" max="4618" width="9.109375" style="115" customWidth="1"/>
    <col min="4619" max="4619" width="5.6640625" style="115" customWidth="1"/>
    <col min="4620" max="4621" width="0" style="115" hidden="1" customWidth="1"/>
    <col min="4622" max="4622" width="7.109375" style="115" customWidth="1"/>
    <col min="4623" max="4623" width="22.5546875" style="115" bestFit="1" customWidth="1"/>
    <col min="4624" max="4624" width="6.33203125" style="115" customWidth="1"/>
    <col min="4625" max="4865" width="9.109375" style="115"/>
    <col min="4866" max="4866" width="5.6640625" style="115" customWidth="1"/>
    <col min="4867" max="4867" width="0" style="115" hidden="1" customWidth="1"/>
    <col min="4868" max="4868" width="10.5546875" style="115" customWidth="1"/>
    <col min="4869" max="4869" width="14.33203125" style="115" customWidth="1"/>
    <col min="4870" max="4870" width="10.33203125" style="115" customWidth="1"/>
    <col min="4871" max="4871" width="11" style="115" customWidth="1"/>
    <col min="4872" max="4872" width="11.88671875" style="115" customWidth="1"/>
    <col min="4873" max="4873" width="11.5546875" style="115" customWidth="1"/>
    <col min="4874" max="4874" width="9.109375" style="115" customWidth="1"/>
    <col min="4875" max="4875" width="5.6640625" style="115" customWidth="1"/>
    <col min="4876" max="4877" width="0" style="115" hidden="1" customWidth="1"/>
    <col min="4878" max="4878" width="7.109375" style="115" customWidth="1"/>
    <col min="4879" max="4879" width="22.5546875" style="115" bestFit="1" customWidth="1"/>
    <col min="4880" max="4880" width="6.33203125" style="115" customWidth="1"/>
    <col min="4881" max="5121" width="9.109375" style="115"/>
    <col min="5122" max="5122" width="5.6640625" style="115" customWidth="1"/>
    <col min="5123" max="5123" width="0" style="115" hidden="1" customWidth="1"/>
    <col min="5124" max="5124" width="10.5546875" style="115" customWidth="1"/>
    <col min="5125" max="5125" width="14.33203125" style="115" customWidth="1"/>
    <col min="5126" max="5126" width="10.33203125" style="115" customWidth="1"/>
    <col min="5127" max="5127" width="11" style="115" customWidth="1"/>
    <col min="5128" max="5128" width="11.88671875" style="115" customWidth="1"/>
    <col min="5129" max="5129" width="11.5546875" style="115" customWidth="1"/>
    <col min="5130" max="5130" width="9.109375" style="115" customWidth="1"/>
    <col min="5131" max="5131" width="5.6640625" style="115" customWidth="1"/>
    <col min="5132" max="5133" width="0" style="115" hidden="1" customWidth="1"/>
    <col min="5134" max="5134" width="7.109375" style="115" customWidth="1"/>
    <col min="5135" max="5135" width="22.5546875" style="115" bestFit="1" customWidth="1"/>
    <col min="5136" max="5136" width="6.33203125" style="115" customWidth="1"/>
    <col min="5137" max="5377" width="9.109375" style="115"/>
    <col min="5378" max="5378" width="5.6640625" style="115" customWidth="1"/>
    <col min="5379" max="5379" width="0" style="115" hidden="1" customWidth="1"/>
    <col min="5380" max="5380" width="10.5546875" style="115" customWidth="1"/>
    <col min="5381" max="5381" width="14.33203125" style="115" customWidth="1"/>
    <col min="5382" max="5382" width="10.33203125" style="115" customWidth="1"/>
    <col min="5383" max="5383" width="11" style="115" customWidth="1"/>
    <col min="5384" max="5384" width="11.88671875" style="115" customWidth="1"/>
    <col min="5385" max="5385" width="11.5546875" style="115" customWidth="1"/>
    <col min="5386" max="5386" width="9.109375" style="115" customWidth="1"/>
    <col min="5387" max="5387" width="5.6640625" style="115" customWidth="1"/>
    <col min="5388" max="5389" width="0" style="115" hidden="1" customWidth="1"/>
    <col min="5390" max="5390" width="7.109375" style="115" customWidth="1"/>
    <col min="5391" max="5391" width="22.5546875" style="115" bestFit="1" customWidth="1"/>
    <col min="5392" max="5392" width="6.33203125" style="115" customWidth="1"/>
    <col min="5393" max="5633" width="9.109375" style="115"/>
    <col min="5634" max="5634" width="5.6640625" style="115" customWidth="1"/>
    <col min="5635" max="5635" width="0" style="115" hidden="1" customWidth="1"/>
    <col min="5636" max="5636" width="10.5546875" style="115" customWidth="1"/>
    <col min="5637" max="5637" width="14.33203125" style="115" customWidth="1"/>
    <col min="5638" max="5638" width="10.33203125" style="115" customWidth="1"/>
    <col min="5639" max="5639" width="11" style="115" customWidth="1"/>
    <col min="5640" max="5640" width="11.88671875" style="115" customWidth="1"/>
    <col min="5641" max="5641" width="11.5546875" style="115" customWidth="1"/>
    <col min="5642" max="5642" width="9.109375" style="115" customWidth="1"/>
    <col min="5643" max="5643" width="5.6640625" style="115" customWidth="1"/>
    <col min="5644" max="5645" width="0" style="115" hidden="1" customWidth="1"/>
    <col min="5646" max="5646" width="7.109375" style="115" customWidth="1"/>
    <col min="5647" max="5647" width="22.5546875" style="115" bestFit="1" customWidth="1"/>
    <col min="5648" max="5648" width="6.33203125" style="115" customWidth="1"/>
    <col min="5649" max="5889" width="9.109375" style="115"/>
    <col min="5890" max="5890" width="5.6640625" style="115" customWidth="1"/>
    <col min="5891" max="5891" width="0" style="115" hidden="1" customWidth="1"/>
    <col min="5892" max="5892" width="10.5546875" style="115" customWidth="1"/>
    <col min="5893" max="5893" width="14.33203125" style="115" customWidth="1"/>
    <col min="5894" max="5894" width="10.33203125" style="115" customWidth="1"/>
    <col min="5895" max="5895" width="11" style="115" customWidth="1"/>
    <col min="5896" max="5896" width="11.88671875" style="115" customWidth="1"/>
    <col min="5897" max="5897" width="11.5546875" style="115" customWidth="1"/>
    <col min="5898" max="5898" width="9.109375" style="115" customWidth="1"/>
    <col min="5899" max="5899" width="5.6640625" style="115" customWidth="1"/>
    <col min="5900" max="5901" width="0" style="115" hidden="1" customWidth="1"/>
    <col min="5902" max="5902" width="7.109375" style="115" customWidth="1"/>
    <col min="5903" max="5903" width="22.5546875" style="115" bestFit="1" customWidth="1"/>
    <col min="5904" max="5904" width="6.33203125" style="115" customWidth="1"/>
    <col min="5905" max="6145" width="9.109375" style="115"/>
    <col min="6146" max="6146" width="5.6640625" style="115" customWidth="1"/>
    <col min="6147" max="6147" width="0" style="115" hidden="1" customWidth="1"/>
    <col min="6148" max="6148" width="10.5546875" style="115" customWidth="1"/>
    <col min="6149" max="6149" width="14.33203125" style="115" customWidth="1"/>
    <col min="6150" max="6150" width="10.33203125" style="115" customWidth="1"/>
    <col min="6151" max="6151" width="11" style="115" customWidth="1"/>
    <col min="6152" max="6152" width="11.88671875" style="115" customWidth="1"/>
    <col min="6153" max="6153" width="11.5546875" style="115" customWidth="1"/>
    <col min="6154" max="6154" width="9.109375" style="115" customWidth="1"/>
    <col min="6155" max="6155" width="5.6640625" style="115" customWidth="1"/>
    <col min="6156" max="6157" width="0" style="115" hidden="1" customWidth="1"/>
    <col min="6158" max="6158" width="7.109375" style="115" customWidth="1"/>
    <col min="6159" max="6159" width="22.5546875" style="115" bestFit="1" customWidth="1"/>
    <col min="6160" max="6160" width="6.33203125" style="115" customWidth="1"/>
    <col min="6161" max="6401" width="9.109375" style="115"/>
    <col min="6402" max="6402" width="5.6640625" style="115" customWidth="1"/>
    <col min="6403" max="6403" width="0" style="115" hidden="1" customWidth="1"/>
    <col min="6404" max="6404" width="10.5546875" style="115" customWidth="1"/>
    <col min="6405" max="6405" width="14.33203125" style="115" customWidth="1"/>
    <col min="6406" max="6406" width="10.33203125" style="115" customWidth="1"/>
    <col min="6407" max="6407" width="11" style="115" customWidth="1"/>
    <col min="6408" max="6408" width="11.88671875" style="115" customWidth="1"/>
    <col min="6409" max="6409" width="11.5546875" style="115" customWidth="1"/>
    <col min="6410" max="6410" width="9.109375" style="115" customWidth="1"/>
    <col min="6411" max="6411" width="5.6640625" style="115" customWidth="1"/>
    <col min="6412" max="6413" width="0" style="115" hidden="1" customWidth="1"/>
    <col min="6414" max="6414" width="7.109375" style="115" customWidth="1"/>
    <col min="6415" max="6415" width="22.5546875" style="115" bestFit="1" customWidth="1"/>
    <col min="6416" max="6416" width="6.33203125" style="115" customWidth="1"/>
    <col min="6417" max="6657" width="9.109375" style="115"/>
    <col min="6658" max="6658" width="5.6640625" style="115" customWidth="1"/>
    <col min="6659" max="6659" width="0" style="115" hidden="1" customWidth="1"/>
    <col min="6660" max="6660" width="10.5546875" style="115" customWidth="1"/>
    <col min="6661" max="6661" width="14.33203125" style="115" customWidth="1"/>
    <col min="6662" max="6662" width="10.33203125" style="115" customWidth="1"/>
    <col min="6663" max="6663" width="11" style="115" customWidth="1"/>
    <col min="6664" max="6664" width="11.88671875" style="115" customWidth="1"/>
    <col min="6665" max="6665" width="11.5546875" style="115" customWidth="1"/>
    <col min="6666" max="6666" width="9.109375" style="115" customWidth="1"/>
    <col min="6667" max="6667" width="5.6640625" style="115" customWidth="1"/>
    <col min="6668" max="6669" width="0" style="115" hidden="1" customWidth="1"/>
    <col min="6670" max="6670" width="7.109375" style="115" customWidth="1"/>
    <col min="6671" max="6671" width="22.5546875" style="115" bestFit="1" customWidth="1"/>
    <col min="6672" max="6672" width="6.33203125" style="115" customWidth="1"/>
    <col min="6673" max="6913" width="9.109375" style="115"/>
    <col min="6914" max="6914" width="5.6640625" style="115" customWidth="1"/>
    <col min="6915" max="6915" width="0" style="115" hidden="1" customWidth="1"/>
    <col min="6916" max="6916" width="10.5546875" style="115" customWidth="1"/>
    <col min="6917" max="6917" width="14.33203125" style="115" customWidth="1"/>
    <col min="6918" max="6918" width="10.33203125" style="115" customWidth="1"/>
    <col min="6919" max="6919" width="11" style="115" customWidth="1"/>
    <col min="6920" max="6920" width="11.88671875" style="115" customWidth="1"/>
    <col min="6921" max="6921" width="11.5546875" style="115" customWidth="1"/>
    <col min="6922" max="6922" width="9.109375" style="115" customWidth="1"/>
    <col min="6923" max="6923" width="5.6640625" style="115" customWidth="1"/>
    <col min="6924" max="6925" width="0" style="115" hidden="1" customWidth="1"/>
    <col min="6926" max="6926" width="7.109375" style="115" customWidth="1"/>
    <col min="6927" max="6927" width="22.5546875" style="115" bestFit="1" customWidth="1"/>
    <col min="6928" max="6928" width="6.33203125" style="115" customWidth="1"/>
    <col min="6929" max="7169" width="9.109375" style="115"/>
    <col min="7170" max="7170" width="5.6640625" style="115" customWidth="1"/>
    <col min="7171" max="7171" width="0" style="115" hidden="1" customWidth="1"/>
    <col min="7172" max="7172" width="10.5546875" style="115" customWidth="1"/>
    <col min="7173" max="7173" width="14.33203125" style="115" customWidth="1"/>
    <col min="7174" max="7174" width="10.33203125" style="115" customWidth="1"/>
    <col min="7175" max="7175" width="11" style="115" customWidth="1"/>
    <col min="7176" max="7176" width="11.88671875" style="115" customWidth="1"/>
    <col min="7177" max="7177" width="11.5546875" style="115" customWidth="1"/>
    <col min="7178" max="7178" width="9.109375" style="115" customWidth="1"/>
    <col min="7179" max="7179" width="5.6640625" style="115" customWidth="1"/>
    <col min="7180" max="7181" width="0" style="115" hidden="1" customWidth="1"/>
    <col min="7182" max="7182" width="7.109375" style="115" customWidth="1"/>
    <col min="7183" max="7183" width="22.5546875" style="115" bestFit="1" customWidth="1"/>
    <col min="7184" max="7184" width="6.33203125" style="115" customWidth="1"/>
    <col min="7185" max="7425" width="9.109375" style="115"/>
    <col min="7426" max="7426" width="5.6640625" style="115" customWidth="1"/>
    <col min="7427" max="7427" width="0" style="115" hidden="1" customWidth="1"/>
    <col min="7428" max="7428" width="10.5546875" style="115" customWidth="1"/>
    <col min="7429" max="7429" width="14.33203125" style="115" customWidth="1"/>
    <col min="7430" max="7430" width="10.33203125" style="115" customWidth="1"/>
    <col min="7431" max="7431" width="11" style="115" customWidth="1"/>
    <col min="7432" max="7432" width="11.88671875" style="115" customWidth="1"/>
    <col min="7433" max="7433" width="11.5546875" style="115" customWidth="1"/>
    <col min="7434" max="7434" width="9.109375" style="115" customWidth="1"/>
    <col min="7435" max="7435" width="5.6640625" style="115" customWidth="1"/>
    <col min="7436" max="7437" width="0" style="115" hidden="1" customWidth="1"/>
    <col min="7438" max="7438" width="7.109375" style="115" customWidth="1"/>
    <col min="7439" max="7439" width="22.5546875" style="115" bestFit="1" customWidth="1"/>
    <col min="7440" max="7440" width="6.33203125" style="115" customWidth="1"/>
    <col min="7441" max="7681" width="9.109375" style="115"/>
    <col min="7682" max="7682" width="5.6640625" style="115" customWidth="1"/>
    <col min="7683" max="7683" width="0" style="115" hidden="1" customWidth="1"/>
    <col min="7684" max="7684" width="10.5546875" style="115" customWidth="1"/>
    <col min="7685" max="7685" width="14.33203125" style="115" customWidth="1"/>
    <col min="7686" max="7686" width="10.33203125" style="115" customWidth="1"/>
    <col min="7687" max="7687" width="11" style="115" customWidth="1"/>
    <col min="7688" max="7688" width="11.88671875" style="115" customWidth="1"/>
    <col min="7689" max="7689" width="11.5546875" style="115" customWidth="1"/>
    <col min="7690" max="7690" width="9.109375" style="115" customWidth="1"/>
    <col min="7691" max="7691" width="5.6640625" style="115" customWidth="1"/>
    <col min="7692" max="7693" width="0" style="115" hidden="1" customWidth="1"/>
    <col min="7694" max="7694" width="7.109375" style="115" customWidth="1"/>
    <col min="7695" max="7695" width="22.5546875" style="115" bestFit="1" customWidth="1"/>
    <col min="7696" max="7696" width="6.33203125" style="115" customWidth="1"/>
    <col min="7697" max="7937" width="9.109375" style="115"/>
    <col min="7938" max="7938" width="5.6640625" style="115" customWidth="1"/>
    <col min="7939" max="7939" width="0" style="115" hidden="1" customWidth="1"/>
    <col min="7940" max="7940" width="10.5546875" style="115" customWidth="1"/>
    <col min="7941" max="7941" width="14.33203125" style="115" customWidth="1"/>
    <col min="7942" max="7942" width="10.33203125" style="115" customWidth="1"/>
    <col min="7943" max="7943" width="11" style="115" customWidth="1"/>
    <col min="7944" max="7944" width="11.88671875" style="115" customWidth="1"/>
    <col min="7945" max="7945" width="11.5546875" style="115" customWidth="1"/>
    <col min="7946" max="7946" width="9.109375" style="115" customWidth="1"/>
    <col min="7947" max="7947" width="5.6640625" style="115" customWidth="1"/>
    <col min="7948" max="7949" width="0" style="115" hidden="1" customWidth="1"/>
    <col min="7950" max="7950" width="7.109375" style="115" customWidth="1"/>
    <col min="7951" max="7951" width="22.5546875" style="115" bestFit="1" customWidth="1"/>
    <col min="7952" max="7952" width="6.33203125" style="115" customWidth="1"/>
    <col min="7953" max="8193" width="9.109375" style="115"/>
    <col min="8194" max="8194" width="5.6640625" style="115" customWidth="1"/>
    <col min="8195" max="8195" width="0" style="115" hidden="1" customWidth="1"/>
    <col min="8196" max="8196" width="10.5546875" style="115" customWidth="1"/>
    <col min="8197" max="8197" width="14.33203125" style="115" customWidth="1"/>
    <col min="8198" max="8198" width="10.33203125" style="115" customWidth="1"/>
    <col min="8199" max="8199" width="11" style="115" customWidth="1"/>
    <col min="8200" max="8200" width="11.88671875" style="115" customWidth="1"/>
    <col min="8201" max="8201" width="11.5546875" style="115" customWidth="1"/>
    <col min="8202" max="8202" width="9.109375" style="115" customWidth="1"/>
    <col min="8203" max="8203" width="5.6640625" style="115" customWidth="1"/>
    <col min="8204" max="8205" width="0" style="115" hidden="1" customWidth="1"/>
    <col min="8206" max="8206" width="7.109375" style="115" customWidth="1"/>
    <col min="8207" max="8207" width="22.5546875" style="115" bestFit="1" customWidth="1"/>
    <col min="8208" max="8208" width="6.33203125" style="115" customWidth="1"/>
    <col min="8209" max="8449" width="9.109375" style="115"/>
    <col min="8450" max="8450" width="5.6640625" style="115" customWidth="1"/>
    <col min="8451" max="8451" width="0" style="115" hidden="1" customWidth="1"/>
    <col min="8452" max="8452" width="10.5546875" style="115" customWidth="1"/>
    <col min="8453" max="8453" width="14.33203125" style="115" customWidth="1"/>
    <col min="8454" max="8454" width="10.33203125" style="115" customWidth="1"/>
    <col min="8455" max="8455" width="11" style="115" customWidth="1"/>
    <col min="8456" max="8456" width="11.88671875" style="115" customWidth="1"/>
    <col min="8457" max="8457" width="11.5546875" style="115" customWidth="1"/>
    <col min="8458" max="8458" width="9.109375" style="115" customWidth="1"/>
    <col min="8459" max="8459" width="5.6640625" style="115" customWidth="1"/>
    <col min="8460" max="8461" width="0" style="115" hidden="1" customWidth="1"/>
    <col min="8462" max="8462" width="7.109375" style="115" customWidth="1"/>
    <col min="8463" max="8463" width="22.5546875" style="115" bestFit="1" customWidth="1"/>
    <col min="8464" max="8464" width="6.33203125" style="115" customWidth="1"/>
    <col min="8465" max="8705" width="9.109375" style="115"/>
    <col min="8706" max="8706" width="5.6640625" style="115" customWidth="1"/>
    <col min="8707" max="8707" width="0" style="115" hidden="1" customWidth="1"/>
    <col min="8708" max="8708" width="10.5546875" style="115" customWidth="1"/>
    <col min="8709" max="8709" width="14.33203125" style="115" customWidth="1"/>
    <col min="8710" max="8710" width="10.33203125" style="115" customWidth="1"/>
    <col min="8711" max="8711" width="11" style="115" customWidth="1"/>
    <col min="8712" max="8712" width="11.88671875" style="115" customWidth="1"/>
    <col min="8713" max="8713" width="11.5546875" style="115" customWidth="1"/>
    <col min="8714" max="8714" width="9.109375" style="115" customWidth="1"/>
    <col min="8715" max="8715" width="5.6640625" style="115" customWidth="1"/>
    <col min="8716" max="8717" width="0" style="115" hidden="1" customWidth="1"/>
    <col min="8718" max="8718" width="7.109375" style="115" customWidth="1"/>
    <col min="8719" max="8719" width="22.5546875" style="115" bestFit="1" customWidth="1"/>
    <col min="8720" max="8720" width="6.33203125" style="115" customWidth="1"/>
    <col min="8721" max="8961" width="9.109375" style="115"/>
    <col min="8962" max="8962" width="5.6640625" style="115" customWidth="1"/>
    <col min="8963" max="8963" width="0" style="115" hidden="1" customWidth="1"/>
    <col min="8964" max="8964" width="10.5546875" style="115" customWidth="1"/>
    <col min="8965" max="8965" width="14.33203125" style="115" customWidth="1"/>
    <col min="8966" max="8966" width="10.33203125" style="115" customWidth="1"/>
    <col min="8967" max="8967" width="11" style="115" customWidth="1"/>
    <col min="8968" max="8968" width="11.88671875" style="115" customWidth="1"/>
    <col min="8969" max="8969" width="11.5546875" style="115" customWidth="1"/>
    <col min="8970" max="8970" width="9.109375" style="115" customWidth="1"/>
    <col min="8971" max="8971" width="5.6640625" style="115" customWidth="1"/>
    <col min="8972" max="8973" width="0" style="115" hidden="1" customWidth="1"/>
    <col min="8974" max="8974" width="7.109375" style="115" customWidth="1"/>
    <col min="8975" max="8975" width="22.5546875" style="115" bestFit="1" customWidth="1"/>
    <col min="8976" max="8976" width="6.33203125" style="115" customWidth="1"/>
    <col min="8977" max="9217" width="9.109375" style="115"/>
    <col min="9218" max="9218" width="5.6640625" style="115" customWidth="1"/>
    <col min="9219" max="9219" width="0" style="115" hidden="1" customWidth="1"/>
    <col min="9220" max="9220" width="10.5546875" style="115" customWidth="1"/>
    <col min="9221" max="9221" width="14.33203125" style="115" customWidth="1"/>
    <col min="9222" max="9222" width="10.33203125" style="115" customWidth="1"/>
    <col min="9223" max="9223" width="11" style="115" customWidth="1"/>
    <col min="9224" max="9224" width="11.88671875" style="115" customWidth="1"/>
    <col min="9225" max="9225" width="11.5546875" style="115" customWidth="1"/>
    <col min="9226" max="9226" width="9.109375" style="115" customWidth="1"/>
    <col min="9227" max="9227" width="5.6640625" style="115" customWidth="1"/>
    <col min="9228" max="9229" width="0" style="115" hidden="1" customWidth="1"/>
    <col min="9230" max="9230" width="7.109375" style="115" customWidth="1"/>
    <col min="9231" max="9231" width="22.5546875" style="115" bestFit="1" customWidth="1"/>
    <col min="9232" max="9232" width="6.33203125" style="115" customWidth="1"/>
    <col min="9233" max="9473" width="9.109375" style="115"/>
    <col min="9474" max="9474" width="5.6640625" style="115" customWidth="1"/>
    <col min="9475" max="9475" width="0" style="115" hidden="1" customWidth="1"/>
    <col min="9476" max="9476" width="10.5546875" style="115" customWidth="1"/>
    <col min="9477" max="9477" width="14.33203125" style="115" customWidth="1"/>
    <col min="9478" max="9478" width="10.33203125" style="115" customWidth="1"/>
    <col min="9479" max="9479" width="11" style="115" customWidth="1"/>
    <col min="9480" max="9480" width="11.88671875" style="115" customWidth="1"/>
    <col min="9481" max="9481" width="11.5546875" style="115" customWidth="1"/>
    <col min="9482" max="9482" width="9.109375" style="115" customWidth="1"/>
    <col min="9483" max="9483" width="5.6640625" style="115" customWidth="1"/>
    <col min="9484" max="9485" width="0" style="115" hidden="1" customWidth="1"/>
    <col min="9486" max="9486" width="7.109375" style="115" customWidth="1"/>
    <col min="9487" max="9487" width="22.5546875" style="115" bestFit="1" customWidth="1"/>
    <col min="9488" max="9488" width="6.33203125" style="115" customWidth="1"/>
    <col min="9489" max="9729" width="9.109375" style="115"/>
    <col min="9730" max="9730" width="5.6640625" style="115" customWidth="1"/>
    <col min="9731" max="9731" width="0" style="115" hidden="1" customWidth="1"/>
    <col min="9732" max="9732" width="10.5546875" style="115" customWidth="1"/>
    <col min="9733" max="9733" width="14.33203125" style="115" customWidth="1"/>
    <col min="9734" max="9734" width="10.33203125" style="115" customWidth="1"/>
    <col min="9735" max="9735" width="11" style="115" customWidth="1"/>
    <col min="9736" max="9736" width="11.88671875" style="115" customWidth="1"/>
    <col min="9737" max="9737" width="11.5546875" style="115" customWidth="1"/>
    <col min="9738" max="9738" width="9.109375" style="115" customWidth="1"/>
    <col min="9739" max="9739" width="5.6640625" style="115" customWidth="1"/>
    <col min="9740" max="9741" width="0" style="115" hidden="1" customWidth="1"/>
    <col min="9742" max="9742" width="7.109375" style="115" customWidth="1"/>
    <col min="9743" max="9743" width="22.5546875" style="115" bestFit="1" customWidth="1"/>
    <col min="9744" max="9744" width="6.33203125" style="115" customWidth="1"/>
    <col min="9745" max="9985" width="9.109375" style="115"/>
    <col min="9986" max="9986" width="5.6640625" style="115" customWidth="1"/>
    <col min="9987" max="9987" width="0" style="115" hidden="1" customWidth="1"/>
    <col min="9988" max="9988" width="10.5546875" style="115" customWidth="1"/>
    <col min="9989" max="9989" width="14.33203125" style="115" customWidth="1"/>
    <col min="9990" max="9990" width="10.33203125" style="115" customWidth="1"/>
    <col min="9991" max="9991" width="11" style="115" customWidth="1"/>
    <col min="9992" max="9992" width="11.88671875" style="115" customWidth="1"/>
    <col min="9993" max="9993" width="11.5546875" style="115" customWidth="1"/>
    <col min="9994" max="9994" width="9.109375" style="115" customWidth="1"/>
    <col min="9995" max="9995" width="5.6640625" style="115" customWidth="1"/>
    <col min="9996" max="9997" width="0" style="115" hidden="1" customWidth="1"/>
    <col min="9998" max="9998" width="7.109375" style="115" customWidth="1"/>
    <col min="9999" max="9999" width="22.5546875" style="115" bestFit="1" customWidth="1"/>
    <col min="10000" max="10000" width="6.33203125" style="115" customWidth="1"/>
    <col min="10001" max="10241" width="9.109375" style="115"/>
    <col min="10242" max="10242" width="5.6640625" style="115" customWidth="1"/>
    <col min="10243" max="10243" width="0" style="115" hidden="1" customWidth="1"/>
    <col min="10244" max="10244" width="10.5546875" style="115" customWidth="1"/>
    <col min="10245" max="10245" width="14.33203125" style="115" customWidth="1"/>
    <col min="10246" max="10246" width="10.33203125" style="115" customWidth="1"/>
    <col min="10247" max="10247" width="11" style="115" customWidth="1"/>
    <col min="10248" max="10248" width="11.88671875" style="115" customWidth="1"/>
    <col min="10249" max="10249" width="11.5546875" style="115" customWidth="1"/>
    <col min="10250" max="10250" width="9.109375" style="115" customWidth="1"/>
    <col min="10251" max="10251" width="5.6640625" style="115" customWidth="1"/>
    <col min="10252" max="10253" width="0" style="115" hidden="1" customWidth="1"/>
    <col min="10254" max="10254" width="7.109375" style="115" customWidth="1"/>
    <col min="10255" max="10255" width="22.5546875" style="115" bestFit="1" customWidth="1"/>
    <col min="10256" max="10256" width="6.33203125" style="115" customWidth="1"/>
    <col min="10257" max="10497" width="9.109375" style="115"/>
    <col min="10498" max="10498" width="5.6640625" style="115" customWidth="1"/>
    <col min="10499" max="10499" width="0" style="115" hidden="1" customWidth="1"/>
    <col min="10500" max="10500" width="10.5546875" style="115" customWidth="1"/>
    <col min="10501" max="10501" width="14.33203125" style="115" customWidth="1"/>
    <col min="10502" max="10502" width="10.33203125" style="115" customWidth="1"/>
    <col min="10503" max="10503" width="11" style="115" customWidth="1"/>
    <col min="10504" max="10504" width="11.88671875" style="115" customWidth="1"/>
    <col min="10505" max="10505" width="11.5546875" style="115" customWidth="1"/>
    <col min="10506" max="10506" width="9.109375" style="115" customWidth="1"/>
    <col min="10507" max="10507" width="5.6640625" style="115" customWidth="1"/>
    <col min="10508" max="10509" width="0" style="115" hidden="1" customWidth="1"/>
    <col min="10510" max="10510" width="7.109375" style="115" customWidth="1"/>
    <col min="10511" max="10511" width="22.5546875" style="115" bestFit="1" customWidth="1"/>
    <col min="10512" max="10512" width="6.33203125" style="115" customWidth="1"/>
    <col min="10513" max="10753" width="9.109375" style="115"/>
    <col min="10754" max="10754" width="5.6640625" style="115" customWidth="1"/>
    <col min="10755" max="10755" width="0" style="115" hidden="1" customWidth="1"/>
    <col min="10756" max="10756" width="10.5546875" style="115" customWidth="1"/>
    <col min="10757" max="10757" width="14.33203125" style="115" customWidth="1"/>
    <col min="10758" max="10758" width="10.33203125" style="115" customWidth="1"/>
    <col min="10759" max="10759" width="11" style="115" customWidth="1"/>
    <col min="10760" max="10760" width="11.88671875" style="115" customWidth="1"/>
    <col min="10761" max="10761" width="11.5546875" style="115" customWidth="1"/>
    <col min="10762" max="10762" width="9.109375" style="115" customWidth="1"/>
    <col min="10763" max="10763" width="5.6640625" style="115" customWidth="1"/>
    <col min="10764" max="10765" width="0" style="115" hidden="1" customWidth="1"/>
    <col min="10766" max="10766" width="7.109375" style="115" customWidth="1"/>
    <col min="10767" max="10767" width="22.5546875" style="115" bestFit="1" customWidth="1"/>
    <col min="10768" max="10768" width="6.33203125" style="115" customWidth="1"/>
    <col min="10769" max="11009" width="9.109375" style="115"/>
    <col min="11010" max="11010" width="5.6640625" style="115" customWidth="1"/>
    <col min="11011" max="11011" width="0" style="115" hidden="1" customWidth="1"/>
    <col min="11012" max="11012" width="10.5546875" style="115" customWidth="1"/>
    <col min="11013" max="11013" width="14.33203125" style="115" customWidth="1"/>
    <col min="11014" max="11014" width="10.33203125" style="115" customWidth="1"/>
    <col min="11015" max="11015" width="11" style="115" customWidth="1"/>
    <col min="11016" max="11016" width="11.88671875" style="115" customWidth="1"/>
    <col min="11017" max="11017" width="11.5546875" style="115" customWidth="1"/>
    <col min="11018" max="11018" width="9.109375" style="115" customWidth="1"/>
    <col min="11019" max="11019" width="5.6640625" style="115" customWidth="1"/>
    <col min="11020" max="11021" width="0" style="115" hidden="1" customWidth="1"/>
    <col min="11022" max="11022" width="7.109375" style="115" customWidth="1"/>
    <col min="11023" max="11023" width="22.5546875" style="115" bestFit="1" customWidth="1"/>
    <col min="11024" max="11024" width="6.33203125" style="115" customWidth="1"/>
    <col min="11025" max="11265" width="9.109375" style="115"/>
    <col min="11266" max="11266" width="5.6640625" style="115" customWidth="1"/>
    <col min="11267" max="11267" width="0" style="115" hidden="1" customWidth="1"/>
    <col min="11268" max="11268" width="10.5546875" style="115" customWidth="1"/>
    <col min="11269" max="11269" width="14.33203125" style="115" customWidth="1"/>
    <col min="11270" max="11270" width="10.33203125" style="115" customWidth="1"/>
    <col min="11271" max="11271" width="11" style="115" customWidth="1"/>
    <col min="11272" max="11272" width="11.88671875" style="115" customWidth="1"/>
    <col min="11273" max="11273" width="11.5546875" style="115" customWidth="1"/>
    <col min="11274" max="11274" width="9.109375" style="115" customWidth="1"/>
    <col min="11275" max="11275" width="5.6640625" style="115" customWidth="1"/>
    <col min="11276" max="11277" width="0" style="115" hidden="1" customWidth="1"/>
    <col min="11278" max="11278" width="7.109375" style="115" customWidth="1"/>
    <col min="11279" max="11279" width="22.5546875" style="115" bestFit="1" customWidth="1"/>
    <col min="11280" max="11280" width="6.33203125" style="115" customWidth="1"/>
    <col min="11281" max="11521" width="9.109375" style="115"/>
    <col min="11522" max="11522" width="5.6640625" style="115" customWidth="1"/>
    <col min="11523" max="11523" width="0" style="115" hidden="1" customWidth="1"/>
    <col min="11524" max="11524" width="10.5546875" style="115" customWidth="1"/>
    <col min="11525" max="11525" width="14.33203125" style="115" customWidth="1"/>
    <col min="11526" max="11526" width="10.33203125" style="115" customWidth="1"/>
    <col min="11527" max="11527" width="11" style="115" customWidth="1"/>
    <col min="11528" max="11528" width="11.88671875" style="115" customWidth="1"/>
    <col min="11529" max="11529" width="11.5546875" style="115" customWidth="1"/>
    <col min="11530" max="11530" width="9.109375" style="115" customWidth="1"/>
    <col min="11531" max="11531" width="5.6640625" style="115" customWidth="1"/>
    <col min="11532" max="11533" width="0" style="115" hidden="1" customWidth="1"/>
    <col min="11534" max="11534" width="7.109375" style="115" customWidth="1"/>
    <col min="11535" max="11535" width="22.5546875" style="115" bestFit="1" customWidth="1"/>
    <col min="11536" max="11536" width="6.33203125" style="115" customWidth="1"/>
    <col min="11537" max="11777" width="9.109375" style="115"/>
    <col min="11778" max="11778" width="5.6640625" style="115" customWidth="1"/>
    <col min="11779" max="11779" width="0" style="115" hidden="1" customWidth="1"/>
    <col min="11780" max="11780" width="10.5546875" style="115" customWidth="1"/>
    <col min="11781" max="11781" width="14.33203125" style="115" customWidth="1"/>
    <col min="11782" max="11782" width="10.33203125" style="115" customWidth="1"/>
    <col min="11783" max="11783" width="11" style="115" customWidth="1"/>
    <col min="11784" max="11784" width="11.88671875" style="115" customWidth="1"/>
    <col min="11785" max="11785" width="11.5546875" style="115" customWidth="1"/>
    <col min="11786" max="11786" width="9.109375" style="115" customWidth="1"/>
    <col min="11787" max="11787" width="5.6640625" style="115" customWidth="1"/>
    <col min="11788" max="11789" width="0" style="115" hidden="1" customWidth="1"/>
    <col min="11790" max="11790" width="7.109375" style="115" customWidth="1"/>
    <col min="11791" max="11791" width="22.5546875" style="115" bestFit="1" customWidth="1"/>
    <col min="11792" max="11792" width="6.33203125" style="115" customWidth="1"/>
    <col min="11793" max="12033" width="9.109375" style="115"/>
    <col min="12034" max="12034" width="5.6640625" style="115" customWidth="1"/>
    <col min="12035" max="12035" width="0" style="115" hidden="1" customWidth="1"/>
    <col min="12036" max="12036" width="10.5546875" style="115" customWidth="1"/>
    <col min="12037" max="12037" width="14.33203125" style="115" customWidth="1"/>
    <col min="12038" max="12038" width="10.33203125" style="115" customWidth="1"/>
    <col min="12039" max="12039" width="11" style="115" customWidth="1"/>
    <col min="12040" max="12040" width="11.88671875" style="115" customWidth="1"/>
    <col min="12041" max="12041" width="11.5546875" style="115" customWidth="1"/>
    <col min="12042" max="12042" width="9.109375" style="115" customWidth="1"/>
    <col min="12043" max="12043" width="5.6640625" style="115" customWidth="1"/>
    <col min="12044" max="12045" width="0" style="115" hidden="1" customWidth="1"/>
    <col min="12046" max="12046" width="7.109375" style="115" customWidth="1"/>
    <col min="12047" max="12047" width="22.5546875" style="115" bestFit="1" customWidth="1"/>
    <col min="12048" max="12048" width="6.33203125" style="115" customWidth="1"/>
    <col min="12049" max="12289" width="9.109375" style="115"/>
    <col min="12290" max="12290" width="5.6640625" style="115" customWidth="1"/>
    <col min="12291" max="12291" width="0" style="115" hidden="1" customWidth="1"/>
    <col min="12292" max="12292" width="10.5546875" style="115" customWidth="1"/>
    <col min="12293" max="12293" width="14.33203125" style="115" customWidth="1"/>
    <col min="12294" max="12294" width="10.33203125" style="115" customWidth="1"/>
    <col min="12295" max="12295" width="11" style="115" customWidth="1"/>
    <col min="12296" max="12296" width="11.88671875" style="115" customWidth="1"/>
    <col min="12297" max="12297" width="11.5546875" style="115" customWidth="1"/>
    <col min="12298" max="12298" width="9.109375" style="115" customWidth="1"/>
    <col min="12299" max="12299" width="5.6640625" style="115" customWidth="1"/>
    <col min="12300" max="12301" width="0" style="115" hidden="1" customWidth="1"/>
    <col min="12302" max="12302" width="7.109375" style="115" customWidth="1"/>
    <col min="12303" max="12303" width="22.5546875" style="115" bestFit="1" customWidth="1"/>
    <col min="12304" max="12304" width="6.33203125" style="115" customWidth="1"/>
    <col min="12305" max="12545" width="9.109375" style="115"/>
    <col min="12546" max="12546" width="5.6640625" style="115" customWidth="1"/>
    <col min="12547" max="12547" width="0" style="115" hidden="1" customWidth="1"/>
    <col min="12548" max="12548" width="10.5546875" style="115" customWidth="1"/>
    <col min="12549" max="12549" width="14.33203125" style="115" customWidth="1"/>
    <col min="12550" max="12550" width="10.33203125" style="115" customWidth="1"/>
    <col min="12551" max="12551" width="11" style="115" customWidth="1"/>
    <col min="12552" max="12552" width="11.88671875" style="115" customWidth="1"/>
    <col min="12553" max="12553" width="11.5546875" style="115" customWidth="1"/>
    <col min="12554" max="12554" width="9.109375" style="115" customWidth="1"/>
    <col min="12555" max="12555" width="5.6640625" style="115" customWidth="1"/>
    <col min="12556" max="12557" width="0" style="115" hidden="1" customWidth="1"/>
    <col min="12558" max="12558" width="7.109375" style="115" customWidth="1"/>
    <col min="12559" max="12559" width="22.5546875" style="115" bestFit="1" customWidth="1"/>
    <col min="12560" max="12560" width="6.33203125" style="115" customWidth="1"/>
    <col min="12561" max="12801" width="9.109375" style="115"/>
    <col min="12802" max="12802" width="5.6640625" style="115" customWidth="1"/>
    <col min="12803" max="12803" width="0" style="115" hidden="1" customWidth="1"/>
    <col min="12804" max="12804" width="10.5546875" style="115" customWidth="1"/>
    <col min="12805" max="12805" width="14.33203125" style="115" customWidth="1"/>
    <col min="12806" max="12806" width="10.33203125" style="115" customWidth="1"/>
    <col min="12807" max="12807" width="11" style="115" customWidth="1"/>
    <col min="12808" max="12808" width="11.88671875" style="115" customWidth="1"/>
    <col min="12809" max="12809" width="11.5546875" style="115" customWidth="1"/>
    <col min="12810" max="12810" width="9.109375" style="115" customWidth="1"/>
    <col min="12811" max="12811" width="5.6640625" style="115" customWidth="1"/>
    <col min="12812" max="12813" width="0" style="115" hidden="1" customWidth="1"/>
    <col min="12814" max="12814" width="7.109375" style="115" customWidth="1"/>
    <col min="12815" max="12815" width="22.5546875" style="115" bestFit="1" customWidth="1"/>
    <col min="12816" max="12816" width="6.33203125" style="115" customWidth="1"/>
    <col min="12817" max="13057" width="9.109375" style="115"/>
    <col min="13058" max="13058" width="5.6640625" style="115" customWidth="1"/>
    <col min="13059" max="13059" width="0" style="115" hidden="1" customWidth="1"/>
    <col min="13060" max="13060" width="10.5546875" style="115" customWidth="1"/>
    <col min="13061" max="13061" width="14.33203125" style="115" customWidth="1"/>
    <col min="13062" max="13062" width="10.33203125" style="115" customWidth="1"/>
    <col min="13063" max="13063" width="11" style="115" customWidth="1"/>
    <col min="13064" max="13064" width="11.88671875" style="115" customWidth="1"/>
    <col min="13065" max="13065" width="11.5546875" style="115" customWidth="1"/>
    <col min="13066" max="13066" width="9.109375" style="115" customWidth="1"/>
    <col min="13067" max="13067" width="5.6640625" style="115" customWidth="1"/>
    <col min="13068" max="13069" width="0" style="115" hidden="1" customWidth="1"/>
    <col min="13070" max="13070" width="7.109375" style="115" customWidth="1"/>
    <col min="13071" max="13071" width="22.5546875" style="115" bestFit="1" customWidth="1"/>
    <col min="13072" max="13072" width="6.33203125" style="115" customWidth="1"/>
    <col min="13073" max="13313" width="9.109375" style="115"/>
    <col min="13314" max="13314" width="5.6640625" style="115" customWidth="1"/>
    <col min="13315" max="13315" width="0" style="115" hidden="1" customWidth="1"/>
    <col min="13316" max="13316" width="10.5546875" style="115" customWidth="1"/>
    <col min="13317" max="13317" width="14.33203125" style="115" customWidth="1"/>
    <col min="13318" max="13318" width="10.33203125" style="115" customWidth="1"/>
    <col min="13319" max="13319" width="11" style="115" customWidth="1"/>
    <col min="13320" max="13320" width="11.88671875" style="115" customWidth="1"/>
    <col min="13321" max="13321" width="11.5546875" style="115" customWidth="1"/>
    <col min="13322" max="13322" width="9.109375" style="115" customWidth="1"/>
    <col min="13323" max="13323" width="5.6640625" style="115" customWidth="1"/>
    <col min="13324" max="13325" width="0" style="115" hidden="1" customWidth="1"/>
    <col min="13326" max="13326" width="7.109375" style="115" customWidth="1"/>
    <col min="13327" max="13327" width="22.5546875" style="115" bestFit="1" customWidth="1"/>
    <col min="13328" max="13328" width="6.33203125" style="115" customWidth="1"/>
    <col min="13329" max="13569" width="9.109375" style="115"/>
    <col min="13570" max="13570" width="5.6640625" style="115" customWidth="1"/>
    <col min="13571" max="13571" width="0" style="115" hidden="1" customWidth="1"/>
    <col min="13572" max="13572" width="10.5546875" style="115" customWidth="1"/>
    <col min="13573" max="13573" width="14.33203125" style="115" customWidth="1"/>
    <col min="13574" max="13574" width="10.33203125" style="115" customWidth="1"/>
    <col min="13575" max="13575" width="11" style="115" customWidth="1"/>
    <col min="13576" max="13576" width="11.88671875" style="115" customWidth="1"/>
    <col min="13577" max="13577" width="11.5546875" style="115" customWidth="1"/>
    <col min="13578" max="13578" width="9.109375" style="115" customWidth="1"/>
    <col min="13579" max="13579" width="5.6640625" style="115" customWidth="1"/>
    <col min="13580" max="13581" width="0" style="115" hidden="1" customWidth="1"/>
    <col min="13582" max="13582" width="7.109375" style="115" customWidth="1"/>
    <col min="13583" max="13583" width="22.5546875" style="115" bestFit="1" customWidth="1"/>
    <col min="13584" max="13584" width="6.33203125" style="115" customWidth="1"/>
    <col min="13585" max="13825" width="9.109375" style="115"/>
    <col min="13826" max="13826" width="5.6640625" style="115" customWidth="1"/>
    <col min="13827" max="13827" width="0" style="115" hidden="1" customWidth="1"/>
    <col min="13828" max="13828" width="10.5546875" style="115" customWidth="1"/>
    <col min="13829" max="13829" width="14.33203125" style="115" customWidth="1"/>
    <col min="13830" max="13830" width="10.33203125" style="115" customWidth="1"/>
    <col min="13831" max="13831" width="11" style="115" customWidth="1"/>
    <col min="13832" max="13832" width="11.88671875" style="115" customWidth="1"/>
    <col min="13833" max="13833" width="11.5546875" style="115" customWidth="1"/>
    <col min="13834" max="13834" width="9.109375" style="115" customWidth="1"/>
    <col min="13835" max="13835" width="5.6640625" style="115" customWidth="1"/>
    <col min="13836" max="13837" width="0" style="115" hidden="1" customWidth="1"/>
    <col min="13838" max="13838" width="7.109375" style="115" customWidth="1"/>
    <col min="13839" max="13839" width="22.5546875" style="115" bestFit="1" customWidth="1"/>
    <col min="13840" max="13840" width="6.33203125" style="115" customWidth="1"/>
    <col min="13841" max="14081" width="9.109375" style="115"/>
    <col min="14082" max="14082" width="5.6640625" style="115" customWidth="1"/>
    <col min="14083" max="14083" width="0" style="115" hidden="1" customWidth="1"/>
    <col min="14084" max="14084" width="10.5546875" style="115" customWidth="1"/>
    <col min="14085" max="14085" width="14.33203125" style="115" customWidth="1"/>
    <col min="14086" max="14086" width="10.33203125" style="115" customWidth="1"/>
    <col min="14087" max="14087" width="11" style="115" customWidth="1"/>
    <col min="14088" max="14088" width="11.88671875" style="115" customWidth="1"/>
    <col min="14089" max="14089" width="11.5546875" style="115" customWidth="1"/>
    <col min="14090" max="14090" width="9.109375" style="115" customWidth="1"/>
    <col min="14091" max="14091" width="5.6640625" style="115" customWidth="1"/>
    <col min="14092" max="14093" width="0" style="115" hidden="1" customWidth="1"/>
    <col min="14094" max="14094" width="7.109375" style="115" customWidth="1"/>
    <col min="14095" max="14095" width="22.5546875" style="115" bestFit="1" customWidth="1"/>
    <col min="14096" max="14096" width="6.33203125" style="115" customWidth="1"/>
    <col min="14097" max="14337" width="9.109375" style="115"/>
    <col min="14338" max="14338" width="5.6640625" style="115" customWidth="1"/>
    <col min="14339" max="14339" width="0" style="115" hidden="1" customWidth="1"/>
    <col min="14340" max="14340" width="10.5546875" style="115" customWidth="1"/>
    <col min="14341" max="14341" width="14.33203125" style="115" customWidth="1"/>
    <col min="14342" max="14342" width="10.33203125" style="115" customWidth="1"/>
    <col min="14343" max="14343" width="11" style="115" customWidth="1"/>
    <col min="14344" max="14344" width="11.88671875" style="115" customWidth="1"/>
    <col min="14345" max="14345" width="11.5546875" style="115" customWidth="1"/>
    <col min="14346" max="14346" width="9.109375" style="115" customWidth="1"/>
    <col min="14347" max="14347" width="5.6640625" style="115" customWidth="1"/>
    <col min="14348" max="14349" width="0" style="115" hidden="1" customWidth="1"/>
    <col min="14350" max="14350" width="7.109375" style="115" customWidth="1"/>
    <col min="14351" max="14351" width="22.5546875" style="115" bestFit="1" customWidth="1"/>
    <col min="14352" max="14352" width="6.33203125" style="115" customWidth="1"/>
    <col min="14353" max="14593" width="9.109375" style="115"/>
    <col min="14594" max="14594" width="5.6640625" style="115" customWidth="1"/>
    <col min="14595" max="14595" width="0" style="115" hidden="1" customWidth="1"/>
    <col min="14596" max="14596" width="10.5546875" style="115" customWidth="1"/>
    <col min="14597" max="14597" width="14.33203125" style="115" customWidth="1"/>
    <col min="14598" max="14598" width="10.33203125" style="115" customWidth="1"/>
    <col min="14599" max="14599" width="11" style="115" customWidth="1"/>
    <col min="14600" max="14600" width="11.88671875" style="115" customWidth="1"/>
    <col min="14601" max="14601" width="11.5546875" style="115" customWidth="1"/>
    <col min="14602" max="14602" width="9.109375" style="115" customWidth="1"/>
    <col min="14603" max="14603" width="5.6640625" style="115" customWidth="1"/>
    <col min="14604" max="14605" width="0" style="115" hidden="1" customWidth="1"/>
    <col min="14606" max="14606" width="7.109375" style="115" customWidth="1"/>
    <col min="14607" max="14607" width="22.5546875" style="115" bestFit="1" customWidth="1"/>
    <col min="14608" max="14608" width="6.33203125" style="115" customWidth="1"/>
    <col min="14609" max="14849" width="9.109375" style="115"/>
    <col min="14850" max="14850" width="5.6640625" style="115" customWidth="1"/>
    <col min="14851" max="14851" width="0" style="115" hidden="1" customWidth="1"/>
    <col min="14852" max="14852" width="10.5546875" style="115" customWidth="1"/>
    <col min="14853" max="14853" width="14.33203125" style="115" customWidth="1"/>
    <col min="14854" max="14854" width="10.33203125" style="115" customWidth="1"/>
    <col min="14855" max="14855" width="11" style="115" customWidth="1"/>
    <col min="14856" max="14856" width="11.88671875" style="115" customWidth="1"/>
    <col min="14857" max="14857" width="11.5546875" style="115" customWidth="1"/>
    <col min="14858" max="14858" width="9.109375" style="115" customWidth="1"/>
    <col min="14859" max="14859" width="5.6640625" style="115" customWidth="1"/>
    <col min="14860" max="14861" width="0" style="115" hidden="1" customWidth="1"/>
    <col min="14862" max="14862" width="7.109375" style="115" customWidth="1"/>
    <col min="14863" max="14863" width="22.5546875" style="115" bestFit="1" customWidth="1"/>
    <col min="14864" max="14864" width="6.33203125" style="115" customWidth="1"/>
    <col min="14865" max="15105" width="9.109375" style="115"/>
    <col min="15106" max="15106" width="5.6640625" style="115" customWidth="1"/>
    <col min="15107" max="15107" width="0" style="115" hidden="1" customWidth="1"/>
    <col min="15108" max="15108" width="10.5546875" style="115" customWidth="1"/>
    <col min="15109" max="15109" width="14.33203125" style="115" customWidth="1"/>
    <col min="15110" max="15110" width="10.33203125" style="115" customWidth="1"/>
    <col min="15111" max="15111" width="11" style="115" customWidth="1"/>
    <col min="15112" max="15112" width="11.88671875" style="115" customWidth="1"/>
    <col min="15113" max="15113" width="11.5546875" style="115" customWidth="1"/>
    <col min="15114" max="15114" width="9.109375" style="115" customWidth="1"/>
    <col min="15115" max="15115" width="5.6640625" style="115" customWidth="1"/>
    <col min="15116" max="15117" width="0" style="115" hidden="1" customWidth="1"/>
    <col min="15118" max="15118" width="7.109375" style="115" customWidth="1"/>
    <col min="15119" max="15119" width="22.5546875" style="115" bestFit="1" customWidth="1"/>
    <col min="15120" max="15120" width="6.33203125" style="115" customWidth="1"/>
    <col min="15121" max="15361" width="9.109375" style="115"/>
    <col min="15362" max="15362" width="5.6640625" style="115" customWidth="1"/>
    <col min="15363" max="15363" width="0" style="115" hidden="1" customWidth="1"/>
    <col min="15364" max="15364" width="10.5546875" style="115" customWidth="1"/>
    <col min="15365" max="15365" width="14.33203125" style="115" customWidth="1"/>
    <col min="15366" max="15366" width="10.33203125" style="115" customWidth="1"/>
    <col min="15367" max="15367" width="11" style="115" customWidth="1"/>
    <col min="15368" max="15368" width="11.88671875" style="115" customWidth="1"/>
    <col min="15369" max="15369" width="11.5546875" style="115" customWidth="1"/>
    <col min="15370" max="15370" width="9.109375" style="115" customWidth="1"/>
    <col min="15371" max="15371" width="5.6640625" style="115" customWidth="1"/>
    <col min="15372" max="15373" width="0" style="115" hidden="1" customWidth="1"/>
    <col min="15374" max="15374" width="7.109375" style="115" customWidth="1"/>
    <col min="15375" max="15375" width="22.5546875" style="115" bestFit="1" customWidth="1"/>
    <col min="15376" max="15376" width="6.33203125" style="115" customWidth="1"/>
    <col min="15377" max="15617" width="9.109375" style="115"/>
    <col min="15618" max="15618" width="5.6640625" style="115" customWidth="1"/>
    <col min="15619" max="15619" width="0" style="115" hidden="1" customWidth="1"/>
    <col min="15620" max="15620" width="10.5546875" style="115" customWidth="1"/>
    <col min="15621" max="15621" width="14.33203125" style="115" customWidth="1"/>
    <col min="15622" max="15622" width="10.33203125" style="115" customWidth="1"/>
    <col min="15623" max="15623" width="11" style="115" customWidth="1"/>
    <col min="15624" max="15624" width="11.88671875" style="115" customWidth="1"/>
    <col min="15625" max="15625" width="11.5546875" style="115" customWidth="1"/>
    <col min="15626" max="15626" width="9.109375" style="115" customWidth="1"/>
    <col min="15627" max="15627" width="5.6640625" style="115" customWidth="1"/>
    <col min="15628" max="15629" width="0" style="115" hidden="1" customWidth="1"/>
    <col min="15630" max="15630" width="7.109375" style="115" customWidth="1"/>
    <col min="15631" max="15631" width="22.5546875" style="115" bestFit="1" customWidth="1"/>
    <col min="15632" max="15632" width="6.33203125" style="115" customWidth="1"/>
    <col min="15633" max="15873" width="9.109375" style="115"/>
    <col min="15874" max="15874" width="5.6640625" style="115" customWidth="1"/>
    <col min="15875" max="15875" width="0" style="115" hidden="1" customWidth="1"/>
    <col min="15876" max="15876" width="10.5546875" style="115" customWidth="1"/>
    <col min="15877" max="15877" width="14.33203125" style="115" customWidth="1"/>
    <col min="15878" max="15878" width="10.33203125" style="115" customWidth="1"/>
    <col min="15879" max="15879" width="11" style="115" customWidth="1"/>
    <col min="15880" max="15880" width="11.88671875" style="115" customWidth="1"/>
    <col min="15881" max="15881" width="11.5546875" style="115" customWidth="1"/>
    <col min="15882" max="15882" width="9.109375" style="115" customWidth="1"/>
    <col min="15883" max="15883" width="5.6640625" style="115" customWidth="1"/>
    <col min="15884" max="15885" width="0" style="115" hidden="1" customWidth="1"/>
    <col min="15886" max="15886" width="7.109375" style="115" customWidth="1"/>
    <col min="15887" max="15887" width="22.5546875" style="115" bestFit="1" customWidth="1"/>
    <col min="15888" max="15888" width="6.33203125" style="115" customWidth="1"/>
    <col min="15889" max="16129" width="9.109375" style="115"/>
    <col min="16130" max="16130" width="5.6640625" style="115" customWidth="1"/>
    <col min="16131" max="16131" width="0" style="115" hidden="1" customWidth="1"/>
    <col min="16132" max="16132" width="10.5546875" style="115" customWidth="1"/>
    <col min="16133" max="16133" width="14.33203125" style="115" customWidth="1"/>
    <col min="16134" max="16134" width="10.33203125" style="115" customWidth="1"/>
    <col min="16135" max="16135" width="11" style="115" customWidth="1"/>
    <col min="16136" max="16136" width="11.88671875" style="115" customWidth="1"/>
    <col min="16137" max="16137" width="11.5546875" style="115" customWidth="1"/>
    <col min="16138" max="16138" width="9.109375" style="115" customWidth="1"/>
    <col min="16139" max="16139" width="5.6640625" style="115" customWidth="1"/>
    <col min="16140" max="16141" width="0" style="115" hidden="1" customWidth="1"/>
    <col min="16142" max="16142" width="7.109375" style="115" customWidth="1"/>
    <col min="16143" max="16143" width="22.5546875" style="115" bestFit="1" customWidth="1"/>
    <col min="16144" max="16144" width="6.33203125" style="115" customWidth="1"/>
    <col min="16145" max="16384" width="9.109375" style="115"/>
  </cols>
  <sheetData>
    <row r="1" spans="1:15" s="2" customFormat="1" ht="15.6">
      <c r="A1" s="1" t="s">
        <v>1073</v>
      </c>
      <c r="D1" s="3"/>
      <c r="E1" s="4"/>
      <c r="F1" s="4"/>
      <c r="G1" s="4"/>
      <c r="H1" s="5"/>
      <c r="I1" s="5"/>
      <c r="J1" s="6"/>
      <c r="K1" s="6"/>
      <c r="L1" s="7"/>
      <c r="M1" s="6"/>
      <c r="N1" s="7"/>
    </row>
    <row r="2" spans="1:15" s="2" customFormat="1" ht="15.6">
      <c r="A2" s="2" t="s">
        <v>1</v>
      </c>
      <c r="D2" s="3"/>
      <c r="E2" s="4"/>
      <c r="F2" s="4"/>
      <c r="G2" s="5"/>
      <c r="H2" s="5"/>
      <c r="I2" s="5"/>
      <c r="J2" s="6"/>
      <c r="K2" s="6"/>
      <c r="L2" s="6"/>
      <c r="M2" s="6"/>
      <c r="N2" s="8"/>
    </row>
    <row r="3" spans="1:15" ht="3" customHeight="1">
      <c r="C3" s="11"/>
      <c r="K3" s="15"/>
      <c r="M3" s="15"/>
    </row>
    <row r="4" spans="1:15" s="116" customFormat="1" ht="15.6">
      <c r="A4" s="20"/>
      <c r="B4" s="20"/>
      <c r="C4" s="2" t="s">
        <v>1003</v>
      </c>
      <c r="D4" s="2"/>
      <c r="E4" s="3"/>
      <c r="F4" s="3"/>
      <c r="G4" s="3"/>
      <c r="H4" s="18"/>
      <c r="I4" s="18"/>
      <c r="J4" s="19"/>
      <c r="K4" s="53"/>
      <c r="L4" s="6"/>
      <c r="M4" s="53"/>
      <c r="N4" s="6"/>
      <c r="O4" s="20"/>
    </row>
    <row r="5" spans="1:15" s="116" customFormat="1" ht="14.25" customHeight="1" thickBot="1">
      <c r="A5" s="20"/>
      <c r="B5" s="20"/>
      <c r="C5" s="55"/>
      <c r="D5" s="11"/>
      <c r="E5" s="3"/>
      <c r="F5" s="3"/>
      <c r="G5" s="3"/>
      <c r="H5" s="18"/>
      <c r="I5" s="18"/>
      <c r="J5" s="19"/>
      <c r="K5" s="53"/>
      <c r="L5" s="6"/>
      <c r="M5" s="53"/>
      <c r="N5" s="6"/>
      <c r="O5" s="20"/>
    </row>
    <row r="6" spans="1:15" s="117" customFormat="1" ht="17.25" customHeight="1" thickBot="1">
      <c r="A6" s="56" t="s">
        <v>46</v>
      </c>
      <c r="B6" s="57" t="s">
        <v>50</v>
      </c>
      <c r="C6" s="25" t="s">
        <v>4</v>
      </c>
      <c r="D6" s="26" t="s">
        <v>5</v>
      </c>
      <c r="E6" s="27" t="s">
        <v>6</v>
      </c>
      <c r="F6" s="28" t="s">
        <v>7</v>
      </c>
      <c r="G6" s="28" t="s">
        <v>8</v>
      </c>
      <c r="H6" s="28" t="s">
        <v>51</v>
      </c>
      <c r="I6" s="28"/>
      <c r="J6" s="27" t="s">
        <v>1002</v>
      </c>
      <c r="K6" s="27" t="s">
        <v>53</v>
      </c>
      <c r="L6" s="27" t="s">
        <v>54</v>
      </c>
      <c r="M6" s="27" t="s">
        <v>53</v>
      </c>
      <c r="N6" s="58" t="s">
        <v>12</v>
      </c>
      <c r="O6" s="33" t="s">
        <v>13</v>
      </c>
    </row>
    <row r="7" spans="1:15" s="10" customFormat="1" ht="18" customHeight="1">
      <c r="A7" s="60">
        <v>1</v>
      </c>
      <c r="B7" s="61"/>
      <c r="C7" s="37" t="s">
        <v>778</v>
      </c>
      <c r="D7" s="38" t="s">
        <v>992</v>
      </c>
      <c r="E7" s="39" t="s">
        <v>993</v>
      </c>
      <c r="F7" s="40" t="s">
        <v>23</v>
      </c>
      <c r="G7" s="40" t="s">
        <v>24</v>
      </c>
      <c r="H7" s="40" t="s">
        <v>562</v>
      </c>
      <c r="I7" s="40"/>
      <c r="J7" s="63">
        <v>7.11</v>
      </c>
      <c r="K7" s="64">
        <v>0.155</v>
      </c>
      <c r="L7" s="65"/>
      <c r="M7" s="64"/>
      <c r="N7" s="112" t="str">
        <f>IF(ISBLANK(J7),"",IF(J7&lt;=7,"KSM",IF(J7&lt;=7.3,"I A",IF(J7&lt;=7.65,"II A",IF(J7&lt;=8.1,"III A",IF(J7&lt;=8.7,"I JA",IF(J7&lt;=9.15,"II JA",IF(J7&lt;=9.5,"III JA"))))))))</f>
        <v>I A</v>
      </c>
      <c r="O7" s="378" t="s">
        <v>942</v>
      </c>
    </row>
    <row r="8" spans="1:15" s="10" customFormat="1" ht="18" customHeight="1">
      <c r="A8" s="60">
        <v>2</v>
      </c>
      <c r="B8" s="61"/>
      <c r="C8" s="37" t="s">
        <v>989</v>
      </c>
      <c r="D8" s="38" t="s">
        <v>990</v>
      </c>
      <c r="E8" s="39" t="s">
        <v>991</v>
      </c>
      <c r="F8" s="40" t="s">
        <v>23</v>
      </c>
      <c r="G8" s="40" t="s">
        <v>24</v>
      </c>
      <c r="H8" s="40"/>
      <c r="I8" s="40"/>
      <c r="J8" s="63">
        <v>7.17</v>
      </c>
      <c r="K8" s="64">
        <v>0.29299999999999998</v>
      </c>
      <c r="L8" s="65"/>
      <c r="M8" s="64"/>
      <c r="N8" s="112" t="str">
        <f>IF(ISBLANK(J8),"",IF(J8&lt;=7,"KSM",IF(J8&lt;=7.3,"I A",IF(J8&lt;=7.65,"II A",IF(J8&lt;=8.1,"III A",IF(J8&lt;=8.7,"I JA",IF(J8&lt;=9.15,"II JA",IF(J8&lt;=9.5,"III JA"))))))))</f>
        <v>I A</v>
      </c>
      <c r="O8" s="379" t="s">
        <v>1004</v>
      </c>
    </row>
    <row r="9" spans="1:15" s="10" customFormat="1" ht="18" customHeight="1">
      <c r="A9" s="60">
        <v>3</v>
      </c>
      <c r="B9" s="61"/>
      <c r="C9" s="37" t="s">
        <v>994</v>
      </c>
      <c r="D9" s="38" t="s">
        <v>995</v>
      </c>
      <c r="E9" s="39" t="s">
        <v>996</v>
      </c>
      <c r="F9" s="40" t="s">
        <v>86</v>
      </c>
      <c r="G9" s="40"/>
      <c r="H9" s="40" t="s">
        <v>997</v>
      </c>
      <c r="I9" s="40"/>
      <c r="J9" s="63">
        <v>7.2</v>
      </c>
      <c r="K9" s="64">
        <v>0.121</v>
      </c>
      <c r="L9" s="65"/>
      <c r="M9" s="64"/>
      <c r="N9" s="112" t="str">
        <f>IF(ISBLANK(J9),"",IF(J9&lt;=7,"KSM",IF(J9&lt;=7.3,"I A",IF(J9&lt;=7.65,"II A",IF(J9&lt;=8.1,"III A",IF(J9&lt;=8.7,"I JA",IF(J9&lt;=9.15,"II JA",IF(J9&lt;=9.5,"III JA"))))))))</f>
        <v>I A</v>
      </c>
      <c r="O9" s="379" t="s">
        <v>998</v>
      </c>
    </row>
    <row r="10" spans="1:15" s="10" customFormat="1" ht="18" customHeight="1">
      <c r="A10" s="60">
        <v>4</v>
      </c>
      <c r="B10" s="61"/>
      <c r="C10" s="37" t="s">
        <v>984</v>
      </c>
      <c r="D10" s="38" t="s">
        <v>985</v>
      </c>
      <c r="E10" s="39" t="s">
        <v>986</v>
      </c>
      <c r="F10" s="40" t="s">
        <v>23</v>
      </c>
      <c r="G10" s="40" t="s">
        <v>987</v>
      </c>
      <c r="H10" s="40"/>
      <c r="I10" s="40"/>
      <c r="J10" s="63">
        <v>7.36</v>
      </c>
      <c r="K10" s="64">
        <v>0.17799999999999999</v>
      </c>
      <c r="L10" s="65"/>
      <c r="M10" s="64"/>
      <c r="N10" s="112" t="str">
        <f>IF(ISBLANK(J10),"",IF(J10&lt;=7,"KSM",IF(J10&lt;=7.3,"I A",IF(J10&lt;=7.65,"II A",IF(J10&lt;=8.1,"III A",IF(J10&lt;=8.7,"I JA",IF(J10&lt;=9.15,"II JA",IF(J10&lt;=9.5,"III JA"))))))))</f>
        <v>II A</v>
      </c>
      <c r="O10" s="379" t="s">
        <v>988</v>
      </c>
    </row>
    <row r="11" spans="1:15" s="10" customFormat="1" ht="18" customHeight="1">
      <c r="A11" s="60">
        <v>5</v>
      </c>
      <c r="B11" s="61"/>
      <c r="C11" s="37" t="s">
        <v>999</v>
      </c>
      <c r="D11" s="38" t="s">
        <v>1000</v>
      </c>
      <c r="E11" s="39">
        <v>37032</v>
      </c>
      <c r="F11" s="40" t="s">
        <v>23</v>
      </c>
      <c r="G11" s="40"/>
      <c r="H11" s="40"/>
      <c r="I11" s="40"/>
      <c r="J11" s="63">
        <v>7.63</v>
      </c>
      <c r="K11" s="64">
        <v>0.17899999999999999</v>
      </c>
      <c r="L11" s="65"/>
      <c r="M11" s="64"/>
      <c r="N11" s="112" t="str">
        <f>IF(ISBLANK(J11),"",IF(J11&lt;=7,"KSM",IF(J11&lt;=7.3,"I A",IF(J11&lt;=7.65,"II A",IF(J11&lt;=8.1,"III A",IF(J11&lt;=8.7,"I JA",IF(J11&lt;=9.15,"II JA",IF(J11&lt;=9.5,"III JA"))))))))</f>
        <v>II A</v>
      </c>
      <c r="O11" s="379" t="s">
        <v>1001</v>
      </c>
    </row>
  </sheetData>
  <sortState ref="A7:P11">
    <sortCondition ref="J7:J11"/>
  </sortState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6"/>
  <sheetViews>
    <sheetView topLeftCell="A37" zoomScaleNormal="100" workbookViewId="0">
      <selection activeCell="F59" sqref="F59"/>
    </sheetView>
  </sheetViews>
  <sheetFormatPr defaultColWidth="6.109375" defaultRowHeight="13.8"/>
  <cols>
    <col min="1" max="1" width="8.5546875" style="377" customWidth="1"/>
    <col min="2" max="2" width="18.6640625" style="359" bestFit="1" customWidth="1"/>
    <col min="3" max="3" width="10.6640625" style="360" customWidth="1"/>
    <col min="4" max="4" width="8.109375" style="359" customWidth="1"/>
    <col min="5" max="5" width="8.33203125" style="359" customWidth="1"/>
    <col min="6" max="6" width="6.44140625" style="360" customWidth="1"/>
    <col min="7" max="7" width="8.109375" style="359" customWidth="1"/>
    <col min="8" max="8" width="6.109375" style="359" bestFit="1" customWidth="1"/>
    <col min="9" max="9" width="18" style="359" bestFit="1" customWidth="1"/>
    <col min="10" max="10" width="8.5546875" style="360" customWidth="1"/>
    <col min="11" max="11" width="8.44140625" style="360" bestFit="1" customWidth="1"/>
    <col min="12" max="12" width="9.44140625" style="360" customWidth="1"/>
    <col min="13" max="13" width="7.33203125" style="360" customWidth="1"/>
    <col min="14" max="251" width="9.109375" style="359" customWidth="1"/>
    <col min="252" max="16384" width="6.109375" style="359"/>
  </cols>
  <sheetData>
    <row r="1" spans="1:13" s="49" customFormat="1" ht="15.6">
      <c r="A1" s="120" t="s">
        <v>0</v>
      </c>
      <c r="C1" s="121"/>
      <c r="F1" s="121"/>
      <c r="G1" s="122"/>
      <c r="H1" s="122"/>
      <c r="I1" s="123"/>
      <c r="J1" s="123"/>
      <c r="K1" s="124"/>
      <c r="L1" s="125"/>
      <c r="M1" s="125"/>
    </row>
    <row r="2" spans="1:13" s="49" customFormat="1" ht="15.6">
      <c r="A2" s="49" t="s">
        <v>948</v>
      </c>
      <c r="C2" s="121"/>
      <c r="F2" s="121"/>
      <c r="G2" s="122"/>
      <c r="H2" s="123"/>
      <c r="I2" s="123"/>
      <c r="J2" s="124"/>
      <c r="K2" s="124"/>
      <c r="L2" s="124"/>
      <c r="M2" s="126"/>
    </row>
    <row r="3" spans="1:13" ht="9" customHeight="1">
      <c r="A3" s="358"/>
    </row>
    <row r="4" spans="1:13" ht="17.399999999999999">
      <c r="A4" s="361" t="s">
        <v>949</v>
      </c>
      <c r="B4" s="362"/>
      <c r="C4" s="362"/>
      <c r="D4" s="362"/>
      <c r="E4" s="362"/>
      <c r="F4" s="362"/>
      <c r="G4" s="362"/>
      <c r="H4" s="363"/>
      <c r="J4" s="359"/>
      <c r="K4" s="359"/>
      <c r="L4" s="359"/>
      <c r="M4" s="359"/>
    </row>
    <row r="6" spans="1:13" ht="17.399999999999999">
      <c r="A6" s="492" t="s">
        <v>950</v>
      </c>
      <c r="B6" s="493"/>
      <c r="C6" s="493"/>
      <c r="D6" s="493"/>
      <c r="E6" s="494"/>
      <c r="J6" s="359"/>
      <c r="K6" s="359"/>
      <c r="L6" s="359"/>
      <c r="M6" s="359"/>
    </row>
    <row r="7" spans="1:13" ht="29.4" customHeight="1">
      <c r="A7" s="364" t="s">
        <v>46</v>
      </c>
      <c r="B7" s="365" t="s">
        <v>7</v>
      </c>
      <c r="C7" s="364" t="s">
        <v>10</v>
      </c>
      <c r="D7" s="366" t="s">
        <v>951</v>
      </c>
      <c r="E7" s="366" t="s">
        <v>952</v>
      </c>
    </row>
    <row r="8" spans="1:13">
      <c r="A8" s="367">
        <v>1</v>
      </c>
      <c r="B8" s="368" t="s">
        <v>187</v>
      </c>
      <c r="C8" s="367">
        <v>439</v>
      </c>
      <c r="D8" s="367"/>
      <c r="E8" s="364">
        <f t="shared" ref="E8:E15" si="0">C8-D8</f>
        <v>439</v>
      </c>
    </row>
    <row r="9" spans="1:13">
      <c r="A9" s="367">
        <v>2</v>
      </c>
      <c r="B9" s="368" t="s">
        <v>132</v>
      </c>
      <c r="C9" s="367">
        <v>312</v>
      </c>
      <c r="D9" s="367"/>
      <c r="E9" s="364">
        <f t="shared" si="0"/>
        <v>312</v>
      </c>
    </row>
    <row r="10" spans="1:13">
      <c r="A10" s="367">
        <v>3</v>
      </c>
      <c r="B10" s="368" t="s">
        <v>240</v>
      </c>
      <c r="C10" s="367">
        <v>272</v>
      </c>
      <c r="D10" s="367"/>
      <c r="E10" s="364">
        <f t="shared" si="0"/>
        <v>272</v>
      </c>
    </row>
    <row r="11" spans="1:13">
      <c r="A11" s="367">
        <v>4</v>
      </c>
      <c r="B11" s="368" t="s">
        <v>16</v>
      </c>
      <c r="C11" s="367">
        <v>211</v>
      </c>
      <c r="D11" s="367"/>
      <c r="E11" s="364">
        <f t="shared" si="0"/>
        <v>211</v>
      </c>
    </row>
    <row r="12" spans="1:13">
      <c r="A12" s="367">
        <v>5</v>
      </c>
      <c r="B12" s="368" t="s">
        <v>37</v>
      </c>
      <c r="C12" s="367">
        <v>142</v>
      </c>
      <c r="D12" s="367">
        <v>5</v>
      </c>
      <c r="E12" s="364">
        <f t="shared" si="0"/>
        <v>137</v>
      </c>
    </row>
    <row r="13" spans="1:13">
      <c r="A13" s="367">
        <v>6</v>
      </c>
      <c r="B13" s="368" t="s">
        <v>92</v>
      </c>
      <c r="C13" s="367">
        <v>112</v>
      </c>
      <c r="D13" s="367"/>
      <c r="E13" s="364">
        <f t="shared" si="0"/>
        <v>112</v>
      </c>
    </row>
    <row r="14" spans="1:13">
      <c r="A14" s="367">
        <v>7</v>
      </c>
      <c r="B14" s="368" t="s">
        <v>108</v>
      </c>
      <c r="C14" s="367">
        <v>104</v>
      </c>
      <c r="D14" s="367">
        <v>5</v>
      </c>
      <c r="E14" s="364">
        <f t="shared" si="0"/>
        <v>99</v>
      </c>
    </row>
    <row r="15" spans="1:13">
      <c r="A15" s="367">
        <v>8</v>
      </c>
      <c r="B15" s="368" t="s">
        <v>66</v>
      </c>
      <c r="C15" s="367">
        <v>101</v>
      </c>
      <c r="D15" s="367"/>
      <c r="E15" s="364">
        <f t="shared" si="0"/>
        <v>101</v>
      </c>
    </row>
    <row r="18" spans="1:13" ht="17.399999999999999">
      <c r="A18" s="492" t="s">
        <v>953</v>
      </c>
      <c r="B18" s="493"/>
      <c r="C18" s="493"/>
      <c r="D18" s="493"/>
      <c r="E18" s="493"/>
      <c r="F18" s="493"/>
      <c r="G18" s="494"/>
      <c r="J18" s="359"/>
      <c r="K18" s="359"/>
      <c r="L18" s="359"/>
      <c r="M18" s="359"/>
    </row>
    <row r="19" spans="1:13" ht="15.6" customHeight="1">
      <c r="A19" s="495" t="s">
        <v>46</v>
      </c>
      <c r="B19" s="498" t="s">
        <v>7</v>
      </c>
      <c r="C19" s="495" t="s">
        <v>1308</v>
      </c>
      <c r="D19" s="501" t="s">
        <v>1309</v>
      </c>
      <c r="E19" s="502"/>
      <c r="F19" s="503"/>
      <c r="G19" s="495" t="s">
        <v>954</v>
      </c>
      <c r="J19" s="359"/>
      <c r="K19" s="359"/>
      <c r="L19" s="359"/>
      <c r="M19" s="359"/>
    </row>
    <row r="20" spans="1:13" ht="15.6" customHeight="1">
      <c r="A20" s="496"/>
      <c r="B20" s="499"/>
      <c r="C20" s="496"/>
      <c r="D20" s="495" t="s">
        <v>10</v>
      </c>
      <c r="E20" s="495" t="s">
        <v>951</v>
      </c>
      <c r="F20" s="495" t="s">
        <v>952</v>
      </c>
      <c r="G20" s="496"/>
      <c r="J20" s="359"/>
      <c r="K20" s="359"/>
      <c r="L20" s="359"/>
      <c r="M20" s="359"/>
    </row>
    <row r="21" spans="1:13" ht="15.6" customHeight="1">
      <c r="A21" s="497"/>
      <c r="B21" s="500"/>
      <c r="C21" s="497"/>
      <c r="D21" s="497"/>
      <c r="E21" s="497"/>
      <c r="F21" s="497"/>
      <c r="G21" s="497"/>
      <c r="J21" s="359"/>
      <c r="K21" s="359"/>
      <c r="L21" s="359"/>
      <c r="M21" s="359"/>
    </row>
    <row r="22" spans="1:13">
      <c r="A22" s="369">
        <v>1</v>
      </c>
      <c r="B22" s="370" t="s">
        <v>955</v>
      </c>
      <c r="C22" s="371">
        <v>142</v>
      </c>
      <c r="D22" s="372">
        <v>128</v>
      </c>
      <c r="E22" s="372"/>
      <c r="F22" s="373">
        <f t="shared" ref="F22:F56" si="1">E22+D22</f>
        <v>128</v>
      </c>
      <c r="G22" s="373">
        <f t="shared" ref="G22:G56" si="2">F22+C22</f>
        <v>270</v>
      </c>
      <c r="J22" s="359"/>
      <c r="K22" s="359"/>
      <c r="L22" s="359"/>
      <c r="M22" s="359"/>
    </row>
    <row r="23" spans="1:13">
      <c r="A23" s="369">
        <v>2</v>
      </c>
      <c r="B23" s="370" t="s">
        <v>101</v>
      </c>
      <c r="C23" s="371">
        <v>123</v>
      </c>
      <c r="D23" s="372">
        <v>98</v>
      </c>
      <c r="E23" s="372"/>
      <c r="F23" s="373">
        <f t="shared" si="1"/>
        <v>98</v>
      </c>
      <c r="G23" s="373">
        <f t="shared" si="2"/>
        <v>221</v>
      </c>
      <c r="J23" s="359"/>
      <c r="K23" s="359"/>
      <c r="L23" s="359"/>
      <c r="M23" s="359"/>
    </row>
    <row r="24" spans="1:13">
      <c r="A24" s="369">
        <v>3</v>
      </c>
      <c r="B24" s="370" t="s">
        <v>958</v>
      </c>
      <c r="C24" s="371">
        <v>76.5</v>
      </c>
      <c r="D24" s="375">
        <v>67</v>
      </c>
      <c r="E24" s="375"/>
      <c r="F24" s="373">
        <f t="shared" si="1"/>
        <v>67</v>
      </c>
      <c r="G24" s="373">
        <f t="shared" si="2"/>
        <v>143.5</v>
      </c>
      <c r="J24" s="359"/>
      <c r="K24" s="359"/>
      <c r="L24" s="359"/>
      <c r="M24" s="359"/>
    </row>
    <row r="25" spans="1:13">
      <c r="A25" s="369">
        <v>4</v>
      </c>
      <c r="B25" s="374" t="s">
        <v>957</v>
      </c>
      <c r="C25" s="371">
        <v>86</v>
      </c>
      <c r="D25" s="375">
        <v>55</v>
      </c>
      <c r="E25" s="375"/>
      <c r="F25" s="373">
        <f t="shared" si="1"/>
        <v>55</v>
      </c>
      <c r="G25" s="373">
        <f t="shared" si="2"/>
        <v>141</v>
      </c>
      <c r="J25" s="359"/>
      <c r="K25" s="359"/>
      <c r="L25" s="359"/>
      <c r="M25" s="359"/>
    </row>
    <row r="26" spans="1:13">
      <c r="A26" s="369">
        <v>5</v>
      </c>
      <c r="B26" s="374" t="s">
        <v>956</v>
      </c>
      <c r="C26" s="371">
        <v>98</v>
      </c>
      <c r="D26" s="375">
        <v>39</v>
      </c>
      <c r="E26" s="375"/>
      <c r="F26" s="373">
        <f t="shared" si="1"/>
        <v>39</v>
      </c>
      <c r="G26" s="373">
        <f t="shared" si="2"/>
        <v>137</v>
      </c>
      <c r="J26" s="359"/>
      <c r="K26" s="359"/>
      <c r="L26" s="359"/>
      <c r="M26" s="359"/>
    </row>
    <row r="27" spans="1:13">
      <c r="A27" s="369">
        <v>6</v>
      </c>
      <c r="B27" s="370" t="s">
        <v>962</v>
      </c>
      <c r="C27" s="371">
        <v>69</v>
      </c>
      <c r="D27" s="375">
        <v>52.5</v>
      </c>
      <c r="E27" s="375"/>
      <c r="F27" s="373">
        <f t="shared" si="1"/>
        <v>52.5</v>
      </c>
      <c r="G27" s="373">
        <f t="shared" si="2"/>
        <v>121.5</v>
      </c>
      <c r="J27" s="359"/>
      <c r="K27" s="359"/>
      <c r="L27" s="359"/>
      <c r="M27" s="359"/>
    </row>
    <row r="28" spans="1:13">
      <c r="A28" s="369">
        <v>7</v>
      </c>
      <c r="B28" s="370" t="s">
        <v>964</v>
      </c>
      <c r="C28" s="371">
        <v>61</v>
      </c>
      <c r="D28" s="372">
        <v>47</v>
      </c>
      <c r="E28" s="372"/>
      <c r="F28" s="373">
        <f t="shared" si="1"/>
        <v>47</v>
      </c>
      <c r="G28" s="373">
        <f t="shared" si="2"/>
        <v>108</v>
      </c>
      <c r="J28" s="359"/>
      <c r="K28" s="359"/>
      <c r="L28" s="359"/>
      <c r="M28" s="359"/>
    </row>
    <row r="29" spans="1:13">
      <c r="A29" s="369">
        <v>8</v>
      </c>
      <c r="B29" s="370" t="s">
        <v>961</v>
      </c>
      <c r="C29" s="371">
        <v>69.5</v>
      </c>
      <c r="D29" s="372">
        <v>27</v>
      </c>
      <c r="E29" s="372"/>
      <c r="F29" s="373">
        <f t="shared" si="1"/>
        <v>27</v>
      </c>
      <c r="G29" s="373">
        <f t="shared" si="2"/>
        <v>96.5</v>
      </c>
      <c r="J29" s="359"/>
      <c r="K29" s="359"/>
      <c r="L29" s="359"/>
      <c r="M29" s="359"/>
    </row>
    <row r="30" spans="1:13">
      <c r="A30" s="369">
        <v>9</v>
      </c>
      <c r="B30" s="370" t="s">
        <v>960</v>
      </c>
      <c r="C30" s="371">
        <v>71</v>
      </c>
      <c r="D30" s="372">
        <v>23</v>
      </c>
      <c r="E30" s="372"/>
      <c r="F30" s="373">
        <f t="shared" si="1"/>
        <v>23</v>
      </c>
      <c r="G30" s="373">
        <f t="shared" si="2"/>
        <v>94</v>
      </c>
      <c r="J30" s="359"/>
      <c r="K30" s="359"/>
      <c r="L30" s="359"/>
      <c r="M30" s="359"/>
    </row>
    <row r="31" spans="1:13">
      <c r="A31" s="369">
        <v>10</v>
      </c>
      <c r="B31" s="370" t="s">
        <v>963</v>
      </c>
      <c r="C31" s="371">
        <v>65</v>
      </c>
      <c r="D31" s="372">
        <v>28.5</v>
      </c>
      <c r="E31" s="372"/>
      <c r="F31" s="373">
        <f t="shared" si="1"/>
        <v>28.5</v>
      </c>
      <c r="G31" s="373">
        <f t="shared" si="2"/>
        <v>93.5</v>
      </c>
      <c r="J31" s="359"/>
      <c r="K31" s="359"/>
      <c r="L31" s="359"/>
      <c r="M31" s="359"/>
    </row>
    <row r="32" spans="1:13">
      <c r="A32" s="369">
        <v>11</v>
      </c>
      <c r="B32" s="370" t="s">
        <v>959</v>
      </c>
      <c r="C32" s="371">
        <v>72</v>
      </c>
      <c r="D32" s="372">
        <v>20</v>
      </c>
      <c r="E32" s="372"/>
      <c r="F32" s="373">
        <f t="shared" si="1"/>
        <v>20</v>
      </c>
      <c r="G32" s="373">
        <f t="shared" si="2"/>
        <v>92</v>
      </c>
      <c r="J32" s="359"/>
      <c r="K32" s="359"/>
      <c r="L32" s="359"/>
      <c r="M32" s="359"/>
    </row>
    <row r="33" spans="1:13">
      <c r="A33" s="369">
        <v>12</v>
      </c>
      <c r="B33" s="374" t="s">
        <v>965</v>
      </c>
      <c r="C33" s="371">
        <v>53</v>
      </c>
      <c r="D33" s="375">
        <v>25</v>
      </c>
      <c r="E33" s="375"/>
      <c r="F33" s="373">
        <f t="shared" si="1"/>
        <v>25</v>
      </c>
      <c r="G33" s="373">
        <f t="shared" si="2"/>
        <v>78</v>
      </c>
      <c r="J33" s="359"/>
      <c r="K33" s="359"/>
      <c r="L33" s="359"/>
      <c r="M33" s="359"/>
    </row>
    <row r="34" spans="1:13">
      <c r="A34" s="369">
        <v>13</v>
      </c>
      <c r="B34" s="374" t="s">
        <v>147</v>
      </c>
      <c r="C34" s="371">
        <v>37</v>
      </c>
      <c r="D34" s="372">
        <v>36</v>
      </c>
      <c r="E34" s="372"/>
      <c r="F34" s="373">
        <f t="shared" si="1"/>
        <v>36</v>
      </c>
      <c r="G34" s="373">
        <f t="shared" si="2"/>
        <v>73</v>
      </c>
      <c r="J34" s="359"/>
      <c r="K34" s="359"/>
      <c r="L34" s="359"/>
      <c r="M34" s="359"/>
    </row>
    <row r="35" spans="1:13">
      <c r="A35" s="369">
        <v>14</v>
      </c>
      <c r="B35" s="374" t="s">
        <v>966</v>
      </c>
      <c r="C35" s="371">
        <v>52</v>
      </c>
      <c r="D35" s="375">
        <v>17</v>
      </c>
      <c r="E35" s="375">
        <v>-5</v>
      </c>
      <c r="F35" s="373">
        <f t="shared" si="1"/>
        <v>12</v>
      </c>
      <c r="G35" s="373">
        <f t="shared" si="2"/>
        <v>64</v>
      </c>
      <c r="J35" s="359"/>
      <c r="K35" s="359"/>
      <c r="L35" s="359"/>
      <c r="M35" s="359"/>
    </row>
    <row r="36" spans="1:13">
      <c r="A36" s="369">
        <v>15</v>
      </c>
      <c r="B36" s="374" t="s">
        <v>968</v>
      </c>
      <c r="C36" s="371">
        <v>31</v>
      </c>
      <c r="D36" s="372">
        <v>26</v>
      </c>
      <c r="E36" s="372"/>
      <c r="F36" s="373">
        <f t="shared" si="1"/>
        <v>26</v>
      </c>
      <c r="G36" s="373">
        <f t="shared" si="2"/>
        <v>57</v>
      </c>
      <c r="J36" s="359"/>
      <c r="K36" s="359"/>
      <c r="L36" s="359"/>
      <c r="M36" s="359"/>
    </row>
    <row r="37" spans="1:13">
      <c r="A37" s="369">
        <v>16</v>
      </c>
      <c r="B37" s="370" t="s">
        <v>967</v>
      </c>
      <c r="C37" s="371">
        <v>44</v>
      </c>
      <c r="D37" s="375">
        <v>11</v>
      </c>
      <c r="E37" s="375"/>
      <c r="F37" s="373">
        <f t="shared" si="1"/>
        <v>11</v>
      </c>
      <c r="G37" s="373">
        <f t="shared" si="2"/>
        <v>55</v>
      </c>
      <c r="J37" s="359"/>
      <c r="K37" s="359"/>
      <c r="L37" s="359"/>
      <c r="M37" s="359"/>
    </row>
    <row r="38" spans="1:13">
      <c r="A38" s="369">
        <v>17</v>
      </c>
      <c r="B38" s="374" t="s">
        <v>974</v>
      </c>
      <c r="C38" s="371">
        <v>17.5</v>
      </c>
      <c r="D38" s="375">
        <v>27</v>
      </c>
      <c r="E38" s="375"/>
      <c r="F38" s="373">
        <f t="shared" si="1"/>
        <v>27</v>
      </c>
      <c r="G38" s="373">
        <f t="shared" si="2"/>
        <v>44.5</v>
      </c>
      <c r="J38" s="359"/>
      <c r="K38" s="359"/>
      <c r="L38" s="359"/>
      <c r="M38" s="359"/>
    </row>
    <row r="39" spans="1:13">
      <c r="A39" s="369">
        <v>18</v>
      </c>
      <c r="B39" s="376" t="s">
        <v>970</v>
      </c>
      <c r="C39" s="371">
        <v>28</v>
      </c>
      <c r="D39" s="375">
        <v>14</v>
      </c>
      <c r="E39" s="375"/>
      <c r="F39" s="373">
        <f t="shared" si="1"/>
        <v>14</v>
      </c>
      <c r="G39" s="373">
        <f t="shared" si="2"/>
        <v>42</v>
      </c>
      <c r="J39" s="359"/>
      <c r="K39" s="359"/>
      <c r="L39" s="359"/>
      <c r="M39" s="359"/>
    </row>
    <row r="40" spans="1:13">
      <c r="A40" s="369">
        <v>19</v>
      </c>
      <c r="B40" s="374" t="s">
        <v>969</v>
      </c>
      <c r="C40" s="371">
        <v>30</v>
      </c>
      <c r="D40" s="375">
        <v>10</v>
      </c>
      <c r="E40" s="375"/>
      <c r="F40" s="373">
        <f t="shared" si="1"/>
        <v>10</v>
      </c>
      <c r="G40" s="373">
        <f t="shared" si="2"/>
        <v>40</v>
      </c>
      <c r="J40" s="359"/>
      <c r="K40" s="359"/>
      <c r="L40" s="359"/>
      <c r="M40" s="359"/>
    </row>
    <row r="41" spans="1:13">
      <c r="A41" s="369">
        <v>19</v>
      </c>
      <c r="B41" s="374" t="s">
        <v>1306</v>
      </c>
      <c r="C41" s="371">
        <v>0</v>
      </c>
      <c r="D41" s="372">
        <v>40</v>
      </c>
      <c r="E41" s="372"/>
      <c r="F41" s="373">
        <f t="shared" si="1"/>
        <v>40</v>
      </c>
      <c r="G41" s="373">
        <f t="shared" si="2"/>
        <v>40</v>
      </c>
    </row>
    <row r="42" spans="1:13">
      <c r="A42" s="369">
        <v>21</v>
      </c>
      <c r="B42" s="374" t="s">
        <v>973</v>
      </c>
      <c r="C42" s="371">
        <v>20</v>
      </c>
      <c r="D42" s="372">
        <v>9</v>
      </c>
      <c r="E42" s="372"/>
      <c r="F42" s="373">
        <f t="shared" si="1"/>
        <v>9</v>
      </c>
      <c r="G42" s="373">
        <f t="shared" si="2"/>
        <v>29</v>
      </c>
      <c r="J42" s="359"/>
      <c r="K42" s="359"/>
      <c r="L42" s="359"/>
      <c r="M42" s="359"/>
    </row>
    <row r="43" spans="1:13">
      <c r="A43" s="369">
        <v>21</v>
      </c>
      <c r="B43" s="374" t="s">
        <v>1301</v>
      </c>
      <c r="C43" s="371">
        <v>0</v>
      </c>
      <c r="D43" s="372">
        <v>29</v>
      </c>
      <c r="E43" s="372"/>
      <c r="F43" s="373">
        <f t="shared" si="1"/>
        <v>29</v>
      </c>
      <c r="G43" s="373">
        <f t="shared" si="2"/>
        <v>29</v>
      </c>
    </row>
    <row r="44" spans="1:13">
      <c r="A44" s="369">
        <v>23</v>
      </c>
      <c r="B44" s="374" t="s">
        <v>976</v>
      </c>
      <c r="C44" s="371">
        <v>16</v>
      </c>
      <c r="D44" s="372">
        <v>11</v>
      </c>
      <c r="E44" s="372"/>
      <c r="F44" s="373">
        <f t="shared" si="1"/>
        <v>11</v>
      </c>
      <c r="G44" s="373">
        <f t="shared" si="2"/>
        <v>27</v>
      </c>
      <c r="J44" s="359"/>
      <c r="K44" s="359"/>
      <c r="L44" s="359"/>
      <c r="M44" s="359"/>
    </row>
    <row r="45" spans="1:13">
      <c r="A45" s="369">
        <v>24</v>
      </c>
      <c r="B45" s="370" t="s">
        <v>979</v>
      </c>
      <c r="C45" s="371">
        <v>11.5</v>
      </c>
      <c r="D45" s="375">
        <v>12</v>
      </c>
      <c r="E45" s="375"/>
      <c r="F45" s="373">
        <f t="shared" si="1"/>
        <v>12</v>
      </c>
      <c r="G45" s="373">
        <f t="shared" si="2"/>
        <v>23.5</v>
      </c>
      <c r="J45" s="359"/>
      <c r="K45" s="359"/>
      <c r="L45" s="359"/>
      <c r="M45" s="359"/>
    </row>
    <row r="46" spans="1:13">
      <c r="A46" s="369">
        <v>25</v>
      </c>
      <c r="B46" s="370" t="s">
        <v>971</v>
      </c>
      <c r="C46" s="371">
        <v>21</v>
      </c>
      <c r="D46" s="375">
        <v>0</v>
      </c>
      <c r="E46" s="375"/>
      <c r="F46" s="373">
        <f t="shared" si="1"/>
        <v>0</v>
      </c>
      <c r="G46" s="373">
        <f t="shared" si="2"/>
        <v>21</v>
      </c>
      <c r="J46" s="359"/>
      <c r="K46" s="359"/>
      <c r="L46" s="359"/>
      <c r="M46" s="359"/>
    </row>
    <row r="47" spans="1:13">
      <c r="A47" s="369">
        <v>26</v>
      </c>
      <c r="B47" s="370" t="s">
        <v>972</v>
      </c>
      <c r="C47" s="371">
        <v>20</v>
      </c>
      <c r="D47" s="372">
        <v>0</v>
      </c>
      <c r="E47" s="372"/>
      <c r="F47" s="373">
        <f t="shared" si="1"/>
        <v>0</v>
      </c>
      <c r="G47" s="373">
        <f t="shared" si="2"/>
        <v>20</v>
      </c>
      <c r="J47" s="359"/>
      <c r="K47" s="359"/>
      <c r="L47" s="359"/>
      <c r="M47" s="359"/>
    </row>
    <row r="48" spans="1:13">
      <c r="A48" s="369">
        <v>27</v>
      </c>
      <c r="B48" s="374" t="s">
        <v>975</v>
      </c>
      <c r="C48" s="371">
        <v>17</v>
      </c>
      <c r="D48" s="372">
        <v>0</v>
      </c>
      <c r="E48" s="372"/>
      <c r="F48" s="373">
        <f t="shared" si="1"/>
        <v>0</v>
      </c>
      <c r="G48" s="373">
        <f t="shared" si="2"/>
        <v>17</v>
      </c>
      <c r="J48" s="359"/>
      <c r="K48" s="359"/>
      <c r="L48" s="359"/>
      <c r="M48" s="359"/>
    </row>
    <row r="49" spans="1:13">
      <c r="A49" s="369">
        <v>28</v>
      </c>
      <c r="B49" s="374" t="s">
        <v>579</v>
      </c>
      <c r="C49" s="371">
        <v>9</v>
      </c>
      <c r="D49" s="372">
        <v>6</v>
      </c>
      <c r="E49" s="372"/>
      <c r="F49" s="373">
        <f t="shared" si="1"/>
        <v>6</v>
      </c>
      <c r="G49" s="373">
        <f t="shared" si="2"/>
        <v>15</v>
      </c>
      <c r="J49" s="359"/>
      <c r="K49" s="359"/>
      <c r="L49" s="359"/>
      <c r="M49" s="359"/>
    </row>
    <row r="50" spans="1:13">
      <c r="A50" s="369">
        <v>29</v>
      </c>
      <c r="B50" s="370" t="s">
        <v>977</v>
      </c>
      <c r="C50" s="371">
        <v>12.5</v>
      </c>
      <c r="D50" s="375">
        <v>0</v>
      </c>
      <c r="E50" s="375"/>
      <c r="F50" s="373">
        <f t="shared" si="1"/>
        <v>0</v>
      </c>
      <c r="G50" s="373">
        <f t="shared" si="2"/>
        <v>12.5</v>
      </c>
      <c r="J50" s="359"/>
      <c r="K50" s="359"/>
      <c r="L50" s="359"/>
      <c r="M50" s="359"/>
    </row>
    <row r="51" spans="1:13">
      <c r="A51" s="369">
        <v>30</v>
      </c>
      <c r="B51" s="370" t="s">
        <v>978</v>
      </c>
      <c r="C51" s="371">
        <v>12</v>
      </c>
      <c r="D51" s="372">
        <v>0</v>
      </c>
      <c r="E51" s="372"/>
      <c r="F51" s="373">
        <f t="shared" si="1"/>
        <v>0</v>
      </c>
      <c r="G51" s="373">
        <f t="shared" si="2"/>
        <v>12</v>
      </c>
      <c r="J51" s="359"/>
      <c r="K51" s="359"/>
      <c r="L51" s="359"/>
      <c r="M51" s="359"/>
    </row>
    <row r="52" spans="1:13">
      <c r="A52" s="369">
        <v>31</v>
      </c>
      <c r="B52" s="374" t="s">
        <v>980</v>
      </c>
      <c r="C52" s="371">
        <v>7.5</v>
      </c>
      <c r="D52" s="372">
        <v>0</v>
      </c>
      <c r="E52" s="372"/>
      <c r="F52" s="373">
        <f t="shared" si="1"/>
        <v>0</v>
      </c>
      <c r="G52" s="373">
        <f t="shared" si="2"/>
        <v>7.5</v>
      </c>
      <c r="J52" s="359"/>
      <c r="K52" s="359"/>
      <c r="L52" s="359"/>
      <c r="M52" s="359"/>
    </row>
    <row r="53" spans="1:13">
      <c r="A53" s="369">
        <v>32</v>
      </c>
      <c r="B53" s="374" t="s">
        <v>117</v>
      </c>
      <c r="C53" s="371">
        <v>7</v>
      </c>
      <c r="D53" s="372">
        <v>0</v>
      </c>
      <c r="E53" s="372"/>
      <c r="F53" s="373">
        <f t="shared" si="1"/>
        <v>0</v>
      </c>
      <c r="G53" s="373">
        <f t="shared" si="2"/>
        <v>7</v>
      </c>
      <c r="J53" s="359"/>
      <c r="K53" s="359"/>
      <c r="L53" s="359"/>
      <c r="M53" s="359"/>
    </row>
    <row r="54" spans="1:13">
      <c r="A54" s="369">
        <v>33</v>
      </c>
      <c r="B54" s="374" t="s">
        <v>981</v>
      </c>
      <c r="C54" s="371">
        <v>6</v>
      </c>
      <c r="D54" s="372">
        <v>0</v>
      </c>
      <c r="E54" s="372"/>
      <c r="F54" s="373">
        <f t="shared" si="1"/>
        <v>0</v>
      </c>
      <c r="G54" s="373">
        <f t="shared" si="2"/>
        <v>6</v>
      </c>
      <c r="J54" s="359"/>
      <c r="K54" s="359"/>
      <c r="L54" s="359"/>
      <c r="M54" s="359"/>
    </row>
    <row r="55" spans="1:13">
      <c r="A55" s="369"/>
      <c r="B55" s="374" t="s">
        <v>982</v>
      </c>
      <c r="C55" s="371">
        <v>0</v>
      </c>
      <c r="D55" s="372">
        <v>0</v>
      </c>
      <c r="E55" s="372"/>
      <c r="F55" s="373">
        <f t="shared" si="1"/>
        <v>0</v>
      </c>
      <c r="G55" s="373">
        <f t="shared" si="2"/>
        <v>0</v>
      </c>
      <c r="J55" s="359"/>
      <c r="K55" s="359"/>
      <c r="L55" s="359"/>
      <c r="M55" s="359"/>
    </row>
    <row r="56" spans="1:13">
      <c r="A56" s="369"/>
      <c r="B56" s="374" t="s">
        <v>983</v>
      </c>
      <c r="C56" s="371">
        <v>0</v>
      </c>
      <c r="D56" s="372">
        <v>0</v>
      </c>
      <c r="E56" s="372"/>
      <c r="F56" s="373">
        <f t="shared" si="1"/>
        <v>0</v>
      </c>
      <c r="G56" s="373">
        <f t="shared" si="2"/>
        <v>0</v>
      </c>
      <c r="J56" s="359"/>
      <c r="K56" s="359"/>
      <c r="L56" s="359"/>
      <c r="M56" s="359"/>
    </row>
  </sheetData>
  <sortState ref="A8:IQ15">
    <sortCondition descending="1" ref="E8:E15"/>
  </sortState>
  <mergeCells count="10">
    <mergeCell ref="A6:E6"/>
    <mergeCell ref="A18:G18"/>
    <mergeCell ref="A19:A21"/>
    <mergeCell ref="B19:B21"/>
    <mergeCell ref="C19:C21"/>
    <mergeCell ref="D19:F19"/>
    <mergeCell ref="G19:G21"/>
    <mergeCell ref="D20:D21"/>
    <mergeCell ref="E20:E21"/>
    <mergeCell ref="F20:F21"/>
  </mergeCells>
  <printOptions horizontalCentered="1"/>
  <pageMargins left="0.32" right="0.23622047244094491" top="0.74803149606299213" bottom="0.59055118110236227" header="0.31496062992125984" footer="0.31496062992125984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5"/>
  <sheetViews>
    <sheetView topLeftCell="A34" zoomScale="99" zoomScaleNormal="99" workbookViewId="0">
      <selection activeCell="J54" sqref="J54"/>
    </sheetView>
  </sheetViews>
  <sheetFormatPr defaultColWidth="9.109375" defaultRowHeight="13.2"/>
  <cols>
    <col min="1" max="2" width="5.6640625" style="10" customWidth="1"/>
    <col min="3" max="3" width="11.109375" style="10" customWidth="1"/>
    <col min="4" max="4" width="16.6640625" style="10" customWidth="1"/>
    <col min="5" max="5" width="10.6640625" style="46" customWidth="1"/>
    <col min="6" max="6" width="13.6640625" style="22" customWidth="1"/>
    <col min="7" max="7" width="11.88671875" style="22" customWidth="1"/>
    <col min="8" max="8" width="6.6640625" style="22" customWidth="1"/>
    <col min="9" max="9" width="5.88671875" style="22" bestFit="1" customWidth="1"/>
    <col min="10" max="10" width="9.109375" style="384" customWidth="1"/>
    <col min="11" max="11" width="6.44140625" style="53" bestFit="1" customWidth="1"/>
    <col min="12" max="12" width="24" style="16" customWidth="1"/>
    <col min="13" max="13" width="4.88671875" style="10" hidden="1" customWidth="1"/>
    <col min="14" max="14" width="3.6640625" style="10" hidden="1" customWidth="1"/>
    <col min="15" max="15" width="3" style="10" hidden="1" customWidth="1"/>
    <col min="16" max="16" width="2" style="10" hidden="1" customWidth="1"/>
    <col min="17" max="17" width="5.109375" style="10" customWidth="1"/>
    <col min="18" max="16384" width="9.109375" style="10"/>
  </cols>
  <sheetData>
    <row r="1" spans="1:16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16" s="2" customFormat="1" ht="15.6">
      <c r="A2" s="2" t="s">
        <v>1005</v>
      </c>
      <c r="D2" s="3"/>
      <c r="E2" s="4"/>
      <c r="F2" s="4"/>
      <c r="G2" s="5"/>
      <c r="H2" s="5"/>
      <c r="I2" s="6"/>
      <c r="J2" s="6"/>
      <c r="K2" s="6"/>
      <c r="L2" s="8"/>
    </row>
    <row r="3" spans="1:16" s="16" customFormat="1" ht="12" customHeight="1">
      <c r="A3" s="10"/>
      <c r="B3" s="10"/>
      <c r="C3" s="10"/>
      <c r="D3" s="11"/>
      <c r="E3" s="12"/>
      <c r="F3" s="13"/>
      <c r="G3" s="13"/>
      <c r="H3" s="13"/>
      <c r="I3" s="13"/>
      <c r="J3" s="84"/>
      <c r="K3" s="15"/>
      <c r="L3" s="50"/>
    </row>
    <row r="4" spans="1:16" s="20" customFormat="1" ht="15.6">
      <c r="C4" s="2" t="s">
        <v>1006</v>
      </c>
      <c r="D4" s="2"/>
      <c r="E4" s="3"/>
      <c r="F4" s="3"/>
      <c r="G4" s="3"/>
      <c r="H4" s="18"/>
      <c r="I4" s="18"/>
      <c r="J4" s="380"/>
      <c r="K4" s="19"/>
    </row>
    <row r="5" spans="1:16" s="20" customFormat="1" ht="15" customHeight="1" thickBot="1">
      <c r="C5" s="11">
        <v>1</v>
      </c>
      <c r="D5" s="11" t="s">
        <v>1007</v>
      </c>
      <c r="E5" s="3"/>
      <c r="F5" s="3"/>
      <c r="G5" s="3"/>
      <c r="H5" s="18"/>
      <c r="I5" s="18"/>
      <c r="J5" s="380"/>
      <c r="K5" s="19"/>
    </row>
    <row r="6" spans="1:16" s="34" customFormat="1" ht="13.5" customHeight="1" thickBot="1">
      <c r="A6" s="23" t="s">
        <v>49</v>
      </c>
      <c r="B6" s="178" t="s">
        <v>50</v>
      </c>
      <c r="C6" s="236" t="s">
        <v>4</v>
      </c>
      <c r="D6" s="26" t="s">
        <v>5</v>
      </c>
      <c r="E6" s="27" t="s">
        <v>6</v>
      </c>
      <c r="F6" s="28" t="s">
        <v>7</v>
      </c>
      <c r="G6" s="28" t="s">
        <v>8</v>
      </c>
      <c r="H6" s="28" t="s">
        <v>51</v>
      </c>
      <c r="I6" s="28" t="s">
        <v>10</v>
      </c>
      <c r="J6" s="381" t="s">
        <v>221</v>
      </c>
      <c r="K6" s="58" t="s">
        <v>12</v>
      </c>
      <c r="L6" s="33" t="s">
        <v>13</v>
      </c>
      <c r="O6" s="118" t="s">
        <v>55</v>
      </c>
      <c r="P6" s="118" t="s">
        <v>56</v>
      </c>
    </row>
    <row r="7" spans="1:16" ht="18" customHeight="1">
      <c r="A7" s="60">
        <v>1</v>
      </c>
      <c r="B7" s="112" t="s">
        <v>1008</v>
      </c>
      <c r="C7" s="37" t="s">
        <v>1009</v>
      </c>
      <c r="D7" s="38" t="s">
        <v>1010</v>
      </c>
      <c r="E7" s="39" t="s">
        <v>1011</v>
      </c>
      <c r="F7" s="40" t="s">
        <v>108</v>
      </c>
      <c r="G7" s="40" t="s">
        <v>87</v>
      </c>
      <c r="H7" s="40"/>
      <c r="I7" s="62"/>
      <c r="J7" s="382">
        <v>49.99</v>
      </c>
      <c r="K7" s="112" t="str">
        <f>IF(ISBLANK(J7),"",IF(J7&lt;=40.05,"KSM",IF(J7&lt;=42.05,"I A",IF(J7&lt;=44.84,"II A",IF(J7&lt;=48.34,"III A",IF(J7&lt;=52.34,"I JA",IF(J7&lt;=56.04,"II JA",IF(J7&lt;=58.84,"III JA"))))))))</f>
        <v>I JA</v>
      </c>
      <c r="L7" s="40" t="s">
        <v>88</v>
      </c>
      <c r="M7" s="16" t="s">
        <v>1012</v>
      </c>
      <c r="O7" s="10">
        <v>1</v>
      </c>
      <c r="P7" s="10">
        <v>1</v>
      </c>
    </row>
    <row r="8" spans="1:16" ht="18" customHeight="1">
      <c r="A8" s="60">
        <v>2</v>
      </c>
      <c r="B8" s="112" t="s">
        <v>1013</v>
      </c>
      <c r="C8" s="37" t="s">
        <v>174</v>
      </c>
      <c r="D8" s="38" t="s">
        <v>175</v>
      </c>
      <c r="E8" s="39">
        <v>37868</v>
      </c>
      <c r="F8" s="40" t="s">
        <v>170</v>
      </c>
      <c r="G8" s="40" t="s">
        <v>171</v>
      </c>
      <c r="H8" s="40"/>
      <c r="I8" s="62" t="s">
        <v>18</v>
      </c>
      <c r="J8" s="382">
        <v>50.39</v>
      </c>
      <c r="K8" s="112" t="str">
        <f>IF(ISBLANK(J8),"",IF(J8&lt;=40.05,"KSM",IF(J8&lt;=42.05,"I A",IF(J8&lt;=44.84,"II A",IF(J8&lt;=48.34,"III A",IF(J8&lt;=52.34,"I JA",IF(J8&lt;=56.04,"II JA",IF(J8&lt;=58.84,"III JA"))))))))</f>
        <v>I JA</v>
      </c>
      <c r="L8" s="40" t="s">
        <v>176</v>
      </c>
      <c r="M8" s="16" t="s">
        <v>1014</v>
      </c>
      <c r="O8" s="10">
        <v>1</v>
      </c>
      <c r="P8" s="10">
        <v>2</v>
      </c>
    </row>
    <row r="9" spans="1:16" ht="18" customHeight="1">
      <c r="A9" s="60">
        <v>3</v>
      </c>
      <c r="B9" s="112" t="s">
        <v>1015</v>
      </c>
      <c r="C9" s="37" t="s">
        <v>168</v>
      </c>
      <c r="D9" s="38" t="s">
        <v>169</v>
      </c>
      <c r="E9" s="39">
        <v>37933</v>
      </c>
      <c r="F9" s="40" t="s">
        <v>170</v>
      </c>
      <c r="G9" s="40" t="s">
        <v>171</v>
      </c>
      <c r="H9" s="40"/>
      <c r="I9" s="62" t="s">
        <v>18</v>
      </c>
      <c r="J9" s="382">
        <v>46.99</v>
      </c>
      <c r="K9" s="112" t="str">
        <f>IF(ISBLANK(J9),"",IF(J9&lt;=40.05,"KSM",IF(J9&lt;=42.05,"I A",IF(J9&lt;=44.84,"II A",IF(J9&lt;=48.34,"III A",IF(J9&lt;=52.34,"I JA",IF(J9&lt;=56.04,"II JA",IF(J9&lt;=58.84,"III JA"))))))))</f>
        <v>III A</v>
      </c>
      <c r="L9" s="40" t="s">
        <v>172</v>
      </c>
      <c r="M9" s="16" t="s">
        <v>1016</v>
      </c>
      <c r="O9" s="10">
        <v>1</v>
      </c>
      <c r="P9" s="10">
        <v>3</v>
      </c>
    </row>
    <row r="10" spans="1:16" ht="18" customHeight="1">
      <c r="A10" s="60">
        <v>4</v>
      </c>
      <c r="B10" s="112" t="s">
        <v>1017</v>
      </c>
      <c r="C10" s="37" t="s">
        <v>278</v>
      </c>
      <c r="D10" s="38" t="s">
        <v>1018</v>
      </c>
      <c r="E10" s="39" t="s">
        <v>1019</v>
      </c>
      <c r="F10" s="40" t="s">
        <v>108</v>
      </c>
      <c r="G10" s="40" t="s">
        <v>87</v>
      </c>
      <c r="H10" s="40"/>
      <c r="I10" s="62"/>
      <c r="J10" s="382">
        <v>48.83</v>
      </c>
      <c r="K10" s="112" t="str">
        <f>IF(ISBLANK(J10),"",IF(J10&lt;=40.05,"KSM",IF(J10&lt;=42.05,"I A",IF(J10&lt;=44.84,"II A",IF(J10&lt;=48.34,"III A",IF(J10&lt;=52.34,"I JA",IF(J10&lt;=56.04,"II JA",IF(J10&lt;=58.84,"III JA"))))))))</f>
        <v>I JA</v>
      </c>
      <c r="L10" s="40" t="s">
        <v>88</v>
      </c>
      <c r="M10" s="16" t="s">
        <v>1020</v>
      </c>
      <c r="O10" s="10">
        <v>1</v>
      </c>
      <c r="P10" s="10">
        <v>4</v>
      </c>
    </row>
    <row r="11" spans="1:16" s="20" customFormat="1" ht="15" customHeight="1" thickBot="1">
      <c r="C11" s="11">
        <v>2</v>
      </c>
      <c r="D11" s="11" t="s">
        <v>1007</v>
      </c>
      <c r="E11" s="3"/>
      <c r="F11" s="3"/>
      <c r="G11" s="3"/>
      <c r="H11" s="18"/>
      <c r="I11" s="18"/>
      <c r="J11" s="380"/>
      <c r="K11" s="19"/>
    </row>
    <row r="12" spans="1:16" s="34" customFormat="1" ht="13.5" customHeight="1" thickBot="1">
      <c r="A12" s="23" t="s">
        <v>49</v>
      </c>
      <c r="B12" s="178" t="s">
        <v>50</v>
      </c>
      <c r="C12" s="236" t="s">
        <v>4</v>
      </c>
      <c r="D12" s="26" t="s">
        <v>5</v>
      </c>
      <c r="E12" s="27" t="s">
        <v>6</v>
      </c>
      <c r="F12" s="28" t="s">
        <v>7</v>
      </c>
      <c r="G12" s="28" t="s">
        <v>8</v>
      </c>
      <c r="H12" s="28" t="s">
        <v>51</v>
      </c>
      <c r="I12" s="28" t="s">
        <v>10</v>
      </c>
      <c r="J12" s="381" t="s">
        <v>221</v>
      </c>
      <c r="K12" s="58" t="s">
        <v>12</v>
      </c>
      <c r="L12" s="33" t="s">
        <v>13</v>
      </c>
      <c r="O12" s="118" t="s">
        <v>55</v>
      </c>
      <c r="P12" s="118" t="s">
        <v>56</v>
      </c>
    </row>
    <row r="13" spans="1:16" ht="18" customHeight="1">
      <c r="A13" s="60">
        <v>1</v>
      </c>
      <c r="B13" s="112" t="s">
        <v>1021</v>
      </c>
      <c r="C13" s="37" t="s">
        <v>105</v>
      </c>
      <c r="D13" s="38" t="s">
        <v>1022</v>
      </c>
      <c r="E13" s="39" t="s">
        <v>659</v>
      </c>
      <c r="F13" s="40" t="s">
        <v>108</v>
      </c>
      <c r="G13" s="40" t="s">
        <v>87</v>
      </c>
      <c r="H13" s="40"/>
      <c r="I13" s="62"/>
      <c r="J13" s="382">
        <v>47.26</v>
      </c>
      <c r="K13" s="112" t="str">
        <f>IF(ISBLANK(J13),"",IF(J13&lt;=40.05,"KSM",IF(J13&lt;=42.05,"I A",IF(J13&lt;=44.84,"II A",IF(J13&lt;=48.34,"III A",IF(J13&lt;=52.34,"I JA",IF(J13&lt;=56.04,"II JA",IF(J13&lt;=58.84,"III JA"))))))))</f>
        <v>III A</v>
      </c>
      <c r="L13" s="40" t="s">
        <v>133</v>
      </c>
      <c r="M13" s="16" t="s">
        <v>98</v>
      </c>
      <c r="N13" s="10" t="s">
        <v>1023</v>
      </c>
      <c r="O13" s="10">
        <v>2</v>
      </c>
      <c r="P13" s="10">
        <v>1</v>
      </c>
    </row>
    <row r="14" spans="1:16" ht="18" customHeight="1">
      <c r="A14" s="60">
        <v>2</v>
      </c>
      <c r="B14" s="112" t="s">
        <v>1024</v>
      </c>
      <c r="C14" s="37" t="s">
        <v>99</v>
      </c>
      <c r="D14" s="38" t="s">
        <v>100</v>
      </c>
      <c r="E14" s="39">
        <v>37625</v>
      </c>
      <c r="F14" s="40" t="s">
        <v>101</v>
      </c>
      <c r="G14" s="40" t="s">
        <v>102</v>
      </c>
      <c r="H14" s="40"/>
      <c r="I14" s="62"/>
      <c r="J14" s="382">
        <v>48.6</v>
      </c>
      <c r="K14" s="112" t="str">
        <f>IF(ISBLANK(J14),"",IF(J14&lt;=40.05,"KSM",IF(J14&lt;=42.05,"I A",IF(J14&lt;=44.84,"II A",IF(J14&lt;=48.34,"III A",IF(J14&lt;=52.34,"I JA",IF(J14&lt;=56.04,"II JA",IF(J14&lt;=58.84,"III JA"))))))))</f>
        <v>I JA</v>
      </c>
      <c r="L14" s="40" t="s">
        <v>103</v>
      </c>
      <c r="M14" s="16" t="s">
        <v>1025</v>
      </c>
      <c r="O14" s="10">
        <v>2</v>
      </c>
      <c r="P14" s="10">
        <v>2</v>
      </c>
    </row>
    <row r="15" spans="1:16" ht="18" customHeight="1">
      <c r="A15" s="60">
        <v>3</v>
      </c>
      <c r="B15" s="112" t="s">
        <v>1026</v>
      </c>
      <c r="C15" s="37" t="s">
        <v>64</v>
      </c>
      <c r="D15" s="38" t="s">
        <v>65</v>
      </c>
      <c r="E15" s="39">
        <v>37553</v>
      </c>
      <c r="F15" s="40" t="s">
        <v>66</v>
      </c>
      <c r="G15" s="40" t="s">
        <v>67</v>
      </c>
      <c r="H15" s="40"/>
      <c r="I15" s="62"/>
      <c r="J15" s="382">
        <v>47.3</v>
      </c>
      <c r="K15" s="112" t="str">
        <f>IF(ISBLANK(J15),"",IF(J15&lt;=40.05,"KSM",IF(J15&lt;=42.05,"I A",IF(J15&lt;=44.84,"II A",IF(J15&lt;=48.34,"III A",IF(J15&lt;=52.34,"I JA",IF(J15&lt;=56.04,"II JA",IF(J15&lt;=58.84,"III JA"))))))))</f>
        <v>III A</v>
      </c>
      <c r="L15" s="40" t="s">
        <v>68</v>
      </c>
      <c r="M15" s="16" t="s">
        <v>1027</v>
      </c>
      <c r="O15" s="10">
        <v>2</v>
      </c>
      <c r="P15" s="10">
        <v>3</v>
      </c>
    </row>
    <row r="16" spans="1:16" ht="18" customHeight="1">
      <c r="A16" s="60">
        <v>4</v>
      </c>
      <c r="B16" s="112" t="s">
        <v>1028</v>
      </c>
      <c r="C16" s="37" t="s">
        <v>1029</v>
      </c>
      <c r="D16" s="38" t="s">
        <v>1030</v>
      </c>
      <c r="E16" s="39" t="s">
        <v>1031</v>
      </c>
      <c r="F16" s="40" t="s">
        <v>16</v>
      </c>
      <c r="G16" s="40" t="s">
        <v>17</v>
      </c>
      <c r="H16" s="40" t="s">
        <v>1032</v>
      </c>
      <c r="I16" s="62" t="s">
        <v>18</v>
      </c>
      <c r="J16" s="382">
        <v>48</v>
      </c>
      <c r="K16" s="112" t="str">
        <f>IF(ISBLANK(J16),"",IF(J16&lt;=40.05,"KSM",IF(J16&lt;=42.05,"I A",IF(J16&lt;=44.84,"II A",IF(J16&lt;=48.34,"III A",IF(J16&lt;=52.34,"I JA",IF(J16&lt;=56.04,"II JA",IF(J16&lt;=58.84,"III JA"))))))))</f>
        <v>III A</v>
      </c>
      <c r="L16" s="40" t="s">
        <v>1033</v>
      </c>
      <c r="M16" s="16" t="s">
        <v>1034</v>
      </c>
      <c r="O16" s="10">
        <v>2</v>
      </c>
      <c r="P16" s="10">
        <v>4</v>
      </c>
    </row>
    <row r="17" spans="1:16" s="20" customFormat="1" ht="15" customHeight="1" thickBot="1">
      <c r="C17" s="11">
        <v>3</v>
      </c>
      <c r="D17" s="11" t="s">
        <v>1007</v>
      </c>
      <c r="E17" s="3"/>
      <c r="F17" s="3"/>
      <c r="G17" s="3"/>
      <c r="H17" s="18"/>
      <c r="I17" s="18"/>
      <c r="J17" s="380"/>
      <c r="K17" s="19"/>
    </row>
    <row r="18" spans="1:16" s="34" customFormat="1" ht="13.5" customHeight="1" thickBot="1">
      <c r="A18" s="23" t="s">
        <v>49</v>
      </c>
      <c r="B18" s="178" t="s">
        <v>50</v>
      </c>
      <c r="C18" s="236" t="s">
        <v>4</v>
      </c>
      <c r="D18" s="26" t="s">
        <v>5</v>
      </c>
      <c r="E18" s="27" t="s">
        <v>6</v>
      </c>
      <c r="F18" s="28" t="s">
        <v>7</v>
      </c>
      <c r="G18" s="28" t="s">
        <v>8</v>
      </c>
      <c r="H18" s="28" t="s">
        <v>51</v>
      </c>
      <c r="I18" s="28" t="s">
        <v>10</v>
      </c>
      <c r="J18" s="381" t="s">
        <v>221</v>
      </c>
      <c r="K18" s="58" t="s">
        <v>12</v>
      </c>
      <c r="L18" s="33" t="s">
        <v>13</v>
      </c>
      <c r="O18" s="118" t="s">
        <v>55</v>
      </c>
      <c r="P18" s="118" t="s">
        <v>56</v>
      </c>
    </row>
    <row r="19" spans="1:16" ht="18" customHeight="1">
      <c r="A19" s="60">
        <v>1</v>
      </c>
      <c r="B19" s="112" t="s">
        <v>1035</v>
      </c>
      <c r="C19" s="37" t="s">
        <v>499</v>
      </c>
      <c r="D19" s="38" t="s">
        <v>1036</v>
      </c>
      <c r="E19" s="39" t="s">
        <v>1037</v>
      </c>
      <c r="F19" s="40" t="s">
        <v>108</v>
      </c>
      <c r="G19" s="40" t="s">
        <v>87</v>
      </c>
      <c r="H19" s="40"/>
      <c r="I19" s="62"/>
      <c r="J19" s="382">
        <v>48.84</v>
      </c>
      <c r="K19" s="112" t="str">
        <f>IF(ISBLANK(J19),"",IF(J19&lt;=40.05,"KSM",IF(J19&lt;=42.05,"I A",IF(J19&lt;=44.84,"II A",IF(J19&lt;=48.34,"III A",IF(J19&lt;=52.34,"I JA",IF(J19&lt;=56.04,"II JA",IF(J19&lt;=58.84,"III JA"))))))))</f>
        <v>I JA</v>
      </c>
      <c r="L19" s="40" t="s">
        <v>88</v>
      </c>
      <c r="M19" s="16" t="s">
        <v>98</v>
      </c>
      <c r="N19" s="10" t="s">
        <v>1038</v>
      </c>
      <c r="O19" s="10">
        <v>3</v>
      </c>
      <c r="P19" s="10">
        <v>1</v>
      </c>
    </row>
    <row r="20" spans="1:16" ht="18" customHeight="1">
      <c r="A20" s="60">
        <v>2</v>
      </c>
      <c r="B20" s="112" t="s">
        <v>860</v>
      </c>
      <c r="C20" s="37" t="s">
        <v>14</v>
      </c>
      <c r="D20" s="38" t="s">
        <v>861</v>
      </c>
      <c r="E20" s="39" t="s">
        <v>862</v>
      </c>
      <c r="F20" s="40" t="s">
        <v>37</v>
      </c>
      <c r="G20" s="40" t="s">
        <v>24</v>
      </c>
      <c r="H20" s="40"/>
      <c r="I20" s="62"/>
      <c r="J20" s="382">
        <v>47.27</v>
      </c>
      <c r="K20" s="112" t="str">
        <f>IF(ISBLANK(J20),"",IF(J20&lt;=40.05,"KSM",IF(J20&lt;=42.05,"I A",IF(J20&lt;=44.84,"II A",IF(J20&lt;=48.34,"III A",IF(J20&lt;=52.34,"I JA",IF(J20&lt;=56.04,"II JA",IF(J20&lt;=58.84,"III JA"))))))))</f>
        <v>III A</v>
      </c>
      <c r="L20" s="40" t="s">
        <v>863</v>
      </c>
      <c r="M20" s="16" t="s">
        <v>1039</v>
      </c>
      <c r="O20" s="10">
        <v>3</v>
      </c>
      <c r="P20" s="10">
        <v>2</v>
      </c>
    </row>
    <row r="21" spans="1:16" ht="18" customHeight="1">
      <c r="A21" s="60">
        <v>3</v>
      </c>
      <c r="B21" s="112"/>
      <c r="C21" s="37"/>
      <c r="D21" s="38"/>
      <c r="E21" s="39"/>
      <c r="F21" s="40"/>
      <c r="G21" s="40"/>
      <c r="H21" s="40"/>
      <c r="I21" s="62"/>
      <c r="J21" s="382"/>
      <c r="K21" s="112"/>
      <c r="L21" s="40"/>
      <c r="M21" s="16" t="s">
        <v>1040</v>
      </c>
      <c r="O21" s="10">
        <v>3</v>
      </c>
      <c r="P21" s="10">
        <v>3</v>
      </c>
    </row>
    <row r="22" spans="1:16" ht="18" customHeight="1">
      <c r="A22" s="60">
        <v>4</v>
      </c>
      <c r="B22" s="112"/>
      <c r="C22" s="37"/>
      <c r="D22" s="38"/>
      <c r="E22" s="39"/>
      <c r="F22" s="40"/>
      <c r="G22" s="40"/>
      <c r="H22" s="40"/>
      <c r="I22" s="62"/>
      <c r="J22" s="382"/>
      <c r="K22" s="112"/>
      <c r="L22" s="40"/>
      <c r="M22" s="16"/>
      <c r="O22" s="10">
        <v>3</v>
      </c>
      <c r="P22" s="10">
        <v>4</v>
      </c>
    </row>
    <row r="23" spans="1:16" s="20" customFormat="1" ht="15" customHeight="1" thickBot="1">
      <c r="C23" s="11">
        <v>4</v>
      </c>
      <c r="D23" s="11" t="s">
        <v>1007</v>
      </c>
      <c r="E23" s="3"/>
      <c r="F23" s="3"/>
      <c r="G23" s="3"/>
      <c r="H23" s="18"/>
      <c r="I23" s="18"/>
      <c r="J23" s="380"/>
      <c r="K23" s="19"/>
    </row>
    <row r="24" spans="1:16" s="34" customFormat="1" ht="13.5" customHeight="1" thickBot="1">
      <c r="A24" s="23" t="s">
        <v>49</v>
      </c>
      <c r="B24" s="178" t="s">
        <v>50</v>
      </c>
      <c r="C24" s="236" t="s">
        <v>4</v>
      </c>
      <c r="D24" s="26" t="s">
        <v>5</v>
      </c>
      <c r="E24" s="27" t="s">
        <v>6</v>
      </c>
      <c r="F24" s="28" t="s">
        <v>7</v>
      </c>
      <c r="G24" s="28" t="s">
        <v>8</v>
      </c>
      <c r="H24" s="28" t="s">
        <v>51</v>
      </c>
      <c r="I24" s="28" t="s">
        <v>10</v>
      </c>
      <c r="J24" s="381" t="s">
        <v>221</v>
      </c>
      <c r="K24" s="58" t="s">
        <v>12</v>
      </c>
      <c r="L24" s="33" t="s">
        <v>13</v>
      </c>
      <c r="O24" s="118" t="s">
        <v>55</v>
      </c>
      <c r="P24" s="118" t="s">
        <v>56</v>
      </c>
    </row>
    <row r="25" spans="1:16" ht="18" customHeight="1">
      <c r="A25" s="60">
        <v>1</v>
      </c>
      <c r="B25" s="112" t="s">
        <v>1041</v>
      </c>
      <c r="C25" s="37" t="s">
        <v>232</v>
      </c>
      <c r="D25" s="38" t="s">
        <v>1042</v>
      </c>
      <c r="E25" s="39">
        <v>38421</v>
      </c>
      <c r="F25" s="40" t="s">
        <v>92</v>
      </c>
      <c r="G25" s="40" t="s">
        <v>93</v>
      </c>
      <c r="H25" s="40"/>
      <c r="I25" s="62" t="s">
        <v>18</v>
      </c>
      <c r="J25" s="382">
        <v>53.57</v>
      </c>
      <c r="K25" s="112" t="str">
        <f>IF(ISBLANK(J25),"",IF(J25&lt;=40.05,"KSM",IF(J25&lt;=42.05,"I A",IF(J25&lt;=44.84,"II A",IF(J25&lt;=48.34,"III A",IF(J25&lt;=52.34,"I JA",IF(J25&lt;=56.04,"II JA",IF(J25&lt;=58.84,"III JA"))))))))</f>
        <v>II JA</v>
      </c>
      <c r="L25" s="40" t="s">
        <v>327</v>
      </c>
      <c r="M25" s="16" t="s">
        <v>98</v>
      </c>
      <c r="O25" s="10">
        <v>4</v>
      </c>
      <c r="P25" s="10">
        <v>1</v>
      </c>
    </row>
    <row r="26" spans="1:16" ht="18" customHeight="1">
      <c r="A26" s="60">
        <v>2</v>
      </c>
      <c r="B26" s="112" t="s">
        <v>1043</v>
      </c>
      <c r="C26" s="37" t="s">
        <v>889</v>
      </c>
      <c r="D26" s="38" t="s">
        <v>1044</v>
      </c>
      <c r="E26" s="39">
        <v>37867</v>
      </c>
      <c r="F26" s="40" t="s">
        <v>16</v>
      </c>
      <c r="G26" s="40" t="s">
        <v>541</v>
      </c>
      <c r="H26" s="40"/>
      <c r="I26" s="62" t="s">
        <v>18</v>
      </c>
      <c r="J26" s="382">
        <v>46.63</v>
      </c>
      <c r="K26" s="112" t="str">
        <f>IF(ISBLANK(J26),"",IF(J26&lt;=40.05,"KSM",IF(J26&lt;=42.05,"I A",IF(J26&lt;=44.84,"II A",IF(J26&lt;=48.34,"III A",IF(J26&lt;=52.34,"I JA",IF(J26&lt;=56.04,"II JA",IF(J26&lt;=58.84,"III JA"))))))))</f>
        <v>III A</v>
      </c>
      <c r="L26" s="40" t="s">
        <v>1045</v>
      </c>
      <c r="M26" s="16" t="s">
        <v>1046</v>
      </c>
      <c r="O26" s="10">
        <v>4</v>
      </c>
      <c r="P26" s="10">
        <v>2</v>
      </c>
    </row>
    <row r="27" spans="1:16" ht="18" customHeight="1">
      <c r="A27" s="60">
        <v>3</v>
      </c>
      <c r="B27" s="112" t="s">
        <v>855</v>
      </c>
      <c r="C27" s="37" t="s">
        <v>212</v>
      </c>
      <c r="D27" s="38" t="s">
        <v>213</v>
      </c>
      <c r="E27" s="39" t="s">
        <v>214</v>
      </c>
      <c r="F27" s="40" t="s">
        <v>108</v>
      </c>
      <c r="G27" s="40" t="s">
        <v>87</v>
      </c>
      <c r="H27" s="40"/>
      <c r="I27" s="62"/>
      <c r="J27" s="382">
        <v>46.06</v>
      </c>
      <c r="K27" s="112" t="str">
        <f>IF(ISBLANK(J27),"",IF(J27&lt;=40.05,"KSM",IF(J27&lt;=42.05,"I A",IF(J27&lt;=44.84,"II A",IF(J27&lt;=48.34,"III A",IF(J27&lt;=52.34,"I JA",IF(J27&lt;=56.04,"II JA",IF(J27&lt;=58.84,"III JA"))))))))</f>
        <v>III A</v>
      </c>
      <c r="L27" s="40" t="s">
        <v>216</v>
      </c>
      <c r="M27" s="16" t="s">
        <v>1047</v>
      </c>
      <c r="O27" s="10">
        <v>4</v>
      </c>
      <c r="P27" s="10">
        <v>3</v>
      </c>
    </row>
    <row r="28" spans="1:16" ht="18" customHeight="1">
      <c r="A28" s="60">
        <v>4</v>
      </c>
      <c r="B28" s="112" t="s">
        <v>857</v>
      </c>
      <c r="C28" s="37" t="s">
        <v>120</v>
      </c>
      <c r="D28" s="38" t="s">
        <v>121</v>
      </c>
      <c r="E28" s="39" t="s">
        <v>122</v>
      </c>
      <c r="F28" s="40" t="s">
        <v>37</v>
      </c>
      <c r="G28" s="40" t="s">
        <v>24</v>
      </c>
      <c r="H28" s="40"/>
      <c r="I28" s="62"/>
      <c r="J28" s="382">
        <v>45.99</v>
      </c>
      <c r="K28" s="112" t="str">
        <f>IF(ISBLANK(J28),"",IF(J28&lt;=40.05,"KSM",IF(J28&lt;=42.05,"I A",IF(J28&lt;=44.84,"II A",IF(J28&lt;=48.34,"III A",IF(J28&lt;=52.34,"I JA",IF(J28&lt;=56.04,"II JA",IF(J28&lt;=58.84,"III JA"))))))))</f>
        <v>III A</v>
      </c>
      <c r="L28" s="40" t="s">
        <v>123</v>
      </c>
      <c r="M28" s="16" t="s">
        <v>1048</v>
      </c>
      <c r="O28" s="10">
        <v>4</v>
      </c>
      <c r="P28" s="10">
        <v>4</v>
      </c>
    </row>
    <row r="29" spans="1:16" s="20" customFormat="1" ht="15" customHeight="1" thickBot="1">
      <c r="C29" s="11">
        <v>5</v>
      </c>
      <c r="D29" s="11" t="s">
        <v>1007</v>
      </c>
      <c r="E29" s="3"/>
      <c r="F29" s="3"/>
      <c r="G29" s="3"/>
      <c r="H29" s="18"/>
      <c r="I29" s="18"/>
      <c r="J29" s="380"/>
      <c r="K29" s="19"/>
    </row>
    <row r="30" spans="1:16" s="34" customFormat="1" ht="13.5" customHeight="1" thickBot="1">
      <c r="A30" s="23" t="s">
        <v>49</v>
      </c>
      <c r="B30" s="178" t="s">
        <v>50</v>
      </c>
      <c r="C30" s="236" t="s">
        <v>4</v>
      </c>
      <c r="D30" s="26" t="s">
        <v>5</v>
      </c>
      <c r="E30" s="27" t="s">
        <v>6</v>
      </c>
      <c r="F30" s="28" t="s">
        <v>7</v>
      </c>
      <c r="G30" s="28" t="s">
        <v>8</v>
      </c>
      <c r="H30" s="28" t="s">
        <v>51</v>
      </c>
      <c r="I30" s="28" t="s">
        <v>10</v>
      </c>
      <c r="J30" s="381" t="s">
        <v>221</v>
      </c>
      <c r="K30" s="58" t="s">
        <v>12</v>
      </c>
      <c r="L30" s="33" t="s">
        <v>13</v>
      </c>
      <c r="O30" s="118" t="s">
        <v>55</v>
      </c>
      <c r="P30" s="118" t="s">
        <v>56</v>
      </c>
    </row>
    <row r="31" spans="1:16" ht="18" customHeight="1">
      <c r="A31" s="60">
        <v>1</v>
      </c>
      <c r="B31" s="112" t="s">
        <v>1049</v>
      </c>
      <c r="C31" s="37" t="s">
        <v>90</v>
      </c>
      <c r="D31" s="38" t="s">
        <v>96</v>
      </c>
      <c r="E31" s="39">
        <v>37968</v>
      </c>
      <c r="F31" s="40" t="s">
        <v>66</v>
      </c>
      <c r="G31" s="40" t="s">
        <v>67</v>
      </c>
      <c r="H31" s="40"/>
      <c r="I31" s="62"/>
      <c r="J31" s="382" t="s">
        <v>1050</v>
      </c>
      <c r="K31" s="112"/>
      <c r="L31" s="40" t="s">
        <v>97</v>
      </c>
      <c r="M31" s="16" t="s">
        <v>98</v>
      </c>
      <c r="O31" s="10">
        <v>5</v>
      </c>
      <c r="P31" s="10">
        <v>1</v>
      </c>
    </row>
    <row r="32" spans="1:16" ht="18" customHeight="1">
      <c r="A32" s="60">
        <v>2</v>
      </c>
      <c r="B32" s="112" t="s">
        <v>1051</v>
      </c>
      <c r="C32" s="37" t="s">
        <v>1052</v>
      </c>
      <c r="D32" s="38" t="s">
        <v>1053</v>
      </c>
      <c r="E32" s="39" t="s">
        <v>798</v>
      </c>
      <c r="F32" s="40" t="s">
        <v>556</v>
      </c>
      <c r="G32" s="40" t="s">
        <v>557</v>
      </c>
      <c r="H32" s="40"/>
      <c r="I32" s="62"/>
      <c r="J32" s="382">
        <v>45.79</v>
      </c>
      <c r="K32" s="112" t="str">
        <f>IF(ISBLANK(J32),"",IF(J32&lt;=40.05,"KSM",IF(J32&lt;=42.05,"I A",IF(J32&lt;=44.84,"II A",IF(J32&lt;=48.34,"III A",IF(J32&lt;=52.34,"I JA",IF(J32&lt;=56.04,"II JA",IF(J32&lt;=58.84,"III JA"))))))))</f>
        <v>III A</v>
      </c>
      <c r="L32" s="40" t="s">
        <v>1054</v>
      </c>
      <c r="M32" s="16" t="s">
        <v>1055</v>
      </c>
      <c r="O32" s="10">
        <v>5</v>
      </c>
      <c r="P32" s="10">
        <v>2</v>
      </c>
    </row>
    <row r="33" spans="1:16" ht="18" customHeight="1">
      <c r="A33" s="60">
        <v>3</v>
      </c>
      <c r="B33" s="112" t="s">
        <v>1056</v>
      </c>
      <c r="C33" s="37" t="s">
        <v>271</v>
      </c>
      <c r="D33" s="38" t="s">
        <v>1057</v>
      </c>
      <c r="E33" s="39">
        <v>37482</v>
      </c>
      <c r="F33" s="40" t="s">
        <v>92</v>
      </c>
      <c r="G33" s="40" t="s">
        <v>93</v>
      </c>
      <c r="H33" s="40"/>
      <c r="I33" s="62"/>
      <c r="J33" s="382">
        <v>44.73</v>
      </c>
      <c r="K33" s="112" t="str">
        <f>IF(ISBLANK(J33),"",IF(J33&lt;=40.05,"KSM",IF(J33&lt;=42.05,"I A",IF(J33&lt;=44.84,"II A",IF(J33&lt;=48.34,"III A",IF(J33&lt;=52.34,"I JA",IF(J33&lt;=56.04,"II JA",IF(J33&lt;=58.84,"III JA"))))))))</f>
        <v>II A</v>
      </c>
      <c r="L33" s="40" t="s">
        <v>1058</v>
      </c>
      <c r="M33" s="16" t="s">
        <v>1059</v>
      </c>
      <c r="O33" s="10">
        <v>5</v>
      </c>
      <c r="P33" s="10">
        <v>3</v>
      </c>
    </row>
    <row r="34" spans="1:16" ht="18" customHeight="1">
      <c r="A34" s="60">
        <v>4</v>
      </c>
      <c r="B34" s="112" t="s">
        <v>856</v>
      </c>
      <c r="C34" s="37" t="s">
        <v>105</v>
      </c>
      <c r="D34" s="38" t="s">
        <v>106</v>
      </c>
      <c r="E34" s="39" t="s">
        <v>107</v>
      </c>
      <c r="F34" s="40" t="s">
        <v>108</v>
      </c>
      <c r="G34" s="40" t="s">
        <v>87</v>
      </c>
      <c r="H34" s="40"/>
      <c r="I34" s="62"/>
      <c r="J34" s="382">
        <v>44.81</v>
      </c>
      <c r="K34" s="112" t="str">
        <f>IF(ISBLANK(J34),"",IF(J34&lt;=40.05,"KSM",IF(J34&lt;=42.05,"I A",IF(J34&lt;=44.84,"II A",IF(J34&lt;=48.34,"III A",IF(J34&lt;=52.34,"I JA",IF(J34&lt;=56.04,"II JA",IF(J34&lt;=58.84,"III JA"))))))))</f>
        <v>II A</v>
      </c>
      <c r="L34" s="40" t="s">
        <v>109</v>
      </c>
      <c r="M34" s="16" t="s">
        <v>1060</v>
      </c>
      <c r="O34" s="10">
        <v>5</v>
      </c>
      <c r="P34" s="10">
        <v>4</v>
      </c>
    </row>
    <row r="35" spans="1:16" ht="18.75" customHeight="1">
      <c r="A35" s="68"/>
      <c r="B35" s="68"/>
      <c r="C35" s="70"/>
      <c r="D35" s="71"/>
      <c r="E35" s="72"/>
      <c r="F35" s="73"/>
      <c r="G35" s="73"/>
      <c r="H35" s="73"/>
      <c r="I35" s="74"/>
      <c r="J35" s="383"/>
      <c r="K35" s="68"/>
      <c r="L35" s="73"/>
      <c r="M35" s="16"/>
    </row>
    <row r="36" spans="1:16" ht="18.75" customHeight="1">
      <c r="A36" s="68"/>
      <c r="B36" s="68"/>
      <c r="C36" s="70"/>
      <c r="D36" s="71"/>
      <c r="E36" s="72"/>
      <c r="F36" s="73"/>
      <c r="G36" s="73"/>
      <c r="H36" s="73"/>
      <c r="I36" s="74"/>
      <c r="J36" s="383"/>
      <c r="K36" s="68"/>
      <c r="L36" s="73"/>
      <c r="M36" s="16"/>
    </row>
    <row r="37" spans="1:16" s="20" customFormat="1" ht="15.6">
      <c r="C37" s="2" t="s">
        <v>1006</v>
      </c>
      <c r="D37" s="2"/>
      <c r="E37" s="3"/>
      <c r="F37" s="3"/>
      <c r="G37" s="3"/>
      <c r="H37" s="18"/>
      <c r="I37" s="18"/>
      <c r="J37" s="380"/>
      <c r="K37" s="19"/>
    </row>
    <row r="38" spans="1:16" s="20" customFormat="1" ht="15" customHeight="1" thickBot="1">
      <c r="C38" s="11">
        <v>6</v>
      </c>
      <c r="D38" s="11" t="s">
        <v>1007</v>
      </c>
      <c r="E38" s="3"/>
      <c r="F38" s="3"/>
      <c r="G38" s="3"/>
      <c r="H38" s="18"/>
      <c r="I38" s="18"/>
      <c r="J38" s="380"/>
      <c r="K38" s="19"/>
    </row>
    <row r="39" spans="1:16" s="34" customFormat="1" ht="13.5" customHeight="1" thickBot="1">
      <c r="A39" s="23" t="s">
        <v>49</v>
      </c>
      <c r="B39" s="178" t="s">
        <v>50</v>
      </c>
      <c r="C39" s="236" t="s">
        <v>4</v>
      </c>
      <c r="D39" s="26" t="s">
        <v>5</v>
      </c>
      <c r="E39" s="27" t="s">
        <v>6</v>
      </c>
      <c r="F39" s="28" t="s">
        <v>7</v>
      </c>
      <c r="G39" s="28" t="s">
        <v>8</v>
      </c>
      <c r="H39" s="28" t="s">
        <v>51</v>
      </c>
      <c r="I39" s="28" t="s">
        <v>10</v>
      </c>
      <c r="J39" s="381" t="s">
        <v>221</v>
      </c>
      <c r="K39" s="58" t="s">
        <v>12</v>
      </c>
      <c r="L39" s="33" t="s">
        <v>13</v>
      </c>
      <c r="O39" s="118" t="s">
        <v>55</v>
      </c>
      <c r="P39" s="118" t="s">
        <v>56</v>
      </c>
    </row>
    <row r="40" spans="1:16" ht="18" customHeight="1">
      <c r="A40" s="60">
        <v>1</v>
      </c>
      <c r="B40" s="112"/>
      <c r="C40" s="37"/>
      <c r="D40" s="38"/>
      <c r="E40" s="39"/>
      <c r="F40" s="40"/>
      <c r="G40" s="40"/>
      <c r="H40" s="40"/>
      <c r="I40" s="62"/>
      <c r="J40" s="382"/>
      <c r="K40" s="112"/>
      <c r="L40" s="40"/>
      <c r="M40" s="16"/>
    </row>
    <row r="41" spans="1:16" ht="18" customHeight="1">
      <c r="A41" s="60">
        <v>2</v>
      </c>
      <c r="B41" s="112"/>
      <c r="C41" s="37"/>
      <c r="D41" s="38"/>
      <c r="E41" s="39"/>
      <c r="F41" s="40"/>
      <c r="G41" s="40"/>
      <c r="H41" s="40"/>
      <c r="I41" s="62"/>
      <c r="J41" s="382"/>
      <c r="K41" s="112"/>
      <c r="L41" s="40"/>
      <c r="M41" s="16" t="s">
        <v>1061</v>
      </c>
      <c r="O41" s="10">
        <v>6</v>
      </c>
      <c r="P41" s="10">
        <v>2</v>
      </c>
    </row>
    <row r="42" spans="1:16" ht="18" customHeight="1">
      <c r="A42" s="60">
        <v>3</v>
      </c>
      <c r="B42" s="112" t="s">
        <v>847</v>
      </c>
      <c r="C42" s="37" t="s">
        <v>848</v>
      </c>
      <c r="D42" s="38" t="s">
        <v>849</v>
      </c>
      <c r="E42" s="39" t="s">
        <v>760</v>
      </c>
      <c r="F42" s="40" t="s">
        <v>187</v>
      </c>
      <c r="G42" s="40"/>
      <c r="H42" s="40" t="s">
        <v>850</v>
      </c>
      <c r="I42" s="62"/>
      <c r="J42" s="382">
        <v>42.95</v>
      </c>
      <c r="K42" s="112" t="str">
        <f>IF(ISBLANK(J42),"",IF(J42&lt;=40.05,"KSM",IF(J42&lt;=42.05,"I A",IF(J42&lt;=44.84,"II A",IF(J42&lt;=48.34,"III A",IF(J42&lt;=52.34,"I JA",IF(J42&lt;=56.04,"II JA",IF(J42&lt;=58.84,"III JA"))))))))</f>
        <v>II A</v>
      </c>
      <c r="L42" s="40" t="s">
        <v>851</v>
      </c>
      <c r="M42" s="16" t="s">
        <v>1062</v>
      </c>
      <c r="O42" s="10">
        <v>6</v>
      </c>
      <c r="P42" s="10">
        <v>3</v>
      </c>
    </row>
    <row r="43" spans="1:16" ht="18" customHeight="1">
      <c r="A43" s="60">
        <v>4</v>
      </c>
      <c r="B43" s="112" t="s">
        <v>668</v>
      </c>
      <c r="C43" s="37" t="s">
        <v>269</v>
      </c>
      <c r="D43" s="38" t="s">
        <v>669</v>
      </c>
      <c r="E43" s="39" t="s">
        <v>670</v>
      </c>
      <c r="F43" s="40" t="s">
        <v>187</v>
      </c>
      <c r="G43" s="40" t="s">
        <v>24</v>
      </c>
      <c r="H43" s="40"/>
      <c r="I43" s="62"/>
      <c r="J43" s="382">
        <v>44.25</v>
      </c>
      <c r="K43" s="112" t="str">
        <f>IF(ISBLANK(J43),"",IF(J43&lt;=40.05,"KSM",IF(J43&lt;=42.05,"I A",IF(J43&lt;=44.84,"II A",IF(J43&lt;=48.34,"III A",IF(J43&lt;=52.34,"I JA",IF(J43&lt;=56.04,"II JA",IF(J43&lt;=58.84,"III JA"))))))))</f>
        <v>II A</v>
      </c>
      <c r="L43" s="40" t="s">
        <v>671</v>
      </c>
      <c r="M43" s="16" t="s">
        <v>1063</v>
      </c>
      <c r="O43" s="10">
        <v>6</v>
      </c>
      <c r="P43" s="10">
        <v>4</v>
      </c>
    </row>
    <row r="44" spans="1:16" s="20" customFormat="1" ht="15" customHeight="1" thickBot="1">
      <c r="C44" s="11">
        <v>7</v>
      </c>
      <c r="D44" s="11" t="s">
        <v>1007</v>
      </c>
      <c r="E44" s="3"/>
      <c r="F44" s="3"/>
      <c r="G44" s="3"/>
      <c r="H44" s="18"/>
      <c r="I44" s="18"/>
      <c r="J44" s="380"/>
      <c r="K44" s="19"/>
    </row>
    <row r="45" spans="1:16" s="34" customFormat="1" ht="13.5" customHeight="1" thickBot="1">
      <c r="A45" s="23" t="s">
        <v>49</v>
      </c>
      <c r="B45" s="178" t="s">
        <v>50</v>
      </c>
      <c r="C45" s="236" t="s">
        <v>4</v>
      </c>
      <c r="D45" s="26" t="s">
        <v>5</v>
      </c>
      <c r="E45" s="27" t="s">
        <v>6</v>
      </c>
      <c r="F45" s="28" t="s">
        <v>7</v>
      </c>
      <c r="G45" s="28" t="s">
        <v>8</v>
      </c>
      <c r="H45" s="28" t="s">
        <v>51</v>
      </c>
      <c r="I45" s="28" t="s">
        <v>10</v>
      </c>
      <c r="J45" s="381" t="s">
        <v>221</v>
      </c>
      <c r="K45" s="58" t="s">
        <v>12</v>
      </c>
      <c r="L45" s="33" t="s">
        <v>13</v>
      </c>
      <c r="O45" s="118" t="s">
        <v>55</v>
      </c>
      <c r="P45" s="118" t="s">
        <v>56</v>
      </c>
    </row>
    <row r="46" spans="1:16" ht="18" customHeight="1">
      <c r="A46" s="60">
        <v>1</v>
      </c>
      <c r="B46" s="112"/>
      <c r="C46" s="37"/>
      <c r="D46" s="38"/>
      <c r="E46" s="39"/>
      <c r="F46" s="40"/>
      <c r="G46" s="40"/>
      <c r="H46" s="40"/>
      <c r="I46" s="62"/>
      <c r="J46" s="382"/>
      <c r="K46" s="112"/>
      <c r="L46" s="40"/>
      <c r="M46" s="16"/>
    </row>
    <row r="47" spans="1:16" ht="18" customHeight="1">
      <c r="A47" s="60">
        <v>2</v>
      </c>
      <c r="B47" s="112"/>
      <c r="C47" s="37"/>
      <c r="D47" s="38"/>
      <c r="E47" s="39"/>
      <c r="F47" s="40"/>
      <c r="G47" s="40"/>
      <c r="H47" s="40"/>
      <c r="I47" s="62"/>
      <c r="J47" s="382"/>
      <c r="K47" s="112"/>
      <c r="L47" s="40"/>
      <c r="M47" s="16"/>
      <c r="N47" s="16" t="s">
        <v>1064</v>
      </c>
      <c r="O47" s="10">
        <v>7</v>
      </c>
      <c r="P47" s="10">
        <v>2</v>
      </c>
    </row>
    <row r="48" spans="1:16" ht="18" customHeight="1">
      <c r="A48" s="60">
        <v>3</v>
      </c>
      <c r="B48" s="112">
        <v>7</v>
      </c>
      <c r="C48" s="37" t="s">
        <v>156</v>
      </c>
      <c r="D48" s="38" t="s">
        <v>157</v>
      </c>
      <c r="E48" s="39" t="s">
        <v>158</v>
      </c>
      <c r="F48" s="40" t="s">
        <v>132</v>
      </c>
      <c r="G48" s="40" t="s">
        <v>87</v>
      </c>
      <c r="H48" s="40"/>
      <c r="I48" s="62"/>
      <c r="J48" s="382">
        <v>43.73</v>
      </c>
      <c r="K48" s="112" t="str">
        <f>IF(ISBLANK(J48),"",IF(J48&lt;=40.05,"KSM",IF(J48&lt;=42.05,"I A",IF(J48&lt;=44.84,"II A",IF(J48&lt;=48.34,"III A",IF(J48&lt;=52.34,"I JA",IF(J48&lt;=56.04,"II JA",IF(J48&lt;=58.84,"III JA"))))))))</f>
        <v>II A</v>
      </c>
      <c r="L48" s="40" t="s">
        <v>159</v>
      </c>
      <c r="M48" s="16" t="s">
        <v>1065</v>
      </c>
      <c r="O48" s="10">
        <v>7</v>
      </c>
      <c r="P48" s="10">
        <v>3</v>
      </c>
    </row>
    <row r="49" spans="1:16" ht="18" customHeight="1">
      <c r="A49" s="60">
        <v>4</v>
      </c>
      <c r="B49" s="112" t="s">
        <v>1066</v>
      </c>
      <c r="C49" s="37" t="s">
        <v>201</v>
      </c>
      <c r="D49" s="38" t="s">
        <v>1067</v>
      </c>
      <c r="E49" s="39">
        <v>37692</v>
      </c>
      <c r="F49" s="40" t="s">
        <v>66</v>
      </c>
      <c r="G49" s="40" t="s">
        <v>67</v>
      </c>
      <c r="H49" s="40"/>
      <c r="I49" s="62"/>
      <c r="J49" s="382">
        <v>43.5</v>
      </c>
      <c r="K49" s="112" t="str">
        <f>IF(ISBLANK(J49),"",IF(J49&lt;=40.05,"KSM",IF(J49&lt;=42.05,"I A",IF(J49&lt;=44.84,"II A",IF(J49&lt;=48.34,"III A",IF(J49&lt;=52.34,"I JA",IF(J49&lt;=56.04,"II JA",IF(J49&lt;=58.84,"III JA"))))))))</f>
        <v>II A</v>
      </c>
      <c r="L49" s="40" t="s">
        <v>1068</v>
      </c>
      <c r="M49" s="16" t="s">
        <v>1069</v>
      </c>
      <c r="O49" s="10">
        <v>7</v>
      </c>
      <c r="P49" s="10">
        <v>4</v>
      </c>
    </row>
    <row r="50" spans="1:16" s="20" customFormat="1" ht="15" customHeight="1" thickBot="1">
      <c r="C50" s="11">
        <v>8</v>
      </c>
      <c r="D50" s="11" t="s">
        <v>1007</v>
      </c>
      <c r="E50" s="3"/>
      <c r="F50" s="3"/>
      <c r="G50" s="3"/>
      <c r="H50" s="18"/>
      <c r="I50" s="18"/>
      <c r="J50" s="380"/>
      <c r="K50" s="19"/>
    </row>
    <row r="51" spans="1:16" s="34" customFormat="1" ht="13.5" customHeight="1" thickBot="1">
      <c r="A51" s="23" t="s">
        <v>49</v>
      </c>
      <c r="B51" s="178" t="s">
        <v>50</v>
      </c>
      <c r="C51" s="236" t="s">
        <v>4</v>
      </c>
      <c r="D51" s="26" t="s">
        <v>5</v>
      </c>
      <c r="E51" s="27" t="s">
        <v>6</v>
      </c>
      <c r="F51" s="28" t="s">
        <v>7</v>
      </c>
      <c r="G51" s="28" t="s">
        <v>8</v>
      </c>
      <c r="H51" s="28" t="s">
        <v>51</v>
      </c>
      <c r="I51" s="28" t="s">
        <v>10</v>
      </c>
      <c r="J51" s="381" t="s">
        <v>221</v>
      </c>
      <c r="K51" s="58" t="s">
        <v>12</v>
      </c>
      <c r="L51" s="33" t="s">
        <v>13</v>
      </c>
      <c r="O51" s="118" t="s">
        <v>55</v>
      </c>
      <c r="P51" s="118" t="s">
        <v>56</v>
      </c>
    </row>
    <row r="52" spans="1:16" ht="18" customHeight="1">
      <c r="A52" s="60">
        <v>1</v>
      </c>
      <c r="B52" s="112"/>
      <c r="C52" s="37"/>
      <c r="D52" s="38"/>
      <c r="E52" s="39"/>
      <c r="F52" s="40"/>
      <c r="G52" s="40"/>
      <c r="H52" s="40"/>
      <c r="I52" s="62"/>
      <c r="J52" s="382"/>
      <c r="K52" s="112"/>
      <c r="L52" s="40"/>
      <c r="M52" s="16"/>
    </row>
    <row r="53" spans="1:16" ht="18" customHeight="1">
      <c r="A53" s="60">
        <v>2</v>
      </c>
      <c r="B53" s="112"/>
      <c r="C53" s="37"/>
      <c r="D53" s="38"/>
      <c r="E53" s="39"/>
      <c r="F53" s="40"/>
      <c r="G53" s="40"/>
      <c r="H53" s="40"/>
      <c r="I53" s="62"/>
      <c r="J53" s="382"/>
      <c r="K53" s="112"/>
      <c r="L53" s="40"/>
      <c r="M53" s="16"/>
      <c r="O53" s="10">
        <v>8</v>
      </c>
      <c r="P53" s="10">
        <v>2</v>
      </c>
    </row>
    <row r="54" spans="1:16" ht="18" customHeight="1">
      <c r="A54" s="60">
        <v>3</v>
      </c>
      <c r="B54" s="112">
        <v>6</v>
      </c>
      <c r="C54" s="37" t="s">
        <v>654</v>
      </c>
      <c r="D54" s="38" t="s">
        <v>643</v>
      </c>
      <c r="E54" s="39" t="s">
        <v>655</v>
      </c>
      <c r="F54" s="40" t="s">
        <v>132</v>
      </c>
      <c r="G54" s="40" t="s">
        <v>87</v>
      </c>
      <c r="H54" s="40"/>
      <c r="I54" s="62"/>
      <c r="J54" s="382">
        <v>42.37</v>
      </c>
      <c r="K54" s="112" t="str">
        <f>IF(ISBLANK(J54),"",IF(J54&lt;=40.05,"KSM",IF(J54&lt;=42.05,"I A",IF(J54&lt;=44.84,"II A",IF(J54&lt;=48.34,"III A",IF(J54&lt;=52.34,"I JA",IF(J54&lt;=56.04,"II JA",IF(J54&lt;=58.84,"III JA"))))))))</f>
        <v>II A</v>
      </c>
      <c r="L54" s="40" t="s">
        <v>88</v>
      </c>
      <c r="M54" s="16" t="s">
        <v>1070</v>
      </c>
      <c r="O54" s="10">
        <v>8</v>
      </c>
      <c r="P54" s="10">
        <v>3</v>
      </c>
    </row>
    <row r="55" spans="1:16" ht="18" customHeight="1">
      <c r="A55" s="60">
        <v>4</v>
      </c>
      <c r="B55" s="112" t="s">
        <v>1071</v>
      </c>
      <c r="C55" s="37" t="s">
        <v>76</v>
      </c>
      <c r="D55" s="38" t="s">
        <v>77</v>
      </c>
      <c r="E55" s="39" t="s">
        <v>78</v>
      </c>
      <c r="F55" s="40" t="s">
        <v>79</v>
      </c>
      <c r="G55" s="40" t="s">
        <v>80</v>
      </c>
      <c r="H55" s="40"/>
      <c r="I55" s="62"/>
      <c r="J55" s="382">
        <v>44.39</v>
      </c>
      <c r="K55" s="112" t="str">
        <f>IF(ISBLANK(J55),"",IF(J55&lt;=40.05,"KSM",IF(J55&lt;=42.05,"I A",IF(J55&lt;=44.84,"II A",IF(J55&lt;=48.34,"III A",IF(J55&lt;=52.34,"I JA",IF(J55&lt;=56.04,"II JA",IF(J55&lt;=58.84,"III JA"))))))))</f>
        <v>II A</v>
      </c>
      <c r="L55" s="40" t="s">
        <v>81</v>
      </c>
      <c r="M55" s="16" t="s">
        <v>98</v>
      </c>
      <c r="N55" s="10" t="s">
        <v>1072</v>
      </c>
      <c r="O55" s="10">
        <v>8</v>
      </c>
      <c r="P55" s="10">
        <v>4</v>
      </c>
    </row>
  </sheetData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0"/>
  <sheetViews>
    <sheetView topLeftCell="A11" zoomScale="99" zoomScaleNormal="99" workbookViewId="0">
      <selection activeCell="J29" sqref="J29"/>
    </sheetView>
  </sheetViews>
  <sheetFormatPr defaultColWidth="9.109375" defaultRowHeight="13.2"/>
  <cols>
    <col min="1" max="2" width="5.6640625" style="10" customWidth="1"/>
    <col min="3" max="3" width="11.109375" style="10" customWidth="1"/>
    <col min="4" max="4" width="16.6640625" style="10" customWidth="1"/>
    <col min="5" max="5" width="10.6640625" style="46" customWidth="1"/>
    <col min="6" max="6" width="13.6640625" style="22" customWidth="1"/>
    <col min="7" max="7" width="11.88671875" style="22" customWidth="1"/>
    <col min="8" max="8" width="6.6640625" style="22" customWidth="1"/>
    <col min="9" max="9" width="5.88671875" style="22" bestFit="1" customWidth="1"/>
    <col min="10" max="10" width="9.109375" style="384" customWidth="1"/>
    <col min="11" max="11" width="6.44140625" style="53" bestFit="1" customWidth="1"/>
    <col min="12" max="12" width="24" style="16" customWidth="1"/>
    <col min="13" max="13" width="4.88671875" style="10" hidden="1" customWidth="1"/>
    <col min="14" max="14" width="3.6640625" style="10" hidden="1" customWidth="1"/>
    <col min="15" max="15" width="3" style="10" hidden="1" customWidth="1"/>
    <col min="16" max="16" width="2" style="10" hidden="1" customWidth="1"/>
    <col min="17" max="17" width="5.109375" style="10" customWidth="1"/>
    <col min="18" max="16384" width="9.109375" style="10"/>
  </cols>
  <sheetData>
    <row r="1" spans="1:16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16" s="2" customFormat="1" ht="15.6">
      <c r="A2" s="2" t="s">
        <v>1005</v>
      </c>
      <c r="D2" s="3"/>
      <c r="E2" s="4"/>
      <c r="F2" s="4"/>
      <c r="G2" s="5"/>
      <c r="H2" s="5"/>
      <c r="I2" s="6"/>
      <c r="J2" s="6"/>
      <c r="K2" s="6"/>
      <c r="L2" s="8"/>
    </row>
    <row r="3" spans="1:16" s="16" customFormat="1" ht="12" customHeight="1">
      <c r="A3" s="10"/>
      <c r="B3" s="10"/>
      <c r="C3" s="10"/>
      <c r="D3" s="11"/>
      <c r="E3" s="12"/>
      <c r="F3" s="13"/>
      <c r="G3" s="13"/>
      <c r="H3" s="13"/>
      <c r="I3" s="13"/>
      <c r="J3" s="84"/>
      <c r="K3" s="15"/>
      <c r="L3" s="50"/>
    </row>
    <row r="4" spans="1:16" s="20" customFormat="1" ht="15.6">
      <c r="C4" s="2" t="s">
        <v>1006</v>
      </c>
      <c r="D4" s="2"/>
      <c r="E4" s="3"/>
      <c r="F4" s="3"/>
      <c r="G4" s="3"/>
      <c r="H4" s="18"/>
      <c r="I4" s="18"/>
      <c r="J4" s="380"/>
      <c r="K4" s="19"/>
    </row>
    <row r="5" spans="1:16" s="20" customFormat="1" ht="15" customHeight="1" thickBot="1">
      <c r="C5" s="11"/>
      <c r="D5" s="11" t="s">
        <v>684</v>
      </c>
      <c r="E5" s="3"/>
      <c r="F5" s="3"/>
      <c r="G5" s="3"/>
      <c r="H5" s="18"/>
      <c r="I5" s="18"/>
      <c r="J5" s="380"/>
      <c r="K5" s="19"/>
    </row>
    <row r="6" spans="1:16" s="34" customFormat="1" ht="13.5" customHeight="1" thickBot="1">
      <c r="A6" s="23" t="s">
        <v>46</v>
      </c>
      <c r="B6" s="178" t="s">
        <v>50</v>
      </c>
      <c r="C6" s="236" t="s">
        <v>4</v>
      </c>
      <c r="D6" s="26" t="s">
        <v>5</v>
      </c>
      <c r="E6" s="27" t="s">
        <v>6</v>
      </c>
      <c r="F6" s="28" t="s">
        <v>7</v>
      </c>
      <c r="G6" s="28" t="s">
        <v>8</v>
      </c>
      <c r="H6" s="28" t="s">
        <v>51</v>
      </c>
      <c r="I6" s="28" t="s">
        <v>10</v>
      </c>
      <c r="J6" s="381" t="s">
        <v>221</v>
      </c>
      <c r="K6" s="58" t="s">
        <v>12</v>
      </c>
      <c r="L6" s="33" t="s">
        <v>13</v>
      </c>
      <c r="O6" s="118" t="s">
        <v>55</v>
      </c>
      <c r="P6" s="118" t="s">
        <v>56</v>
      </c>
    </row>
    <row r="7" spans="1:16" ht="18" customHeight="1">
      <c r="A7" s="60">
        <v>1</v>
      </c>
      <c r="B7" s="112">
        <v>6</v>
      </c>
      <c r="C7" s="37" t="s">
        <v>654</v>
      </c>
      <c r="D7" s="38" t="s">
        <v>643</v>
      </c>
      <c r="E7" s="39" t="s">
        <v>655</v>
      </c>
      <c r="F7" s="40" t="s">
        <v>132</v>
      </c>
      <c r="G7" s="40" t="s">
        <v>87</v>
      </c>
      <c r="H7" s="40"/>
      <c r="I7" s="62">
        <v>18</v>
      </c>
      <c r="J7" s="382">
        <v>42.37</v>
      </c>
      <c r="K7" s="112" t="str">
        <f t="shared" ref="K7:K29" si="0">IF(ISBLANK(J7),"",IF(J7&lt;=40.05,"KSM",IF(J7&lt;=42.05,"I A",IF(J7&lt;=44.84,"II A",IF(J7&lt;=48.34,"III A",IF(J7&lt;=52.34,"I JA",IF(J7&lt;=56.04,"II JA",IF(J7&lt;=58.84,"III JA"))))))))</f>
        <v>II A</v>
      </c>
      <c r="L7" s="40" t="s">
        <v>88</v>
      </c>
      <c r="M7" s="16" t="s">
        <v>1070</v>
      </c>
      <c r="O7" s="10">
        <v>8</v>
      </c>
      <c r="P7" s="10">
        <v>3</v>
      </c>
    </row>
    <row r="8" spans="1:16" ht="18" customHeight="1">
      <c r="A8" s="60">
        <v>2</v>
      </c>
      <c r="B8" s="112" t="s">
        <v>847</v>
      </c>
      <c r="C8" s="37" t="s">
        <v>848</v>
      </c>
      <c r="D8" s="38" t="s">
        <v>849</v>
      </c>
      <c r="E8" s="39" t="s">
        <v>760</v>
      </c>
      <c r="F8" s="40" t="s">
        <v>187</v>
      </c>
      <c r="G8" s="40"/>
      <c r="H8" s="40" t="s">
        <v>850</v>
      </c>
      <c r="I8" s="62">
        <v>14</v>
      </c>
      <c r="J8" s="382">
        <v>42.95</v>
      </c>
      <c r="K8" s="112" t="str">
        <f t="shared" si="0"/>
        <v>II A</v>
      </c>
      <c r="L8" s="40" t="s">
        <v>851</v>
      </c>
      <c r="M8" s="16" t="s">
        <v>1062</v>
      </c>
      <c r="O8" s="10">
        <v>6</v>
      </c>
      <c r="P8" s="10">
        <v>3</v>
      </c>
    </row>
    <row r="9" spans="1:16" ht="18" customHeight="1">
      <c r="A9" s="60">
        <v>3</v>
      </c>
      <c r="B9" s="112" t="s">
        <v>1066</v>
      </c>
      <c r="C9" s="37" t="s">
        <v>201</v>
      </c>
      <c r="D9" s="38" t="s">
        <v>1067</v>
      </c>
      <c r="E9" s="39">
        <v>37692</v>
      </c>
      <c r="F9" s="40" t="s">
        <v>66</v>
      </c>
      <c r="G9" s="40" t="s">
        <v>67</v>
      </c>
      <c r="H9" s="40"/>
      <c r="I9" s="62">
        <v>11</v>
      </c>
      <c r="J9" s="382">
        <v>43.5</v>
      </c>
      <c r="K9" s="112" t="str">
        <f t="shared" si="0"/>
        <v>II A</v>
      </c>
      <c r="L9" s="40" t="s">
        <v>1068</v>
      </c>
      <c r="M9" s="16" t="s">
        <v>1069</v>
      </c>
      <c r="O9" s="10">
        <v>7</v>
      </c>
      <c r="P9" s="10">
        <v>4</v>
      </c>
    </row>
    <row r="10" spans="1:16" ht="18" customHeight="1">
      <c r="A10" s="60">
        <v>4</v>
      </c>
      <c r="B10" s="112">
        <v>7</v>
      </c>
      <c r="C10" s="37" t="s">
        <v>156</v>
      </c>
      <c r="D10" s="38" t="s">
        <v>157</v>
      </c>
      <c r="E10" s="39" t="s">
        <v>158</v>
      </c>
      <c r="F10" s="40" t="s">
        <v>132</v>
      </c>
      <c r="G10" s="40" t="s">
        <v>87</v>
      </c>
      <c r="H10" s="40"/>
      <c r="I10" s="62">
        <v>9</v>
      </c>
      <c r="J10" s="382">
        <v>43.73</v>
      </c>
      <c r="K10" s="112" t="str">
        <f t="shared" si="0"/>
        <v>II A</v>
      </c>
      <c r="L10" s="40" t="s">
        <v>159</v>
      </c>
      <c r="M10" s="16" t="s">
        <v>1065</v>
      </c>
      <c r="O10" s="10">
        <v>7</v>
      </c>
      <c r="P10" s="10">
        <v>3</v>
      </c>
    </row>
    <row r="11" spans="1:16" ht="18" customHeight="1">
      <c r="A11" s="60">
        <v>5</v>
      </c>
      <c r="B11" s="112" t="s">
        <v>668</v>
      </c>
      <c r="C11" s="37" t="s">
        <v>269</v>
      </c>
      <c r="D11" s="38" t="s">
        <v>669</v>
      </c>
      <c r="E11" s="39" t="s">
        <v>670</v>
      </c>
      <c r="F11" s="40" t="s">
        <v>187</v>
      </c>
      <c r="G11" s="40" t="s">
        <v>24</v>
      </c>
      <c r="H11" s="40"/>
      <c r="I11" s="62">
        <v>8</v>
      </c>
      <c r="J11" s="382">
        <v>44.25</v>
      </c>
      <c r="K11" s="112" t="str">
        <f t="shared" si="0"/>
        <v>II A</v>
      </c>
      <c r="L11" s="40" t="s">
        <v>671</v>
      </c>
      <c r="M11" s="16" t="s">
        <v>1063</v>
      </c>
      <c r="O11" s="10">
        <v>6</v>
      </c>
      <c r="P11" s="10">
        <v>4</v>
      </c>
    </row>
    <row r="12" spans="1:16" ht="18" customHeight="1">
      <c r="A12" s="60">
        <v>6</v>
      </c>
      <c r="B12" s="112" t="s">
        <v>1071</v>
      </c>
      <c r="C12" s="37" t="s">
        <v>76</v>
      </c>
      <c r="D12" s="38" t="s">
        <v>77</v>
      </c>
      <c r="E12" s="39" t="s">
        <v>78</v>
      </c>
      <c r="F12" s="40" t="s">
        <v>79</v>
      </c>
      <c r="G12" s="40" t="s">
        <v>80</v>
      </c>
      <c r="H12" s="40"/>
      <c r="I12" s="62">
        <v>7</v>
      </c>
      <c r="J12" s="382">
        <v>44.39</v>
      </c>
      <c r="K12" s="112" t="str">
        <f t="shared" si="0"/>
        <v>II A</v>
      </c>
      <c r="L12" s="40" t="s">
        <v>81</v>
      </c>
      <c r="M12" s="16" t="s">
        <v>98</v>
      </c>
      <c r="N12" s="10" t="s">
        <v>1072</v>
      </c>
      <c r="O12" s="10">
        <v>8</v>
      </c>
      <c r="P12" s="10">
        <v>4</v>
      </c>
    </row>
    <row r="13" spans="1:16" ht="18" customHeight="1">
      <c r="A13" s="60">
        <v>7</v>
      </c>
      <c r="B13" s="112" t="s">
        <v>1056</v>
      </c>
      <c r="C13" s="37" t="s">
        <v>271</v>
      </c>
      <c r="D13" s="38" t="s">
        <v>1057</v>
      </c>
      <c r="E13" s="39">
        <v>37482</v>
      </c>
      <c r="F13" s="40" t="s">
        <v>92</v>
      </c>
      <c r="G13" s="40" t="s">
        <v>93</v>
      </c>
      <c r="H13" s="40"/>
      <c r="I13" s="62">
        <v>6</v>
      </c>
      <c r="J13" s="382">
        <v>44.73</v>
      </c>
      <c r="K13" s="112" t="str">
        <f t="shared" si="0"/>
        <v>II A</v>
      </c>
      <c r="L13" s="40" t="s">
        <v>1058</v>
      </c>
      <c r="M13" s="16" t="s">
        <v>1059</v>
      </c>
      <c r="O13" s="10">
        <v>5</v>
      </c>
      <c r="P13" s="10">
        <v>3</v>
      </c>
    </row>
    <row r="14" spans="1:16" ht="18" customHeight="1">
      <c r="A14" s="60">
        <v>8</v>
      </c>
      <c r="B14" s="112" t="s">
        <v>856</v>
      </c>
      <c r="C14" s="37" t="s">
        <v>105</v>
      </c>
      <c r="D14" s="38" t="s">
        <v>106</v>
      </c>
      <c r="E14" s="39" t="s">
        <v>107</v>
      </c>
      <c r="F14" s="40" t="s">
        <v>108</v>
      </c>
      <c r="G14" s="40" t="s">
        <v>87</v>
      </c>
      <c r="H14" s="40"/>
      <c r="I14" s="62">
        <v>5</v>
      </c>
      <c r="J14" s="382">
        <v>44.81</v>
      </c>
      <c r="K14" s="112" t="str">
        <f t="shared" si="0"/>
        <v>II A</v>
      </c>
      <c r="L14" s="40" t="s">
        <v>109</v>
      </c>
      <c r="M14" s="16" t="s">
        <v>1060</v>
      </c>
      <c r="O14" s="10">
        <v>5</v>
      </c>
      <c r="P14" s="10">
        <v>4</v>
      </c>
    </row>
    <row r="15" spans="1:16" ht="18" customHeight="1">
      <c r="A15" s="60">
        <v>9</v>
      </c>
      <c r="B15" s="112" t="s">
        <v>1051</v>
      </c>
      <c r="C15" s="37" t="s">
        <v>1052</v>
      </c>
      <c r="D15" s="38" t="s">
        <v>1053</v>
      </c>
      <c r="E15" s="39" t="s">
        <v>798</v>
      </c>
      <c r="F15" s="40" t="s">
        <v>556</v>
      </c>
      <c r="G15" s="40" t="s">
        <v>557</v>
      </c>
      <c r="H15" s="40"/>
      <c r="I15" s="62">
        <v>4</v>
      </c>
      <c r="J15" s="382">
        <v>45.79</v>
      </c>
      <c r="K15" s="112" t="str">
        <f t="shared" si="0"/>
        <v>III A</v>
      </c>
      <c r="L15" s="40" t="s">
        <v>1054</v>
      </c>
      <c r="M15" s="16" t="s">
        <v>1055</v>
      </c>
      <c r="O15" s="10">
        <v>5</v>
      </c>
      <c r="P15" s="10">
        <v>2</v>
      </c>
    </row>
    <row r="16" spans="1:16" ht="18" customHeight="1">
      <c r="A16" s="60">
        <v>10</v>
      </c>
      <c r="B16" s="112" t="s">
        <v>857</v>
      </c>
      <c r="C16" s="37" t="s">
        <v>120</v>
      </c>
      <c r="D16" s="38" t="s">
        <v>121</v>
      </c>
      <c r="E16" s="39" t="s">
        <v>122</v>
      </c>
      <c r="F16" s="40" t="s">
        <v>37</v>
      </c>
      <c r="G16" s="40" t="s">
        <v>24</v>
      </c>
      <c r="H16" s="40"/>
      <c r="I16" s="62">
        <v>3</v>
      </c>
      <c r="J16" s="382">
        <v>45.99</v>
      </c>
      <c r="K16" s="112" t="str">
        <f t="shared" si="0"/>
        <v>III A</v>
      </c>
      <c r="L16" s="40" t="s">
        <v>123</v>
      </c>
      <c r="M16" s="16" t="s">
        <v>1048</v>
      </c>
      <c r="O16" s="10">
        <v>4</v>
      </c>
      <c r="P16" s="10">
        <v>4</v>
      </c>
    </row>
    <row r="17" spans="1:16" ht="18" customHeight="1">
      <c r="A17" s="60">
        <v>11</v>
      </c>
      <c r="B17" s="112" t="s">
        <v>855</v>
      </c>
      <c r="C17" s="37" t="s">
        <v>212</v>
      </c>
      <c r="D17" s="38" t="s">
        <v>213</v>
      </c>
      <c r="E17" s="39" t="s">
        <v>214</v>
      </c>
      <c r="F17" s="40" t="s">
        <v>108</v>
      </c>
      <c r="G17" s="40" t="s">
        <v>87</v>
      </c>
      <c r="H17" s="40"/>
      <c r="I17" s="62">
        <v>2</v>
      </c>
      <c r="J17" s="382">
        <v>46.06</v>
      </c>
      <c r="K17" s="112" t="str">
        <f t="shared" si="0"/>
        <v>III A</v>
      </c>
      <c r="L17" s="40" t="s">
        <v>216</v>
      </c>
      <c r="M17" s="16" t="s">
        <v>1047</v>
      </c>
      <c r="O17" s="10">
        <v>4</v>
      </c>
      <c r="P17" s="10">
        <v>3</v>
      </c>
    </row>
    <row r="18" spans="1:16" ht="18" customHeight="1">
      <c r="A18" s="60">
        <v>12</v>
      </c>
      <c r="B18" s="112" t="s">
        <v>1043</v>
      </c>
      <c r="C18" s="37" t="s">
        <v>889</v>
      </c>
      <c r="D18" s="38" t="s">
        <v>1044</v>
      </c>
      <c r="E18" s="39">
        <v>37867</v>
      </c>
      <c r="F18" s="40" t="s">
        <v>16</v>
      </c>
      <c r="G18" s="40" t="s">
        <v>541</v>
      </c>
      <c r="H18" s="40"/>
      <c r="I18" s="62" t="s">
        <v>18</v>
      </c>
      <c r="J18" s="382">
        <v>46.63</v>
      </c>
      <c r="K18" s="112" t="str">
        <f t="shared" si="0"/>
        <v>III A</v>
      </c>
      <c r="L18" s="40" t="s">
        <v>1045</v>
      </c>
      <c r="M18" s="16" t="s">
        <v>1046</v>
      </c>
      <c r="O18" s="10">
        <v>4</v>
      </c>
      <c r="P18" s="10">
        <v>2</v>
      </c>
    </row>
    <row r="19" spans="1:16" ht="18" customHeight="1">
      <c r="A19" s="60">
        <v>13</v>
      </c>
      <c r="B19" s="112" t="s">
        <v>1015</v>
      </c>
      <c r="C19" s="37" t="s">
        <v>168</v>
      </c>
      <c r="D19" s="38" t="s">
        <v>169</v>
      </c>
      <c r="E19" s="39">
        <v>37933</v>
      </c>
      <c r="F19" s="40" t="s">
        <v>170</v>
      </c>
      <c r="G19" s="40" t="s">
        <v>171</v>
      </c>
      <c r="H19" s="40"/>
      <c r="I19" s="62" t="s">
        <v>18</v>
      </c>
      <c r="J19" s="382">
        <v>46.99</v>
      </c>
      <c r="K19" s="112" t="str">
        <f t="shared" si="0"/>
        <v>III A</v>
      </c>
      <c r="L19" s="40" t="s">
        <v>172</v>
      </c>
      <c r="M19" s="16" t="s">
        <v>1016</v>
      </c>
      <c r="O19" s="10">
        <v>1</v>
      </c>
      <c r="P19" s="10">
        <v>3</v>
      </c>
    </row>
    <row r="20" spans="1:16" ht="18" customHeight="1">
      <c r="A20" s="60">
        <v>14</v>
      </c>
      <c r="B20" s="112" t="s">
        <v>1021</v>
      </c>
      <c r="C20" s="37" t="s">
        <v>105</v>
      </c>
      <c r="D20" s="38" t="s">
        <v>1022</v>
      </c>
      <c r="E20" s="39" t="s">
        <v>659</v>
      </c>
      <c r="F20" s="40" t="s">
        <v>108</v>
      </c>
      <c r="G20" s="40" t="s">
        <v>87</v>
      </c>
      <c r="H20" s="40"/>
      <c r="I20" s="62">
        <v>1</v>
      </c>
      <c r="J20" s="382">
        <v>47.26</v>
      </c>
      <c r="K20" s="112" t="str">
        <f t="shared" si="0"/>
        <v>III A</v>
      </c>
      <c r="L20" s="40" t="s">
        <v>133</v>
      </c>
      <c r="M20" s="16" t="s">
        <v>98</v>
      </c>
      <c r="N20" s="10" t="s">
        <v>1023</v>
      </c>
      <c r="O20" s="10">
        <v>2</v>
      </c>
      <c r="P20" s="10">
        <v>1</v>
      </c>
    </row>
    <row r="21" spans="1:16" ht="18" customHeight="1">
      <c r="A21" s="60">
        <v>15</v>
      </c>
      <c r="B21" s="112" t="s">
        <v>860</v>
      </c>
      <c r="C21" s="37" t="s">
        <v>14</v>
      </c>
      <c r="D21" s="38" t="s">
        <v>861</v>
      </c>
      <c r="E21" s="39" t="s">
        <v>862</v>
      </c>
      <c r="F21" s="40" t="s">
        <v>37</v>
      </c>
      <c r="G21" s="40" t="s">
        <v>24</v>
      </c>
      <c r="H21" s="40"/>
      <c r="I21" s="62"/>
      <c r="J21" s="382">
        <v>47.27</v>
      </c>
      <c r="K21" s="112" t="str">
        <f t="shared" si="0"/>
        <v>III A</v>
      </c>
      <c r="L21" s="40" t="s">
        <v>863</v>
      </c>
      <c r="M21" s="16" t="s">
        <v>1039</v>
      </c>
      <c r="O21" s="10">
        <v>3</v>
      </c>
      <c r="P21" s="10">
        <v>2</v>
      </c>
    </row>
    <row r="22" spans="1:16" ht="18" customHeight="1">
      <c r="A22" s="60">
        <v>16</v>
      </c>
      <c r="B22" s="112" t="s">
        <v>1026</v>
      </c>
      <c r="C22" s="37" t="s">
        <v>64</v>
      </c>
      <c r="D22" s="38" t="s">
        <v>65</v>
      </c>
      <c r="E22" s="39">
        <v>37553</v>
      </c>
      <c r="F22" s="40" t="s">
        <v>66</v>
      </c>
      <c r="G22" s="40" t="s">
        <v>67</v>
      </c>
      <c r="H22" s="40"/>
      <c r="I22" s="62"/>
      <c r="J22" s="382">
        <v>47.3</v>
      </c>
      <c r="K22" s="112" t="str">
        <f>IF(ISBLANK(J22),"",IF(J22&lt;=40.05,"KSM",IF(J22&lt;=42.05,"I A",IF(J22&lt;=44.84,"II A",IF(J22&lt;=48.34,"III A",IF(J22&lt;=52.34,"I JA",IF(J22&lt;=56.04,"II JA",IF(J22&lt;=58.84,"III JA"))))))))</f>
        <v>III A</v>
      </c>
      <c r="L22" s="40" t="s">
        <v>68</v>
      </c>
      <c r="M22" s="16" t="s">
        <v>1027</v>
      </c>
      <c r="O22" s="10">
        <v>2</v>
      </c>
      <c r="P22" s="10">
        <v>3</v>
      </c>
    </row>
    <row r="23" spans="1:16" ht="18" customHeight="1">
      <c r="A23" s="60">
        <v>17</v>
      </c>
      <c r="B23" s="112" t="s">
        <v>1028</v>
      </c>
      <c r="C23" s="37" t="s">
        <v>1029</v>
      </c>
      <c r="D23" s="38" t="s">
        <v>1030</v>
      </c>
      <c r="E23" s="39" t="s">
        <v>1031</v>
      </c>
      <c r="F23" s="40" t="s">
        <v>16</v>
      </c>
      <c r="G23" s="40" t="s">
        <v>17</v>
      </c>
      <c r="H23" s="40" t="s">
        <v>1032</v>
      </c>
      <c r="I23" s="62" t="s">
        <v>18</v>
      </c>
      <c r="J23" s="382">
        <v>48</v>
      </c>
      <c r="K23" s="112" t="str">
        <f>IF(ISBLANK(J23),"",IF(J23&lt;=40.05,"KSM",IF(J23&lt;=42.05,"I A",IF(J23&lt;=44.84,"II A",IF(J23&lt;=48.34,"III A",IF(J23&lt;=52.34,"I JA",IF(J23&lt;=56.04,"II JA",IF(J23&lt;=58.84,"III JA"))))))))</f>
        <v>III A</v>
      </c>
      <c r="L23" s="40" t="s">
        <v>1033</v>
      </c>
      <c r="M23" s="16" t="s">
        <v>1034</v>
      </c>
      <c r="O23" s="10">
        <v>2</v>
      </c>
      <c r="P23" s="10">
        <v>4</v>
      </c>
    </row>
    <row r="24" spans="1:16" ht="18" customHeight="1">
      <c r="A24" s="60">
        <v>18</v>
      </c>
      <c r="B24" s="112" t="s">
        <v>1024</v>
      </c>
      <c r="C24" s="37" t="s">
        <v>99</v>
      </c>
      <c r="D24" s="38" t="s">
        <v>100</v>
      </c>
      <c r="E24" s="39">
        <v>37625</v>
      </c>
      <c r="F24" s="40" t="s">
        <v>101</v>
      </c>
      <c r="G24" s="40" t="s">
        <v>102</v>
      </c>
      <c r="H24" s="40"/>
      <c r="I24" s="62"/>
      <c r="J24" s="382">
        <v>48.6</v>
      </c>
      <c r="K24" s="112" t="str">
        <f t="shared" si="0"/>
        <v>I JA</v>
      </c>
      <c r="L24" s="40" t="s">
        <v>103</v>
      </c>
      <c r="M24" s="16" t="s">
        <v>1025</v>
      </c>
      <c r="O24" s="10">
        <v>2</v>
      </c>
      <c r="P24" s="10">
        <v>2</v>
      </c>
    </row>
    <row r="25" spans="1:16" ht="18" customHeight="1">
      <c r="A25" s="60">
        <v>19</v>
      </c>
      <c r="B25" s="112" t="s">
        <v>1017</v>
      </c>
      <c r="C25" s="37" t="s">
        <v>278</v>
      </c>
      <c r="D25" s="38" t="s">
        <v>1018</v>
      </c>
      <c r="E25" s="39" t="s">
        <v>1019</v>
      </c>
      <c r="F25" s="40" t="s">
        <v>108</v>
      </c>
      <c r="G25" s="40" t="s">
        <v>87</v>
      </c>
      <c r="H25" s="40"/>
      <c r="I25" s="62"/>
      <c r="J25" s="382">
        <v>48.83</v>
      </c>
      <c r="K25" s="112" t="str">
        <f t="shared" si="0"/>
        <v>I JA</v>
      </c>
      <c r="L25" s="40" t="s">
        <v>88</v>
      </c>
      <c r="M25" s="16" t="s">
        <v>1020</v>
      </c>
      <c r="O25" s="10">
        <v>1</v>
      </c>
      <c r="P25" s="10">
        <v>4</v>
      </c>
    </row>
    <row r="26" spans="1:16" ht="18" customHeight="1">
      <c r="A26" s="60">
        <v>20</v>
      </c>
      <c r="B26" s="112" t="s">
        <v>1035</v>
      </c>
      <c r="C26" s="37" t="s">
        <v>499</v>
      </c>
      <c r="D26" s="38" t="s">
        <v>1036</v>
      </c>
      <c r="E26" s="39" t="s">
        <v>1037</v>
      </c>
      <c r="F26" s="40" t="s">
        <v>108</v>
      </c>
      <c r="G26" s="40" t="s">
        <v>87</v>
      </c>
      <c r="H26" s="40"/>
      <c r="I26" s="62"/>
      <c r="J26" s="382">
        <v>48.84</v>
      </c>
      <c r="K26" s="112" t="str">
        <f t="shared" si="0"/>
        <v>I JA</v>
      </c>
      <c r="L26" s="40" t="s">
        <v>88</v>
      </c>
      <c r="M26" s="16" t="s">
        <v>98</v>
      </c>
      <c r="N26" s="10" t="s">
        <v>1038</v>
      </c>
      <c r="O26" s="10">
        <v>3</v>
      </c>
      <c r="P26" s="10">
        <v>1</v>
      </c>
    </row>
    <row r="27" spans="1:16" ht="18" customHeight="1">
      <c r="A27" s="60">
        <v>21</v>
      </c>
      <c r="B27" s="112" t="s">
        <v>1008</v>
      </c>
      <c r="C27" s="37" t="s">
        <v>1009</v>
      </c>
      <c r="D27" s="38" t="s">
        <v>1010</v>
      </c>
      <c r="E27" s="39" t="s">
        <v>1011</v>
      </c>
      <c r="F27" s="40" t="s">
        <v>108</v>
      </c>
      <c r="G27" s="40" t="s">
        <v>87</v>
      </c>
      <c r="H27" s="40"/>
      <c r="I27" s="62"/>
      <c r="J27" s="382">
        <v>49.99</v>
      </c>
      <c r="K27" s="112" t="str">
        <f t="shared" si="0"/>
        <v>I JA</v>
      </c>
      <c r="L27" s="40" t="s">
        <v>88</v>
      </c>
      <c r="M27" s="16" t="s">
        <v>1012</v>
      </c>
      <c r="O27" s="10">
        <v>1</v>
      </c>
      <c r="P27" s="10">
        <v>1</v>
      </c>
    </row>
    <row r="28" spans="1:16" ht="18" customHeight="1">
      <c r="A28" s="60">
        <v>22</v>
      </c>
      <c r="B28" s="112" t="s">
        <v>1013</v>
      </c>
      <c r="C28" s="37" t="s">
        <v>174</v>
      </c>
      <c r="D28" s="38" t="s">
        <v>175</v>
      </c>
      <c r="E28" s="39">
        <v>37868</v>
      </c>
      <c r="F28" s="40" t="s">
        <v>170</v>
      </c>
      <c r="G28" s="40" t="s">
        <v>171</v>
      </c>
      <c r="H28" s="40"/>
      <c r="I28" s="62" t="s">
        <v>18</v>
      </c>
      <c r="J28" s="382">
        <v>50.39</v>
      </c>
      <c r="K28" s="112" t="str">
        <f t="shared" si="0"/>
        <v>I JA</v>
      </c>
      <c r="L28" s="40" t="s">
        <v>176</v>
      </c>
      <c r="M28" s="16" t="s">
        <v>1014</v>
      </c>
      <c r="O28" s="10">
        <v>1</v>
      </c>
      <c r="P28" s="10">
        <v>2</v>
      </c>
    </row>
    <row r="29" spans="1:16" ht="18" customHeight="1">
      <c r="A29" s="60">
        <v>23</v>
      </c>
      <c r="B29" s="112" t="s">
        <v>1041</v>
      </c>
      <c r="C29" s="37" t="s">
        <v>232</v>
      </c>
      <c r="D29" s="38" t="s">
        <v>1042</v>
      </c>
      <c r="E29" s="39">
        <v>38421</v>
      </c>
      <c r="F29" s="40" t="s">
        <v>92</v>
      </c>
      <c r="G29" s="40" t="s">
        <v>93</v>
      </c>
      <c r="H29" s="40"/>
      <c r="I29" s="62" t="s">
        <v>18</v>
      </c>
      <c r="J29" s="382">
        <v>53.57</v>
      </c>
      <c r="K29" s="112" t="str">
        <f t="shared" si="0"/>
        <v>II JA</v>
      </c>
      <c r="L29" s="40" t="s">
        <v>327</v>
      </c>
      <c r="M29" s="16" t="s">
        <v>98</v>
      </c>
      <c r="O29" s="10">
        <v>4</v>
      </c>
      <c r="P29" s="10">
        <v>1</v>
      </c>
    </row>
    <row r="30" spans="1:16" ht="18" customHeight="1">
      <c r="A30" s="60"/>
      <c r="B30" s="112" t="s">
        <v>1049</v>
      </c>
      <c r="C30" s="37" t="s">
        <v>90</v>
      </c>
      <c r="D30" s="38" t="s">
        <v>96</v>
      </c>
      <c r="E30" s="39">
        <v>37968</v>
      </c>
      <c r="F30" s="40" t="s">
        <v>66</v>
      </c>
      <c r="G30" s="40" t="s">
        <v>67</v>
      </c>
      <c r="H30" s="40"/>
      <c r="I30" s="62"/>
      <c r="J30" s="382" t="s">
        <v>1050</v>
      </c>
      <c r="K30" s="112"/>
      <c r="L30" s="40" t="s">
        <v>97</v>
      </c>
      <c r="M30" s="16" t="s">
        <v>98</v>
      </c>
      <c r="O30" s="10">
        <v>5</v>
      </c>
      <c r="P30" s="10">
        <v>1</v>
      </c>
    </row>
  </sheetData>
  <printOptions horizontalCentered="1"/>
  <pageMargins left="0.39370078740157483" right="0.39370078740157483" top="0.23622047244094491" bottom="0.27559055118110237" header="0.39370078740157483" footer="0.39370078740157483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6"/>
  <sheetViews>
    <sheetView topLeftCell="A49" zoomScaleNormal="100" workbookViewId="0">
      <selection activeCell="E71" sqref="E71"/>
    </sheetView>
  </sheetViews>
  <sheetFormatPr defaultColWidth="9.109375" defaultRowHeight="13.2"/>
  <cols>
    <col min="1" max="2" width="5.6640625" style="51" customWidth="1"/>
    <col min="3" max="3" width="12.109375" style="51" customWidth="1"/>
    <col min="4" max="4" width="14.109375" style="51" bestFit="1" customWidth="1"/>
    <col min="5" max="5" width="10.6640625" style="431" customWidth="1"/>
    <col min="6" max="6" width="14.5546875" style="432" bestFit="1" customWidth="1"/>
    <col min="7" max="7" width="11" style="432" customWidth="1"/>
    <col min="8" max="8" width="11.33203125" style="432" customWidth="1"/>
    <col min="9" max="9" width="5.88671875" style="432" bestFit="1" customWidth="1"/>
    <col min="10" max="10" width="9.109375" style="384"/>
    <col min="11" max="11" width="6.44140625" style="53" bestFit="1" customWidth="1"/>
    <col min="12" max="12" width="24.5546875" style="433" customWidth="1"/>
    <col min="13" max="13" width="6" style="10" hidden="1" customWidth="1"/>
    <col min="14" max="14" width="6" style="16" hidden="1" customWidth="1"/>
    <col min="15" max="15" width="3" style="51" hidden="1" customWidth="1"/>
    <col min="16" max="16" width="2.5546875" style="51" hidden="1" customWidth="1"/>
    <col min="17" max="17" width="6.33203125" style="51" customWidth="1"/>
    <col min="18" max="18" width="9.109375" style="51" customWidth="1"/>
    <col min="19" max="16384" width="9.109375" style="51"/>
  </cols>
  <sheetData>
    <row r="1" spans="1:16" s="49" customFormat="1" ht="15.6">
      <c r="A1" s="120" t="s">
        <v>0</v>
      </c>
      <c r="D1" s="121"/>
      <c r="E1" s="122"/>
      <c r="F1" s="122"/>
      <c r="G1" s="122"/>
      <c r="H1" s="123"/>
      <c r="I1" s="123"/>
      <c r="J1" s="6"/>
      <c r="K1" s="7"/>
      <c r="L1" s="7"/>
      <c r="M1" s="2"/>
      <c r="N1" s="34"/>
    </row>
    <row r="2" spans="1:16" s="49" customFormat="1" ht="15.6">
      <c r="A2" s="49" t="s">
        <v>1084</v>
      </c>
      <c r="D2" s="121"/>
      <c r="E2" s="122"/>
      <c r="F2" s="122"/>
      <c r="G2" s="123"/>
      <c r="H2" s="123"/>
      <c r="I2" s="124"/>
      <c r="J2" s="6"/>
      <c r="K2" s="6"/>
      <c r="L2" s="8"/>
      <c r="M2" s="2"/>
      <c r="N2" s="34"/>
    </row>
    <row r="3" spans="1:16">
      <c r="A3" s="416"/>
      <c r="B3" s="416"/>
      <c r="C3" s="417"/>
      <c r="D3" s="416"/>
      <c r="E3" s="416"/>
      <c r="F3" s="416"/>
      <c r="G3" s="416"/>
      <c r="H3" s="416"/>
      <c r="I3" s="416"/>
      <c r="J3" s="47"/>
      <c r="K3" s="47"/>
      <c r="L3" s="47"/>
    </row>
    <row r="4" spans="1:16" s="54" customFormat="1" ht="15.6">
      <c r="C4" s="49" t="s">
        <v>1085</v>
      </c>
      <c r="D4" s="49"/>
      <c r="E4" s="121"/>
      <c r="F4" s="121"/>
      <c r="G4" s="121"/>
      <c r="H4" s="418"/>
      <c r="I4" s="418"/>
      <c r="J4" s="380"/>
      <c r="K4" s="19"/>
      <c r="L4" s="6"/>
      <c r="M4" s="20"/>
      <c r="N4" s="16"/>
    </row>
    <row r="5" spans="1:16" s="54" customFormat="1" ht="15" customHeight="1" thickBot="1">
      <c r="C5" s="417">
        <v>1</v>
      </c>
      <c r="D5" s="417" t="s">
        <v>1086</v>
      </c>
      <c r="E5" s="121"/>
      <c r="F5" s="121"/>
      <c r="G5" s="121"/>
      <c r="H5" s="418"/>
      <c r="I5" s="418"/>
      <c r="J5" s="380"/>
      <c r="K5" s="19"/>
      <c r="L5" s="20"/>
      <c r="M5" s="20"/>
      <c r="N5" s="16"/>
    </row>
    <row r="6" spans="1:16" s="118" customFormat="1" ht="18" customHeight="1" thickBot="1">
      <c r="A6" s="246" t="s">
        <v>49</v>
      </c>
      <c r="B6" s="419" t="s">
        <v>50</v>
      </c>
      <c r="C6" s="420" t="s">
        <v>4</v>
      </c>
      <c r="D6" s="421" t="s">
        <v>5</v>
      </c>
      <c r="E6" s="422" t="s">
        <v>6</v>
      </c>
      <c r="F6" s="341" t="s">
        <v>7</v>
      </c>
      <c r="G6" s="28" t="s">
        <v>8</v>
      </c>
      <c r="H6" s="341" t="s">
        <v>9</v>
      </c>
      <c r="I6" s="341" t="s">
        <v>10</v>
      </c>
      <c r="J6" s="381" t="s">
        <v>221</v>
      </c>
      <c r="K6" s="58" t="s">
        <v>12</v>
      </c>
      <c r="L6" s="33" t="s">
        <v>13</v>
      </c>
      <c r="M6" s="34" t="s">
        <v>1087</v>
      </c>
      <c r="N6" s="34" t="s">
        <v>1088</v>
      </c>
      <c r="O6" s="118" t="s">
        <v>55</v>
      </c>
      <c r="P6" s="118" t="s">
        <v>56</v>
      </c>
    </row>
    <row r="7" spans="1:16" ht="18" customHeight="1">
      <c r="A7" s="407">
        <v>1</v>
      </c>
      <c r="B7" s="423" t="s">
        <v>1089</v>
      </c>
      <c r="C7" s="164" t="s">
        <v>370</v>
      </c>
      <c r="D7" s="165" t="s">
        <v>383</v>
      </c>
      <c r="E7" s="166">
        <v>37790</v>
      </c>
      <c r="F7" s="167" t="s">
        <v>170</v>
      </c>
      <c r="G7" s="167" t="s">
        <v>171</v>
      </c>
      <c r="H7" s="167"/>
      <c r="I7" s="410" t="s">
        <v>18</v>
      </c>
      <c r="J7" s="62">
        <v>43.37</v>
      </c>
      <c r="K7" s="112" t="str">
        <f>IF(ISBLANK(J7),"",IF(J7&lt;=34.75,"KSM",IF(J7&lt;=36.2,"I A",IF(J7&lt;=38.5,"II A",IF(J7&lt;=42,"III A",IF(J7&lt;=46,"I JA",IF(J7&lt;=50,"II JA",IF(J7&lt;=53,"III JA"))))))))</f>
        <v>I JA</v>
      </c>
      <c r="L7" s="40" t="s">
        <v>176</v>
      </c>
      <c r="M7" s="16" t="s">
        <v>1090</v>
      </c>
      <c r="N7" s="424"/>
      <c r="O7" s="51">
        <v>1</v>
      </c>
      <c r="P7" s="51">
        <v>1</v>
      </c>
    </row>
    <row r="8" spans="1:16" ht="18" customHeight="1">
      <c r="A8" s="407">
        <v>2</v>
      </c>
      <c r="B8" s="423" t="s">
        <v>721</v>
      </c>
      <c r="C8" s="164" t="s">
        <v>722</v>
      </c>
      <c r="D8" s="165" t="s">
        <v>723</v>
      </c>
      <c r="E8" s="166" t="s">
        <v>724</v>
      </c>
      <c r="F8" s="167" t="s">
        <v>296</v>
      </c>
      <c r="G8" s="167" t="s">
        <v>297</v>
      </c>
      <c r="H8" s="167"/>
      <c r="I8" s="410" t="s">
        <v>18</v>
      </c>
      <c r="J8" s="62">
        <v>42.86</v>
      </c>
      <c r="K8" s="112" t="str">
        <f>IF(ISBLANK(J8),"",IF(J8&lt;=34.75,"KSM",IF(J8&lt;=36.2,"I A",IF(J8&lt;=38.5,"II A",IF(J8&lt;=42,"III A",IF(J8&lt;=46,"I JA",IF(J8&lt;=50,"II JA",IF(J8&lt;=53,"III JA"))))))))</f>
        <v>I JA</v>
      </c>
      <c r="L8" s="40" t="s">
        <v>298</v>
      </c>
      <c r="M8" s="16" t="s">
        <v>1091</v>
      </c>
      <c r="N8" s="424"/>
      <c r="O8" s="51">
        <v>1</v>
      </c>
      <c r="P8" s="51">
        <v>2</v>
      </c>
    </row>
    <row r="9" spans="1:16" ht="18" customHeight="1">
      <c r="A9" s="407">
        <v>3</v>
      </c>
      <c r="B9" s="423"/>
      <c r="C9" s="164"/>
      <c r="D9" s="165"/>
      <c r="E9" s="166"/>
      <c r="F9" s="167"/>
      <c r="G9" s="167"/>
      <c r="H9" s="167"/>
      <c r="I9" s="410"/>
      <c r="J9" s="62"/>
      <c r="K9" s="112"/>
      <c r="L9" s="40"/>
      <c r="M9" s="16" t="s">
        <v>1092</v>
      </c>
      <c r="N9" s="424"/>
      <c r="O9" s="51">
        <v>1</v>
      </c>
      <c r="P9" s="51">
        <v>3</v>
      </c>
    </row>
    <row r="10" spans="1:16" ht="18" customHeight="1">
      <c r="A10" s="407">
        <v>4</v>
      </c>
      <c r="B10" s="423" t="s">
        <v>751</v>
      </c>
      <c r="C10" s="164" t="s">
        <v>752</v>
      </c>
      <c r="D10" s="165" t="s">
        <v>753</v>
      </c>
      <c r="E10" s="166" t="s">
        <v>754</v>
      </c>
      <c r="F10" s="167" t="s">
        <v>108</v>
      </c>
      <c r="G10" s="167" t="s">
        <v>87</v>
      </c>
      <c r="H10" s="167"/>
      <c r="I10" s="410"/>
      <c r="J10" s="62">
        <v>40.78</v>
      </c>
      <c r="K10" s="112" t="str">
        <f>IF(ISBLANK(J10),"",IF(J10&lt;=34.75,"KSM",IF(J10&lt;=36.2,"I A",IF(J10&lt;=38.5,"II A",IF(J10&lt;=42,"III A",IF(J10&lt;=46,"I JA",IF(J10&lt;=50,"II JA",IF(J10&lt;=53,"III JA"))))))))</f>
        <v>III A</v>
      </c>
      <c r="L10" s="40" t="s">
        <v>755</v>
      </c>
      <c r="M10" s="16" t="s">
        <v>1093</v>
      </c>
      <c r="N10" s="424"/>
      <c r="O10" s="51">
        <v>1</v>
      </c>
      <c r="P10" s="51">
        <v>4</v>
      </c>
    </row>
    <row r="11" spans="1:16" s="54" customFormat="1" ht="15" customHeight="1" thickBot="1">
      <c r="C11" s="417">
        <v>2</v>
      </c>
      <c r="D11" s="417" t="s">
        <v>1086</v>
      </c>
      <c r="E11" s="121"/>
      <c r="F11" s="121"/>
      <c r="G11" s="121"/>
      <c r="H11" s="418"/>
      <c r="I11" s="418"/>
      <c r="J11" s="380"/>
      <c r="K11" s="19"/>
      <c r="L11" s="20"/>
      <c r="M11" s="20"/>
      <c r="N11" s="16"/>
    </row>
    <row r="12" spans="1:16" s="118" customFormat="1" ht="18" customHeight="1" thickBot="1">
      <c r="A12" s="246" t="s">
        <v>49</v>
      </c>
      <c r="B12" s="419" t="s">
        <v>50</v>
      </c>
      <c r="C12" s="420" t="s">
        <v>4</v>
      </c>
      <c r="D12" s="421" t="s">
        <v>5</v>
      </c>
      <c r="E12" s="422" t="s">
        <v>6</v>
      </c>
      <c r="F12" s="341" t="s">
        <v>7</v>
      </c>
      <c r="G12" s="28" t="s">
        <v>8</v>
      </c>
      <c r="H12" s="341" t="s">
        <v>9</v>
      </c>
      <c r="I12" s="341" t="s">
        <v>10</v>
      </c>
      <c r="J12" s="381" t="s">
        <v>221</v>
      </c>
      <c r="K12" s="58" t="s">
        <v>12</v>
      </c>
      <c r="L12" s="33" t="s">
        <v>13</v>
      </c>
      <c r="M12" s="34" t="s">
        <v>1087</v>
      </c>
      <c r="N12" s="34" t="s">
        <v>1088</v>
      </c>
      <c r="O12" s="118" t="s">
        <v>55</v>
      </c>
      <c r="P12" s="118" t="s">
        <v>56</v>
      </c>
    </row>
    <row r="13" spans="1:16" ht="18" customHeight="1">
      <c r="A13" s="407">
        <v>1</v>
      </c>
      <c r="B13" s="423" t="s">
        <v>1094</v>
      </c>
      <c r="C13" s="164" t="s">
        <v>401</v>
      </c>
      <c r="D13" s="165" t="s">
        <v>402</v>
      </c>
      <c r="E13" s="166">
        <v>37790</v>
      </c>
      <c r="F13" s="167" t="s">
        <v>66</v>
      </c>
      <c r="G13" s="167" t="s">
        <v>67</v>
      </c>
      <c r="H13" s="167"/>
      <c r="I13" s="410"/>
      <c r="J13" s="382">
        <v>45.24</v>
      </c>
      <c r="K13" s="112" t="str">
        <f>IF(ISBLANK(J13),"",IF(J13&lt;=34.75,"KSM",IF(J13&lt;=36.2,"I A",IF(J13&lt;=38.5,"II A",IF(J13&lt;=42,"III A",IF(J13&lt;=46,"I JA",IF(J13&lt;=50,"II JA",IF(J13&lt;=53,"III JA"))))))))</f>
        <v>I JA</v>
      </c>
      <c r="L13" s="40" t="s">
        <v>310</v>
      </c>
      <c r="M13" s="16" t="s">
        <v>1095</v>
      </c>
      <c r="N13" s="424"/>
      <c r="O13" s="51">
        <v>2</v>
      </c>
      <c r="P13" s="51">
        <v>1</v>
      </c>
    </row>
    <row r="14" spans="1:16" ht="18" customHeight="1">
      <c r="A14" s="407">
        <v>2</v>
      </c>
      <c r="B14" s="423" t="s">
        <v>1096</v>
      </c>
      <c r="C14" s="164" t="s">
        <v>1097</v>
      </c>
      <c r="D14" s="165" t="s">
        <v>1098</v>
      </c>
      <c r="E14" s="166" t="s">
        <v>1099</v>
      </c>
      <c r="F14" s="167" t="s">
        <v>466</v>
      </c>
      <c r="G14" s="167" t="s">
        <v>61</v>
      </c>
      <c r="H14" s="167"/>
      <c r="I14" s="410"/>
      <c r="J14" s="382">
        <v>40.270000000000003</v>
      </c>
      <c r="K14" s="112" t="str">
        <f>IF(ISBLANK(J14),"",IF(J14&lt;=34.75,"KSM",IF(J14&lt;=36.2,"I A",IF(J14&lt;=38.5,"II A",IF(J14&lt;=42,"III A",IF(J14&lt;=46,"I JA",IF(J14&lt;=50,"II JA",IF(J14&lt;=53,"III JA"))))))))</f>
        <v>III A</v>
      </c>
      <c r="L14" s="40" t="s">
        <v>611</v>
      </c>
      <c r="M14" s="16" t="s">
        <v>1100</v>
      </c>
      <c r="N14" s="424"/>
      <c r="O14" s="51">
        <v>2</v>
      </c>
      <c r="P14" s="51">
        <v>2</v>
      </c>
    </row>
    <row r="15" spans="1:16" ht="18" customHeight="1">
      <c r="A15" s="407">
        <v>3</v>
      </c>
      <c r="B15" s="423" t="s">
        <v>777</v>
      </c>
      <c r="C15" s="164" t="s">
        <v>778</v>
      </c>
      <c r="D15" s="165" t="s">
        <v>779</v>
      </c>
      <c r="E15" s="166" t="s">
        <v>780</v>
      </c>
      <c r="F15" s="167" t="s">
        <v>187</v>
      </c>
      <c r="G15" s="167" t="s">
        <v>24</v>
      </c>
      <c r="H15" s="167"/>
      <c r="I15" s="410"/>
      <c r="J15" s="382">
        <v>39.25</v>
      </c>
      <c r="K15" s="112" t="str">
        <f>IF(ISBLANK(J15),"",IF(J15&lt;=34.75,"KSM",IF(J15&lt;=36.2,"I A",IF(J15&lt;=38.5,"II A",IF(J15&lt;=42,"III A",IF(J15&lt;=46,"I JA",IF(J15&lt;=50,"II JA",IF(J15&lt;=53,"III JA"))))))))</f>
        <v>III A</v>
      </c>
      <c r="L15" s="40" t="s">
        <v>563</v>
      </c>
      <c r="M15" s="16" t="s">
        <v>1101</v>
      </c>
      <c r="N15" s="424"/>
      <c r="O15" s="51">
        <v>2</v>
      </c>
      <c r="P15" s="51">
        <v>3</v>
      </c>
    </row>
    <row r="16" spans="1:16" ht="18" customHeight="1">
      <c r="A16" s="407">
        <v>4</v>
      </c>
      <c r="B16" s="423" t="s">
        <v>1102</v>
      </c>
      <c r="C16" s="164" t="s">
        <v>384</v>
      </c>
      <c r="D16" s="165" t="s">
        <v>385</v>
      </c>
      <c r="E16" s="166">
        <v>37560</v>
      </c>
      <c r="F16" s="167" t="s">
        <v>101</v>
      </c>
      <c r="G16" s="167" t="s">
        <v>102</v>
      </c>
      <c r="H16" s="167"/>
      <c r="I16" s="410"/>
      <c r="J16" s="382">
        <v>39.200000000000003</v>
      </c>
      <c r="K16" s="112" t="str">
        <f>IF(ISBLANK(J16),"",IF(J16&lt;=34.75,"KSM",IF(J16&lt;=36.2,"I A",IF(J16&lt;=38.5,"II A",IF(J16&lt;=42,"III A",IF(J16&lt;=46,"I JA",IF(J16&lt;=50,"II JA",IF(J16&lt;=53,"III JA"))))))))</f>
        <v>III A</v>
      </c>
      <c r="L16" s="40" t="s">
        <v>355</v>
      </c>
      <c r="M16" s="16" t="s">
        <v>1103</v>
      </c>
      <c r="N16" s="424"/>
      <c r="O16" s="51">
        <v>2</v>
      </c>
      <c r="P16" s="51">
        <v>4</v>
      </c>
    </row>
    <row r="17" spans="1:16" s="54" customFormat="1" ht="15" customHeight="1" thickBot="1">
      <c r="C17" s="417">
        <v>3</v>
      </c>
      <c r="D17" s="417" t="s">
        <v>1086</v>
      </c>
      <c r="E17" s="121"/>
      <c r="F17" s="121"/>
      <c r="G17" s="121"/>
      <c r="H17" s="418"/>
      <c r="I17" s="418"/>
      <c r="J17" s="380"/>
      <c r="K17" s="19"/>
      <c r="L17" s="20"/>
      <c r="M17" s="20"/>
      <c r="N17" s="16"/>
    </row>
    <row r="18" spans="1:16" s="118" customFormat="1" ht="18" customHeight="1" thickBot="1">
      <c r="A18" s="246" t="s">
        <v>49</v>
      </c>
      <c r="B18" s="419" t="s">
        <v>50</v>
      </c>
      <c r="C18" s="420" t="s">
        <v>4</v>
      </c>
      <c r="D18" s="421" t="s">
        <v>5</v>
      </c>
      <c r="E18" s="422" t="s">
        <v>6</v>
      </c>
      <c r="F18" s="341" t="s">
        <v>7</v>
      </c>
      <c r="G18" s="28" t="s">
        <v>8</v>
      </c>
      <c r="H18" s="341" t="s">
        <v>9</v>
      </c>
      <c r="I18" s="341" t="s">
        <v>10</v>
      </c>
      <c r="J18" s="381" t="s">
        <v>221</v>
      </c>
      <c r="K18" s="58" t="s">
        <v>12</v>
      </c>
      <c r="L18" s="33" t="s">
        <v>13</v>
      </c>
      <c r="M18" s="34" t="s">
        <v>1087</v>
      </c>
      <c r="N18" s="34" t="s">
        <v>1088</v>
      </c>
      <c r="O18" s="118" t="s">
        <v>55</v>
      </c>
      <c r="P18" s="118" t="s">
        <v>56</v>
      </c>
    </row>
    <row r="19" spans="1:16" ht="15.6" customHeight="1">
      <c r="A19" s="407">
        <v>1</v>
      </c>
      <c r="B19" s="423"/>
      <c r="C19" s="164"/>
      <c r="D19" s="165"/>
      <c r="E19" s="166"/>
      <c r="F19" s="167"/>
      <c r="G19" s="167"/>
      <c r="H19" s="167"/>
      <c r="I19" s="410"/>
      <c r="J19" s="62"/>
      <c r="K19" s="112"/>
      <c r="L19" s="40"/>
      <c r="M19" s="16" t="s">
        <v>1104</v>
      </c>
      <c r="N19" s="424"/>
      <c r="O19" s="51">
        <v>3</v>
      </c>
      <c r="P19" s="51">
        <v>1</v>
      </c>
    </row>
    <row r="20" spans="1:16" ht="18" customHeight="1">
      <c r="A20" s="407">
        <v>2</v>
      </c>
      <c r="B20" s="423" t="s">
        <v>925</v>
      </c>
      <c r="C20" s="164" t="s">
        <v>358</v>
      </c>
      <c r="D20" s="165" t="s">
        <v>359</v>
      </c>
      <c r="E20" s="166">
        <v>37966</v>
      </c>
      <c r="F20" s="167" t="s">
        <v>66</v>
      </c>
      <c r="G20" s="167" t="s">
        <v>67</v>
      </c>
      <c r="H20" s="167"/>
      <c r="I20" s="410"/>
      <c r="J20" s="62">
        <v>46.31</v>
      </c>
      <c r="K20" s="112" t="str">
        <f>IF(ISBLANK(J20),"",IF(J20&lt;=34.75,"KSM",IF(J20&lt;=36.2,"I A",IF(J20&lt;=38.5,"II A",IF(J20&lt;=42,"III A",IF(J20&lt;=46,"I JA",IF(J20&lt;=50,"II JA",IF(J20&lt;=53,"III JA"))))))))</f>
        <v>II JA</v>
      </c>
      <c r="L20" s="40" t="s">
        <v>310</v>
      </c>
      <c r="M20" s="16" t="s">
        <v>1105</v>
      </c>
      <c r="N20" s="424"/>
      <c r="O20" s="51">
        <v>3</v>
      </c>
      <c r="P20" s="51">
        <v>2</v>
      </c>
    </row>
    <row r="21" spans="1:16" ht="18" customHeight="1">
      <c r="A21" s="407">
        <v>3</v>
      </c>
      <c r="B21" s="423" t="s">
        <v>903</v>
      </c>
      <c r="C21" s="164" t="s">
        <v>353</v>
      </c>
      <c r="D21" s="165" t="s">
        <v>354</v>
      </c>
      <c r="E21" s="166">
        <v>37645</v>
      </c>
      <c r="F21" s="167" t="s">
        <v>101</v>
      </c>
      <c r="G21" s="167" t="s">
        <v>102</v>
      </c>
      <c r="H21" s="167"/>
      <c r="I21" s="410"/>
      <c r="J21" s="62">
        <v>39.340000000000003</v>
      </c>
      <c r="K21" s="112" t="str">
        <f>IF(ISBLANK(J21),"",IF(J21&lt;=34.75,"KSM",IF(J21&lt;=36.2,"I A",IF(J21&lt;=38.5,"II A",IF(J21&lt;=42,"III A",IF(J21&lt;=46,"I JA",IF(J21&lt;=50,"II JA",IF(J21&lt;=53,"III JA"))))))))</f>
        <v>III A</v>
      </c>
      <c r="L21" s="40" t="s">
        <v>355</v>
      </c>
      <c r="M21" s="16" t="s">
        <v>1106</v>
      </c>
      <c r="N21" s="424"/>
      <c r="O21" s="51">
        <v>3</v>
      </c>
      <c r="P21" s="51">
        <v>3</v>
      </c>
    </row>
    <row r="22" spans="1:16" ht="18" customHeight="1">
      <c r="A22" s="407">
        <v>4</v>
      </c>
      <c r="B22" s="423" t="s">
        <v>933</v>
      </c>
      <c r="C22" s="164" t="s">
        <v>934</v>
      </c>
      <c r="D22" s="165" t="s">
        <v>935</v>
      </c>
      <c r="E22" s="166">
        <v>38309</v>
      </c>
      <c r="F22" s="167" t="s">
        <v>23</v>
      </c>
      <c r="G22" s="167" t="s">
        <v>24</v>
      </c>
      <c r="H22" s="167"/>
      <c r="I22" s="410" t="s">
        <v>18</v>
      </c>
      <c r="J22" s="62">
        <v>40.159999999999997</v>
      </c>
      <c r="K22" s="112" t="str">
        <f>IF(ISBLANK(J22),"",IF(J22&lt;=34.75,"KSM",IF(J22&lt;=36.2,"I A",IF(J22&lt;=38.5,"II A",IF(J22&lt;=42,"III A",IF(J22&lt;=46,"I JA",IF(J22&lt;=50,"II JA",IF(J22&lt;=53,"III JA"))))))))</f>
        <v>III A</v>
      </c>
      <c r="L22" s="40" t="s">
        <v>504</v>
      </c>
      <c r="M22" s="16" t="s">
        <v>1107</v>
      </c>
      <c r="N22" s="424"/>
      <c r="O22" s="51">
        <v>3</v>
      </c>
      <c r="P22" s="51">
        <v>4</v>
      </c>
    </row>
    <row r="23" spans="1:16" s="54" customFormat="1" ht="15" customHeight="1" thickBot="1">
      <c r="C23" s="417">
        <v>4</v>
      </c>
      <c r="D23" s="417" t="s">
        <v>1086</v>
      </c>
      <c r="E23" s="121"/>
      <c r="F23" s="121"/>
      <c r="G23" s="121"/>
      <c r="H23" s="418"/>
      <c r="I23" s="418"/>
      <c r="J23" s="380"/>
      <c r="K23" s="19"/>
      <c r="L23" s="20"/>
      <c r="M23" s="20"/>
      <c r="N23" s="16"/>
    </row>
    <row r="24" spans="1:16" s="118" customFormat="1" ht="18" customHeight="1" thickBot="1">
      <c r="A24" s="246" t="s">
        <v>49</v>
      </c>
      <c r="B24" s="419" t="s">
        <v>50</v>
      </c>
      <c r="C24" s="420" t="s">
        <v>4</v>
      </c>
      <c r="D24" s="421" t="s">
        <v>5</v>
      </c>
      <c r="E24" s="422" t="s">
        <v>6</v>
      </c>
      <c r="F24" s="341" t="s">
        <v>7</v>
      </c>
      <c r="G24" s="28" t="s">
        <v>8</v>
      </c>
      <c r="H24" s="341" t="s">
        <v>9</v>
      </c>
      <c r="I24" s="341" t="s">
        <v>10</v>
      </c>
      <c r="J24" s="381" t="s">
        <v>221</v>
      </c>
      <c r="K24" s="58" t="s">
        <v>12</v>
      </c>
      <c r="L24" s="33" t="s">
        <v>13</v>
      </c>
      <c r="M24" s="34" t="s">
        <v>1087</v>
      </c>
      <c r="N24" s="34" t="s">
        <v>1088</v>
      </c>
      <c r="O24" s="118" t="s">
        <v>55</v>
      </c>
      <c r="P24" s="118" t="s">
        <v>56</v>
      </c>
    </row>
    <row r="25" spans="1:16" ht="18" customHeight="1">
      <c r="A25" s="407">
        <v>1</v>
      </c>
      <c r="B25" s="423" t="s">
        <v>1108</v>
      </c>
      <c r="C25" s="164" t="s">
        <v>1109</v>
      </c>
      <c r="D25" s="165" t="s">
        <v>1110</v>
      </c>
      <c r="E25" s="166">
        <v>38242</v>
      </c>
      <c r="F25" s="167" t="s">
        <v>92</v>
      </c>
      <c r="G25" s="167" t="s">
        <v>93</v>
      </c>
      <c r="H25" s="167"/>
      <c r="I25" s="410" t="s">
        <v>18</v>
      </c>
      <c r="J25" s="62">
        <v>47.49</v>
      </c>
      <c r="K25" s="112" t="str">
        <f>IF(ISBLANK(J25),"",IF(J25&lt;=34.75,"KSM",IF(J25&lt;=36.2,"I A",IF(J25&lt;=38.5,"II A",IF(J25&lt;=42,"III A",IF(J25&lt;=46,"I JA",IF(J25&lt;=50,"II JA",IF(J25&lt;=53,"III JA"))))))))</f>
        <v>II JA</v>
      </c>
      <c r="L25" s="40" t="s">
        <v>327</v>
      </c>
      <c r="M25" s="16" t="s">
        <v>98</v>
      </c>
      <c r="N25" s="424"/>
      <c r="O25" s="51">
        <v>4</v>
      </c>
      <c r="P25" s="51">
        <v>1</v>
      </c>
    </row>
    <row r="26" spans="1:16" ht="18" customHeight="1">
      <c r="A26" s="407">
        <v>2</v>
      </c>
      <c r="B26" s="423" t="s">
        <v>896</v>
      </c>
      <c r="C26" s="164" t="s">
        <v>329</v>
      </c>
      <c r="D26" s="165" t="s">
        <v>330</v>
      </c>
      <c r="E26" s="166">
        <v>37324</v>
      </c>
      <c r="F26" s="167" t="s">
        <v>240</v>
      </c>
      <c r="G26" s="167" t="s">
        <v>171</v>
      </c>
      <c r="H26" s="167"/>
      <c r="I26" s="410"/>
      <c r="J26" s="62">
        <v>39.49</v>
      </c>
      <c r="K26" s="112" t="str">
        <f>IF(ISBLANK(J26),"",IF(J26&lt;=34.75,"KSM",IF(J26&lt;=36.2,"I A",IF(J26&lt;=38.5,"II A",IF(J26&lt;=42,"III A",IF(J26&lt;=46,"I JA",IF(J26&lt;=50,"II JA",IF(J26&lt;=53,"III JA"))))))))</f>
        <v>III A</v>
      </c>
      <c r="L26" s="40" t="s">
        <v>172</v>
      </c>
      <c r="M26" s="16" t="s">
        <v>1111</v>
      </c>
      <c r="N26" s="424"/>
      <c r="O26" s="51">
        <v>4</v>
      </c>
      <c r="P26" s="51">
        <v>2</v>
      </c>
    </row>
    <row r="27" spans="1:16" ht="18" customHeight="1">
      <c r="A27" s="407">
        <v>3</v>
      </c>
      <c r="B27" s="423" t="s">
        <v>898</v>
      </c>
      <c r="C27" s="164" t="s">
        <v>576</v>
      </c>
      <c r="D27" s="165" t="s">
        <v>388</v>
      </c>
      <c r="E27" s="166" t="s">
        <v>389</v>
      </c>
      <c r="F27" s="167" t="s">
        <v>165</v>
      </c>
      <c r="G27" s="167" t="s">
        <v>61</v>
      </c>
      <c r="H27" s="167"/>
      <c r="I27" s="410"/>
      <c r="J27" s="382">
        <v>39.299999999999997</v>
      </c>
      <c r="K27" s="112" t="str">
        <f>IF(ISBLANK(J27),"",IF(J27&lt;=34.75,"KSM",IF(J27&lt;=36.2,"I A",IF(J27&lt;=38.5,"II A",IF(J27&lt;=42,"III A",IF(J27&lt;=46,"I JA",IF(J27&lt;=50,"II JA",IF(J27&lt;=53,"III JA"))))))))</f>
        <v>III A</v>
      </c>
      <c r="L27" s="40" t="s">
        <v>166</v>
      </c>
      <c r="M27" s="16" t="s">
        <v>1112</v>
      </c>
      <c r="N27" s="424"/>
      <c r="O27" s="51">
        <v>4</v>
      </c>
      <c r="P27" s="51">
        <v>3</v>
      </c>
    </row>
    <row r="28" spans="1:16" ht="18" customHeight="1">
      <c r="A28" s="407">
        <v>4</v>
      </c>
      <c r="B28" s="423" t="s">
        <v>742</v>
      </c>
      <c r="C28" s="164" t="s">
        <v>743</v>
      </c>
      <c r="D28" s="165" t="s">
        <v>744</v>
      </c>
      <c r="E28" s="166">
        <v>37280</v>
      </c>
      <c r="F28" s="167" t="s">
        <v>101</v>
      </c>
      <c r="G28" s="167" t="s">
        <v>102</v>
      </c>
      <c r="H28" s="167"/>
      <c r="I28" s="410"/>
      <c r="J28" s="382">
        <v>39.840000000000003</v>
      </c>
      <c r="K28" s="112" t="str">
        <f>IF(ISBLANK(J28),"",IF(J28&lt;=34.75,"KSM",IF(J28&lt;=36.2,"I A",IF(J28&lt;=38.5,"II A",IF(J28&lt;=42,"III A",IF(J28&lt;=46,"I JA",IF(J28&lt;=50,"II JA",IF(J28&lt;=53,"III JA"))))))))</f>
        <v>III A</v>
      </c>
      <c r="L28" s="40" t="s">
        <v>355</v>
      </c>
      <c r="M28" s="16" t="s">
        <v>1113</v>
      </c>
      <c r="N28" s="424"/>
      <c r="O28" s="51">
        <v>4</v>
      </c>
      <c r="P28" s="51">
        <v>4</v>
      </c>
    </row>
    <row r="29" spans="1:16" s="54" customFormat="1" ht="15" customHeight="1" thickBot="1">
      <c r="C29" s="417">
        <v>5</v>
      </c>
      <c r="D29" s="417" t="s">
        <v>1086</v>
      </c>
      <c r="E29" s="121"/>
      <c r="F29" s="121"/>
      <c r="G29" s="121"/>
      <c r="H29" s="418"/>
      <c r="I29" s="418"/>
      <c r="J29" s="380"/>
      <c r="K29" s="19"/>
      <c r="L29" s="20"/>
      <c r="M29" s="20"/>
      <c r="N29" s="16"/>
    </row>
    <row r="30" spans="1:16" s="118" customFormat="1" ht="18" customHeight="1" thickBot="1">
      <c r="A30" s="246" t="s">
        <v>49</v>
      </c>
      <c r="B30" s="419" t="s">
        <v>50</v>
      </c>
      <c r="C30" s="420" t="s">
        <v>4</v>
      </c>
      <c r="D30" s="421" t="s">
        <v>5</v>
      </c>
      <c r="E30" s="422" t="s">
        <v>6</v>
      </c>
      <c r="F30" s="341" t="s">
        <v>7</v>
      </c>
      <c r="G30" s="28" t="s">
        <v>8</v>
      </c>
      <c r="H30" s="341" t="s">
        <v>9</v>
      </c>
      <c r="I30" s="341" t="s">
        <v>10</v>
      </c>
      <c r="J30" s="381" t="s">
        <v>221</v>
      </c>
      <c r="K30" s="58" t="s">
        <v>12</v>
      </c>
      <c r="L30" s="33" t="s">
        <v>13</v>
      </c>
      <c r="M30" s="34" t="s">
        <v>1087</v>
      </c>
      <c r="N30" s="34" t="s">
        <v>1088</v>
      </c>
      <c r="O30" s="118" t="s">
        <v>55</v>
      </c>
      <c r="P30" s="118" t="s">
        <v>56</v>
      </c>
    </row>
    <row r="31" spans="1:16" ht="16.2" customHeight="1">
      <c r="A31" s="407">
        <v>1</v>
      </c>
      <c r="B31" s="423"/>
      <c r="C31" s="164"/>
      <c r="D31" s="165"/>
      <c r="E31" s="166"/>
      <c r="F31" s="167"/>
      <c r="G31" s="167"/>
      <c r="H31" s="167"/>
      <c r="I31" s="410"/>
      <c r="J31" s="62"/>
      <c r="K31" s="112"/>
      <c r="L31" s="40"/>
      <c r="M31" s="16" t="s">
        <v>98</v>
      </c>
      <c r="N31" s="424" t="s">
        <v>1114</v>
      </c>
      <c r="O31" s="51">
        <v>5</v>
      </c>
      <c r="P31" s="51">
        <v>1</v>
      </c>
    </row>
    <row r="32" spans="1:16" ht="18" customHeight="1">
      <c r="A32" s="407">
        <v>2</v>
      </c>
      <c r="B32" s="423" t="s">
        <v>711</v>
      </c>
      <c r="C32" s="164" t="s">
        <v>712</v>
      </c>
      <c r="D32" s="165" t="s">
        <v>713</v>
      </c>
      <c r="E32" s="166" t="s">
        <v>714</v>
      </c>
      <c r="F32" s="167" t="s">
        <v>108</v>
      </c>
      <c r="G32" s="167" t="s">
        <v>87</v>
      </c>
      <c r="H32" s="167"/>
      <c r="I32" s="410"/>
      <c r="J32" s="62">
        <v>42.25</v>
      </c>
      <c r="K32" s="112" t="str">
        <f>IF(ISBLANK(J32),"",IF(J32&lt;=34.75,"KSM",IF(J32&lt;=36.2,"I A",IF(J32&lt;=38.5,"II A",IF(J32&lt;=42,"III A",IF(J32&lt;=46,"I JA",IF(J32&lt;=50,"II JA",IF(J32&lt;=53,"III JA"))))))))</f>
        <v>I JA</v>
      </c>
      <c r="L32" s="40" t="s">
        <v>88</v>
      </c>
      <c r="M32" s="16" t="s">
        <v>98</v>
      </c>
      <c r="N32" s="424" t="s">
        <v>1115</v>
      </c>
      <c r="O32" s="51">
        <v>5</v>
      </c>
      <c r="P32" s="51">
        <v>2</v>
      </c>
    </row>
    <row r="33" spans="1:16" ht="18" customHeight="1">
      <c r="A33" s="407">
        <v>3</v>
      </c>
      <c r="B33" s="423" t="s">
        <v>1116</v>
      </c>
      <c r="C33" s="164" t="s">
        <v>293</v>
      </c>
      <c r="D33" s="165" t="s">
        <v>294</v>
      </c>
      <c r="E33" s="166" t="s">
        <v>295</v>
      </c>
      <c r="F33" s="167" t="s">
        <v>296</v>
      </c>
      <c r="G33" s="167" t="s">
        <v>297</v>
      </c>
      <c r="H33" s="167"/>
      <c r="I33" s="410"/>
      <c r="J33" s="62">
        <v>40.04</v>
      </c>
      <c r="K33" s="112" t="str">
        <f>IF(ISBLANK(J33),"",IF(J33&lt;=34.75,"KSM",IF(J33&lt;=36.2,"I A",IF(J33&lt;=38.5,"II A",IF(J33&lt;=42,"III A",IF(J33&lt;=46,"I JA",IF(J33&lt;=50,"II JA",IF(J33&lt;=53,"III JA"))))))))</f>
        <v>III A</v>
      </c>
      <c r="L33" s="40" t="s">
        <v>298</v>
      </c>
      <c r="M33" s="16" t="s">
        <v>1117</v>
      </c>
      <c r="N33" s="424"/>
      <c r="O33" s="51">
        <v>5</v>
      </c>
      <c r="P33" s="51">
        <v>3</v>
      </c>
    </row>
    <row r="34" spans="1:16" ht="18" customHeight="1">
      <c r="A34" s="407">
        <v>4</v>
      </c>
      <c r="B34" s="423" t="s">
        <v>699</v>
      </c>
      <c r="C34" s="164" t="s">
        <v>700</v>
      </c>
      <c r="D34" s="165" t="s">
        <v>701</v>
      </c>
      <c r="E34" s="166">
        <v>37352</v>
      </c>
      <c r="F34" s="167" t="s">
        <v>66</v>
      </c>
      <c r="G34" s="167" t="s">
        <v>67</v>
      </c>
      <c r="H34" s="167"/>
      <c r="I34" s="410"/>
      <c r="J34" s="62">
        <v>41.27</v>
      </c>
      <c r="K34" s="112" t="str">
        <f>IF(ISBLANK(J34),"",IF(J34&lt;=34.75,"KSM",IF(J34&lt;=36.2,"I A",IF(J34&lt;=38.5,"II A",IF(J34&lt;=42,"III A",IF(J34&lt;=46,"I JA",IF(J34&lt;=50,"II JA",IF(J34&lt;=53,"III JA"))))))))</f>
        <v>III A</v>
      </c>
      <c r="L34" s="40" t="s">
        <v>310</v>
      </c>
      <c r="M34" s="16" t="s">
        <v>98</v>
      </c>
      <c r="N34" s="424" t="s">
        <v>1118</v>
      </c>
      <c r="O34" s="51">
        <v>5</v>
      </c>
      <c r="P34" s="51">
        <v>4</v>
      </c>
    </row>
    <row r="35" spans="1:16" ht="10.5" customHeight="1">
      <c r="A35" s="425"/>
      <c r="B35" s="425"/>
      <c r="C35" s="426"/>
      <c r="D35" s="427"/>
      <c r="E35" s="428"/>
      <c r="F35" s="429"/>
      <c r="G35" s="429"/>
      <c r="H35" s="429"/>
      <c r="I35" s="430"/>
      <c r="J35" s="74"/>
      <c r="K35" s="68"/>
      <c r="L35" s="73"/>
      <c r="M35" s="16"/>
      <c r="N35" s="424"/>
    </row>
    <row r="36" spans="1:16" s="54" customFormat="1" ht="15.6">
      <c r="C36" s="49" t="s">
        <v>1085</v>
      </c>
      <c r="D36" s="49"/>
      <c r="E36" s="121"/>
      <c r="F36" s="121"/>
      <c r="G36" s="121"/>
      <c r="H36" s="418"/>
      <c r="I36" s="418"/>
      <c r="J36" s="380"/>
      <c r="K36" s="19"/>
      <c r="L36" s="6"/>
      <c r="M36" s="20"/>
      <c r="N36" s="16"/>
    </row>
    <row r="37" spans="1:16" s="54" customFormat="1" ht="15" customHeight="1" thickBot="1">
      <c r="C37" s="417">
        <v>6</v>
      </c>
      <c r="D37" s="417" t="s">
        <v>1086</v>
      </c>
      <c r="E37" s="121"/>
      <c r="F37" s="121"/>
      <c r="G37" s="121"/>
      <c r="H37" s="418"/>
      <c r="I37" s="418"/>
      <c r="J37" s="380"/>
      <c r="K37" s="19"/>
      <c r="L37" s="20"/>
      <c r="M37" s="20"/>
      <c r="N37" s="16"/>
    </row>
    <row r="38" spans="1:16" s="118" customFormat="1" ht="18" customHeight="1" thickBot="1">
      <c r="A38" s="246" t="s">
        <v>49</v>
      </c>
      <c r="B38" s="419" t="s">
        <v>50</v>
      </c>
      <c r="C38" s="420" t="s">
        <v>4</v>
      </c>
      <c r="D38" s="421" t="s">
        <v>5</v>
      </c>
      <c r="E38" s="422" t="s">
        <v>6</v>
      </c>
      <c r="F38" s="341" t="s">
        <v>7</v>
      </c>
      <c r="G38" s="28" t="s">
        <v>8</v>
      </c>
      <c r="H38" s="341" t="s">
        <v>9</v>
      </c>
      <c r="I38" s="341" t="s">
        <v>10</v>
      </c>
      <c r="J38" s="381" t="s">
        <v>221</v>
      </c>
      <c r="K38" s="58" t="s">
        <v>12</v>
      </c>
      <c r="L38" s="33" t="s">
        <v>13</v>
      </c>
      <c r="M38" s="34" t="s">
        <v>1087</v>
      </c>
      <c r="N38" s="34" t="s">
        <v>1088</v>
      </c>
      <c r="O38" s="118" t="s">
        <v>55</v>
      </c>
      <c r="P38" s="118" t="s">
        <v>56</v>
      </c>
    </row>
    <row r="39" spans="1:16" ht="18" customHeight="1">
      <c r="A39" s="407">
        <v>1</v>
      </c>
      <c r="B39" s="423" t="s">
        <v>1119</v>
      </c>
      <c r="C39" s="164" t="s">
        <v>712</v>
      </c>
      <c r="D39" s="165" t="s">
        <v>1120</v>
      </c>
      <c r="E39" s="166">
        <v>38714</v>
      </c>
      <c r="F39" s="167" t="s">
        <v>92</v>
      </c>
      <c r="G39" s="167" t="s">
        <v>93</v>
      </c>
      <c r="H39" s="167"/>
      <c r="I39" s="410" t="s">
        <v>18</v>
      </c>
      <c r="J39" s="382">
        <v>45.77</v>
      </c>
      <c r="K39" s="112" t="str">
        <f>IF(ISBLANK(J39),"",IF(J39&lt;=34.75,"KSM",IF(J39&lt;=36.2,"I A",IF(J39&lt;=38.5,"II A",IF(J39&lt;=42,"III A",IF(J39&lt;=46,"I JA",IF(J39&lt;=50,"II JA",IF(J39&lt;=53,"III JA"))))))))</f>
        <v>I JA</v>
      </c>
      <c r="L39" s="40" t="s">
        <v>327</v>
      </c>
      <c r="M39" s="16" t="s">
        <v>98</v>
      </c>
      <c r="N39" s="424" t="s">
        <v>1121</v>
      </c>
      <c r="O39" s="51">
        <v>6</v>
      </c>
      <c r="P39" s="51">
        <v>1</v>
      </c>
    </row>
    <row r="40" spans="1:16" ht="18" customHeight="1">
      <c r="A40" s="407">
        <v>2</v>
      </c>
      <c r="B40" s="423" t="s">
        <v>929</v>
      </c>
      <c r="C40" s="164" t="s">
        <v>313</v>
      </c>
      <c r="D40" s="165" t="s">
        <v>930</v>
      </c>
      <c r="E40" s="166" t="s">
        <v>931</v>
      </c>
      <c r="F40" s="167" t="s">
        <v>23</v>
      </c>
      <c r="G40" s="167" t="s">
        <v>24</v>
      </c>
      <c r="H40" s="167"/>
      <c r="I40" s="410" t="s">
        <v>18</v>
      </c>
      <c r="J40" s="382">
        <v>41.26</v>
      </c>
      <c r="K40" s="112" t="str">
        <f>IF(ISBLANK(J40),"",IF(J40&lt;=34.75,"KSM",IF(J40&lt;=36.2,"I A",IF(J40&lt;=38.5,"II A",IF(J40&lt;=42,"III A",IF(J40&lt;=46,"I JA",IF(J40&lt;=50,"II JA",IF(J40&lt;=53,"III JA"))))))))</f>
        <v>III A</v>
      </c>
      <c r="L40" s="40" t="s">
        <v>932</v>
      </c>
      <c r="M40" s="16" t="s">
        <v>98</v>
      </c>
      <c r="N40" s="424" t="s">
        <v>1122</v>
      </c>
      <c r="O40" s="51">
        <v>6</v>
      </c>
      <c r="P40" s="51">
        <v>2</v>
      </c>
    </row>
    <row r="41" spans="1:16" ht="18" customHeight="1">
      <c r="A41" s="407">
        <v>3</v>
      </c>
      <c r="B41" s="423">
        <v>5</v>
      </c>
      <c r="C41" s="164" t="s">
        <v>412</v>
      </c>
      <c r="D41" s="165" t="s">
        <v>413</v>
      </c>
      <c r="E41" s="166" t="s">
        <v>414</v>
      </c>
      <c r="F41" s="167" t="s">
        <v>132</v>
      </c>
      <c r="G41" s="167" t="s">
        <v>87</v>
      </c>
      <c r="H41" s="167"/>
      <c r="I41" s="410"/>
      <c r="J41" s="382">
        <v>38.35</v>
      </c>
      <c r="K41" s="112" t="str">
        <f>IF(ISBLANK(J41),"",IF(J41&lt;=34.75,"KSM",IF(J41&lt;=36.2,"I A",IF(J41&lt;=38.5,"II A",IF(J41&lt;=42,"III A",IF(J41&lt;=46,"I JA",IF(J41&lt;=50,"II JA",IF(J41&lt;=53,"III JA"))))))))</f>
        <v>II A</v>
      </c>
      <c r="L41" s="40" t="s">
        <v>88</v>
      </c>
      <c r="M41" s="16" t="s">
        <v>98</v>
      </c>
      <c r="N41" s="424">
        <v>7.46</v>
      </c>
      <c r="O41" s="51">
        <v>6</v>
      </c>
      <c r="P41" s="51">
        <v>3</v>
      </c>
    </row>
    <row r="42" spans="1:16" ht="18" customHeight="1">
      <c r="A42" s="407">
        <v>4</v>
      </c>
      <c r="B42" s="423" t="s">
        <v>1123</v>
      </c>
      <c r="C42" s="164" t="s">
        <v>394</v>
      </c>
      <c r="D42" s="165" t="s">
        <v>395</v>
      </c>
      <c r="E42" s="166">
        <v>37299</v>
      </c>
      <c r="F42" s="167" t="s">
        <v>66</v>
      </c>
      <c r="G42" s="167" t="s">
        <v>67</v>
      </c>
      <c r="H42" s="167"/>
      <c r="I42" s="410"/>
      <c r="J42" s="382">
        <v>38.9</v>
      </c>
      <c r="K42" s="112" t="str">
        <f>IF(ISBLANK(J42),"",IF(J42&lt;=34.75,"KSM",IF(J42&lt;=36.2,"I A",IF(J42&lt;=38.5,"II A",IF(J42&lt;=42,"III A",IF(J42&lt;=46,"I JA",IF(J42&lt;=50,"II JA",IF(J42&lt;=53,"III JA"))))))))</f>
        <v>III A</v>
      </c>
      <c r="L42" s="40" t="s">
        <v>68</v>
      </c>
      <c r="M42" s="16" t="s">
        <v>98</v>
      </c>
      <c r="N42" s="424">
        <v>7.54</v>
      </c>
      <c r="O42" s="51">
        <v>6</v>
      </c>
      <c r="P42" s="51">
        <v>4</v>
      </c>
    </row>
    <row r="43" spans="1:16" s="54" customFormat="1" ht="15" customHeight="1" thickBot="1">
      <c r="C43" s="417">
        <v>7</v>
      </c>
      <c r="D43" s="417" t="s">
        <v>1086</v>
      </c>
      <c r="E43" s="121"/>
      <c r="F43" s="121"/>
      <c r="G43" s="121"/>
      <c r="H43" s="418"/>
      <c r="I43" s="418"/>
      <c r="J43" s="380"/>
      <c r="K43" s="19"/>
      <c r="L43" s="20"/>
      <c r="M43" s="20"/>
      <c r="N43" s="16"/>
    </row>
    <row r="44" spans="1:16" s="118" customFormat="1" ht="18" customHeight="1" thickBot="1">
      <c r="A44" s="246" t="s">
        <v>49</v>
      </c>
      <c r="B44" s="419" t="s">
        <v>50</v>
      </c>
      <c r="C44" s="420" t="s">
        <v>4</v>
      </c>
      <c r="D44" s="421" t="s">
        <v>5</v>
      </c>
      <c r="E44" s="422" t="s">
        <v>6</v>
      </c>
      <c r="F44" s="341" t="s">
        <v>7</v>
      </c>
      <c r="G44" s="28" t="s">
        <v>8</v>
      </c>
      <c r="H44" s="341" t="s">
        <v>9</v>
      </c>
      <c r="I44" s="341" t="s">
        <v>10</v>
      </c>
      <c r="J44" s="381" t="s">
        <v>221</v>
      </c>
      <c r="K44" s="58" t="s">
        <v>12</v>
      </c>
      <c r="L44" s="33" t="s">
        <v>13</v>
      </c>
      <c r="M44" s="34" t="s">
        <v>1087</v>
      </c>
      <c r="N44" s="34" t="s">
        <v>1088</v>
      </c>
      <c r="O44" s="118" t="s">
        <v>55</v>
      </c>
      <c r="P44" s="118" t="s">
        <v>56</v>
      </c>
    </row>
    <row r="45" spans="1:16" ht="18" customHeight="1">
      <c r="A45" s="407">
        <v>1</v>
      </c>
      <c r="B45" s="423"/>
      <c r="C45" s="164"/>
      <c r="D45" s="165"/>
      <c r="E45" s="166"/>
      <c r="F45" s="167"/>
      <c r="G45" s="167"/>
      <c r="H45" s="167"/>
      <c r="I45" s="410"/>
      <c r="J45" s="62"/>
      <c r="K45" s="112"/>
      <c r="L45" s="40"/>
      <c r="M45" s="16"/>
      <c r="N45" s="424"/>
    </row>
    <row r="46" spans="1:16" ht="18" customHeight="1">
      <c r="A46" s="407">
        <v>2</v>
      </c>
      <c r="B46" s="423" t="s">
        <v>902</v>
      </c>
      <c r="C46" s="164" t="s">
        <v>387</v>
      </c>
      <c r="D46" s="165" t="s">
        <v>388</v>
      </c>
      <c r="E46" s="166" t="s">
        <v>389</v>
      </c>
      <c r="F46" s="167" t="s">
        <v>165</v>
      </c>
      <c r="G46" s="167" t="s">
        <v>61</v>
      </c>
      <c r="H46" s="167"/>
      <c r="I46" s="410"/>
      <c r="J46" s="62">
        <v>38.880000000000003</v>
      </c>
      <c r="K46" s="112" t="str">
        <f>IF(ISBLANK(J46),"",IF(J46&lt;=34.75,"KSM",IF(J46&lt;=36.2,"I A",IF(J46&lt;=38.5,"II A",IF(J46&lt;=42,"III A",IF(J46&lt;=46,"I JA",IF(J46&lt;=50,"II JA",IF(J46&lt;=53,"III JA"))))))))</f>
        <v>III A</v>
      </c>
      <c r="L46" s="40" t="s">
        <v>166</v>
      </c>
      <c r="M46" s="16" t="s">
        <v>1124</v>
      </c>
      <c r="N46" s="424"/>
      <c r="O46" s="51">
        <v>7</v>
      </c>
      <c r="P46" s="51">
        <v>2</v>
      </c>
    </row>
    <row r="47" spans="1:16" ht="18" customHeight="1">
      <c r="A47" s="407">
        <v>3</v>
      </c>
      <c r="B47" s="423" t="s">
        <v>893</v>
      </c>
      <c r="C47" s="164" t="s">
        <v>365</v>
      </c>
      <c r="D47" s="165" t="s">
        <v>404</v>
      </c>
      <c r="E47" s="166">
        <v>37322</v>
      </c>
      <c r="F47" s="167" t="s">
        <v>92</v>
      </c>
      <c r="G47" s="167" t="s">
        <v>93</v>
      </c>
      <c r="H47" s="167"/>
      <c r="I47" s="410"/>
      <c r="J47" s="62" t="s">
        <v>196</v>
      </c>
      <c r="K47" s="112"/>
      <c r="L47" s="40" t="s">
        <v>405</v>
      </c>
      <c r="M47" s="16" t="s">
        <v>98</v>
      </c>
      <c r="N47" s="424" t="s">
        <v>1125</v>
      </c>
      <c r="O47" s="51">
        <v>7</v>
      </c>
      <c r="P47" s="51">
        <v>3</v>
      </c>
    </row>
    <row r="48" spans="1:16" ht="18" customHeight="1">
      <c r="A48" s="407">
        <v>4</v>
      </c>
      <c r="B48" s="423">
        <v>11</v>
      </c>
      <c r="C48" s="164" t="s">
        <v>397</v>
      </c>
      <c r="D48" s="165" t="s">
        <v>398</v>
      </c>
      <c r="E48" s="166" t="s">
        <v>399</v>
      </c>
      <c r="F48" s="167" t="s">
        <v>132</v>
      </c>
      <c r="G48" s="167" t="s">
        <v>87</v>
      </c>
      <c r="H48" s="167"/>
      <c r="I48" s="410"/>
      <c r="J48" s="62">
        <v>40.229999999999997</v>
      </c>
      <c r="K48" s="112" t="str">
        <f>IF(ISBLANK(J48),"",IF(J48&lt;=34.75,"KSM",IF(J48&lt;=36.2,"I A",IF(J48&lt;=38.5,"II A",IF(J48&lt;=42,"III A",IF(J48&lt;=46,"I JA",IF(J48&lt;=50,"II JA",IF(J48&lt;=53,"III JA"))))))))</f>
        <v>III A</v>
      </c>
      <c r="L48" s="40" t="s">
        <v>197</v>
      </c>
      <c r="M48" s="16" t="s">
        <v>98</v>
      </c>
      <c r="N48" s="424" t="s">
        <v>1126</v>
      </c>
      <c r="O48" s="51">
        <v>7</v>
      </c>
      <c r="P48" s="51">
        <v>4</v>
      </c>
    </row>
    <row r="49" spans="1:16" s="54" customFormat="1" ht="15" customHeight="1" thickBot="1">
      <c r="C49" s="417">
        <v>8</v>
      </c>
      <c r="D49" s="417" t="s">
        <v>1086</v>
      </c>
      <c r="E49" s="121"/>
      <c r="F49" s="121"/>
      <c r="G49" s="121"/>
      <c r="H49" s="418"/>
      <c r="I49" s="418"/>
      <c r="J49" s="380"/>
      <c r="K49" s="19"/>
      <c r="L49" s="20"/>
      <c r="M49" s="20"/>
      <c r="N49" s="16"/>
    </row>
    <row r="50" spans="1:16" s="118" customFormat="1" ht="18" customHeight="1" thickBot="1">
      <c r="A50" s="246" t="s">
        <v>49</v>
      </c>
      <c r="B50" s="419" t="s">
        <v>50</v>
      </c>
      <c r="C50" s="420" t="s">
        <v>4</v>
      </c>
      <c r="D50" s="421" t="s">
        <v>5</v>
      </c>
      <c r="E50" s="422" t="s">
        <v>6</v>
      </c>
      <c r="F50" s="341" t="s">
        <v>7</v>
      </c>
      <c r="G50" s="28" t="s">
        <v>8</v>
      </c>
      <c r="H50" s="341" t="s">
        <v>9</v>
      </c>
      <c r="I50" s="341" t="s">
        <v>10</v>
      </c>
      <c r="J50" s="381" t="s">
        <v>221</v>
      </c>
      <c r="K50" s="58" t="s">
        <v>12</v>
      </c>
      <c r="L50" s="33" t="s">
        <v>13</v>
      </c>
      <c r="M50" s="34" t="s">
        <v>1087</v>
      </c>
      <c r="N50" s="34" t="s">
        <v>1088</v>
      </c>
      <c r="O50" s="118" t="s">
        <v>55</v>
      </c>
      <c r="P50" s="118" t="s">
        <v>56</v>
      </c>
    </row>
    <row r="51" spans="1:16" ht="18" customHeight="1">
      <c r="A51" s="407">
        <v>1</v>
      </c>
      <c r="B51" s="423"/>
      <c r="C51" s="164"/>
      <c r="D51" s="165"/>
      <c r="E51" s="166"/>
      <c r="F51" s="167"/>
      <c r="G51" s="167"/>
      <c r="H51" s="167"/>
      <c r="I51" s="410"/>
      <c r="J51" s="62"/>
      <c r="K51" s="112"/>
      <c r="L51" s="40"/>
      <c r="M51" s="16"/>
      <c r="N51" s="424"/>
    </row>
    <row r="52" spans="1:16" ht="18" customHeight="1">
      <c r="A52" s="407">
        <v>2</v>
      </c>
      <c r="B52" s="423" t="s">
        <v>1127</v>
      </c>
      <c r="C52" s="164" t="s">
        <v>318</v>
      </c>
      <c r="D52" s="165" t="s">
        <v>319</v>
      </c>
      <c r="E52" s="166" t="s">
        <v>320</v>
      </c>
      <c r="F52" s="167" t="s">
        <v>321</v>
      </c>
      <c r="G52" s="167" t="s">
        <v>61</v>
      </c>
      <c r="H52" s="167" t="s">
        <v>322</v>
      </c>
      <c r="I52" s="410" t="s">
        <v>18</v>
      </c>
      <c r="J52" s="62">
        <v>40.22</v>
      </c>
      <c r="K52" s="112" t="str">
        <f>IF(ISBLANK(J52),"",IF(J52&lt;=34.75,"KSM",IF(J52&lt;=36.2,"I A",IF(J52&lt;=38.5,"II A",IF(J52&lt;=42,"III A",IF(J52&lt;=46,"I JA",IF(J52&lt;=50,"II JA",IF(J52&lt;=53,"III JA"))))))))</f>
        <v>III A</v>
      </c>
      <c r="L52" s="40" t="s">
        <v>323</v>
      </c>
      <c r="M52" s="16" t="s">
        <v>98</v>
      </c>
      <c r="N52" s="424" t="s">
        <v>1128</v>
      </c>
      <c r="O52" s="51">
        <v>8</v>
      </c>
      <c r="P52" s="51">
        <v>2</v>
      </c>
    </row>
    <row r="53" spans="1:16" ht="18" customHeight="1">
      <c r="A53" s="407">
        <v>3</v>
      </c>
      <c r="B53" s="423" t="s">
        <v>1129</v>
      </c>
      <c r="C53" s="164" t="s">
        <v>1130</v>
      </c>
      <c r="D53" s="165" t="s">
        <v>1131</v>
      </c>
      <c r="E53" s="166">
        <v>37734</v>
      </c>
      <c r="F53" s="167" t="s">
        <v>16</v>
      </c>
      <c r="G53" s="167" t="s">
        <v>17</v>
      </c>
      <c r="H53" s="167"/>
      <c r="I53" s="410"/>
      <c r="J53" s="62">
        <v>38.159999999999997</v>
      </c>
      <c r="K53" s="112" t="str">
        <f>IF(ISBLANK(J53),"",IF(J53&lt;=34.75,"KSM",IF(J53&lt;=36.2,"I A",IF(J53&lt;=38.5,"II A",IF(J53&lt;=42,"III A",IF(J53&lt;=46,"I JA",IF(J53&lt;=50,"II JA",IF(J53&lt;=53,"III JA"))))))))</f>
        <v>II A</v>
      </c>
      <c r="L53" s="40" t="s">
        <v>1045</v>
      </c>
      <c r="M53" s="16" t="s">
        <v>1132</v>
      </c>
      <c r="N53" s="424"/>
      <c r="O53" s="51">
        <v>8</v>
      </c>
      <c r="P53" s="51">
        <v>3</v>
      </c>
    </row>
    <row r="54" spans="1:16" ht="18" customHeight="1">
      <c r="A54" s="407">
        <v>4</v>
      </c>
      <c r="B54" s="423">
        <v>9</v>
      </c>
      <c r="C54" s="164" t="s">
        <v>416</v>
      </c>
      <c r="D54" s="165" t="s">
        <v>770</v>
      </c>
      <c r="E54" s="166" t="s">
        <v>688</v>
      </c>
      <c r="F54" s="167" t="s">
        <v>132</v>
      </c>
      <c r="G54" s="167" t="s">
        <v>87</v>
      </c>
      <c r="H54" s="167"/>
      <c r="I54" s="410"/>
      <c r="J54" s="62">
        <v>37.97</v>
      </c>
      <c r="K54" s="112" t="str">
        <f>IF(ISBLANK(J54),"",IF(J54&lt;=34.75,"KSM",IF(J54&lt;=36.2,"I A",IF(J54&lt;=38.5,"II A",IF(J54&lt;=42,"III A",IF(J54&lt;=46,"I JA",IF(J54&lt;=50,"II JA",IF(J54&lt;=53,"III JA"))))))))</f>
        <v>II A</v>
      </c>
      <c r="L54" s="40" t="s">
        <v>133</v>
      </c>
      <c r="M54" s="16" t="s">
        <v>1133</v>
      </c>
      <c r="N54" s="424"/>
      <c r="O54" s="51">
        <v>8</v>
      </c>
      <c r="P54" s="51">
        <v>4</v>
      </c>
    </row>
    <row r="55" spans="1:16" s="54" customFormat="1" ht="15" customHeight="1" thickBot="1">
      <c r="C55" s="417">
        <v>9</v>
      </c>
      <c r="D55" s="417" t="s">
        <v>1086</v>
      </c>
      <c r="E55" s="121"/>
      <c r="F55" s="121"/>
      <c r="G55" s="121"/>
      <c r="H55" s="418"/>
      <c r="I55" s="418"/>
      <c r="J55" s="380"/>
      <c r="K55" s="19"/>
      <c r="L55" s="20"/>
      <c r="M55" s="20"/>
      <c r="N55" s="16"/>
    </row>
    <row r="56" spans="1:16" s="118" customFormat="1" ht="18" customHeight="1" thickBot="1">
      <c r="A56" s="246" t="s">
        <v>49</v>
      </c>
      <c r="B56" s="419" t="s">
        <v>50</v>
      </c>
      <c r="C56" s="420" t="s">
        <v>4</v>
      </c>
      <c r="D56" s="421" t="s">
        <v>5</v>
      </c>
      <c r="E56" s="422" t="s">
        <v>6</v>
      </c>
      <c r="F56" s="341" t="s">
        <v>7</v>
      </c>
      <c r="G56" s="28" t="s">
        <v>8</v>
      </c>
      <c r="H56" s="341" t="s">
        <v>9</v>
      </c>
      <c r="I56" s="341" t="s">
        <v>10</v>
      </c>
      <c r="J56" s="381" t="s">
        <v>221</v>
      </c>
      <c r="K56" s="58" t="s">
        <v>12</v>
      </c>
      <c r="L56" s="33" t="s">
        <v>13</v>
      </c>
      <c r="M56" s="34" t="s">
        <v>1087</v>
      </c>
      <c r="N56" s="34" t="s">
        <v>1088</v>
      </c>
      <c r="O56" s="118" t="s">
        <v>55</v>
      </c>
      <c r="P56" s="118" t="s">
        <v>56</v>
      </c>
    </row>
    <row r="57" spans="1:16" ht="18" customHeight="1">
      <c r="A57" s="407">
        <v>1</v>
      </c>
      <c r="B57" s="423"/>
      <c r="C57" s="164"/>
      <c r="D57" s="165"/>
      <c r="E57" s="166"/>
      <c r="F57" s="167"/>
      <c r="G57" s="167"/>
      <c r="H57" s="167"/>
      <c r="I57" s="410"/>
      <c r="J57" s="62"/>
      <c r="K57" s="112"/>
      <c r="L57" s="40"/>
      <c r="M57" s="16"/>
      <c r="N57" s="424"/>
    </row>
    <row r="58" spans="1:16" ht="18" customHeight="1">
      <c r="A58" s="407">
        <v>2</v>
      </c>
      <c r="B58" s="423" t="s">
        <v>897</v>
      </c>
      <c r="C58" s="164" t="s">
        <v>365</v>
      </c>
      <c r="D58" s="165" t="s">
        <v>407</v>
      </c>
      <c r="E58" s="166">
        <v>37649</v>
      </c>
      <c r="F58" s="167" t="s">
        <v>408</v>
      </c>
      <c r="G58" s="167" t="s">
        <v>171</v>
      </c>
      <c r="H58" s="167"/>
      <c r="I58" s="410"/>
      <c r="J58" s="62">
        <v>40.22</v>
      </c>
      <c r="K58" s="112" t="str">
        <f>IF(ISBLANK(J58),"",IF(J58&lt;=34.75,"KSM",IF(J58&lt;=36.2,"I A",IF(J58&lt;=38.5,"II A",IF(J58&lt;=42,"III A",IF(J58&lt;=46,"I JA",IF(J58&lt;=50,"II JA",IF(J58&lt;=53,"III JA"))))))))</f>
        <v>III A</v>
      </c>
      <c r="L58" s="40" t="s">
        <v>409</v>
      </c>
      <c r="M58" s="16" t="s">
        <v>98</v>
      </c>
      <c r="N58" s="424" t="s">
        <v>1134</v>
      </c>
      <c r="O58" s="51">
        <v>9</v>
      </c>
      <c r="P58" s="51">
        <v>2</v>
      </c>
    </row>
    <row r="59" spans="1:16" ht="18" customHeight="1">
      <c r="A59" s="407">
        <v>3</v>
      </c>
      <c r="B59" s="423" t="s">
        <v>894</v>
      </c>
      <c r="C59" s="164" t="s">
        <v>325</v>
      </c>
      <c r="D59" s="165" t="s">
        <v>326</v>
      </c>
      <c r="E59" s="166">
        <v>37480</v>
      </c>
      <c r="F59" s="167" t="s">
        <v>92</v>
      </c>
      <c r="G59" s="167" t="s">
        <v>93</v>
      </c>
      <c r="H59" s="167"/>
      <c r="I59" s="410"/>
      <c r="J59" s="62">
        <v>38.18</v>
      </c>
      <c r="K59" s="112" t="str">
        <f>IF(ISBLANK(J59),"",IF(J59&lt;=34.75,"KSM",IF(J59&lt;=36.2,"I A",IF(J59&lt;=38.5,"II A",IF(J59&lt;=42,"III A",IF(J59&lt;=46,"I JA",IF(J59&lt;=50,"II JA",IF(J59&lt;=53,"III JA"))))))))</f>
        <v>II A</v>
      </c>
      <c r="L59" s="40" t="s">
        <v>327</v>
      </c>
      <c r="M59" s="16" t="s">
        <v>98</v>
      </c>
      <c r="N59" s="424" t="s">
        <v>1135</v>
      </c>
      <c r="O59" s="51">
        <v>9</v>
      </c>
      <c r="P59" s="51">
        <v>3</v>
      </c>
    </row>
    <row r="60" spans="1:16" ht="18" customHeight="1">
      <c r="A60" s="407">
        <v>4</v>
      </c>
      <c r="B60" s="423">
        <v>1</v>
      </c>
      <c r="C60" s="164" t="s">
        <v>365</v>
      </c>
      <c r="D60" s="165" t="s">
        <v>366</v>
      </c>
      <c r="E60" s="166" t="s">
        <v>367</v>
      </c>
      <c r="F60" s="167" t="s">
        <v>132</v>
      </c>
      <c r="G60" s="167" t="s">
        <v>87</v>
      </c>
      <c r="H60" s="167"/>
      <c r="I60" s="410"/>
      <c r="J60" s="62">
        <v>37.44</v>
      </c>
      <c r="K60" s="112" t="str">
        <f>IF(ISBLANK(J60),"",IF(J60&lt;=34.75,"KSM",IF(J60&lt;=36.2,"I A",IF(J60&lt;=38.5,"II A",IF(J60&lt;=42,"III A",IF(J60&lt;=46,"I JA",IF(J60&lt;=50,"II JA",IF(J60&lt;=53,"III JA"))))))))</f>
        <v>II A</v>
      </c>
      <c r="L60" s="40" t="s">
        <v>368</v>
      </c>
      <c r="M60" s="16" t="s">
        <v>1136</v>
      </c>
      <c r="N60" s="424"/>
      <c r="O60" s="51">
        <v>9</v>
      </c>
      <c r="P60" s="51">
        <v>4</v>
      </c>
    </row>
    <row r="61" spans="1:16" s="54" customFormat="1" ht="15" customHeight="1" thickBot="1">
      <c r="C61" s="417">
        <v>10</v>
      </c>
      <c r="D61" s="417" t="s">
        <v>1086</v>
      </c>
      <c r="E61" s="121"/>
      <c r="F61" s="121"/>
      <c r="G61" s="121"/>
      <c r="H61" s="418"/>
      <c r="I61" s="418"/>
      <c r="J61" s="380"/>
      <c r="K61" s="19"/>
      <c r="L61" s="20"/>
      <c r="M61" s="20"/>
      <c r="N61" s="16"/>
    </row>
    <row r="62" spans="1:16" s="118" customFormat="1" ht="18" customHeight="1" thickBot="1">
      <c r="A62" s="246" t="s">
        <v>49</v>
      </c>
      <c r="B62" s="419" t="s">
        <v>50</v>
      </c>
      <c r="C62" s="420" t="s">
        <v>4</v>
      </c>
      <c r="D62" s="421" t="s">
        <v>5</v>
      </c>
      <c r="E62" s="422" t="s">
        <v>6</v>
      </c>
      <c r="F62" s="341" t="s">
        <v>7</v>
      </c>
      <c r="G62" s="28" t="s">
        <v>8</v>
      </c>
      <c r="H62" s="341" t="s">
        <v>9</v>
      </c>
      <c r="I62" s="341" t="s">
        <v>10</v>
      </c>
      <c r="J62" s="381" t="s">
        <v>221</v>
      </c>
      <c r="K62" s="58" t="s">
        <v>12</v>
      </c>
      <c r="L62" s="33" t="s">
        <v>13</v>
      </c>
      <c r="M62" s="34" t="s">
        <v>1087</v>
      </c>
      <c r="N62" s="34" t="s">
        <v>1088</v>
      </c>
      <c r="O62" s="118" t="s">
        <v>55</v>
      </c>
      <c r="P62" s="118" t="s">
        <v>56</v>
      </c>
    </row>
    <row r="63" spans="1:16" ht="18" customHeight="1">
      <c r="A63" s="407">
        <v>1</v>
      </c>
      <c r="B63" s="423"/>
      <c r="C63" s="164"/>
      <c r="D63" s="165"/>
      <c r="E63" s="166"/>
      <c r="F63" s="167"/>
      <c r="G63" s="167"/>
      <c r="H63" s="167"/>
      <c r="I63" s="410"/>
      <c r="J63" s="62"/>
      <c r="K63" s="112"/>
      <c r="L63" s="40"/>
      <c r="M63" s="16"/>
      <c r="N63" s="424"/>
    </row>
    <row r="64" spans="1:16" ht="18" customHeight="1">
      <c r="A64" s="407">
        <v>2</v>
      </c>
      <c r="B64" s="423" t="s">
        <v>1137</v>
      </c>
      <c r="C64" s="164" t="s">
        <v>1138</v>
      </c>
      <c r="D64" s="165" t="s">
        <v>1139</v>
      </c>
      <c r="E64" s="166">
        <v>37443</v>
      </c>
      <c r="F64" s="167" t="s">
        <v>66</v>
      </c>
      <c r="G64" s="167" t="s">
        <v>67</v>
      </c>
      <c r="H64" s="167"/>
      <c r="I64" s="410"/>
      <c r="J64" s="62">
        <v>37.32</v>
      </c>
      <c r="K64" s="112" t="str">
        <f>IF(ISBLANK(J64),"",IF(J64&lt;=34.75,"KSM",IF(J64&lt;=36.2,"I A",IF(J64&lt;=38.5,"II A",IF(J64&lt;=42,"III A",IF(J64&lt;=46,"I JA",IF(J64&lt;=50,"II JA",IF(J64&lt;=53,"III JA"))))))))</f>
        <v>II A</v>
      </c>
      <c r="L64" s="40" t="s">
        <v>68</v>
      </c>
      <c r="M64" s="16" t="s">
        <v>1140</v>
      </c>
      <c r="N64" s="424"/>
      <c r="O64" s="51">
        <v>10</v>
      </c>
      <c r="P64" s="51">
        <v>2</v>
      </c>
    </row>
    <row r="65" spans="1:16" ht="18" customHeight="1">
      <c r="A65" s="407">
        <v>3</v>
      </c>
      <c r="B65" s="423" t="s">
        <v>910</v>
      </c>
      <c r="C65" s="164" t="s">
        <v>300</v>
      </c>
      <c r="D65" s="165" t="s">
        <v>410</v>
      </c>
      <c r="E65" s="166">
        <v>37910</v>
      </c>
      <c r="F65" s="167" t="s">
        <v>187</v>
      </c>
      <c r="G65" s="167" t="s">
        <v>24</v>
      </c>
      <c r="H65" s="167"/>
      <c r="I65" s="410"/>
      <c r="J65" s="62">
        <v>36.549999999999997</v>
      </c>
      <c r="K65" s="112" t="str">
        <f>IF(ISBLANK(J65),"",IF(J65&lt;=34.75,"KSM",IF(J65&lt;=36.2,"I A",IF(J65&lt;=38.5,"II A",IF(J65&lt;=42,"III A",IF(J65&lt;=46,"I JA",IF(J65&lt;=50,"II JA",IF(J65&lt;=53,"III JA"))))))))</f>
        <v>II A</v>
      </c>
      <c r="L65" s="40" t="s">
        <v>137</v>
      </c>
      <c r="M65" s="16" t="s">
        <v>1141</v>
      </c>
      <c r="N65" s="424"/>
      <c r="O65" s="51">
        <v>10</v>
      </c>
      <c r="P65" s="51">
        <v>3</v>
      </c>
    </row>
    <row r="66" spans="1:16" ht="18" customHeight="1">
      <c r="A66" s="407">
        <v>4</v>
      </c>
      <c r="B66" s="423" t="s">
        <v>895</v>
      </c>
      <c r="C66" s="164" t="s">
        <v>391</v>
      </c>
      <c r="D66" s="165" t="s">
        <v>392</v>
      </c>
      <c r="E66" s="166">
        <v>37350</v>
      </c>
      <c r="F66" s="167" t="s">
        <v>92</v>
      </c>
      <c r="G66" s="167" t="s">
        <v>93</v>
      </c>
      <c r="H66" s="167"/>
      <c r="I66" s="410"/>
      <c r="J66" s="62">
        <v>37.549999999999997</v>
      </c>
      <c r="K66" s="112" t="str">
        <f>IF(ISBLANK(J66),"",IF(J66&lt;=34.75,"KSM",IF(J66&lt;=36.2,"I A",IF(J66&lt;=38.5,"II A",IF(J66&lt;=42,"III A",IF(J66&lt;=46,"I JA",IF(J66&lt;=50,"II JA",IF(J66&lt;=53,"III JA"))))))))</f>
        <v>II A</v>
      </c>
      <c r="L66" s="40" t="s">
        <v>327</v>
      </c>
      <c r="M66" s="16" t="s">
        <v>98</v>
      </c>
      <c r="N66" s="424" t="s">
        <v>1142</v>
      </c>
      <c r="O66" s="51">
        <v>10</v>
      </c>
      <c r="P66" s="51">
        <v>4</v>
      </c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5"/>
  <sheetViews>
    <sheetView topLeftCell="A28" zoomScaleNormal="100" workbookViewId="0">
      <selection activeCell="R33" sqref="R33"/>
    </sheetView>
  </sheetViews>
  <sheetFormatPr defaultColWidth="9.109375" defaultRowHeight="13.2"/>
  <cols>
    <col min="1" max="2" width="5.6640625" style="51" customWidth="1"/>
    <col min="3" max="3" width="12.109375" style="51" customWidth="1"/>
    <col min="4" max="4" width="14.109375" style="51" bestFit="1" customWidth="1"/>
    <col min="5" max="5" width="10.6640625" style="431" customWidth="1"/>
    <col min="6" max="6" width="14.5546875" style="432" bestFit="1" customWidth="1"/>
    <col min="7" max="7" width="11" style="432" customWidth="1"/>
    <col min="8" max="8" width="11.33203125" style="432" customWidth="1"/>
    <col min="9" max="9" width="5.88671875" style="432" bestFit="1" customWidth="1"/>
    <col min="10" max="10" width="9.109375" style="384"/>
    <col min="11" max="11" width="6.44140625" style="53" bestFit="1" customWidth="1"/>
    <col min="12" max="12" width="24.5546875" style="433" customWidth="1"/>
    <col min="13" max="13" width="6" style="10" hidden="1" customWidth="1"/>
    <col min="14" max="14" width="6" style="16" hidden="1" customWidth="1"/>
    <col min="15" max="15" width="3" style="51" hidden="1" customWidth="1"/>
    <col min="16" max="16" width="2.5546875" style="51" hidden="1" customWidth="1"/>
    <col min="17" max="17" width="6.33203125" style="51" customWidth="1"/>
    <col min="18" max="18" width="9.109375" style="51" customWidth="1"/>
    <col min="19" max="16384" width="9.109375" style="51"/>
  </cols>
  <sheetData>
    <row r="1" spans="1:16" s="49" customFormat="1" ht="15.6">
      <c r="A1" s="120" t="s">
        <v>0</v>
      </c>
      <c r="D1" s="121"/>
      <c r="E1" s="122"/>
      <c r="F1" s="122"/>
      <c r="G1" s="122"/>
      <c r="H1" s="123"/>
      <c r="I1" s="123"/>
      <c r="J1" s="6"/>
      <c r="K1" s="7"/>
      <c r="L1" s="7"/>
      <c r="M1" s="2"/>
      <c r="N1" s="34"/>
    </row>
    <row r="2" spans="1:16" s="49" customFormat="1" ht="15.6">
      <c r="A2" s="49" t="s">
        <v>1084</v>
      </c>
      <c r="D2" s="121"/>
      <c r="E2" s="122"/>
      <c r="F2" s="122"/>
      <c r="G2" s="123"/>
      <c r="H2" s="123"/>
      <c r="I2" s="124"/>
      <c r="J2" s="6"/>
      <c r="K2" s="6"/>
      <c r="L2" s="8"/>
      <c r="M2" s="2"/>
      <c r="N2" s="34"/>
    </row>
    <row r="3" spans="1:16">
      <c r="A3" s="416"/>
      <c r="B3" s="416"/>
      <c r="C3" s="417"/>
      <c r="D3" s="416"/>
      <c r="E3" s="416"/>
      <c r="F3" s="416"/>
      <c r="G3" s="416"/>
      <c r="H3" s="416"/>
      <c r="I3" s="416"/>
      <c r="J3" s="47"/>
      <c r="K3" s="47"/>
      <c r="L3" s="47"/>
    </row>
    <row r="4" spans="1:16" s="54" customFormat="1" ht="15.6">
      <c r="C4" s="49" t="s">
        <v>1085</v>
      </c>
      <c r="D4" s="49"/>
      <c r="E4" s="121"/>
      <c r="F4" s="121"/>
      <c r="G4" s="121"/>
      <c r="H4" s="418"/>
      <c r="I4" s="418"/>
      <c r="J4" s="380"/>
      <c r="K4" s="19"/>
      <c r="L4" s="6"/>
      <c r="M4" s="20"/>
      <c r="N4" s="16"/>
    </row>
    <row r="5" spans="1:16" s="54" customFormat="1" ht="15" customHeight="1" thickBot="1">
      <c r="C5" s="417"/>
      <c r="D5" s="417"/>
      <c r="E5" s="121"/>
      <c r="F5" s="121"/>
      <c r="G5" s="121"/>
      <c r="H5" s="418"/>
      <c r="I5" s="418"/>
      <c r="J5" s="380"/>
      <c r="K5" s="19"/>
      <c r="L5" s="20"/>
      <c r="M5" s="20"/>
      <c r="N5" s="16"/>
    </row>
    <row r="6" spans="1:16" s="118" customFormat="1" ht="18" customHeight="1" thickBot="1">
      <c r="A6" s="246" t="s">
        <v>46</v>
      </c>
      <c r="B6" s="419" t="s">
        <v>50</v>
      </c>
      <c r="C6" s="420" t="s">
        <v>4</v>
      </c>
      <c r="D6" s="421" t="s">
        <v>5</v>
      </c>
      <c r="E6" s="422" t="s">
        <v>6</v>
      </c>
      <c r="F6" s="341" t="s">
        <v>7</v>
      </c>
      <c r="G6" s="28" t="s">
        <v>8</v>
      </c>
      <c r="H6" s="341" t="s">
        <v>9</v>
      </c>
      <c r="I6" s="341" t="s">
        <v>10</v>
      </c>
      <c r="J6" s="381" t="s">
        <v>221</v>
      </c>
      <c r="K6" s="58" t="s">
        <v>12</v>
      </c>
      <c r="L6" s="33" t="s">
        <v>13</v>
      </c>
      <c r="M6" s="34" t="s">
        <v>1087</v>
      </c>
      <c r="N6" s="34" t="s">
        <v>1088</v>
      </c>
      <c r="O6" s="118" t="s">
        <v>55</v>
      </c>
      <c r="P6" s="118" t="s">
        <v>56</v>
      </c>
    </row>
    <row r="7" spans="1:16" ht="18" customHeight="1">
      <c r="A7" s="407">
        <v>1</v>
      </c>
      <c r="B7" s="423" t="s">
        <v>910</v>
      </c>
      <c r="C7" s="164" t="s">
        <v>300</v>
      </c>
      <c r="D7" s="165" t="s">
        <v>410</v>
      </c>
      <c r="E7" s="166">
        <v>37910</v>
      </c>
      <c r="F7" s="167" t="s">
        <v>187</v>
      </c>
      <c r="G7" s="167" t="s">
        <v>24</v>
      </c>
      <c r="H7" s="167"/>
      <c r="I7" s="410">
        <v>18</v>
      </c>
      <c r="J7" s="62">
        <v>36.549999999999997</v>
      </c>
      <c r="K7" s="112" t="str">
        <f t="shared" ref="K7:K34" si="0">IF(ISBLANK(J7),"",IF(J7&lt;=34.75,"KSM",IF(J7&lt;=36.2,"I A",IF(J7&lt;=38.5,"II A",IF(J7&lt;=42,"III A",IF(J7&lt;=46,"I JA",IF(J7&lt;=50,"II JA",IF(J7&lt;=53,"III JA"))))))))</f>
        <v>II A</v>
      </c>
      <c r="L7" s="40" t="s">
        <v>137</v>
      </c>
      <c r="M7" s="16" t="s">
        <v>1141</v>
      </c>
      <c r="N7" s="424"/>
      <c r="O7" s="51">
        <v>10</v>
      </c>
      <c r="P7" s="51">
        <v>3</v>
      </c>
    </row>
    <row r="8" spans="1:16" ht="18" customHeight="1">
      <c r="A8" s="407">
        <v>2</v>
      </c>
      <c r="B8" s="423" t="s">
        <v>1137</v>
      </c>
      <c r="C8" s="164" t="s">
        <v>1138</v>
      </c>
      <c r="D8" s="165" t="s">
        <v>1139</v>
      </c>
      <c r="E8" s="166">
        <v>37443</v>
      </c>
      <c r="F8" s="167" t="s">
        <v>66</v>
      </c>
      <c r="G8" s="167" t="s">
        <v>67</v>
      </c>
      <c r="H8" s="167"/>
      <c r="I8" s="410">
        <v>14</v>
      </c>
      <c r="J8" s="62">
        <v>37.32</v>
      </c>
      <c r="K8" s="112" t="str">
        <f t="shared" si="0"/>
        <v>II A</v>
      </c>
      <c r="L8" s="40" t="s">
        <v>68</v>
      </c>
      <c r="M8" s="16" t="s">
        <v>1140</v>
      </c>
      <c r="N8" s="424"/>
      <c r="O8" s="51">
        <v>10</v>
      </c>
      <c r="P8" s="51">
        <v>2</v>
      </c>
    </row>
    <row r="9" spans="1:16" ht="18" customHeight="1">
      <c r="A9" s="407">
        <v>3</v>
      </c>
      <c r="B9" s="423">
        <v>1</v>
      </c>
      <c r="C9" s="164" t="s">
        <v>365</v>
      </c>
      <c r="D9" s="165" t="s">
        <v>366</v>
      </c>
      <c r="E9" s="166" t="s">
        <v>367</v>
      </c>
      <c r="F9" s="167" t="s">
        <v>132</v>
      </c>
      <c r="G9" s="167" t="s">
        <v>87</v>
      </c>
      <c r="H9" s="167"/>
      <c r="I9" s="410">
        <v>11</v>
      </c>
      <c r="J9" s="62">
        <v>37.44</v>
      </c>
      <c r="K9" s="112" t="str">
        <f t="shared" si="0"/>
        <v>II A</v>
      </c>
      <c r="L9" s="40" t="s">
        <v>368</v>
      </c>
      <c r="M9" s="16" t="s">
        <v>1136</v>
      </c>
      <c r="N9" s="424"/>
      <c r="O9" s="51">
        <v>9</v>
      </c>
      <c r="P9" s="51">
        <v>4</v>
      </c>
    </row>
    <row r="10" spans="1:16" ht="18" customHeight="1">
      <c r="A10" s="407">
        <v>4</v>
      </c>
      <c r="B10" s="423" t="s">
        <v>895</v>
      </c>
      <c r="C10" s="164" t="s">
        <v>391</v>
      </c>
      <c r="D10" s="165" t="s">
        <v>392</v>
      </c>
      <c r="E10" s="166">
        <v>37350</v>
      </c>
      <c r="F10" s="167" t="s">
        <v>92</v>
      </c>
      <c r="G10" s="167" t="s">
        <v>93</v>
      </c>
      <c r="H10" s="167"/>
      <c r="I10" s="410">
        <v>9</v>
      </c>
      <c r="J10" s="62">
        <v>37.549999999999997</v>
      </c>
      <c r="K10" s="112" t="str">
        <f t="shared" si="0"/>
        <v>II A</v>
      </c>
      <c r="L10" s="40" t="s">
        <v>327</v>
      </c>
      <c r="M10" s="16" t="s">
        <v>98</v>
      </c>
      <c r="N10" s="424" t="s">
        <v>1142</v>
      </c>
      <c r="O10" s="51">
        <v>10</v>
      </c>
      <c r="P10" s="51">
        <v>4</v>
      </c>
    </row>
    <row r="11" spans="1:16" ht="18" customHeight="1">
      <c r="A11" s="407">
        <v>5</v>
      </c>
      <c r="B11" s="423">
        <v>9</v>
      </c>
      <c r="C11" s="164" t="s">
        <v>416</v>
      </c>
      <c r="D11" s="165" t="s">
        <v>770</v>
      </c>
      <c r="E11" s="166" t="s">
        <v>688</v>
      </c>
      <c r="F11" s="167" t="s">
        <v>132</v>
      </c>
      <c r="G11" s="167" t="s">
        <v>87</v>
      </c>
      <c r="H11" s="167"/>
      <c r="I11" s="410">
        <v>8</v>
      </c>
      <c r="J11" s="62">
        <v>37.97</v>
      </c>
      <c r="K11" s="112" t="str">
        <f t="shared" si="0"/>
        <v>II A</v>
      </c>
      <c r="L11" s="40" t="s">
        <v>133</v>
      </c>
      <c r="M11" s="16" t="s">
        <v>1133</v>
      </c>
      <c r="N11" s="424"/>
      <c r="O11" s="51">
        <v>8</v>
      </c>
      <c r="P11" s="51">
        <v>4</v>
      </c>
    </row>
    <row r="12" spans="1:16" ht="18" customHeight="1">
      <c r="A12" s="407">
        <v>6</v>
      </c>
      <c r="B12" s="423" t="s">
        <v>1129</v>
      </c>
      <c r="C12" s="164" t="s">
        <v>1130</v>
      </c>
      <c r="D12" s="165" t="s">
        <v>1131</v>
      </c>
      <c r="E12" s="166">
        <v>37734</v>
      </c>
      <c r="F12" s="167" t="s">
        <v>16</v>
      </c>
      <c r="G12" s="167" t="s">
        <v>17</v>
      </c>
      <c r="H12" s="167"/>
      <c r="I12" s="410">
        <v>7</v>
      </c>
      <c r="J12" s="62">
        <v>38.159999999999997</v>
      </c>
      <c r="K12" s="112" t="str">
        <f t="shared" si="0"/>
        <v>II A</v>
      </c>
      <c r="L12" s="40" t="s">
        <v>1045</v>
      </c>
      <c r="M12" s="16" t="s">
        <v>1132</v>
      </c>
      <c r="N12" s="424"/>
      <c r="O12" s="51">
        <v>8</v>
      </c>
      <c r="P12" s="51">
        <v>3</v>
      </c>
    </row>
    <row r="13" spans="1:16" ht="18" customHeight="1">
      <c r="A13" s="407">
        <v>7</v>
      </c>
      <c r="B13" s="423" t="s">
        <v>894</v>
      </c>
      <c r="C13" s="164" t="s">
        <v>325</v>
      </c>
      <c r="D13" s="165" t="s">
        <v>326</v>
      </c>
      <c r="E13" s="166">
        <v>37480</v>
      </c>
      <c r="F13" s="167" t="s">
        <v>92</v>
      </c>
      <c r="G13" s="167" t="s">
        <v>93</v>
      </c>
      <c r="H13" s="167"/>
      <c r="I13" s="410">
        <v>6</v>
      </c>
      <c r="J13" s="62">
        <v>38.18</v>
      </c>
      <c r="K13" s="112" t="str">
        <f t="shared" si="0"/>
        <v>II A</v>
      </c>
      <c r="L13" s="40" t="s">
        <v>327</v>
      </c>
      <c r="M13" s="16" t="s">
        <v>98</v>
      </c>
      <c r="N13" s="424" t="s">
        <v>1135</v>
      </c>
      <c r="O13" s="51">
        <v>9</v>
      </c>
      <c r="P13" s="51">
        <v>3</v>
      </c>
    </row>
    <row r="14" spans="1:16" ht="18" customHeight="1">
      <c r="A14" s="407">
        <v>8</v>
      </c>
      <c r="B14" s="423">
        <v>5</v>
      </c>
      <c r="C14" s="164" t="s">
        <v>412</v>
      </c>
      <c r="D14" s="165" t="s">
        <v>413</v>
      </c>
      <c r="E14" s="166" t="s">
        <v>414</v>
      </c>
      <c r="F14" s="167" t="s">
        <v>132</v>
      </c>
      <c r="G14" s="167" t="s">
        <v>87</v>
      </c>
      <c r="H14" s="167"/>
      <c r="I14" s="410">
        <v>5</v>
      </c>
      <c r="J14" s="382">
        <v>38.35</v>
      </c>
      <c r="K14" s="112" t="str">
        <f t="shared" si="0"/>
        <v>II A</v>
      </c>
      <c r="L14" s="40" t="s">
        <v>88</v>
      </c>
      <c r="M14" s="16" t="s">
        <v>98</v>
      </c>
      <c r="N14" s="424">
        <v>7.46</v>
      </c>
      <c r="O14" s="51">
        <v>6</v>
      </c>
      <c r="P14" s="51">
        <v>3</v>
      </c>
    </row>
    <row r="15" spans="1:16" ht="18" customHeight="1">
      <c r="A15" s="407">
        <v>9</v>
      </c>
      <c r="B15" s="423" t="s">
        <v>902</v>
      </c>
      <c r="C15" s="164" t="s">
        <v>387</v>
      </c>
      <c r="D15" s="165" t="s">
        <v>388</v>
      </c>
      <c r="E15" s="166" t="s">
        <v>389</v>
      </c>
      <c r="F15" s="167" t="s">
        <v>165</v>
      </c>
      <c r="G15" s="167" t="s">
        <v>61</v>
      </c>
      <c r="H15" s="167"/>
      <c r="I15" s="410">
        <v>4</v>
      </c>
      <c r="J15" s="62">
        <v>38.880000000000003</v>
      </c>
      <c r="K15" s="112" t="str">
        <f t="shared" si="0"/>
        <v>III A</v>
      </c>
      <c r="L15" s="40" t="s">
        <v>166</v>
      </c>
      <c r="M15" s="16" t="s">
        <v>1124</v>
      </c>
      <c r="N15" s="424"/>
      <c r="O15" s="51">
        <v>7</v>
      </c>
      <c r="P15" s="51">
        <v>2</v>
      </c>
    </row>
    <row r="16" spans="1:16" ht="18" customHeight="1">
      <c r="A16" s="407">
        <v>10</v>
      </c>
      <c r="B16" s="423" t="s">
        <v>1123</v>
      </c>
      <c r="C16" s="164" t="s">
        <v>394</v>
      </c>
      <c r="D16" s="165" t="s">
        <v>395</v>
      </c>
      <c r="E16" s="166">
        <v>37299</v>
      </c>
      <c r="F16" s="167" t="s">
        <v>66</v>
      </c>
      <c r="G16" s="167" t="s">
        <v>67</v>
      </c>
      <c r="H16" s="167"/>
      <c r="I16" s="410">
        <v>3</v>
      </c>
      <c r="J16" s="382">
        <v>38.9</v>
      </c>
      <c r="K16" s="112" t="str">
        <f t="shared" si="0"/>
        <v>III A</v>
      </c>
      <c r="L16" s="40" t="s">
        <v>68</v>
      </c>
      <c r="M16" s="16" t="s">
        <v>98</v>
      </c>
      <c r="N16" s="424">
        <v>7.54</v>
      </c>
      <c r="O16" s="51">
        <v>6</v>
      </c>
      <c r="P16" s="51">
        <v>4</v>
      </c>
    </row>
    <row r="17" spans="1:16" ht="18" customHeight="1">
      <c r="A17" s="407">
        <v>11</v>
      </c>
      <c r="B17" s="423" t="s">
        <v>1102</v>
      </c>
      <c r="C17" s="164" t="s">
        <v>384</v>
      </c>
      <c r="D17" s="165" t="s">
        <v>385</v>
      </c>
      <c r="E17" s="166">
        <v>37560</v>
      </c>
      <c r="F17" s="167" t="s">
        <v>101</v>
      </c>
      <c r="G17" s="167" t="s">
        <v>102</v>
      </c>
      <c r="H17" s="167"/>
      <c r="I17" s="410">
        <v>2</v>
      </c>
      <c r="J17" s="382">
        <v>39.200000000000003</v>
      </c>
      <c r="K17" s="112" t="str">
        <f t="shared" si="0"/>
        <v>III A</v>
      </c>
      <c r="L17" s="40" t="s">
        <v>355</v>
      </c>
      <c r="M17" s="16" t="s">
        <v>1103</v>
      </c>
      <c r="N17" s="424"/>
      <c r="O17" s="51">
        <v>2</v>
      </c>
      <c r="P17" s="51">
        <v>4</v>
      </c>
    </row>
    <row r="18" spans="1:16" ht="18" customHeight="1">
      <c r="A18" s="407">
        <v>12</v>
      </c>
      <c r="B18" s="423" t="s">
        <v>777</v>
      </c>
      <c r="C18" s="164" t="s">
        <v>778</v>
      </c>
      <c r="D18" s="165" t="s">
        <v>779</v>
      </c>
      <c r="E18" s="166" t="s">
        <v>780</v>
      </c>
      <c r="F18" s="167" t="s">
        <v>187</v>
      </c>
      <c r="G18" s="167" t="s">
        <v>24</v>
      </c>
      <c r="H18" s="167"/>
      <c r="I18" s="410">
        <v>1</v>
      </c>
      <c r="J18" s="382">
        <v>39.25</v>
      </c>
      <c r="K18" s="112" t="str">
        <f t="shared" si="0"/>
        <v>III A</v>
      </c>
      <c r="L18" s="40" t="s">
        <v>563</v>
      </c>
      <c r="M18" s="16" t="s">
        <v>1101</v>
      </c>
      <c r="N18" s="424"/>
      <c r="O18" s="51">
        <v>2</v>
      </c>
      <c r="P18" s="51">
        <v>3</v>
      </c>
    </row>
    <row r="19" spans="1:16" ht="18" customHeight="1">
      <c r="A19" s="407">
        <v>13</v>
      </c>
      <c r="B19" s="423" t="s">
        <v>898</v>
      </c>
      <c r="C19" s="164" t="s">
        <v>576</v>
      </c>
      <c r="D19" s="165" t="s">
        <v>388</v>
      </c>
      <c r="E19" s="166" t="s">
        <v>389</v>
      </c>
      <c r="F19" s="167" t="s">
        <v>165</v>
      </c>
      <c r="G19" s="167" t="s">
        <v>61</v>
      </c>
      <c r="H19" s="167"/>
      <c r="I19" s="410"/>
      <c r="J19" s="382">
        <v>39.299999999999997</v>
      </c>
      <c r="K19" s="112" t="str">
        <f t="shared" si="0"/>
        <v>III A</v>
      </c>
      <c r="L19" s="40" t="s">
        <v>166</v>
      </c>
      <c r="M19" s="16" t="s">
        <v>1112</v>
      </c>
      <c r="N19" s="424"/>
      <c r="O19" s="51">
        <v>4</v>
      </c>
      <c r="P19" s="51">
        <v>3</v>
      </c>
    </row>
    <row r="20" spans="1:16" ht="18" customHeight="1">
      <c r="A20" s="407">
        <v>14</v>
      </c>
      <c r="B20" s="423" t="s">
        <v>903</v>
      </c>
      <c r="C20" s="164" t="s">
        <v>353</v>
      </c>
      <c r="D20" s="165" t="s">
        <v>354</v>
      </c>
      <c r="E20" s="166">
        <v>37645</v>
      </c>
      <c r="F20" s="167" t="s">
        <v>101</v>
      </c>
      <c r="G20" s="167" t="s">
        <v>102</v>
      </c>
      <c r="H20" s="167"/>
      <c r="I20" s="410"/>
      <c r="J20" s="62">
        <v>39.340000000000003</v>
      </c>
      <c r="K20" s="112" t="str">
        <f t="shared" si="0"/>
        <v>III A</v>
      </c>
      <c r="L20" s="40" t="s">
        <v>355</v>
      </c>
      <c r="M20" s="16" t="s">
        <v>1106</v>
      </c>
      <c r="N20" s="424"/>
      <c r="O20" s="51">
        <v>3</v>
      </c>
      <c r="P20" s="51">
        <v>3</v>
      </c>
    </row>
    <row r="21" spans="1:16" ht="18" customHeight="1">
      <c r="A21" s="407">
        <v>15</v>
      </c>
      <c r="B21" s="423" t="s">
        <v>896</v>
      </c>
      <c r="C21" s="164" t="s">
        <v>329</v>
      </c>
      <c r="D21" s="165" t="s">
        <v>330</v>
      </c>
      <c r="E21" s="166">
        <v>37324</v>
      </c>
      <c r="F21" s="167" t="s">
        <v>240</v>
      </c>
      <c r="G21" s="167" t="s">
        <v>171</v>
      </c>
      <c r="H21" s="167"/>
      <c r="I21" s="410"/>
      <c r="J21" s="62">
        <v>39.49</v>
      </c>
      <c r="K21" s="112" t="str">
        <f t="shared" si="0"/>
        <v>III A</v>
      </c>
      <c r="L21" s="40" t="s">
        <v>172</v>
      </c>
      <c r="M21" s="16" t="s">
        <v>1111</v>
      </c>
      <c r="N21" s="424"/>
      <c r="O21" s="51">
        <v>4</v>
      </c>
      <c r="P21" s="51">
        <v>2</v>
      </c>
    </row>
    <row r="22" spans="1:16" ht="18" customHeight="1">
      <c r="A22" s="407">
        <v>16</v>
      </c>
      <c r="B22" s="423" t="s">
        <v>742</v>
      </c>
      <c r="C22" s="164" t="s">
        <v>743</v>
      </c>
      <c r="D22" s="165" t="s">
        <v>744</v>
      </c>
      <c r="E22" s="166">
        <v>37280</v>
      </c>
      <c r="F22" s="167" t="s">
        <v>101</v>
      </c>
      <c r="G22" s="167" t="s">
        <v>102</v>
      </c>
      <c r="H22" s="167"/>
      <c r="I22" s="410"/>
      <c r="J22" s="382">
        <v>39.840000000000003</v>
      </c>
      <c r="K22" s="112" t="str">
        <f t="shared" si="0"/>
        <v>III A</v>
      </c>
      <c r="L22" s="40" t="s">
        <v>355</v>
      </c>
      <c r="M22" s="16" t="s">
        <v>1113</v>
      </c>
      <c r="N22" s="424"/>
      <c r="O22" s="51">
        <v>4</v>
      </c>
      <c r="P22" s="51">
        <v>4</v>
      </c>
    </row>
    <row r="23" spans="1:16" ht="18" customHeight="1">
      <c r="A23" s="407">
        <v>17</v>
      </c>
      <c r="B23" s="423" t="s">
        <v>1116</v>
      </c>
      <c r="C23" s="164" t="s">
        <v>293</v>
      </c>
      <c r="D23" s="165" t="s">
        <v>294</v>
      </c>
      <c r="E23" s="166" t="s">
        <v>295</v>
      </c>
      <c r="F23" s="167" t="s">
        <v>296</v>
      </c>
      <c r="G23" s="167" t="s">
        <v>297</v>
      </c>
      <c r="H23" s="167"/>
      <c r="I23" s="410"/>
      <c r="J23" s="62">
        <v>40.04</v>
      </c>
      <c r="K23" s="112" t="str">
        <f t="shared" si="0"/>
        <v>III A</v>
      </c>
      <c r="L23" s="40" t="s">
        <v>298</v>
      </c>
      <c r="M23" s="16" t="s">
        <v>1117</v>
      </c>
      <c r="N23" s="424"/>
      <c r="O23" s="51">
        <v>5</v>
      </c>
      <c r="P23" s="51">
        <v>3</v>
      </c>
    </row>
    <row r="24" spans="1:16" ht="18" customHeight="1">
      <c r="A24" s="407">
        <v>18</v>
      </c>
      <c r="B24" s="423" t="s">
        <v>933</v>
      </c>
      <c r="C24" s="164" t="s">
        <v>934</v>
      </c>
      <c r="D24" s="165" t="s">
        <v>935</v>
      </c>
      <c r="E24" s="166">
        <v>38309</v>
      </c>
      <c r="F24" s="167" t="s">
        <v>23</v>
      </c>
      <c r="G24" s="167" t="s">
        <v>24</v>
      </c>
      <c r="H24" s="167"/>
      <c r="I24" s="410" t="s">
        <v>18</v>
      </c>
      <c r="J24" s="62">
        <v>40.159999999999997</v>
      </c>
      <c r="K24" s="112" t="str">
        <f t="shared" si="0"/>
        <v>III A</v>
      </c>
      <c r="L24" s="40" t="s">
        <v>504</v>
      </c>
      <c r="M24" s="16" t="s">
        <v>1107</v>
      </c>
      <c r="N24" s="424"/>
      <c r="O24" s="51">
        <v>3</v>
      </c>
      <c r="P24" s="51">
        <v>4</v>
      </c>
    </row>
    <row r="25" spans="1:16" ht="18" customHeight="1">
      <c r="A25" s="407">
        <v>19</v>
      </c>
      <c r="B25" s="423" t="s">
        <v>1127</v>
      </c>
      <c r="C25" s="164" t="s">
        <v>318</v>
      </c>
      <c r="D25" s="165" t="s">
        <v>319</v>
      </c>
      <c r="E25" s="166" t="s">
        <v>320</v>
      </c>
      <c r="F25" s="167" t="s">
        <v>321</v>
      </c>
      <c r="G25" s="167" t="s">
        <v>61</v>
      </c>
      <c r="H25" s="167" t="s">
        <v>322</v>
      </c>
      <c r="I25" s="410" t="s">
        <v>18</v>
      </c>
      <c r="J25" s="62">
        <v>40.22</v>
      </c>
      <c r="K25" s="112" t="str">
        <f t="shared" si="0"/>
        <v>III A</v>
      </c>
      <c r="L25" s="40" t="s">
        <v>323</v>
      </c>
      <c r="M25" s="16" t="s">
        <v>98</v>
      </c>
      <c r="N25" s="424" t="s">
        <v>1128</v>
      </c>
      <c r="O25" s="51">
        <v>8</v>
      </c>
      <c r="P25" s="51">
        <v>2</v>
      </c>
    </row>
    <row r="26" spans="1:16" ht="18" customHeight="1">
      <c r="A26" s="407">
        <v>19</v>
      </c>
      <c r="B26" s="423" t="s">
        <v>897</v>
      </c>
      <c r="C26" s="164" t="s">
        <v>365</v>
      </c>
      <c r="D26" s="165" t="s">
        <v>407</v>
      </c>
      <c r="E26" s="166">
        <v>37649</v>
      </c>
      <c r="F26" s="167" t="s">
        <v>408</v>
      </c>
      <c r="G26" s="167" t="s">
        <v>171</v>
      </c>
      <c r="H26" s="167"/>
      <c r="I26" s="410"/>
      <c r="J26" s="62">
        <v>40.22</v>
      </c>
      <c r="K26" s="112" t="str">
        <f t="shared" si="0"/>
        <v>III A</v>
      </c>
      <c r="L26" s="40" t="s">
        <v>409</v>
      </c>
      <c r="M26" s="16" t="s">
        <v>98</v>
      </c>
      <c r="N26" s="424" t="s">
        <v>1134</v>
      </c>
      <c r="O26" s="51">
        <v>9</v>
      </c>
      <c r="P26" s="51">
        <v>2</v>
      </c>
    </row>
    <row r="27" spans="1:16" ht="18" customHeight="1">
      <c r="A27" s="407">
        <v>21</v>
      </c>
      <c r="B27" s="423">
        <v>11</v>
      </c>
      <c r="C27" s="164" t="s">
        <v>397</v>
      </c>
      <c r="D27" s="165" t="s">
        <v>398</v>
      </c>
      <c r="E27" s="166" t="s">
        <v>399</v>
      </c>
      <c r="F27" s="167" t="s">
        <v>132</v>
      </c>
      <c r="G27" s="167" t="s">
        <v>87</v>
      </c>
      <c r="H27" s="167"/>
      <c r="I27" s="410"/>
      <c r="J27" s="62">
        <v>40.229999999999997</v>
      </c>
      <c r="K27" s="112" t="str">
        <f t="shared" si="0"/>
        <v>III A</v>
      </c>
      <c r="L27" s="40" t="s">
        <v>197</v>
      </c>
      <c r="M27" s="16" t="s">
        <v>98</v>
      </c>
      <c r="N27" s="424" t="s">
        <v>1126</v>
      </c>
      <c r="O27" s="51">
        <v>7</v>
      </c>
      <c r="P27" s="51">
        <v>4</v>
      </c>
    </row>
    <row r="28" spans="1:16" ht="18" customHeight="1">
      <c r="A28" s="407">
        <v>22</v>
      </c>
      <c r="B28" s="423" t="s">
        <v>1096</v>
      </c>
      <c r="C28" s="164" t="s">
        <v>1097</v>
      </c>
      <c r="D28" s="165" t="s">
        <v>1098</v>
      </c>
      <c r="E28" s="166" t="s">
        <v>1099</v>
      </c>
      <c r="F28" s="167" t="s">
        <v>466</v>
      </c>
      <c r="G28" s="167" t="s">
        <v>61</v>
      </c>
      <c r="H28" s="167"/>
      <c r="I28" s="410"/>
      <c r="J28" s="382">
        <v>40.270000000000003</v>
      </c>
      <c r="K28" s="112" t="str">
        <f t="shared" si="0"/>
        <v>III A</v>
      </c>
      <c r="L28" s="40" t="s">
        <v>611</v>
      </c>
      <c r="M28" s="16" t="s">
        <v>1100</v>
      </c>
      <c r="N28" s="424"/>
      <c r="O28" s="51">
        <v>2</v>
      </c>
      <c r="P28" s="51">
        <v>2</v>
      </c>
    </row>
    <row r="29" spans="1:16" ht="18" customHeight="1">
      <c r="A29" s="407">
        <v>23</v>
      </c>
      <c r="B29" s="423" t="s">
        <v>751</v>
      </c>
      <c r="C29" s="164" t="s">
        <v>752</v>
      </c>
      <c r="D29" s="165" t="s">
        <v>753</v>
      </c>
      <c r="E29" s="166" t="s">
        <v>754</v>
      </c>
      <c r="F29" s="167" t="s">
        <v>108</v>
      </c>
      <c r="G29" s="167" t="s">
        <v>87</v>
      </c>
      <c r="H29" s="167"/>
      <c r="I29" s="410"/>
      <c r="J29" s="62">
        <v>40.78</v>
      </c>
      <c r="K29" s="112" t="str">
        <f t="shared" si="0"/>
        <v>III A</v>
      </c>
      <c r="L29" s="40" t="s">
        <v>755</v>
      </c>
      <c r="M29" s="16" t="s">
        <v>1093</v>
      </c>
      <c r="N29" s="424"/>
      <c r="O29" s="51">
        <v>1</v>
      </c>
      <c r="P29" s="51">
        <v>4</v>
      </c>
    </row>
    <row r="30" spans="1:16" ht="18" customHeight="1">
      <c r="A30" s="407">
        <v>24</v>
      </c>
      <c r="B30" s="423" t="s">
        <v>929</v>
      </c>
      <c r="C30" s="164" t="s">
        <v>313</v>
      </c>
      <c r="D30" s="165" t="s">
        <v>930</v>
      </c>
      <c r="E30" s="166" t="s">
        <v>931</v>
      </c>
      <c r="F30" s="167" t="s">
        <v>23</v>
      </c>
      <c r="G30" s="167" t="s">
        <v>24</v>
      </c>
      <c r="H30" s="167"/>
      <c r="I30" s="410" t="s">
        <v>18</v>
      </c>
      <c r="J30" s="382">
        <v>41.26</v>
      </c>
      <c r="K30" s="112" t="str">
        <f t="shared" si="0"/>
        <v>III A</v>
      </c>
      <c r="L30" s="40" t="s">
        <v>932</v>
      </c>
      <c r="M30" s="16" t="s">
        <v>98</v>
      </c>
      <c r="N30" s="424" t="s">
        <v>1122</v>
      </c>
      <c r="O30" s="51">
        <v>6</v>
      </c>
      <c r="P30" s="51">
        <v>2</v>
      </c>
    </row>
    <row r="31" spans="1:16" ht="18" customHeight="1">
      <c r="A31" s="407">
        <v>25</v>
      </c>
      <c r="B31" s="423" t="s">
        <v>699</v>
      </c>
      <c r="C31" s="164" t="s">
        <v>700</v>
      </c>
      <c r="D31" s="165" t="s">
        <v>701</v>
      </c>
      <c r="E31" s="166">
        <v>37352</v>
      </c>
      <c r="F31" s="167" t="s">
        <v>66</v>
      </c>
      <c r="G31" s="167" t="s">
        <v>67</v>
      </c>
      <c r="H31" s="167"/>
      <c r="I31" s="410"/>
      <c r="J31" s="62">
        <v>41.27</v>
      </c>
      <c r="K31" s="112" t="str">
        <f t="shared" si="0"/>
        <v>III A</v>
      </c>
      <c r="L31" s="40" t="s">
        <v>310</v>
      </c>
      <c r="M31" s="16" t="s">
        <v>98</v>
      </c>
      <c r="N31" s="424" t="s">
        <v>1118</v>
      </c>
      <c r="O31" s="51">
        <v>5</v>
      </c>
      <c r="P31" s="51">
        <v>4</v>
      </c>
    </row>
    <row r="32" spans="1:16" ht="18" customHeight="1">
      <c r="A32" s="407">
        <v>26</v>
      </c>
      <c r="B32" s="423" t="s">
        <v>711</v>
      </c>
      <c r="C32" s="164" t="s">
        <v>712</v>
      </c>
      <c r="D32" s="165" t="s">
        <v>713</v>
      </c>
      <c r="E32" s="166" t="s">
        <v>714</v>
      </c>
      <c r="F32" s="167" t="s">
        <v>108</v>
      </c>
      <c r="G32" s="167" t="s">
        <v>87</v>
      </c>
      <c r="H32" s="167"/>
      <c r="I32" s="410"/>
      <c r="J32" s="62">
        <v>42.25</v>
      </c>
      <c r="K32" s="112" t="str">
        <f t="shared" si="0"/>
        <v>I JA</v>
      </c>
      <c r="L32" s="40" t="s">
        <v>88</v>
      </c>
      <c r="M32" s="16" t="s">
        <v>98</v>
      </c>
      <c r="N32" s="424" t="s">
        <v>1115</v>
      </c>
      <c r="O32" s="51">
        <v>5</v>
      </c>
      <c r="P32" s="51">
        <v>2</v>
      </c>
    </row>
    <row r="33" spans="1:16" ht="18" customHeight="1">
      <c r="A33" s="407">
        <v>27</v>
      </c>
      <c r="B33" s="423" t="s">
        <v>721</v>
      </c>
      <c r="C33" s="164" t="s">
        <v>722</v>
      </c>
      <c r="D33" s="165" t="s">
        <v>723</v>
      </c>
      <c r="E33" s="166" t="s">
        <v>724</v>
      </c>
      <c r="F33" s="167" t="s">
        <v>296</v>
      </c>
      <c r="G33" s="167" t="s">
        <v>297</v>
      </c>
      <c r="H33" s="167"/>
      <c r="I33" s="410" t="s">
        <v>18</v>
      </c>
      <c r="J33" s="62">
        <v>42.86</v>
      </c>
      <c r="K33" s="112" t="str">
        <f t="shared" si="0"/>
        <v>I JA</v>
      </c>
      <c r="L33" s="40" t="s">
        <v>298</v>
      </c>
      <c r="M33" s="16" t="s">
        <v>1091</v>
      </c>
      <c r="N33" s="424"/>
      <c r="O33" s="51">
        <v>1</v>
      </c>
      <c r="P33" s="51">
        <v>2</v>
      </c>
    </row>
    <row r="34" spans="1:16" ht="18" customHeight="1">
      <c r="A34" s="407">
        <v>28</v>
      </c>
      <c r="B34" s="423" t="s">
        <v>1089</v>
      </c>
      <c r="C34" s="164" t="s">
        <v>370</v>
      </c>
      <c r="D34" s="165" t="s">
        <v>383</v>
      </c>
      <c r="E34" s="166">
        <v>37790</v>
      </c>
      <c r="F34" s="167" t="s">
        <v>170</v>
      </c>
      <c r="G34" s="167" t="s">
        <v>171</v>
      </c>
      <c r="H34" s="167"/>
      <c r="I34" s="410" t="s">
        <v>18</v>
      </c>
      <c r="J34" s="62">
        <v>43.37</v>
      </c>
      <c r="K34" s="112" t="str">
        <f t="shared" si="0"/>
        <v>I JA</v>
      </c>
      <c r="L34" s="40" t="s">
        <v>176</v>
      </c>
      <c r="M34" s="16" t="s">
        <v>1090</v>
      </c>
      <c r="N34" s="424"/>
      <c r="O34" s="51">
        <v>1</v>
      </c>
      <c r="P34" s="51">
        <v>1</v>
      </c>
    </row>
    <row r="35" spans="1:16" s="49" customFormat="1" ht="15.6">
      <c r="A35" s="120" t="s">
        <v>0</v>
      </c>
      <c r="D35" s="121"/>
      <c r="E35" s="122"/>
      <c r="F35" s="122"/>
      <c r="G35" s="122"/>
      <c r="H35" s="123"/>
      <c r="I35" s="123"/>
      <c r="J35" s="6"/>
      <c r="K35" s="7"/>
      <c r="L35" s="7"/>
      <c r="M35" s="2"/>
      <c r="N35" s="34"/>
    </row>
    <row r="36" spans="1:16" s="49" customFormat="1" ht="15.6">
      <c r="A36" s="49" t="s">
        <v>1084</v>
      </c>
      <c r="D36" s="121"/>
      <c r="E36" s="122"/>
      <c r="F36" s="122"/>
      <c r="G36" s="123"/>
      <c r="H36" s="123"/>
      <c r="I36" s="124"/>
      <c r="J36" s="6"/>
      <c r="K36" s="6"/>
      <c r="L36" s="8"/>
      <c r="M36" s="2"/>
      <c r="N36" s="34"/>
    </row>
    <row r="37" spans="1:16">
      <c r="A37" s="416"/>
      <c r="B37" s="416"/>
      <c r="C37" s="417"/>
      <c r="D37" s="416"/>
      <c r="E37" s="416"/>
      <c r="F37" s="416"/>
      <c r="G37" s="416"/>
      <c r="H37" s="416"/>
      <c r="I37" s="416"/>
      <c r="J37" s="47"/>
      <c r="K37" s="47"/>
      <c r="L37" s="47"/>
    </row>
    <row r="38" spans="1:16" s="54" customFormat="1" ht="15.6">
      <c r="C38" s="49" t="s">
        <v>1085</v>
      </c>
      <c r="D38" s="49"/>
      <c r="E38" s="121"/>
      <c r="F38" s="121"/>
      <c r="G38" s="121"/>
      <c r="H38" s="418"/>
      <c r="I38" s="418"/>
      <c r="J38" s="380"/>
      <c r="K38" s="19"/>
      <c r="L38" s="6"/>
      <c r="M38" s="20"/>
      <c r="N38" s="16"/>
    </row>
    <row r="39" spans="1:16" s="54" customFormat="1" ht="15" customHeight="1" thickBot="1">
      <c r="C39" s="417"/>
      <c r="D39" s="417"/>
      <c r="E39" s="121"/>
      <c r="F39" s="121"/>
      <c r="G39" s="121"/>
      <c r="H39" s="418"/>
      <c r="I39" s="418"/>
      <c r="J39" s="380"/>
      <c r="K39" s="19"/>
      <c r="L39" s="20"/>
      <c r="M39" s="20"/>
      <c r="N39" s="16"/>
    </row>
    <row r="40" spans="1:16" s="118" customFormat="1" ht="18" customHeight="1" thickBot="1">
      <c r="A40" s="246" t="s">
        <v>46</v>
      </c>
      <c r="B40" s="419" t="s">
        <v>50</v>
      </c>
      <c r="C40" s="420" t="s">
        <v>4</v>
      </c>
      <c r="D40" s="421" t="s">
        <v>5</v>
      </c>
      <c r="E40" s="422" t="s">
        <v>6</v>
      </c>
      <c r="F40" s="341" t="s">
        <v>7</v>
      </c>
      <c r="G40" s="28" t="s">
        <v>8</v>
      </c>
      <c r="H40" s="341" t="s">
        <v>9</v>
      </c>
      <c r="I40" s="341" t="s">
        <v>10</v>
      </c>
      <c r="J40" s="381" t="s">
        <v>221</v>
      </c>
      <c r="K40" s="58" t="s">
        <v>12</v>
      </c>
      <c r="L40" s="33" t="s">
        <v>13</v>
      </c>
      <c r="M40" s="34" t="s">
        <v>1087</v>
      </c>
      <c r="N40" s="34" t="s">
        <v>1088</v>
      </c>
      <c r="O40" s="118" t="s">
        <v>55</v>
      </c>
      <c r="P40" s="118" t="s">
        <v>56</v>
      </c>
    </row>
    <row r="41" spans="1:16" ht="18" customHeight="1">
      <c r="A41" s="407">
        <v>29</v>
      </c>
      <c r="B41" s="423" t="s">
        <v>1094</v>
      </c>
      <c r="C41" s="164" t="s">
        <v>401</v>
      </c>
      <c r="D41" s="165" t="s">
        <v>402</v>
      </c>
      <c r="E41" s="166">
        <v>37790</v>
      </c>
      <c r="F41" s="167" t="s">
        <v>66</v>
      </c>
      <c r="G41" s="167" t="s">
        <v>67</v>
      </c>
      <c r="H41" s="167"/>
      <c r="I41" s="410"/>
      <c r="J41" s="382">
        <v>45.24</v>
      </c>
      <c r="K41" s="112" t="str">
        <f>IF(ISBLANK(J41),"",IF(J41&lt;=34.75,"KSM",IF(J41&lt;=36.2,"I A",IF(J41&lt;=38.5,"II A",IF(J41&lt;=42,"III A",IF(J41&lt;=46,"I JA",IF(J41&lt;=50,"II JA",IF(J41&lt;=53,"III JA"))))))))</f>
        <v>I JA</v>
      </c>
      <c r="L41" s="40" t="s">
        <v>310</v>
      </c>
      <c r="M41" s="16" t="s">
        <v>1095</v>
      </c>
      <c r="N41" s="424"/>
      <c r="O41" s="51">
        <v>2</v>
      </c>
      <c r="P41" s="51">
        <v>1</v>
      </c>
    </row>
    <row r="42" spans="1:16" ht="18" customHeight="1">
      <c r="A42" s="407">
        <v>30</v>
      </c>
      <c r="B42" s="423" t="s">
        <v>1119</v>
      </c>
      <c r="C42" s="164" t="s">
        <v>712</v>
      </c>
      <c r="D42" s="165" t="s">
        <v>1120</v>
      </c>
      <c r="E42" s="166">
        <v>38714</v>
      </c>
      <c r="F42" s="167" t="s">
        <v>92</v>
      </c>
      <c r="G42" s="167" t="s">
        <v>93</v>
      </c>
      <c r="H42" s="167"/>
      <c r="I42" s="410" t="s">
        <v>18</v>
      </c>
      <c r="J42" s="382">
        <v>45.77</v>
      </c>
      <c r="K42" s="112" t="str">
        <f>IF(ISBLANK(J42),"",IF(J42&lt;=34.75,"KSM",IF(J42&lt;=36.2,"I A",IF(J42&lt;=38.5,"II A",IF(J42&lt;=42,"III A",IF(J42&lt;=46,"I JA",IF(J42&lt;=50,"II JA",IF(J42&lt;=53,"III JA"))))))))</f>
        <v>I JA</v>
      </c>
      <c r="L42" s="40" t="s">
        <v>327</v>
      </c>
      <c r="M42" s="16" t="s">
        <v>98</v>
      </c>
      <c r="N42" s="424" t="s">
        <v>1121</v>
      </c>
      <c r="O42" s="51">
        <v>6</v>
      </c>
      <c r="P42" s="51">
        <v>1</v>
      </c>
    </row>
    <row r="43" spans="1:16" ht="18" customHeight="1">
      <c r="A43" s="407">
        <v>31</v>
      </c>
      <c r="B43" s="423" t="s">
        <v>925</v>
      </c>
      <c r="C43" s="164" t="s">
        <v>358</v>
      </c>
      <c r="D43" s="165" t="s">
        <v>359</v>
      </c>
      <c r="E43" s="166">
        <v>37966</v>
      </c>
      <c r="F43" s="167" t="s">
        <v>66</v>
      </c>
      <c r="G43" s="167" t="s">
        <v>67</v>
      </c>
      <c r="H43" s="167"/>
      <c r="I43" s="410"/>
      <c r="J43" s="62">
        <v>46.31</v>
      </c>
      <c r="K43" s="112" t="str">
        <f>IF(ISBLANK(J43),"",IF(J43&lt;=34.75,"KSM",IF(J43&lt;=36.2,"I A",IF(J43&lt;=38.5,"II A",IF(J43&lt;=42,"III A",IF(J43&lt;=46,"I JA",IF(J43&lt;=50,"II JA",IF(J43&lt;=53,"III JA"))))))))</f>
        <v>II JA</v>
      </c>
      <c r="L43" s="40" t="s">
        <v>310</v>
      </c>
      <c r="M43" s="16" t="s">
        <v>1105</v>
      </c>
      <c r="N43" s="424"/>
      <c r="O43" s="51">
        <v>3</v>
      </c>
      <c r="P43" s="51">
        <v>2</v>
      </c>
    </row>
    <row r="44" spans="1:16" ht="18" customHeight="1">
      <c r="A44" s="407">
        <v>32</v>
      </c>
      <c r="B44" s="423" t="s">
        <v>1108</v>
      </c>
      <c r="C44" s="164" t="s">
        <v>1109</v>
      </c>
      <c r="D44" s="165" t="s">
        <v>1110</v>
      </c>
      <c r="E44" s="166">
        <v>38242</v>
      </c>
      <c r="F44" s="167" t="s">
        <v>92</v>
      </c>
      <c r="G44" s="167" t="s">
        <v>93</v>
      </c>
      <c r="H44" s="167"/>
      <c r="I44" s="410" t="s">
        <v>18</v>
      </c>
      <c r="J44" s="62">
        <v>47.49</v>
      </c>
      <c r="K44" s="112" t="str">
        <f>IF(ISBLANK(J44),"",IF(J44&lt;=34.75,"KSM",IF(J44&lt;=36.2,"I A",IF(J44&lt;=38.5,"II A",IF(J44&lt;=42,"III A",IF(J44&lt;=46,"I JA",IF(J44&lt;=50,"II JA",IF(J44&lt;=53,"III JA"))))))))</f>
        <v>II JA</v>
      </c>
      <c r="L44" s="40" t="s">
        <v>327</v>
      </c>
      <c r="M44" s="16" t="s">
        <v>98</v>
      </c>
      <c r="N44" s="424"/>
      <c r="O44" s="51">
        <v>4</v>
      </c>
      <c r="P44" s="51">
        <v>1</v>
      </c>
    </row>
    <row r="45" spans="1:16" ht="18" customHeight="1">
      <c r="A45" s="407"/>
      <c r="B45" s="423" t="s">
        <v>893</v>
      </c>
      <c r="C45" s="164" t="s">
        <v>365</v>
      </c>
      <c r="D45" s="165" t="s">
        <v>404</v>
      </c>
      <c r="E45" s="166">
        <v>37322</v>
      </c>
      <c r="F45" s="167" t="s">
        <v>92</v>
      </c>
      <c r="G45" s="167" t="s">
        <v>93</v>
      </c>
      <c r="H45" s="167"/>
      <c r="I45" s="410"/>
      <c r="J45" s="62" t="s">
        <v>196</v>
      </c>
      <c r="K45" s="112"/>
      <c r="L45" s="40" t="s">
        <v>405</v>
      </c>
      <c r="M45" s="16" t="s">
        <v>98</v>
      </c>
      <c r="N45" s="424" t="s">
        <v>1125</v>
      </c>
      <c r="O45" s="51">
        <v>7</v>
      </c>
      <c r="P45" s="51">
        <v>3</v>
      </c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2"/>
  <sheetViews>
    <sheetView topLeftCell="A13" workbookViewId="0">
      <selection activeCell="D33" sqref="D33"/>
    </sheetView>
  </sheetViews>
  <sheetFormatPr defaultColWidth="9.109375" defaultRowHeight="13.2"/>
  <cols>
    <col min="1" max="1" width="5.109375" style="10" customWidth="1"/>
    <col min="2" max="2" width="5.6640625" style="10" customWidth="1"/>
    <col min="3" max="3" width="10" style="10" customWidth="1"/>
    <col min="4" max="4" width="19.109375" style="10" bestFit="1" customWidth="1"/>
    <col min="5" max="5" width="10.6640625" style="46" customWidth="1"/>
    <col min="6" max="6" width="12.88671875" style="22" customWidth="1"/>
    <col min="7" max="7" width="9.6640625" style="22" customWidth="1"/>
    <col min="8" max="8" width="10.44140625" style="22" bestFit="1" customWidth="1"/>
    <col min="9" max="9" width="5.88671875" style="22" bestFit="1" customWidth="1"/>
    <col min="10" max="10" width="9.109375" style="53"/>
    <col min="11" max="11" width="5.33203125" style="53" bestFit="1" customWidth="1"/>
    <col min="12" max="12" width="24.88671875" style="16" customWidth="1"/>
    <col min="13" max="13" width="6.88671875" style="10" hidden="1" customWidth="1"/>
    <col min="14" max="14" width="9.109375" style="10" hidden="1" customWidth="1"/>
    <col min="15" max="19" width="9.109375" style="10"/>
    <col min="20" max="20" width="10.33203125" style="10" customWidth="1"/>
    <col min="21" max="16384" width="9.109375" style="10"/>
  </cols>
  <sheetData>
    <row r="1" spans="1:20" s="2" customFormat="1" ht="15.6">
      <c r="A1" s="1" t="s">
        <v>0</v>
      </c>
      <c r="D1" s="3"/>
      <c r="E1" s="4"/>
      <c r="F1" s="4"/>
      <c r="G1" s="4"/>
      <c r="H1" s="5"/>
      <c r="I1" s="5"/>
      <c r="J1" s="6"/>
      <c r="K1" s="7"/>
      <c r="L1" s="7"/>
    </row>
    <row r="2" spans="1:20" s="2" customFormat="1" ht="15.6">
      <c r="A2" s="2" t="s">
        <v>1</v>
      </c>
      <c r="D2" s="3"/>
      <c r="E2" s="4"/>
      <c r="F2" s="4"/>
      <c r="G2" s="5"/>
      <c r="H2" s="5"/>
      <c r="I2" s="6"/>
      <c r="J2" s="6"/>
      <c r="K2" s="6"/>
      <c r="L2" s="8"/>
    </row>
    <row r="3" spans="1:20" s="16" customFormat="1" ht="12" customHeight="1">
      <c r="A3" s="10"/>
      <c r="B3" s="10"/>
      <c r="C3" s="10"/>
      <c r="D3" s="11"/>
      <c r="E3" s="12"/>
      <c r="F3" s="13"/>
      <c r="G3" s="13"/>
      <c r="H3" s="13"/>
      <c r="I3" s="13"/>
      <c r="J3" s="15"/>
      <c r="K3" s="15"/>
      <c r="L3" s="50"/>
    </row>
    <row r="4" spans="1:20" s="20" customFormat="1" ht="15.6">
      <c r="C4" s="2" t="s">
        <v>606</v>
      </c>
      <c r="D4" s="2"/>
      <c r="E4" s="3"/>
      <c r="F4" s="3"/>
      <c r="G4" s="3"/>
      <c r="H4" s="18"/>
      <c r="I4" s="18"/>
      <c r="J4" s="19"/>
      <c r="K4" s="19"/>
    </row>
    <row r="5" spans="1:20" ht="4.5" customHeight="1">
      <c r="A5" s="68"/>
      <c r="B5" s="68"/>
      <c r="C5" s="70"/>
      <c r="D5" s="71"/>
      <c r="E5" s="72"/>
      <c r="F5" s="73"/>
      <c r="G5" s="73"/>
      <c r="H5" s="73"/>
      <c r="I5" s="74"/>
      <c r="J5" s="235"/>
      <c r="K5" s="235"/>
      <c r="L5" s="73"/>
      <c r="M5" s="67"/>
      <c r="N5" s="67"/>
    </row>
    <row r="6" spans="1:20" s="20" customFormat="1" ht="14.25" customHeight="1" thickBot="1">
      <c r="C6" s="11">
        <v>1</v>
      </c>
      <c r="D6" s="11" t="s">
        <v>607</v>
      </c>
      <c r="E6" s="12"/>
      <c r="F6" s="21"/>
      <c r="G6" s="21"/>
      <c r="H6" s="22"/>
      <c r="I6" s="22"/>
      <c r="J6" s="53"/>
      <c r="K6" s="15"/>
      <c r="L6" s="15"/>
    </row>
    <row r="7" spans="1:20" s="34" customFormat="1" ht="15.75" customHeight="1" thickBot="1">
      <c r="A7" s="23" t="s">
        <v>46</v>
      </c>
      <c r="B7" s="178" t="s">
        <v>50</v>
      </c>
      <c r="C7" s="236" t="s">
        <v>4</v>
      </c>
      <c r="D7" s="26" t="s">
        <v>5</v>
      </c>
      <c r="E7" s="27" t="s">
        <v>6</v>
      </c>
      <c r="F7" s="28" t="s">
        <v>7</v>
      </c>
      <c r="G7" s="28" t="s">
        <v>8</v>
      </c>
      <c r="H7" s="237" t="s">
        <v>51</v>
      </c>
      <c r="I7" s="28" t="s">
        <v>10</v>
      </c>
      <c r="J7" s="27" t="s">
        <v>221</v>
      </c>
      <c r="K7" s="58" t="s">
        <v>12</v>
      </c>
      <c r="L7" s="33" t="s">
        <v>13</v>
      </c>
    </row>
    <row r="8" spans="1:20" ht="18" customHeight="1">
      <c r="A8" s="60">
        <v>1</v>
      </c>
      <c r="B8" s="112" t="s">
        <v>608</v>
      </c>
      <c r="C8" s="37" t="s">
        <v>31</v>
      </c>
      <c r="D8" s="38" t="s">
        <v>609</v>
      </c>
      <c r="E8" s="39" t="s">
        <v>610</v>
      </c>
      <c r="F8" s="40" t="s">
        <v>466</v>
      </c>
      <c r="G8" s="40" t="s">
        <v>61</v>
      </c>
      <c r="H8" s="40"/>
      <c r="I8" s="62" t="s">
        <v>18</v>
      </c>
      <c r="J8" s="238">
        <v>1.2923611111111111E-3</v>
      </c>
      <c r="K8" s="112" t="str">
        <f>IF(ISBLANK(J8),"",IF(J8&lt;=0.00109375,"KSM",IF(J8&lt;=0.00115162037037037,"I A",IF(J8&lt;=0.00124421296296296,"II A",IF(J8&lt;=0.0013599537037037,"III A",IF(J8&lt;=0.00148726851851852,"I JA",IF(J8&lt;=0.00160300925925926,"II JA",IF(J8&lt;=0.00169560185185185,"III JA"))))))))</f>
        <v>III A</v>
      </c>
      <c r="L8" s="40" t="s">
        <v>611</v>
      </c>
      <c r="M8" s="67" t="s">
        <v>98</v>
      </c>
      <c r="N8" s="67" t="s">
        <v>612</v>
      </c>
    </row>
    <row r="9" spans="1:20" ht="18" customHeight="1">
      <c r="A9" s="60">
        <v>2</v>
      </c>
      <c r="B9" s="112" t="s">
        <v>613</v>
      </c>
      <c r="C9" s="37" t="s">
        <v>614</v>
      </c>
      <c r="D9" s="38" t="s">
        <v>615</v>
      </c>
      <c r="E9" s="39">
        <v>37808</v>
      </c>
      <c r="F9" s="40" t="s">
        <v>92</v>
      </c>
      <c r="G9" s="40" t="s">
        <v>93</v>
      </c>
      <c r="H9" s="40"/>
      <c r="I9" s="62"/>
      <c r="J9" s="238">
        <v>1.2983796296296298E-3</v>
      </c>
      <c r="K9" s="112" t="str">
        <f>IF(ISBLANK(J9),"",IF(J9&lt;=0.00109375,"KSM",IF(J9&lt;=0.00115162037037037,"I A",IF(J9&lt;=0.00124421296296296,"II A",IF(J9&lt;=0.0013599537037037,"III A",IF(J9&lt;=0.00148726851851852,"I JA",IF(J9&lt;=0.00160300925925926,"II JA",IF(J9&lt;=0.00169560185185185,"III JA"))))))))</f>
        <v>III A</v>
      </c>
      <c r="L9" s="40" t="s">
        <v>603</v>
      </c>
      <c r="M9" s="67" t="s">
        <v>616</v>
      </c>
      <c r="N9" s="239"/>
      <c r="Q9" s="240"/>
      <c r="R9" s="240"/>
      <c r="S9" s="241"/>
      <c r="T9" s="242"/>
    </row>
    <row r="10" spans="1:20" ht="18" customHeight="1">
      <c r="A10" s="60">
        <v>3</v>
      </c>
      <c r="B10" s="112" t="s">
        <v>617</v>
      </c>
      <c r="C10" s="37" t="s">
        <v>238</v>
      </c>
      <c r="D10" s="38" t="s">
        <v>618</v>
      </c>
      <c r="E10" s="39">
        <v>37623</v>
      </c>
      <c r="F10" s="40" t="s">
        <v>72</v>
      </c>
      <c r="G10" s="40" t="s">
        <v>73</v>
      </c>
      <c r="H10" s="40"/>
      <c r="I10" s="62"/>
      <c r="J10" s="238">
        <v>1.3657407407407409E-3</v>
      </c>
      <c r="K10" s="112" t="str">
        <f>IF(ISBLANK(J10),"",IF(J10&lt;=0.00109375,"KSM",IF(J10&lt;=0.00115162037037037,"I A",IF(J10&lt;=0.00124421296296296,"II A",IF(J10&lt;=0.0013599537037037,"III A",IF(J10&lt;=0.00148726851851852,"I JA",IF(J10&lt;=0.00160300925925926,"II JA",IF(J10&lt;=0.00169560185185185,"III JA"))))))))</f>
        <v>I JA</v>
      </c>
      <c r="L10" s="40" t="s">
        <v>74</v>
      </c>
      <c r="M10" s="67" t="s">
        <v>619</v>
      </c>
      <c r="N10" s="239"/>
      <c r="P10" s="240"/>
      <c r="Q10" s="240"/>
      <c r="R10" s="240"/>
      <c r="S10" s="241"/>
      <c r="T10" s="242"/>
    </row>
    <row r="11" spans="1:20" ht="18" customHeight="1">
      <c r="A11" s="60">
        <v>4</v>
      </c>
      <c r="B11" s="112" t="s">
        <v>620</v>
      </c>
      <c r="C11" s="37" t="s">
        <v>269</v>
      </c>
      <c r="D11" s="38" t="s">
        <v>621</v>
      </c>
      <c r="E11" s="39">
        <v>38083</v>
      </c>
      <c r="F11" s="40" t="s">
        <v>66</v>
      </c>
      <c r="G11" s="40" t="s">
        <v>67</v>
      </c>
      <c r="H11" s="40"/>
      <c r="I11" s="62" t="s">
        <v>18</v>
      </c>
      <c r="J11" s="238">
        <v>1.3759259259259261E-3</v>
      </c>
      <c r="K11" s="112" t="str">
        <f>IF(ISBLANK(J11),"",IF(J11&lt;=0.00109375,"KSM",IF(J11&lt;=0.00115162037037037,"I A",IF(J11&lt;=0.00124421296296296,"II A",IF(J11&lt;=0.0013599537037037,"III A",IF(J11&lt;=0.00148726851851852,"I JA",IF(J11&lt;=0.00160300925925926,"II JA",IF(J11&lt;=0.00169560185185185,"III JA"))))))))</f>
        <v>I JA</v>
      </c>
      <c r="L11" s="40" t="s">
        <v>68</v>
      </c>
      <c r="M11" s="67" t="s">
        <v>622</v>
      </c>
      <c r="N11" s="67"/>
      <c r="P11" s="240"/>
      <c r="Q11" s="240"/>
      <c r="R11" s="240"/>
      <c r="S11" s="241"/>
      <c r="T11" s="242"/>
    </row>
    <row r="12" spans="1:20" ht="18" customHeight="1">
      <c r="A12" s="60">
        <v>5</v>
      </c>
      <c r="B12" s="112" t="s">
        <v>623</v>
      </c>
      <c r="C12" s="37" t="s">
        <v>624</v>
      </c>
      <c r="D12" s="38" t="s">
        <v>625</v>
      </c>
      <c r="E12" s="39">
        <v>37468</v>
      </c>
      <c r="F12" s="40" t="s">
        <v>408</v>
      </c>
      <c r="G12" s="40" t="s">
        <v>171</v>
      </c>
      <c r="H12" s="40"/>
      <c r="I12" s="62"/>
      <c r="J12" s="238">
        <v>1.4494212962962961E-3</v>
      </c>
      <c r="K12" s="112" t="str">
        <f>IF(ISBLANK(J12),"",IF(J12&lt;=0.00109375,"KSM",IF(J12&lt;=0.00115162037037037,"I A",IF(J12&lt;=0.00124421296296296,"II A",IF(J12&lt;=0.0013599537037037,"III A",IF(J12&lt;=0.00148726851851852,"I JA",IF(J12&lt;=0.00160300925925926,"II JA",IF(J12&lt;=0.00169560185185185,"III JA"))))))))</f>
        <v>I JA</v>
      </c>
      <c r="L12" s="40" t="s">
        <v>409</v>
      </c>
      <c r="M12" s="67" t="s">
        <v>98</v>
      </c>
      <c r="N12" s="67" t="s">
        <v>626</v>
      </c>
    </row>
    <row r="13" spans="1:20" ht="18" customHeight="1">
      <c r="A13" s="60"/>
      <c r="B13" s="112" t="s">
        <v>627</v>
      </c>
      <c r="C13" s="37" t="s">
        <v>135</v>
      </c>
      <c r="D13" s="38" t="s">
        <v>628</v>
      </c>
      <c r="E13" s="39">
        <v>38238</v>
      </c>
      <c r="F13" s="40" t="s">
        <v>66</v>
      </c>
      <c r="G13" s="40" t="s">
        <v>67</v>
      </c>
      <c r="H13" s="40"/>
      <c r="I13" s="62" t="s">
        <v>18</v>
      </c>
      <c r="J13" s="238" t="s">
        <v>41</v>
      </c>
      <c r="K13" s="112"/>
      <c r="L13" s="40" t="s">
        <v>68</v>
      </c>
      <c r="M13" s="67" t="s">
        <v>629</v>
      </c>
      <c r="N13" s="67"/>
      <c r="P13" s="240"/>
      <c r="Q13" s="243"/>
      <c r="R13" s="240"/>
      <c r="S13" s="241"/>
      <c r="T13" s="242"/>
    </row>
    <row r="14" spans="1:20" ht="4.5" customHeight="1">
      <c r="A14" s="68"/>
      <c r="B14" s="68"/>
      <c r="C14" s="70"/>
      <c r="D14" s="71"/>
      <c r="E14" s="72"/>
      <c r="F14" s="73"/>
      <c r="G14" s="73"/>
      <c r="H14" s="73"/>
      <c r="I14" s="74"/>
      <c r="J14" s="235"/>
      <c r="K14" s="235"/>
      <c r="L14" s="73"/>
      <c r="M14" s="67"/>
      <c r="N14" s="67"/>
    </row>
    <row r="15" spans="1:20" s="20" customFormat="1" ht="14.25" customHeight="1" thickBot="1">
      <c r="C15" s="11">
        <v>2</v>
      </c>
      <c r="D15" s="11" t="s">
        <v>607</v>
      </c>
      <c r="E15" s="12"/>
      <c r="F15" s="21"/>
      <c r="G15" s="21"/>
      <c r="H15" s="22"/>
      <c r="I15" s="22"/>
      <c r="J15" s="53"/>
      <c r="K15" s="15"/>
      <c r="L15" s="15"/>
    </row>
    <row r="16" spans="1:20" s="34" customFormat="1" ht="15.75" customHeight="1" thickBot="1">
      <c r="A16" s="23" t="s">
        <v>46</v>
      </c>
      <c r="B16" s="178" t="s">
        <v>50</v>
      </c>
      <c r="C16" s="236" t="s">
        <v>4</v>
      </c>
      <c r="D16" s="26" t="s">
        <v>5</v>
      </c>
      <c r="E16" s="27" t="s">
        <v>6</v>
      </c>
      <c r="F16" s="28" t="s">
        <v>7</v>
      </c>
      <c r="G16" s="28" t="s">
        <v>8</v>
      </c>
      <c r="H16" s="237" t="s">
        <v>51</v>
      </c>
      <c r="I16" s="28" t="s">
        <v>10</v>
      </c>
      <c r="J16" s="27" t="s">
        <v>221</v>
      </c>
      <c r="K16" s="58" t="s">
        <v>12</v>
      </c>
      <c r="L16" s="33" t="s">
        <v>13</v>
      </c>
    </row>
    <row r="17" spans="1:20" ht="18" customHeight="1">
      <c r="A17" s="60">
        <v>1</v>
      </c>
      <c r="B17" s="112" t="s">
        <v>630</v>
      </c>
      <c r="C17" s="37" t="s">
        <v>135</v>
      </c>
      <c r="D17" s="38" t="s">
        <v>631</v>
      </c>
      <c r="E17" s="39" t="s">
        <v>632</v>
      </c>
      <c r="F17" s="40" t="s">
        <v>466</v>
      </c>
      <c r="G17" s="40" t="s">
        <v>61</v>
      </c>
      <c r="H17" s="40"/>
      <c r="I17" s="62" t="s">
        <v>18</v>
      </c>
      <c r="J17" s="238">
        <v>1.2971064814814815E-3</v>
      </c>
      <c r="K17" s="112" t="str">
        <f t="shared" ref="K17:K22" si="0">IF(ISBLANK(J17),"",IF(J17&lt;=0.00109375,"KSM",IF(J17&lt;=0.00115162037037037,"I A",IF(J17&lt;=0.00124421296296296,"II A",IF(J17&lt;=0.0013599537037037,"III A",IF(J17&lt;=0.00148726851851852,"I JA",IF(J17&lt;=0.00160300925925926,"II JA",IF(J17&lt;=0.00169560185185185,"III JA"))))))))</f>
        <v>III A</v>
      </c>
      <c r="L17" s="40" t="s">
        <v>611</v>
      </c>
      <c r="M17" s="67" t="s">
        <v>633</v>
      </c>
      <c r="N17" s="67"/>
      <c r="P17" s="240"/>
      <c r="Q17" s="243"/>
      <c r="R17" s="240"/>
      <c r="S17" s="241"/>
      <c r="T17" s="242"/>
    </row>
    <row r="18" spans="1:20" ht="18" customHeight="1">
      <c r="A18" s="60">
        <v>2</v>
      </c>
      <c r="B18" s="112" t="s">
        <v>634</v>
      </c>
      <c r="C18" s="37" t="s">
        <v>452</v>
      </c>
      <c r="D18" s="38" t="s">
        <v>635</v>
      </c>
      <c r="E18" s="39">
        <v>37390</v>
      </c>
      <c r="F18" s="40" t="s">
        <v>66</v>
      </c>
      <c r="G18" s="40" t="s">
        <v>67</v>
      </c>
      <c r="H18" s="40"/>
      <c r="I18" s="62"/>
      <c r="J18" s="238">
        <v>1.3217592592592593E-3</v>
      </c>
      <c r="K18" s="112" t="str">
        <f t="shared" si="0"/>
        <v>III A</v>
      </c>
      <c r="L18" s="40" t="s">
        <v>68</v>
      </c>
      <c r="M18" s="67" t="s">
        <v>636</v>
      </c>
      <c r="N18" s="67"/>
      <c r="P18" s="240"/>
      <c r="Q18" s="240"/>
      <c r="R18" s="240"/>
      <c r="S18" s="241"/>
      <c r="T18" s="242"/>
    </row>
    <row r="19" spans="1:20" ht="18" customHeight="1">
      <c r="A19" s="60">
        <v>3</v>
      </c>
      <c r="B19" s="112" t="s">
        <v>637</v>
      </c>
      <c r="C19" s="37" t="s">
        <v>278</v>
      </c>
      <c r="D19" s="38" t="s">
        <v>638</v>
      </c>
      <c r="E19" s="39">
        <v>37348</v>
      </c>
      <c r="F19" s="40" t="s">
        <v>373</v>
      </c>
      <c r="G19" s="40" t="s">
        <v>236</v>
      </c>
      <c r="H19" s="40" t="s">
        <v>639</v>
      </c>
      <c r="I19" s="62"/>
      <c r="J19" s="238">
        <v>1.3270833333333335E-3</v>
      </c>
      <c r="K19" s="112" t="str">
        <f t="shared" si="0"/>
        <v>III A</v>
      </c>
      <c r="L19" s="40" t="s">
        <v>640</v>
      </c>
      <c r="M19" s="67" t="s">
        <v>641</v>
      </c>
      <c r="N19" s="239"/>
      <c r="P19" s="240"/>
      <c r="Q19" s="240"/>
      <c r="R19" s="240"/>
      <c r="S19" s="241"/>
      <c r="T19" s="242"/>
    </row>
    <row r="20" spans="1:20" ht="18" customHeight="1">
      <c r="A20" s="60">
        <v>4</v>
      </c>
      <c r="B20" s="112" t="s">
        <v>642</v>
      </c>
      <c r="C20" s="37" t="s">
        <v>57</v>
      </c>
      <c r="D20" s="38" t="s">
        <v>643</v>
      </c>
      <c r="E20" s="39" t="s">
        <v>644</v>
      </c>
      <c r="F20" s="40" t="s">
        <v>235</v>
      </c>
      <c r="G20" s="40" t="s">
        <v>236</v>
      </c>
      <c r="H20" s="40"/>
      <c r="I20" s="62"/>
      <c r="J20" s="238">
        <v>1.3471064814814815E-3</v>
      </c>
      <c r="K20" s="112" t="str">
        <f t="shared" si="0"/>
        <v>III A</v>
      </c>
      <c r="L20" s="40" t="s">
        <v>237</v>
      </c>
      <c r="M20" s="67" t="s">
        <v>645</v>
      </c>
      <c r="N20" s="239"/>
      <c r="P20" s="240"/>
      <c r="Q20" s="240"/>
      <c r="R20" s="240"/>
      <c r="S20" s="241"/>
      <c r="T20" s="242"/>
    </row>
    <row r="21" spans="1:20" ht="18" customHeight="1">
      <c r="A21" s="60">
        <v>5</v>
      </c>
      <c r="B21" s="112" t="s">
        <v>646</v>
      </c>
      <c r="C21" s="37" t="s">
        <v>647</v>
      </c>
      <c r="D21" s="38" t="s">
        <v>648</v>
      </c>
      <c r="E21" s="39">
        <v>37985</v>
      </c>
      <c r="F21" s="40" t="s">
        <v>108</v>
      </c>
      <c r="G21" s="40" t="s">
        <v>87</v>
      </c>
      <c r="H21" s="40"/>
      <c r="I21" s="62"/>
      <c r="J21" s="238">
        <v>1.3844907407407406E-3</v>
      </c>
      <c r="K21" s="112" t="str">
        <f t="shared" si="0"/>
        <v>I JA</v>
      </c>
      <c r="L21" s="40" t="s">
        <v>133</v>
      </c>
      <c r="M21" s="67" t="s">
        <v>649</v>
      </c>
      <c r="N21" s="239"/>
      <c r="P21" s="240"/>
      <c r="Q21" s="243"/>
      <c r="R21" s="240"/>
      <c r="S21" s="241"/>
      <c r="T21" s="242"/>
    </row>
    <row r="22" spans="1:20" ht="18" customHeight="1">
      <c r="A22" s="60">
        <v>6</v>
      </c>
      <c r="B22" s="112" t="s">
        <v>650</v>
      </c>
      <c r="C22" s="37" t="s">
        <v>651</v>
      </c>
      <c r="D22" s="38" t="s">
        <v>652</v>
      </c>
      <c r="E22" s="39">
        <v>37666</v>
      </c>
      <c r="F22" s="40" t="s">
        <v>108</v>
      </c>
      <c r="G22" s="40" t="s">
        <v>87</v>
      </c>
      <c r="H22" s="40"/>
      <c r="I22" s="62"/>
      <c r="J22" s="238">
        <v>1.4288194444444446E-3</v>
      </c>
      <c r="K22" s="112" t="str">
        <f t="shared" si="0"/>
        <v>I JA</v>
      </c>
      <c r="L22" s="40" t="s">
        <v>133</v>
      </c>
      <c r="M22" s="67" t="s">
        <v>653</v>
      </c>
      <c r="N22" s="239"/>
      <c r="P22" s="240"/>
      <c r="Q22" s="243"/>
      <c r="R22" s="240"/>
      <c r="S22" s="241"/>
      <c r="T22" s="242"/>
    </row>
    <row r="23" spans="1:20" ht="4.5" customHeight="1">
      <c r="A23" s="68"/>
      <c r="B23" s="68"/>
      <c r="C23" s="70"/>
      <c r="D23" s="71"/>
      <c r="E23" s="72"/>
      <c r="F23" s="73"/>
      <c r="G23" s="73"/>
      <c r="H23" s="73"/>
      <c r="I23" s="74"/>
      <c r="J23" s="235"/>
      <c r="K23" s="235"/>
      <c r="L23" s="73"/>
      <c r="M23" s="67"/>
      <c r="N23" s="67"/>
    </row>
    <row r="24" spans="1:20" s="20" customFormat="1" ht="14.25" customHeight="1" thickBot="1">
      <c r="C24" s="11">
        <v>3</v>
      </c>
      <c r="D24" s="11" t="s">
        <v>607</v>
      </c>
      <c r="E24" s="12"/>
      <c r="F24" s="21"/>
      <c r="G24" s="21"/>
      <c r="H24" s="22"/>
      <c r="I24" s="22"/>
      <c r="J24" s="53"/>
      <c r="K24" s="15"/>
      <c r="L24" s="15"/>
    </row>
    <row r="25" spans="1:20" s="34" customFormat="1" ht="15.75" customHeight="1" thickBot="1">
      <c r="A25" s="23" t="s">
        <v>46</v>
      </c>
      <c r="B25" s="178" t="s">
        <v>50</v>
      </c>
      <c r="C25" s="236" t="s">
        <v>4</v>
      </c>
      <c r="D25" s="26" t="s">
        <v>5</v>
      </c>
      <c r="E25" s="27" t="s">
        <v>6</v>
      </c>
      <c r="F25" s="28" t="s">
        <v>7</v>
      </c>
      <c r="G25" s="28" t="s">
        <v>8</v>
      </c>
      <c r="H25" s="237" t="s">
        <v>51</v>
      </c>
      <c r="I25" s="28" t="s">
        <v>10</v>
      </c>
      <c r="J25" s="27" t="s">
        <v>221</v>
      </c>
      <c r="K25" s="58" t="s">
        <v>12</v>
      </c>
      <c r="L25" s="33" t="s">
        <v>13</v>
      </c>
    </row>
    <row r="26" spans="1:20" ht="18" customHeight="1">
      <c r="A26" s="60">
        <v>1</v>
      </c>
      <c r="B26" s="112">
        <v>6</v>
      </c>
      <c r="C26" s="37" t="s">
        <v>654</v>
      </c>
      <c r="D26" s="38" t="s">
        <v>643</v>
      </c>
      <c r="E26" s="39" t="s">
        <v>655</v>
      </c>
      <c r="F26" s="40" t="s">
        <v>132</v>
      </c>
      <c r="G26" s="40" t="s">
        <v>87</v>
      </c>
      <c r="H26" s="40"/>
      <c r="I26" s="62"/>
      <c r="J26" s="238">
        <v>1.1925925925925925E-3</v>
      </c>
      <c r="K26" s="112" t="str">
        <f t="shared" ref="K26:K31" si="1">IF(ISBLANK(J26),"",IF(J26&lt;=0.00109375,"KSM",IF(J26&lt;=0.00115162037037037,"I A",IF(J26&lt;=0.00124421296296296,"II A",IF(J26&lt;=0.0013599537037037,"III A",IF(J26&lt;=0.00148726851851852,"I JA",IF(J26&lt;=0.00160300925925926,"II JA",IF(J26&lt;=0.00169560185185185,"III JA"))))))))</f>
        <v>II A</v>
      </c>
      <c r="L26" s="40" t="s">
        <v>88</v>
      </c>
      <c r="M26" s="67" t="s">
        <v>656</v>
      </c>
      <c r="N26" s="240"/>
    </row>
    <row r="27" spans="1:20" ht="18" customHeight="1">
      <c r="A27" s="60">
        <v>2</v>
      </c>
      <c r="B27" s="112" t="s">
        <v>657</v>
      </c>
      <c r="C27" s="37" t="s">
        <v>651</v>
      </c>
      <c r="D27" s="38" t="s">
        <v>658</v>
      </c>
      <c r="E27" s="39" t="s">
        <v>659</v>
      </c>
      <c r="F27" s="40" t="s">
        <v>187</v>
      </c>
      <c r="G27" s="40" t="s">
        <v>24</v>
      </c>
      <c r="H27" s="40"/>
      <c r="I27" s="62"/>
      <c r="J27" s="238">
        <v>1.1999999999999999E-3</v>
      </c>
      <c r="K27" s="112" t="str">
        <f t="shared" si="1"/>
        <v>II A</v>
      </c>
      <c r="L27" s="40" t="s">
        <v>660</v>
      </c>
      <c r="M27" s="67" t="s">
        <v>661</v>
      </c>
      <c r="N27" s="240"/>
    </row>
    <row r="28" spans="1:20" ht="18" customHeight="1">
      <c r="A28" s="60">
        <v>3</v>
      </c>
      <c r="B28" s="112" t="s">
        <v>662</v>
      </c>
      <c r="C28" s="37" t="s">
        <v>663</v>
      </c>
      <c r="D28" s="38" t="s">
        <v>664</v>
      </c>
      <c r="E28" s="39" t="s">
        <v>665</v>
      </c>
      <c r="F28" s="40" t="s">
        <v>108</v>
      </c>
      <c r="G28" s="40" t="s">
        <v>87</v>
      </c>
      <c r="H28" s="40"/>
      <c r="I28" s="62"/>
      <c r="J28" s="238">
        <v>1.2063657407407407E-3</v>
      </c>
      <c r="K28" s="112" t="str">
        <f t="shared" si="1"/>
        <v>II A</v>
      </c>
      <c r="L28" s="40" t="s">
        <v>666</v>
      </c>
      <c r="M28" s="67" t="s">
        <v>667</v>
      </c>
      <c r="N28" s="240"/>
      <c r="P28" s="240"/>
      <c r="Q28" s="243"/>
      <c r="R28" s="240"/>
      <c r="S28" s="241"/>
      <c r="T28" s="242"/>
    </row>
    <row r="29" spans="1:20" ht="18" customHeight="1">
      <c r="A29" s="60">
        <v>4</v>
      </c>
      <c r="B29" s="112" t="s">
        <v>668</v>
      </c>
      <c r="C29" s="37" t="s">
        <v>269</v>
      </c>
      <c r="D29" s="38" t="s">
        <v>669</v>
      </c>
      <c r="E29" s="39" t="s">
        <v>670</v>
      </c>
      <c r="F29" s="40" t="s">
        <v>187</v>
      </c>
      <c r="G29" s="40" t="s">
        <v>24</v>
      </c>
      <c r="H29" s="40"/>
      <c r="I29" s="62"/>
      <c r="J29" s="238">
        <v>1.2207175925925925E-3</v>
      </c>
      <c r="K29" s="112" t="str">
        <f t="shared" si="1"/>
        <v>II A</v>
      </c>
      <c r="L29" s="40" t="s">
        <v>671</v>
      </c>
      <c r="M29" s="67" t="s">
        <v>672</v>
      </c>
      <c r="N29" s="240"/>
    </row>
    <row r="30" spans="1:20" ht="18" customHeight="1">
      <c r="A30" s="60">
        <v>5</v>
      </c>
      <c r="B30" s="112" t="s">
        <v>673</v>
      </c>
      <c r="C30" s="37" t="s">
        <v>674</v>
      </c>
      <c r="D30" s="38" t="s">
        <v>675</v>
      </c>
      <c r="E30" s="39">
        <v>37313</v>
      </c>
      <c r="F30" s="40" t="s">
        <v>676</v>
      </c>
      <c r="G30" s="40" t="s">
        <v>541</v>
      </c>
      <c r="H30" s="40"/>
      <c r="I30" s="62" t="s">
        <v>18</v>
      </c>
      <c r="J30" s="238">
        <v>1.2611111111111111E-3</v>
      </c>
      <c r="K30" s="112" t="str">
        <f t="shared" si="1"/>
        <v>III A</v>
      </c>
      <c r="L30" s="40" t="s">
        <v>677</v>
      </c>
      <c r="M30" s="67" t="s">
        <v>98</v>
      </c>
      <c r="N30" s="67" t="s">
        <v>678</v>
      </c>
    </row>
    <row r="31" spans="1:20" ht="18" customHeight="1">
      <c r="A31" s="60"/>
      <c r="B31" s="112" t="s">
        <v>679</v>
      </c>
      <c r="C31" s="37" t="s">
        <v>680</v>
      </c>
      <c r="D31" s="38" t="s">
        <v>681</v>
      </c>
      <c r="E31" s="39" t="s">
        <v>682</v>
      </c>
      <c r="F31" s="40" t="s">
        <v>16</v>
      </c>
      <c r="G31" s="40" t="s">
        <v>17</v>
      </c>
      <c r="H31" s="40"/>
      <c r="I31" s="62" t="s">
        <v>18</v>
      </c>
      <c r="J31" s="238"/>
      <c r="K31" s="112" t="str">
        <f t="shared" si="1"/>
        <v/>
      </c>
      <c r="L31" s="40" t="s">
        <v>19</v>
      </c>
      <c r="M31" s="67" t="s">
        <v>683</v>
      </c>
      <c r="N31" s="239"/>
      <c r="Q31" s="243"/>
      <c r="R31" s="240"/>
      <c r="S31" s="241"/>
      <c r="T31" s="242"/>
    </row>
    <row r="32" spans="1:20" ht="18" customHeight="1">
      <c r="N32" s="67"/>
      <c r="P32" s="240"/>
      <c r="Q32" s="240"/>
      <c r="R32" s="240"/>
      <c r="S32" s="241"/>
      <c r="T32" s="242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60 M p.bėg.</vt:lpstr>
      <vt:lpstr>60 M Finalas</vt:lpstr>
      <vt:lpstr>60 V p.bėg.</vt:lpstr>
      <vt:lpstr>60 V Finalas</vt:lpstr>
      <vt:lpstr>300 M bėg. </vt:lpstr>
      <vt:lpstr>300 M Suvestine</vt:lpstr>
      <vt:lpstr>300 V bėg. </vt:lpstr>
      <vt:lpstr>300 V suvestinė</vt:lpstr>
      <vt:lpstr>600 M bėg. </vt:lpstr>
      <vt:lpstr>600 M Suvestinė</vt:lpstr>
      <vt:lpstr>600 V bėg. </vt:lpstr>
      <vt:lpstr>600 V Suvestinė</vt:lpstr>
      <vt:lpstr>1000 M bėg. </vt:lpstr>
      <vt:lpstr>1000 M Suvestinė</vt:lpstr>
      <vt:lpstr>1000 V bėg. </vt:lpstr>
      <vt:lpstr>1000 V Suvestinė</vt:lpstr>
      <vt:lpstr>3000 M</vt:lpstr>
      <vt:lpstr>3000 V</vt:lpstr>
      <vt:lpstr>4x200 M bėg</vt:lpstr>
      <vt:lpstr>4x200 M suvestinė</vt:lpstr>
      <vt:lpstr>4x200 V bėg</vt:lpstr>
      <vt:lpstr> 4x200 V Suvestinė</vt:lpstr>
      <vt:lpstr>60bb M p.bėg. </vt:lpstr>
      <vt:lpstr>60bb M Finalas</vt:lpstr>
      <vt:lpstr>60bb V p.bėg. </vt:lpstr>
      <vt:lpstr>60bb V Finalas</vt:lpstr>
      <vt:lpstr>1500kl M</vt:lpstr>
      <vt:lpstr>2000kl V</vt:lpstr>
      <vt:lpstr>Aukstis M</vt:lpstr>
      <vt:lpstr>Aukstis V</vt:lpstr>
      <vt:lpstr>Kartis M</vt:lpstr>
      <vt:lpstr>Kartis V</vt:lpstr>
      <vt:lpstr>Tolis M</vt:lpstr>
      <vt:lpstr>Tolis V</vt:lpstr>
      <vt:lpstr>Trišuolis M</vt:lpstr>
      <vt:lpstr>Trišuolis V</vt:lpstr>
      <vt:lpstr>Rutulys M</vt:lpstr>
      <vt:lpstr>Rutulys V</vt:lpstr>
      <vt:lpstr>3000sp.ej M</vt:lpstr>
      <vt:lpstr>5000sp.ėj V</vt:lpstr>
      <vt:lpstr>60 V b.k.</vt:lpstr>
      <vt:lpstr>Komandiniai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Remigija</dc:creator>
  <cp:lastModifiedBy>Step</cp:lastModifiedBy>
  <cp:lastPrinted>2022-05-12T10:53:59Z</cp:lastPrinted>
  <dcterms:created xsi:type="dcterms:W3CDTF">2019-02-07T20:17:51Z</dcterms:created>
  <dcterms:modified xsi:type="dcterms:W3CDTF">2022-05-12T11:30:00Z</dcterms:modified>
</cp:coreProperties>
</file>