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7-kove Jn" sheetId="1" r:id="rId1"/>
    <sheet name="7-kove V" sheetId="2" r:id="rId2"/>
    <sheet name="60 V" sheetId="3" r:id="rId3"/>
    <sheet name="Tolis V" sheetId="4" r:id="rId4"/>
    <sheet name="Rutulys V" sheetId="5" r:id="rId5"/>
    <sheet name="Aukstis V" sheetId="6" r:id="rId6"/>
    <sheet name="60bb V" sheetId="7" r:id="rId7"/>
    <sheet name="Kartis V" sheetId="8" r:id="rId8"/>
    <sheet name="1000 V 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beg">'[1]nbox'!$C$70:$D$105</definedName>
    <definedName name="brez">'[2]beg_rez'!$I$5:$AN$77</definedName>
    <definedName name="dal">'[2]dal_r'!$D$3:$AX$76</definedName>
    <definedName name="diena">'[1]nbox'!$A$2:$B$3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kal">'[2]kalendorius'!$A$3:$M$51</definedName>
    <definedName name="klp" localSheetId="6">#REF!</definedName>
    <definedName name="klp" localSheetId="1">#REF!</definedName>
    <definedName name="klp" localSheetId="5">#REF!</definedName>
    <definedName name="klp" localSheetId="7">#REF!</definedName>
    <definedName name="klp">#REF!</definedName>
    <definedName name="komj">'[2]viso J tsk'!$C$3:$F$16</definedName>
    <definedName name="komjc">'[2]viso JC tsk'!$C$3:$F$16</definedName>
    <definedName name="kv">'[2]st6tk'!$AF$54:$AG$63</definedName>
    <definedName name="kv4tk">'[2]st4tk'!$U$49:$V$58</definedName>
    <definedName name="kvabs" localSheetId="6">'[4]3km sp ėj'!#REF!</definedName>
    <definedName name="kvabs" localSheetId="1">'[4]3km sp ėj'!#REF!</definedName>
    <definedName name="kvabs" localSheetId="5">'[4]3km sp ėj'!#REF!</definedName>
    <definedName name="kvabs" localSheetId="7">'[4]3km sp ėj'!#REF!</definedName>
    <definedName name="kvabs">'[4]3km sp ėj'!#REF!</definedName>
    <definedName name="kvall" localSheetId="6">'[4]4x200m'!#REF!</definedName>
    <definedName name="kvall" localSheetId="1">'[4]4x200m'!#REF!</definedName>
    <definedName name="kvall" localSheetId="7">'[4]4x200m'!#REF!</definedName>
    <definedName name="kvall">'[4]4x200m'!#REF!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ofc">'[2]TITULdata'!$J$17:$K$46</definedName>
    <definedName name="offc">'[2]TITULdata'!$K$17:$M$46</definedName>
    <definedName name="pbsb">'[5]startlist'!$Q$30:$S$1002</definedName>
    <definedName name="prad">'[2]TITULdata'!$S$17:$T$24</definedName>
    <definedName name="prg">'[2]TITULdata'!$J$3:$L$13</definedName>
    <definedName name="_xlnm.Print_Area" localSheetId="4">'Rutulys V'!$A:$IV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 localSheetId="6">#REF!</definedName>
    <definedName name="rzfsdm" localSheetId="1">#REF!</definedName>
    <definedName name="rzfsdm" localSheetId="5">#REF!</definedName>
    <definedName name="rzfsdm" localSheetId="7">#REF!</definedName>
    <definedName name="rzfsdm">#REF!</definedName>
    <definedName name="rzfsdv" localSheetId="6">#REF!</definedName>
    <definedName name="rzfsdv" localSheetId="1">#REF!</definedName>
    <definedName name="rzfsdv" localSheetId="5">#REF!</definedName>
    <definedName name="rzfsdv" localSheetId="7">#REF!</definedName>
    <definedName name="rzfsdv">#REF!</definedName>
    <definedName name="rzfsm">'[1]60m bb M'!$U$9:$AK$14</definedName>
    <definedName name="rzfssm" localSheetId="6">#REF!</definedName>
    <definedName name="rzfssm" localSheetId="1">#REF!</definedName>
    <definedName name="rzfssm" localSheetId="5">#REF!</definedName>
    <definedName name="rzfssm" localSheetId="7">#REF!</definedName>
    <definedName name="rzfssm">#REF!</definedName>
    <definedName name="rzfsv" localSheetId="6">#REF!</definedName>
    <definedName name="rzfsv" localSheetId="1">#REF!</definedName>
    <definedName name="rzfsv" localSheetId="5">#REF!</definedName>
    <definedName name="rzfsv" localSheetId="7">#REF!</definedName>
    <definedName name="rzfsv">#REF!</definedName>
    <definedName name="rzfswm" localSheetId="1">#REF!</definedName>
    <definedName name="rzfswm" localSheetId="5">#REF!</definedName>
    <definedName name="rzfswm" localSheetId="7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6">#REF!</definedName>
    <definedName name="rzim" localSheetId="1">#REF!</definedName>
    <definedName name="rzim" localSheetId="5">#REF!</definedName>
    <definedName name="rzim" localSheetId="7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 localSheetId="6">#REF!</definedName>
    <definedName name="rzsdfam" localSheetId="1">#REF!</definedName>
    <definedName name="rzsdfam" localSheetId="5">#REF!</definedName>
    <definedName name="rzsdfam" localSheetId="7">#REF!</definedName>
    <definedName name="rzsdfam">#REF!</definedName>
    <definedName name="rzsfam">'[1]60m bb M'!$B$9:$S$89</definedName>
    <definedName name="rzsfav" localSheetId="6">#REF!</definedName>
    <definedName name="rzsfav" localSheetId="1">#REF!</definedName>
    <definedName name="rzsfav" localSheetId="5">#REF!</definedName>
    <definedName name="rzsfav" localSheetId="7">#REF!</definedName>
    <definedName name="rzsfav">#REF!</definedName>
    <definedName name="rzsm">'[1]60m M'!$B$8:$R$89</definedName>
    <definedName name="rzssfam" localSheetId="6">#REF!</definedName>
    <definedName name="rzssfam" localSheetId="1">#REF!</definedName>
    <definedName name="rzssfam" localSheetId="5">#REF!</definedName>
    <definedName name="rzssfam" localSheetId="7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6">#REF!</definedName>
    <definedName name="rzswfam" localSheetId="1">#REF!</definedName>
    <definedName name="rzswfam" localSheetId="5">#REF!</definedName>
    <definedName name="rzswfam" localSheetId="7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 localSheetId="8">#REF!</definedName>
    <definedName name="Sektoriu_Tolis_V_List" localSheetId="2">#REF!</definedName>
    <definedName name="Sektoriu_Tolis_V_List" localSheetId="6">#REF!</definedName>
    <definedName name="Sektoriu_Tolis_V_List" localSheetId="1">#REF!</definedName>
    <definedName name="Sektoriu_Tolis_V_List" localSheetId="5">#REF!</definedName>
    <definedName name="Sektoriu_Tolis_V_List" localSheetId="7">#REF!</definedName>
    <definedName name="Sektoriu_Tolis_V_List" localSheetId="4">#REF!</definedName>
    <definedName name="Sektoriu_Tolis_V_List" localSheetId="3">#REF!</definedName>
    <definedName name="Sektoriu_Tolis_V_List">#REF!</definedName>
    <definedName name="stm">'[1]Programa'!$H$6:$I$98</definedName>
    <definedName name="stn">'[6]pr_vald'!$H$6:$J$89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 localSheetId="6">#REF!</definedName>
    <definedName name="tskk" localSheetId="1">#REF!</definedName>
    <definedName name="tskk" localSheetId="5">#REF!</definedName>
    <definedName name="tskk" localSheetId="7">#REF!</definedName>
    <definedName name="tskk">#REF!</definedName>
    <definedName name="uzb">'[5]startlist'!$E$1:$H$28</definedName>
    <definedName name="vaišis" localSheetId="6">#REF!</definedName>
    <definedName name="vaišis" localSheetId="1">#REF!</definedName>
    <definedName name="vaišis" localSheetId="5">#REF!</definedName>
    <definedName name="vaišis" localSheetId="7">#REF!</definedName>
    <definedName name="vaišis">#REF!</definedName>
    <definedName name="vt4tk">'[2]st4tk'!$I$10:$S$81</definedName>
    <definedName name="vtbt">'[2]st4tk'!$K$10:$S$81</definedName>
    <definedName name="vttb">'[2]st6tk'!$K$10:$R$81</definedName>
    <definedName name="zlist">'[7]List'!$E$2:$L$515</definedName>
  </definedNames>
  <calcPr fullCalcOnLoad="1"/>
</workbook>
</file>

<file path=xl/sharedStrings.xml><?xml version="1.0" encoding="utf-8"?>
<sst xmlns="http://schemas.openxmlformats.org/spreadsheetml/2006/main" count="1077" uniqueCount="122">
  <si>
    <t>LIETUVOS JAUNIMO LENGVOSIOS ATLETIKOS ČEMPIONATAS</t>
  </si>
  <si>
    <t>Šiauliai, 2019 m. vasario 14-15 d.</t>
  </si>
  <si>
    <t>7-kovė jaunuoliai</t>
  </si>
  <si>
    <t>Vieta</t>
  </si>
  <si>
    <t>Nr.</t>
  </si>
  <si>
    <t>Vardas</t>
  </si>
  <si>
    <t>Pavardė</t>
  </si>
  <si>
    <t>Gimimo data</t>
  </si>
  <si>
    <t>Komanda</t>
  </si>
  <si>
    <t>SUC</t>
  </si>
  <si>
    <t>Klubas</t>
  </si>
  <si>
    <t>Taškai</t>
  </si>
  <si>
    <t>60 m</t>
  </si>
  <si>
    <t>Tolis</t>
  </si>
  <si>
    <t>Rutulys</t>
  </si>
  <si>
    <t>Aukštis</t>
  </si>
  <si>
    <t>60 m b.b.</t>
  </si>
  <si>
    <t>Kartis</t>
  </si>
  <si>
    <t>1000 m</t>
  </si>
  <si>
    <t>Rezultatas</t>
  </si>
  <si>
    <t>Treneris</t>
  </si>
  <si>
    <t>6 kg</t>
  </si>
  <si>
    <t>0,99-9.14</t>
  </si>
  <si>
    <t>Martynas</t>
  </si>
  <si>
    <t>Gaižauskas</t>
  </si>
  <si>
    <t>2000-04-26</t>
  </si>
  <si>
    <t>Jurbarkas</t>
  </si>
  <si>
    <t>KKSC</t>
  </si>
  <si>
    <t>V.Kokarskaja</t>
  </si>
  <si>
    <t>Edvinas</t>
  </si>
  <si>
    <t>Gylys</t>
  </si>
  <si>
    <t>2001-02-07</t>
  </si>
  <si>
    <t>Šiauliai</t>
  </si>
  <si>
    <t>ŠLASC,Šiaulių SG</t>
  </si>
  <si>
    <t>"Piramidė"</t>
  </si>
  <si>
    <t>Linas</t>
  </si>
  <si>
    <t>Stasiūnas</t>
  </si>
  <si>
    <t>2000-06-12</t>
  </si>
  <si>
    <t>Šiauliai,Šiaulių r.</t>
  </si>
  <si>
    <t>ŠLASC</t>
  </si>
  <si>
    <t>„Dinamitas“</t>
  </si>
  <si>
    <t>V.Žiedienė,J.Spudis,P.Vaitkus</t>
  </si>
  <si>
    <t>Lukas</t>
  </si>
  <si>
    <t>Druktenis</t>
  </si>
  <si>
    <t>2000-11-12</t>
  </si>
  <si>
    <t>Dovydas</t>
  </si>
  <si>
    <t>Barauskas</t>
  </si>
  <si>
    <t>2001-07-22</t>
  </si>
  <si>
    <t>J.Baikštienė,T.Skalikas</t>
  </si>
  <si>
    <t>Mykolas</t>
  </si>
  <si>
    <t>Povilauskas</t>
  </si>
  <si>
    <t>2000-04-03</t>
  </si>
  <si>
    <t>Gytis</t>
  </si>
  <si>
    <t>Brazdžiūnas</t>
  </si>
  <si>
    <t>2001-02-02</t>
  </si>
  <si>
    <t>Panevėžys</t>
  </si>
  <si>
    <t>PKKSC</t>
  </si>
  <si>
    <t>"Žvaigždė"</t>
  </si>
  <si>
    <t>A.Dobregienė</t>
  </si>
  <si>
    <t>LIETUVOS SUAUGUSIŲJŲ LENGVOSIOS ATLETIKOS ČEMPIONATAS</t>
  </si>
  <si>
    <t>7-kovė vyrai</t>
  </si>
  <si>
    <t>Koef. 2</t>
  </si>
  <si>
    <t>Edgaras</t>
  </si>
  <si>
    <t>Benkunskas</t>
  </si>
  <si>
    <t>1999-05-28</t>
  </si>
  <si>
    <t>Kaunas</t>
  </si>
  <si>
    <t>Startas</t>
  </si>
  <si>
    <t>„Be1“</t>
  </si>
  <si>
    <t>I.Jakubaitytė</t>
  </si>
  <si>
    <t>Domantas</t>
  </si>
  <si>
    <t>Dobrega</t>
  </si>
  <si>
    <t>1999-05-03</t>
  </si>
  <si>
    <t>A.Dobregienė,M.Vadeikis</t>
  </si>
  <si>
    <t>Vytautas</t>
  </si>
  <si>
    <t>Savickas</t>
  </si>
  <si>
    <t>1997-10-11</t>
  </si>
  <si>
    <t>"Šilainiai"</t>
  </si>
  <si>
    <t>Kalanta</t>
  </si>
  <si>
    <t>1999-02-04</t>
  </si>
  <si>
    <t>LIETUVOS SUAUGUSIŲJŲ IR JAUNIMO LENGVOSIOS ATLETIKOS ČEMPIONATAS</t>
  </si>
  <si>
    <t>Šiauliai, 2019 m. vasario 14 d.</t>
  </si>
  <si>
    <t>60 m bėgimas jaunuoliai</t>
  </si>
  <si>
    <t>7-kovė</t>
  </si>
  <si>
    <t>bėgimas</t>
  </si>
  <si>
    <t>Takas</t>
  </si>
  <si>
    <t>R.laikas</t>
  </si>
  <si>
    <t>Kv.l.</t>
  </si>
  <si>
    <t>0,210</t>
  </si>
  <si>
    <t>0,124</t>
  </si>
  <si>
    <t>0,136</t>
  </si>
  <si>
    <t>0,164</t>
  </si>
  <si>
    <t>0,152</t>
  </si>
  <si>
    <t>0,161</t>
  </si>
  <si>
    <t>0,159</t>
  </si>
  <si>
    <t>60 m bėgimas vyrai</t>
  </si>
  <si>
    <t>0,198</t>
  </si>
  <si>
    <t>0,146</t>
  </si>
  <si>
    <t>0,149</t>
  </si>
  <si>
    <t>0,174</t>
  </si>
  <si>
    <t>Šuolis į tolį jaunuoliai</t>
  </si>
  <si>
    <t>Bandymai</t>
  </si>
  <si>
    <t>X</t>
  </si>
  <si>
    <t>Šuolis į tolį vyrai</t>
  </si>
  <si>
    <t>Rutulio stūmimas jaunuoliai (6 kg)</t>
  </si>
  <si>
    <t>Rutulio stūmimas vyrai</t>
  </si>
  <si>
    <t>Šuolis į aukštį jaunuoliai</t>
  </si>
  <si>
    <t>Rezult.</t>
  </si>
  <si>
    <t>Šuolis į aukštį vyrai</t>
  </si>
  <si>
    <t>Šiauliai, 2019 m. vasario 15 d.</t>
  </si>
  <si>
    <t>60 m barjerinis bėgimas jaunuoliai (0.99-9.14)</t>
  </si>
  <si>
    <t>60 m barjerinis bėgimas vyrai</t>
  </si>
  <si>
    <t>Šuolis su kartimi jaunuoliai</t>
  </si>
  <si>
    <t>Šuolis su kartimi vyrai</t>
  </si>
  <si>
    <t>1000 m bėgimas jaunuoliai</t>
  </si>
  <si>
    <t>1000 m bėgimas vyrai</t>
  </si>
  <si>
    <t>O</t>
  </si>
  <si>
    <t>XO</t>
  </si>
  <si>
    <t>XXX</t>
  </si>
  <si>
    <t>XXO</t>
  </si>
  <si>
    <t>J.Baikštienė</t>
  </si>
  <si>
    <t>-</t>
  </si>
  <si>
    <t>X0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</si>
</sst>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m:ss.00"/>
    <numFmt numFmtId="173" formatCode="yyyy\-mm\-dd;@"/>
    <numFmt numFmtId="174" formatCode="0.0"/>
    <numFmt numFmtId="175" formatCode="#,##0;\-#,##0;&quot;-&quot;"/>
    <numFmt numFmtId="176" formatCode="#,##0.00;\-#,##0.00;&quot;-&quot;"/>
    <numFmt numFmtId="177" formatCode="#,##0%;\-#,##0%;&quot;- &quot;"/>
    <numFmt numFmtId="178" formatCode="#,##0.0%;\-#,##0.0%;&quot;- &quot;"/>
    <numFmt numFmtId="179" formatCode="#,##0.00%;\-#,##0.00%;&quot;- &quot;"/>
    <numFmt numFmtId="180" formatCode="#,##0.0;\-#,##0.0;&quot;-&quot;"/>
    <numFmt numFmtId="181" formatCode="_(* #,##0.00_);_(* \(#,##0.00\);_(* &quot;-&quot;??_);_(@_)"/>
    <numFmt numFmtId="182" formatCode="_-* #,##0_-;\-* #,##0_-;_-* &quot;-&quot;_-;_-@_-"/>
    <numFmt numFmtId="183" formatCode="_-* #,##0.00_-;\-* #,##0.00_-;_-* &quot;-&quot;??_-;_-@_-"/>
    <numFmt numFmtId="184" formatCode="[Red]0%;[Red]\(0%\)"/>
    <numFmt numFmtId="185" formatCode="[$-FC27]yyyy\ &quot;m.&quot;\ mmmm\ d\ &quot;d.&quot;;@"/>
    <numFmt numFmtId="186" formatCode="[m]:ss.00"/>
    <numFmt numFmtId="187" formatCode="hh:mm;@"/>
    <numFmt numFmtId="188" formatCode="0%;\(0%\)"/>
    <numFmt numFmtId="189" formatCode="\ \ @"/>
    <numFmt numFmtId="190" formatCode="\ \ \ \ @"/>
    <numFmt numFmtId="191" formatCode="_-&quot;IRL&quot;* #,##0_-;\-&quot;IRL&quot;* #,##0_-;_-&quot;IRL&quot;* &quot;-&quot;_-;_-@_-"/>
    <numFmt numFmtId="192" formatCode="_-&quot;IRL&quot;* #,##0.00_-;\-&quot;IRL&quot;* #,##0.00_-;_-&quot;IRL&quot;* &quot;-&quot;??_-;_-@_-"/>
    <numFmt numFmtId="193" formatCode="0.000"/>
  </numFmts>
  <fonts count="73">
    <font>
      <sz val="10"/>
      <name val="Arial"/>
      <family val="0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8"/>
      <color indexed="9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0"/>
      <color theme="1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</borders>
  <cellStyleXfs count="836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175" fontId="22" fillId="0" borderId="0" applyFill="0" applyBorder="0" applyAlignment="0">
      <protection/>
    </xf>
    <xf numFmtId="176" fontId="22" fillId="0" borderId="0" applyFill="0" applyBorder="0" applyAlignment="0">
      <protection/>
    </xf>
    <xf numFmtId="177" fontId="22" fillId="0" borderId="0" applyFill="0" applyBorder="0" applyAlignment="0">
      <protection/>
    </xf>
    <xf numFmtId="178" fontId="22" fillId="0" borderId="0" applyFill="0" applyBorder="0" applyAlignment="0">
      <protection/>
    </xf>
    <xf numFmtId="179" fontId="22" fillId="0" borderId="0" applyFill="0" applyBorder="0" applyAlignment="0">
      <protection/>
    </xf>
    <xf numFmtId="175" fontId="22" fillId="0" borderId="0" applyFill="0" applyBorder="0" applyAlignment="0">
      <protection/>
    </xf>
    <xf numFmtId="180" fontId="22" fillId="0" borderId="0" applyFill="0" applyBorder="0" applyAlignment="0">
      <protection/>
    </xf>
    <xf numFmtId="176" fontId="22" fillId="0" borderId="0" applyFill="0" applyBorder="0" applyAlignment="0">
      <protection/>
    </xf>
    <xf numFmtId="0" fontId="53" fillId="27" borderId="1" applyNumberFormat="0" applyAlignment="0" applyProtection="0"/>
    <xf numFmtId="0" fontId="54" fillId="28" borderId="2" applyNumberFormat="0" applyAlignment="0" applyProtection="0"/>
    <xf numFmtId="171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7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0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22" fillId="0" borderId="0" applyFill="0" applyBorder="0" applyAlignment="0"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23" fillId="0" borderId="0" applyFill="0" applyBorder="0" applyAlignment="0">
      <protection/>
    </xf>
    <xf numFmtId="176" fontId="23" fillId="0" borderId="0" applyFill="0" applyBorder="0" applyAlignment="0">
      <protection/>
    </xf>
    <xf numFmtId="175" fontId="23" fillId="0" borderId="0" applyFill="0" applyBorder="0" applyAlignment="0">
      <protection/>
    </xf>
    <xf numFmtId="180" fontId="23" fillId="0" borderId="0" applyFill="0" applyBorder="0" applyAlignment="0">
      <protection/>
    </xf>
    <xf numFmtId="176" fontId="23" fillId="0" borderId="0" applyFill="0" applyBorder="0" applyAlignment="0"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38" fontId="24" fillId="30" borderId="0" applyNumberFormat="0" applyBorder="0" applyAlignment="0" applyProtection="0"/>
    <xf numFmtId="0" fontId="25" fillId="0" borderId="3" applyNumberFormat="0" applyAlignment="0" applyProtection="0"/>
    <xf numFmtId="0" fontId="25" fillId="0" borderId="4">
      <alignment horizontal="left" vertical="center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31" borderId="1" applyNumberFormat="0" applyAlignment="0" applyProtection="0"/>
    <xf numFmtId="10" fontId="24" fillId="32" borderId="8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175" fontId="27" fillId="0" borderId="0" applyFill="0" applyBorder="0" applyAlignment="0">
      <protection/>
    </xf>
    <xf numFmtId="176" fontId="27" fillId="0" borderId="0" applyFill="0" applyBorder="0" applyAlignment="0">
      <protection/>
    </xf>
    <xf numFmtId="175" fontId="27" fillId="0" borderId="0" applyFill="0" applyBorder="0" applyAlignment="0">
      <protection/>
    </xf>
    <xf numFmtId="180" fontId="27" fillId="0" borderId="0" applyFill="0" applyBorder="0" applyAlignment="0">
      <protection/>
    </xf>
    <xf numFmtId="176" fontId="27" fillId="0" borderId="0" applyFill="0" applyBorder="0" applyAlignment="0">
      <protection/>
    </xf>
    <xf numFmtId="0" fontId="61" fillId="0" borderId="9" applyNumberFormat="0" applyFill="0" applyAlignment="0" applyProtection="0"/>
    <xf numFmtId="0" fontId="62" fillId="33" borderId="0" applyNumberFormat="0" applyBorder="0" applyAlignment="0" applyProtection="0"/>
    <xf numFmtId="184" fontId="28" fillId="0" borderId="0">
      <alignment/>
      <protection/>
    </xf>
    <xf numFmtId="0" fontId="0" fillId="0" borderId="0">
      <alignment/>
      <protection/>
    </xf>
    <xf numFmtId="173" fontId="21" fillId="0" borderId="0">
      <alignment/>
      <protection/>
    </xf>
    <xf numFmtId="0" fontId="0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21" fillId="0" borderId="0">
      <alignment/>
      <protection/>
    </xf>
    <xf numFmtId="21" fontId="21" fillId="0" borderId="0">
      <alignment/>
      <protection/>
    </xf>
    <xf numFmtId="21" fontId="21" fillId="0" borderId="0">
      <alignment/>
      <protection/>
    </xf>
    <xf numFmtId="21" fontId="21" fillId="0" borderId="0">
      <alignment/>
      <protection/>
    </xf>
    <xf numFmtId="21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21" fontId="21" fillId="0" borderId="0">
      <alignment/>
      <protection/>
    </xf>
    <xf numFmtId="21" fontId="21" fillId="0" borderId="0">
      <alignment/>
      <protection/>
    </xf>
    <xf numFmtId="21" fontId="21" fillId="0" borderId="0">
      <alignment/>
      <protection/>
    </xf>
    <xf numFmtId="21" fontId="21" fillId="0" borderId="0">
      <alignment/>
      <protection/>
    </xf>
    <xf numFmtId="21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1" fillId="0" borderId="0">
      <alignment/>
      <protection/>
    </xf>
    <xf numFmtId="0" fontId="0" fillId="0" borderId="0">
      <alignment/>
      <protection/>
    </xf>
    <xf numFmtId="173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0" fontId="0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1" fillId="0" borderId="0">
      <alignment/>
      <protection/>
    </xf>
    <xf numFmtId="0" fontId="0" fillId="0" borderId="0">
      <alignment/>
      <protection/>
    </xf>
    <xf numFmtId="173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0" fontId="0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173" fontId="21" fillId="0" borderId="0">
      <alignment/>
      <protection/>
    </xf>
    <xf numFmtId="0" fontId="0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85" fontId="0" fillId="0" borderId="0">
      <alignment/>
      <protection/>
    </xf>
    <xf numFmtId="173" fontId="21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8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78" fontId="21" fillId="0" borderId="0">
      <alignment/>
      <protection/>
    </xf>
    <xf numFmtId="178" fontId="21" fillId="0" borderId="0">
      <alignment/>
      <protection/>
    </xf>
    <xf numFmtId="178" fontId="21" fillId="0" borderId="0">
      <alignment/>
      <protection/>
    </xf>
    <xf numFmtId="178" fontId="21" fillId="0" borderId="0">
      <alignment/>
      <protection/>
    </xf>
    <xf numFmtId="178" fontId="21" fillId="0" borderId="0">
      <alignment/>
      <protection/>
    </xf>
    <xf numFmtId="178" fontId="21" fillId="0" borderId="0">
      <alignment/>
      <protection/>
    </xf>
    <xf numFmtId="178" fontId="21" fillId="0" borderId="0">
      <alignment/>
      <protection/>
    </xf>
    <xf numFmtId="178" fontId="21" fillId="0" borderId="0">
      <alignment/>
      <protection/>
    </xf>
    <xf numFmtId="178" fontId="21" fillId="0" borderId="0">
      <alignment/>
      <protection/>
    </xf>
    <xf numFmtId="178" fontId="21" fillId="0" borderId="0">
      <alignment/>
      <protection/>
    </xf>
    <xf numFmtId="178" fontId="21" fillId="0" borderId="0">
      <alignment/>
      <protection/>
    </xf>
    <xf numFmtId="178" fontId="21" fillId="0" borderId="0">
      <alignment/>
      <protection/>
    </xf>
    <xf numFmtId="178" fontId="21" fillId="0" borderId="0">
      <alignment/>
      <protection/>
    </xf>
    <xf numFmtId="178" fontId="21" fillId="0" borderId="0">
      <alignment/>
      <protection/>
    </xf>
    <xf numFmtId="178" fontId="21" fillId="0" borderId="0">
      <alignment/>
      <protection/>
    </xf>
    <xf numFmtId="178" fontId="21" fillId="0" borderId="0">
      <alignment/>
      <protection/>
    </xf>
    <xf numFmtId="178" fontId="21" fillId="0" borderId="0">
      <alignment/>
      <protection/>
    </xf>
    <xf numFmtId="178" fontId="21" fillId="0" borderId="0">
      <alignment/>
      <protection/>
    </xf>
    <xf numFmtId="178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85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85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85" fontId="21" fillId="0" borderId="0">
      <alignment/>
      <protection/>
    </xf>
    <xf numFmtId="175" fontId="21" fillId="0" borderId="0">
      <alignment/>
      <protection/>
    </xf>
    <xf numFmtId="175" fontId="21" fillId="0" borderId="0">
      <alignment/>
      <protection/>
    </xf>
    <xf numFmtId="175" fontId="21" fillId="0" borderId="0">
      <alignment/>
      <protection/>
    </xf>
    <xf numFmtId="175" fontId="21" fillId="0" borderId="0">
      <alignment/>
      <protection/>
    </xf>
    <xf numFmtId="175" fontId="21" fillId="0" borderId="0">
      <alignment/>
      <protection/>
    </xf>
    <xf numFmtId="175" fontId="21" fillId="0" borderId="0">
      <alignment/>
      <protection/>
    </xf>
    <xf numFmtId="175" fontId="21" fillId="0" borderId="0">
      <alignment/>
      <protection/>
    </xf>
    <xf numFmtId="175" fontId="21" fillId="0" borderId="0">
      <alignment/>
      <protection/>
    </xf>
    <xf numFmtId="175" fontId="21" fillId="0" borderId="0">
      <alignment/>
      <protection/>
    </xf>
    <xf numFmtId="175" fontId="21" fillId="0" borderId="0">
      <alignment/>
      <protection/>
    </xf>
    <xf numFmtId="175" fontId="21" fillId="0" borderId="0">
      <alignment/>
      <protection/>
    </xf>
    <xf numFmtId="175" fontId="21" fillId="0" borderId="0">
      <alignment/>
      <protection/>
    </xf>
    <xf numFmtId="175" fontId="21" fillId="0" borderId="0">
      <alignment/>
      <protection/>
    </xf>
    <xf numFmtId="175" fontId="21" fillId="0" borderId="0">
      <alignment/>
      <protection/>
    </xf>
    <xf numFmtId="175" fontId="21" fillId="0" borderId="0">
      <alignment/>
      <protection/>
    </xf>
    <xf numFmtId="175" fontId="21" fillId="0" borderId="0">
      <alignment/>
      <protection/>
    </xf>
    <xf numFmtId="175" fontId="21" fillId="0" borderId="0">
      <alignment/>
      <protection/>
    </xf>
    <xf numFmtId="175" fontId="21" fillId="0" borderId="0">
      <alignment/>
      <protection/>
    </xf>
    <xf numFmtId="175" fontId="21" fillId="0" borderId="0">
      <alignment/>
      <protection/>
    </xf>
    <xf numFmtId="17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4" fontId="21" fillId="0" borderId="0">
      <alignment/>
      <protection/>
    </xf>
    <xf numFmtId="186" fontId="21" fillId="0" borderId="0">
      <alignment/>
      <protection/>
    </xf>
    <xf numFmtId="184" fontId="21" fillId="0" borderId="0">
      <alignment/>
      <protection/>
    </xf>
    <xf numFmtId="187" fontId="21" fillId="0" borderId="0">
      <alignment/>
      <protection/>
    </xf>
    <xf numFmtId="187" fontId="21" fillId="0" borderId="0">
      <alignment/>
      <protection/>
    </xf>
    <xf numFmtId="187" fontId="21" fillId="0" borderId="0">
      <alignment/>
      <protection/>
    </xf>
    <xf numFmtId="187" fontId="21" fillId="0" borderId="0">
      <alignment/>
      <protection/>
    </xf>
    <xf numFmtId="187" fontId="21" fillId="0" borderId="0">
      <alignment/>
      <protection/>
    </xf>
    <xf numFmtId="187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85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21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21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174" fontId="21" fillId="0" borderId="0">
      <alignment/>
      <protection/>
    </xf>
    <xf numFmtId="174" fontId="21" fillId="0" borderId="0">
      <alignment/>
      <protection/>
    </xf>
    <xf numFmtId="174" fontId="21" fillId="0" borderId="0">
      <alignment/>
      <protection/>
    </xf>
    <xf numFmtId="174" fontId="21" fillId="0" borderId="0">
      <alignment/>
      <protection/>
    </xf>
    <xf numFmtId="174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21" fontId="21" fillId="0" borderId="0">
      <alignment/>
      <protection/>
    </xf>
    <xf numFmtId="21" fontId="21" fillId="0" borderId="0">
      <alignment/>
      <protection/>
    </xf>
    <xf numFmtId="21" fontId="21" fillId="0" borderId="0">
      <alignment/>
      <protection/>
    </xf>
    <xf numFmtId="21" fontId="21" fillId="0" borderId="0">
      <alignment/>
      <protection/>
    </xf>
    <xf numFmtId="21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1" fillId="0" borderId="0">
      <alignment/>
      <protection/>
    </xf>
    <xf numFmtId="0" fontId="0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173" fontId="21" fillId="0" borderId="0">
      <alignment/>
      <protection/>
    </xf>
    <xf numFmtId="0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173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4" borderId="10" applyNumberFormat="0" applyFont="0" applyAlignment="0" applyProtection="0"/>
    <xf numFmtId="0" fontId="64" fillId="27" borderId="11" applyNumberFormat="0" applyAlignment="0" applyProtection="0"/>
    <xf numFmtId="0" fontId="0" fillId="0" borderId="0">
      <alignment/>
      <protection/>
    </xf>
    <xf numFmtId="9" fontId="50" fillId="0" borderId="0" applyFont="0" applyFill="0" applyBorder="0" applyAlignment="0" applyProtection="0"/>
    <xf numFmtId="17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5" fontId="30" fillId="0" borderId="0" applyFill="0" applyBorder="0" applyAlignment="0">
      <protection/>
    </xf>
    <xf numFmtId="176" fontId="30" fillId="0" borderId="0" applyFill="0" applyBorder="0" applyAlignment="0">
      <protection/>
    </xf>
    <xf numFmtId="175" fontId="30" fillId="0" borderId="0" applyFill="0" applyBorder="0" applyAlignment="0">
      <protection/>
    </xf>
    <xf numFmtId="180" fontId="30" fillId="0" borderId="0" applyFill="0" applyBorder="0" applyAlignment="0">
      <protection/>
    </xf>
    <xf numFmtId="176" fontId="30" fillId="0" borderId="0" applyFill="0" applyBorder="0" applyAlignment="0">
      <protection/>
    </xf>
    <xf numFmtId="49" fontId="22" fillId="0" borderId="0" applyFill="0" applyBorder="0" applyAlignment="0">
      <protection/>
    </xf>
    <xf numFmtId="189" fontId="22" fillId="0" borderId="0" applyFill="0" applyBorder="0" applyAlignment="0">
      <protection/>
    </xf>
    <xf numFmtId="190" fontId="22" fillId="0" borderId="0" applyFill="0" applyBorder="0" applyAlignment="0">
      <protection/>
    </xf>
    <xf numFmtId="0" fontId="65" fillId="0" borderId="0" applyNumberFormat="0" applyFill="0" applyBorder="0" applyAlignment="0" applyProtection="0"/>
    <xf numFmtId="0" fontId="66" fillId="0" borderId="12" applyNumberFormat="0" applyFill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1" fillId="0" borderId="0">
      <alignment/>
      <protection/>
    </xf>
  </cellStyleXfs>
  <cellXfs count="330">
    <xf numFmtId="0" fontId="0" fillId="0" borderId="0" xfId="0" applyAlignment="1">
      <alignment/>
    </xf>
    <xf numFmtId="0" fontId="2" fillId="0" borderId="0" xfId="117" applyFont="1" applyAlignment="1">
      <alignment vertical="center"/>
      <protection/>
    </xf>
    <xf numFmtId="49" fontId="2" fillId="0" borderId="0" xfId="117" applyNumberFormat="1" applyFont="1" applyAlignment="1">
      <alignment horizontal="left" vertical="center"/>
      <protection/>
    </xf>
    <xf numFmtId="0" fontId="2" fillId="0" borderId="0" xfId="117" applyFont="1" applyAlignment="1">
      <alignment horizontal="left" vertical="center"/>
      <protection/>
    </xf>
    <xf numFmtId="0" fontId="2" fillId="0" borderId="0" xfId="117" applyFont="1" applyAlignment="1">
      <alignment horizontal="center" vertical="center"/>
      <protection/>
    </xf>
    <xf numFmtId="49" fontId="2" fillId="0" borderId="0" xfId="117" applyNumberFormat="1" applyFont="1" applyAlignment="1">
      <alignment horizontal="center" vertical="center"/>
      <protection/>
    </xf>
    <xf numFmtId="49" fontId="3" fillId="0" borderId="0" xfId="117" applyNumberFormat="1" applyFont="1" applyAlignment="1">
      <alignment horizontal="center" vertical="center"/>
      <protection/>
    </xf>
    <xf numFmtId="49" fontId="4" fillId="0" borderId="0" xfId="117" applyNumberFormat="1" applyFont="1" applyAlignment="1">
      <alignment horizontal="center" vertical="center"/>
      <protection/>
    </xf>
    <xf numFmtId="0" fontId="4" fillId="0" borderId="0" xfId="117" applyFont="1" applyAlignment="1">
      <alignment horizontal="right"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172" fontId="11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73" fontId="5" fillId="0" borderId="19" xfId="0" applyNumberFormat="1" applyFont="1" applyFill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1" fontId="68" fillId="0" borderId="17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72" fontId="13" fillId="0" borderId="17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0" fillId="0" borderId="17" xfId="0" applyFont="1" applyBorder="1" applyAlignment="1">
      <alignment horizontal="left" vertical="center"/>
    </xf>
    <xf numFmtId="49" fontId="5" fillId="0" borderId="0" xfId="817" applyNumberFormat="1" applyFont="1" applyAlignment="1">
      <alignment horizontal="center" vertical="center"/>
      <protection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right" vertical="center"/>
    </xf>
    <xf numFmtId="173" fontId="10" fillId="0" borderId="21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right" vertical="center"/>
    </xf>
    <xf numFmtId="0" fontId="15" fillId="0" borderId="21" xfId="0" applyFont="1" applyBorder="1" applyAlignment="1">
      <alignment horizontal="right" vertical="center"/>
    </xf>
    <xf numFmtId="1" fontId="10" fillId="0" borderId="21" xfId="0" applyNumberFormat="1" applyFont="1" applyBorder="1" applyAlignment="1">
      <alignment horizontal="center" vertical="center"/>
    </xf>
    <xf numFmtId="174" fontId="68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9" fillId="0" borderId="21" xfId="0" applyFont="1" applyBorder="1" applyAlignment="1">
      <alignment horizontal="center"/>
    </xf>
    <xf numFmtId="0" fontId="70" fillId="0" borderId="21" xfId="0" applyFont="1" applyBorder="1" applyAlignment="1">
      <alignment horizontal="left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49" fontId="4" fillId="0" borderId="0" xfId="817" applyNumberFormat="1" applyFont="1" applyAlignment="1">
      <alignment horizontal="center" vertical="center"/>
      <protection/>
    </xf>
    <xf numFmtId="0" fontId="9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/>
    </xf>
    <xf numFmtId="0" fontId="5" fillId="0" borderId="0" xfId="817" applyFont="1" applyAlignment="1">
      <alignment vertical="center"/>
      <protection/>
    </xf>
    <xf numFmtId="0" fontId="6" fillId="0" borderId="0" xfId="817" applyFont="1" applyAlignment="1">
      <alignment vertical="center"/>
      <protection/>
    </xf>
    <xf numFmtId="49" fontId="10" fillId="0" borderId="0" xfId="817" applyNumberFormat="1" applyFont="1" applyAlignment="1">
      <alignment horizontal="left" vertical="center"/>
      <protection/>
    </xf>
    <xf numFmtId="0" fontId="9" fillId="0" borderId="0" xfId="817" applyFont="1" applyAlignment="1">
      <alignment horizontal="left" vertical="center"/>
      <protection/>
    </xf>
    <xf numFmtId="1" fontId="10" fillId="0" borderId="0" xfId="0" applyNumberFormat="1" applyFont="1" applyFill="1" applyAlignment="1">
      <alignment/>
    </xf>
    <xf numFmtId="49" fontId="6" fillId="0" borderId="0" xfId="817" applyNumberFormat="1" applyFont="1" applyAlignment="1">
      <alignment horizontal="center" vertical="center"/>
      <protection/>
    </xf>
    <xf numFmtId="0" fontId="10" fillId="0" borderId="0" xfId="817" applyFont="1" applyAlignment="1">
      <alignment vertical="center"/>
      <protection/>
    </xf>
    <xf numFmtId="0" fontId="5" fillId="0" borderId="0" xfId="817" applyFont="1" applyBorder="1" applyAlignment="1">
      <alignment vertical="center"/>
      <protection/>
    </xf>
    <xf numFmtId="0" fontId="4" fillId="0" borderId="0" xfId="817" applyFont="1" applyAlignment="1">
      <alignment vertical="center"/>
      <protection/>
    </xf>
    <xf numFmtId="0" fontId="2" fillId="0" borderId="0" xfId="817" applyFont="1" applyAlignment="1">
      <alignment vertical="center"/>
      <protection/>
    </xf>
    <xf numFmtId="49" fontId="2" fillId="0" borderId="0" xfId="817" applyNumberFormat="1" applyFont="1" applyAlignment="1">
      <alignment horizontal="left" vertical="center"/>
      <protection/>
    </xf>
    <xf numFmtId="0" fontId="4" fillId="0" borderId="0" xfId="817" applyFont="1" applyAlignment="1">
      <alignment horizontal="left" vertical="center"/>
      <protection/>
    </xf>
    <xf numFmtId="1" fontId="5" fillId="0" borderId="0" xfId="0" applyNumberFormat="1" applyFont="1" applyFill="1" applyAlignment="1">
      <alignment/>
    </xf>
    <xf numFmtId="49" fontId="2" fillId="0" borderId="0" xfId="817" applyNumberFormat="1" applyFont="1" applyAlignment="1">
      <alignment horizontal="center" vertical="center"/>
      <protection/>
    </xf>
    <xf numFmtId="0" fontId="4" fillId="0" borderId="0" xfId="817" applyFont="1" applyBorder="1" applyAlignment="1">
      <alignment vertical="center"/>
      <protection/>
    </xf>
    <xf numFmtId="1" fontId="7" fillId="0" borderId="26" xfId="817" applyNumberFormat="1" applyFont="1" applyBorder="1" applyAlignment="1">
      <alignment horizontal="center" vertical="center"/>
      <protection/>
    </xf>
    <xf numFmtId="1" fontId="7" fillId="0" borderId="3" xfId="817" applyNumberFormat="1" applyFont="1" applyBorder="1" applyAlignment="1">
      <alignment horizontal="center" vertical="center"/>
      <protection/>
    </xf>
    <xf numFmtId="0" fontId="7" fillId="0" borderId="27" xfId="817" applyFont="1" applyBorder="1" applyAlignment="1">
      <alignment horizontal="right" vertical="center"/>
      <protection/>
    </xf>
    <xf numFmtId="0" fontId="7" fillId="0" borderId="28" xfId="817" applyFont="1" applyBorder="1" applyAlignment="1">
      <alignment horizontal="left" vertical="center"/>
      <protection/>
    </xf>
    <xf numFmtId="49" fontId="7" fillId="0" borderId="29" xfId="817" applyNumberFormat="1" applyFont="1" applyBorder="1" applyAlignment="1">
      <alignment horizontal="center" vertical="center"/>
      <protection/>
    </xf>
    <xf numFmtId="0" fontId="7" fillId="0" borderId="29" xfId="817" applyFont="1" applyBorder="1" applyAlignment="1">
      <alignment horizontal="center" vertical="center"/>
      <protection/>
    </xf>
    <xf numFmtId="1" fontId="7" fillId="0" borderId="29" xfId="0" applyNumberFormat="1" applyFont="1" applyFill="1" applyBorder="1" applyAlignment="1">
      <alignment horizontal="center" vertical="center"/>
    </xf>
    <xf numFmtId="49" fontId="7" fillId="0" borderId="27" xfId="817" applyNumberFormat="1" applyFont="1" applyBorder="1" applyAlignment="1">
      <alignment horizontal="center" vertical="center"/>
      <protection/>
    </xf>
    <xf numFmtId="0" fontId="7" fillId="0" borderId="30" xfId="817" applyFont="1" applyBorder="1" applyAlignment="1">
      <alignment horizontal="left" vertical="center"/>
      <protection/>
    </xf>
    <xf numFmtId="0" fontId="7" fillId="0" borderId="0" xfId="817" applyFont="1" applyBorder="1" applyAlignment="1">
      <alignment vertical="center"/>
      <protection/>
    </xf>
    <xf numFmtId="0" fontId="5" fillId="0" borderId="21" xfId="817" applyFont="1" applyBorder="1" applyAlignment="1">
      <alignment horizontal="center" vertical="center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6" fillId="0" borderId="24" xfId="0" applyFont="1" applyBorder="1" applyAlignment="1">
      <alignment horizontal="left" vertical="center"/>
    </xf>
    <xf numFmtId="173" fontId="5" fillId="0" borderId="21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2" fontId="6" fillId="0" borderId="31" xfId="817" applyNumberFormat="1" applyFont="1" applyBorder="1" applyAlignment="1">
      <alignment horizontal="center" vertical="center"/>
      <protection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1" fontId="17" fillId="0" borderId="0" xfId="0" applyNumberFormat="1" applyFont="1" applyAlignment="1">
      <alignment horizontal="center"/>
    </xf>
    <xf numFmtId="0" fontId="5" fillId="0" borderId="0" xfId="817" applyFont="1" applyAlignment="1">
      <alignment vertical="center"/>
      <protection/>
    </xf>
    <xf numFmtId="0" fontId="6" fillId="0" borderId="0" xfId="817" applyFont="1" applyAlignment="1">
      <alignment vertical="center"/>
      <protection/>
    </xf>
    <xf numFmtId="49" fontId="7" fillId="0" borderId="0" xfId="817" applyNumberFormat="1" applyFont="1" applyAlignment="1">
      <alignment horizontal="left" vertical="center"/>
      <protection/>
    </xf>
    <xf numFmtId="0" fontId="8" fillId="0" borderId="0" xfId="817" applyFont="1" applyAlignment="1">
      <alignment horizontal="left" vertical="center"/>
      <protection/>
    </xf>
    <xf numFmtId="0" fontId="9" fillId="0" borderId="0" xfId="817" applyFont="1" applyAlignment="1">
      <alignment horizontal="center" vertical="center"/>
      <protection/>
    </xf>
    <xf numFmtId="2" fontId="6" fillId="0" borderId="0" xfId="817" applyNumberFormat="1" applyFont="1" applyAlignment="1">
      <alignment horizontal="left" vertical="center"/>
      <protection/>
    </xf>
    <xf numFmtId="2" fontId="6" fillId="0" borderId="0" xfId="817" applyNumberFormat="1" applyFont="1" applyAlignment="1">
      <alignment horizontal="center" vertical="center"/>
      <protection/>
    </xf>
    <xf numFmtId="0" fontId="10" fillId="0" borderId="0" xfId="817" applyFont="1" applyAlignment="1">
      <alignment vertical="center"/>
      <protection/>
    </xf>
    <xf numFmtId="0" fontId="4" fillId="0" borderId="0" xfId="817" applyFont="1" applyAlignment="1">
      <alignment vertical="center"/>
      <protection/>
    </xf>
    <xf numFmtId="0" fontId="2" fillId="0" borderId="0" xfId="817" applyFont="1" applyAlignment="1">
      <alignment vertical="center"/>
      <protection/>
    </xf>
    <xf numFmtId="49" fontId="4" fillId="0" borderId="0" xfId="817" applyNumberFormat="1" applyFont="1" applyAlignment="1">
      <alignment horizontal="left" vertical="center"/>
      <protection/>
    </xf>
    <xf numFmtId="0" fontId="4" fillId="0" borderId="0" xfId="817" applyFont="1" applyAlignment="1">
      <alignment horizontal="left" vertical="center"/>
      <protection/>
    </xf>
    <xf numFmtId="0" fontId="4" fillId="0" borderId="0" xfId="817" applyFont="1" applyAlignment="1">
      <alignment horizontal="center" vertical="center"/>
      <protection/>
    </xf>
    <xf numFmtId="2" fontId="4" fillId="0" borderId="0" xfId="817" applyNumberFormat="1" applyFont="1" applyAlignment="1">
      <alignment horizontal="left" vertical="center"/>
      <protection/>
    </xf>
    <xf numFmtId="2" fontId="2" fillId="0" borderId="0" xfId="817" applyNumberFormat="1" applyFont="1" applyAlignment="1">
      <alignment horizontal="center" vertical="center"/>
      <protection/>
    </xf>
    <xf numFmtId="49" fontId="10" fillId="0" borderId="0" xfId="817" applyNumberFormat="1" applyFont="1" applyAlignment="1">
      <alignment horizontal="left" vertical="center"/>
      <protection/>
    </xf>
    <xf numFmtId="2" fontId="7" fillId="0" borderId="0" xfId="817" applyNumberFormat="1" applyFont="1" applyAlignment="1">
      <alignment vertical="center"/>
      <protection/>
    </xf>
    <xf numFmtId="49" fontId="7" fillId="0" borderId="0" xfId="817" applyNumberFormat="1" applyFont="1" applyAlignment="1">
      <alignment vertical="center"/>
      <protection/>
    </xf>
    <xf numFmtId="1" fontId="7" fillId="0" borderId="26" xfId="308" applyNumberFormat="1" applyFont="1" applyBorder="1" applyAlignment="1">
      <alignment horizontal="center" vertical="center"/>
      <protection/>
    </xf>
    <xf numFmtId="1" fontId="7" fillId="0" borderId="3" xfId="308" applyNumberFormat="1" applyFont="1" applyBorder="1" applyAlignment="1">
      <alignment horizontal="center" vertical="center"/>
      <protection/>
    </xf>
    <xf numFmtId="0" fontId="7" fillId="0" borderId="27" xfId="817" applyFont="1" applyBorder="1" applyAlignment="1">
      <alignment horizontal="right" vertical="center"/>
      <protection/>
    </xf>
    <xf numFmtId="0" fontId="7" fillId="0" borderId="28" xfId="817" applyFont="1" applyBorder="1" applyAlignment="1">
      <alignment horizontal="left" vertical="center"/>
      <protection/>
    </xf>
    <xf numFmtId="49" fontId="7" fillId="0" borderId="29" xfId="817" applyNumberFormat="1" applyFont="1" applyBorder="1" applyAlignment="1">
      <alignment horizontal="center" vertical="center"/>
      <protection/>
    </xf>
    <xf numFmtId="0" fontId="7" fillId="0" borderId="29" xfId="817" applyFont="1" applyBorder="1" applyAlignment="1">
      <alignment horizontal="center" vertical="center"/>
      <protection/>
    </xf>
    <xf numFmtId="1" fontId="12" fillId="0" borderId="29" xfId="0" applyNumberFormat="1" applyFont="1" applyBorder="1" applyAlignment="1">
      <alignment horizontal="center" vertical="center"/>
    </xf>
    <xf numFmtId="1" fontId="7" fillId="0" borderId="26" xfId="817" applyNumberFormat="1" applyFont="1" applyBorder="1" applyAlignment="1">
      <alignment horizontal="center" vertical="center"/>
      <protection/>
    </xf>
    <xf numFmtId="1" fontId="7" fillId="0" borderId="29" xfId="817" applyNumberFormat="1" applyFont="1" applyBorder="1" applyAlignment="1">
      <alignment horizontal="center" vertical="center"/>
      <protection/>
    </xf>
    <xf numFmtId="2" fontId="7" fillId="0" borderId="28" xfId="817" applyNumberFormat="1" applyFont="1" applyBorder="1" applyAlignment="1">
      <alignment horizontal="center" vertical="center"/>
      <protection/>
    </xf>
    <xf numFmtId="0" fontId="7" fillId="0" borderId="30" xfId="817" applyFont="1" applyBorder="1" applyAlignment="1">
      <alignment horizontal="left" vertical="center"/>
      <protection/>
    </xf>
    <xf numFmtId="0" fontId="7" fillId="0" borderId="0" xfId="817" applyFont="1" applyAlignment="1">
      <alignment vertical="center"/>
      <protection/>
    </xf>
    <xf numFmtId="0" fontId="63" fillId="0" borderId="21" xfId="0" applyFont="1" applyFill="1" applyBorder="1" applyAlignment="1">
      <alignment horizontal="center" vertical="center"/>
    </xf>
    <xf numFmtId="2" fontId="71" fillId="0" borderId="21" xfId="817" applyNumberFormat="1" applyFont="1" applyBorder="1" applyAlignment="1">
      <alignment horizontal="center" vertical="center"/>
      <protection/>
    </xf>
    <xf numFmtId="2" fontId="72" fillId="35" borderId="21" xfId="817" applyNumberFormat="1" applyFont="1" applyFill="1" applyBorder="1" applyAlignment="1">
      <alignment horizontal="center" vertical="center"/>
      <protection/>
    </xf>
    <xf numFmtId="2" fontId="63" fillId="0" borderId="8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0" xfId="817" applyFont="1" applyAlignment="1">
      <alignment horizontal="left" vertical="center"/>
      <protection/>
    </xf>
    <xf numFmtId="1" fontId="5" fillId="0" borderId="0" xfId="0" applyNumberFormat="1" applyFont="1" applyFill="1" applyAlignment="1">
      <alignment/>
    </xf>
    <xf numFmtId="2" fontId="5" fillId="0" borderId="0" xfId="817" applyNumberFormat="1" applyFont="1" applyAlignment="1">
      <alignment horizontal="left" vertical="center"/>
      <protection/>
    </xf>
    <xf numFmtId="2" fontId="18" fillId="0" borderId="0" xfId="817" applyNumberFormat="1" applyFont="1" applyAlignment="1">
      <alignment horizontal="center" vertical="center"/>
      <protection/>
    </xf>
    <xf numFmtId="49" fontId="18" fillId="0" borderId="0" xfId="817" applyNumberFormat="1" applyFont="1" applyAlignment="1">
      <alignment horizontal="center" vertical="center"/>
      <protection/>
    </xf>
    <xf numFmtId="1" fontId="19" fillId="0" borderId="0" xfId="0" applyNumberFormat="1" applyFont="1" applyFill="1" applyAlignment="1">
      <alignment/>
    </xf>
    <xf numFmtId="0" fontId="9" fillId="0" borderId="0" xfId="817" applyFont="1" applyAlignment="1">
      <alignment vertical="center"/>
      <protection/>
    </xf>
    <xf numFmtId="2" fontId="6" fillId="0" borderId="0" xfId="817" applyNumberFormat="1" applyFont="1" applyAlignment="1">
      <alignment vertical="center"/>
      <protection/>
    </xf>
    <xf numFmtId="49" fontId="6" fillId="0" borderId="0" xfId="817" applyNumberFormat="1" applyFont="1" applyAlignment="1">
      <alignment vertical="center"/>
      <protection/>
    </xf>
    <xf numFmtId="0" fontId="7" fillId="0" borderId="27" xfId="308" applyFont="1" applyBorder="1" applyAlignment="1">
      <alignment horizontal="right" vertical="center"/>
      <protection/>
    </xf>
    <xf numFmtId="0" fontId="7" fillId="0" borderId="28" xfId="308" applyFont="1" applyBorder="1" applyAlignment="1">
      <alignment horizontal="left" vertical="center"/>
      <protection/>
    </xf>
    <xf numFmtId="49" fontId="7" fillId="0" borderId="29" xfId="308" applyNumberFormat="1" applyFont="1" applyBorder="1" applyAlignment="1">
      <alignment horizontal="center" vertical="center"/>
      <protection/>
    </xf>
    <xf numFmtId="0" fontId="7" fillId="0" borderId="29" xfId="308" applyFont="1" applyBorder="1" applyAlignment="1">
      <alignment horizontal="center" vertical="center"/>
      <protection/>
    </xf>
    <xf numFmtId="0" fontId="7" fillId="0" borderId="29" xfId="308" applyFont="1" applyBorder="1" applyAlignment="1">
      <alignment horizontal="center" vertical="center"/>
      <protection/>
    </xf>
    <xf numFmtId="1" fontId="20" fillId="0" borderId="30" xfId="0" applyNumberFormat="1" applyFont="1" applyFill="1" applyBorder="1" applyAlignment="1">
      <alignment horizontal="center" vertical="center"/>
    </xf>
    <xf numFmtId="1" fontId="7" fillId="0" borderId="32" xfId="308" applyNumberFormat="1" applyFont="1" applyBorder="1" applyAlignment="1">
      <alignment horizontal="center" vertical="center"/>
      <protection/>
    </xf>
    <xf numFmtId="1" fontId="7" fillId="0" borderId="15" xfId="308" applyNumberFormat="1" applyFont="1" applyBorder="1" applyAlignment="1">
      <alignment horizontal="center" vertical="center"/>
      <protection/>
    </xf>
    <xf numFmtId="2" fontId="7" fillId="0" borderId="28" xfId="308" applyNumberFormat="1" applyFont="1" applyBorder="1" applyAlignment="1">
      <alignment horizontal="center" vertical="center"/>
      <protection/>
    </xf>
    <xf numFmtId="49" fontId="7" fillId="0" borderId="27" xfId="308" applyNumberFormat="1" applyFont="1" applyBorder="1" applyAlignment="1">
      <alignment horizontal="center" vertical="center"/>
      <protection/>
    </xf>
    <xf numFmtId="0" fontId="7" fillId="0" borderId="30" xfId="308" applyFont="1" applyBorder="1" applyAlignment="1">
      <alignment horizontal="left" vertical="center"/>
      <protection/>
    </xf>
    <xf numFmtId="0" fontId="7" fillId="0" borderId="0" xfId="308" applyFont="1" applyAlignment="1">
      <alignment vertical="center"/>
      <protection/>
    </xf>
    <xf numFmtId="0" fontId="5" fillId="0" borderId="21" xfId="308" applyFont="1" applyBorder="1" applyAlignment="1">
      <alignment horizontal="center" vertical="center"/>
      <protection/>
    </xf>
    <xf numFmtId="2" fontId="19" fillId="0" borderId="8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5" fillId="0" borderId="0" xfId="308" applyFont="1" applyAlignment="1">
      <alignment vertical="center"/>
      <protection/>
    </xf>
    <xf numFmtId="0" fontId="6" fillId="0" borderId="0" xfId="117" applyFont="1" applyFill="1">
      <alignment/>
      <protection/>
    </xf>
    <xf numFmtId="0" fontId="5" fillId="0" borderId="0" xfId="117" applyFont="1" applyFill="1" applyAlignment="1">
      <alignment horizontal="center"/>
      <protection/>
    </xf>
    <xf numFmtId="0" fontId="5" fillId="0" borderId="0" xfId="117" applyFont="1" applyAlignment="1">
      <alignment horizontal="center" vertical="center"/>
      <protection/>
    </xf>
    <xf numFmtId="0" fontId="5" fillId="0" borderId="0" xfId="117" applyFont="1" applyAlignment="1">
      <alignment vertical="center"/>
      <protection/>
    </xf>
    <xf numFmtId="0" fontId="6" fillId="0" borderId="0" xfId="117" applyFont="1" applyAlignment="1">
      <alignment vertical="center"/>
      <protection/>
    </xf>
    <xf numFmtId="49" fontId="7" fillId="0" borderId="0" xfId="117" applyNumberFormat="1" applyFont="1" applyAlignment="1">
      <alignment horizontal="left" vertical="center"/>
      <protection/>
    </xf>
    <xf numFmtId="0" fontId="8" fillId="0" borderId="0" xfId="117" applyFont="1" applyAlignment="1">
      <alignment horizontal="left" vertical="center"/>
      <protection/>
    </xf>
    <xf numFmtId="0" fontId="9" fillId="0" borderId="0" xfId="117" applyFont="1" applyAlignment="1">
      <alignment horizontal="center" vertical="center"/>
      <protection/>
    </xf>
    <xf numFmtId="14" fontId="3" fillId="0" borderId="0" xfId="117" applyNumberFormat="1" applyFont="1" applyFill="1" applyAlignment="1">
      <alignment horizontal="center"/>
      <protection/>
    </xf>
    <xf numFmtId="49" fontId="6" fillId="0" borderId="0" xfId="117" applyNumberFormat="1" applyFont="1" applyAlignment="1">
      <alignment horizontal="center" vertical="center"/>
      <protection/>
    </xf>
    <xf numFmtId="0" fontId="10" fillId="0" borderId="0" xfId="117" applyFont="1" applyAlignment="1">
      <alignment vertical="center"/>
      <protection/>
    </xf>
    <xf numFmtId="0" fontId="4" fillId="0" borderId="0" xfId="117" applyFont="1" applyAlignment="1">
      <alignment horizontal="center" vertical="center"/>
      <protection/>
    </xf>
    <xf numFmtId="0" fontId="4" fillId="0" borderId="0" xfId="117" applyFont="1" applyAlignment="1">
      <alignment horizontal="left" vertical="center"/>
      <protection/>
    </xf>
    <xf numFmtId="0" fontId="15" fillId="0" borderId="0" xfId="117" applyFont="1" applyFill="1" applyAlignment="1">
      <alignment horizontal="center"/>
      <protection/>
    </xf>
    <xf numFmtId="0" fontId="4" fillId="0" borderId="0" xfId="117" applyFont="1" applyAlignment="1">
      <alignment vertical="center"/>
      <protection/>
    </xf>
    <xf numFmtId="49" fontId="8" fillId="0" borderId="0" xfId="117" applyNumberFormat="1" applyFont="1" applyAlignment="1">
      <alignment horizontal="left" vertical="center"/>
      <protection/>
    </xf>
    <xf numFmtId="0" fontId="9" fillId="0" borderId="0" xfId="117" applyFont="1" applyAlignment="1">
      <alignment horizontal="left" vertical="center"/>
      <protection/>
    </xf>
    <xf numFmtId="2" fontId="7" fillId="0" borderId="33" xfId="817" applyNumberFormat="1" applyFont="1" applyBorder="1" applyAlignment="1">
      <alignment horizontal="center" vertical="center"/>
      <protection/>
    </xf>
    <xf numFmtId="0" fontId="7" fillId="0" borderId="0" xfId="117" applyFont="1" applyAlignment="1">
      <alignment vertical="center"/>
      <protection/>
    </xf>
    <xf numFmtId="2" fontId="7" fillId="0" borderId="34" xfId="817" applyNumberFormat="1" applyFont="1" applyBorder="1" applyAlignment="1">
      <alignment horizontal="center" vertical="center"/>
      <protection/>
    </xf>
    <xf numFmtId="2" fontId="7" fillId="0" borderId="35" xfId="817" applyNumberFormat="1" applyFont="1" applyBorder="1" applyAlignment="1">
      <alignment horizontal="center" vertical="center"/>
      <protection/>
    </xf>
    <xf numFmtId="0" fontId="5" fillId="0" borderId="36" xfId="309" applyFont="1" applyBorder="1" applyAlignment="1">
      <alignment horizontal="center" vertical="center"/>
      <protection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6" fillId="0" borderId="39" xfId="0" applyFont="1" applyBorder="1" applyAlignment="1">
      <alignment horizontal="left" vertical="center"/>
    </xf>
    <xf numFmtId="173" fontId="5" fillId="0" borderId="37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5" fillId="0" borderId="40" xfId="309" applyNumberFormat="1" applyFont="1" applyBorder="1" applyAlignment="1">
      <alignment horizontal="center" vertical="center"/>
      <protection/>
    </xf>
    <xf numFmtId="0" fontId="10" fillId="0" borderId="40" xfId="309" applyNumberFormat="1" applyFont="1" applyBorder="1" applyAlignment="1">
      <alignment horizontal="center" vertical="center"/>
      <protection/>
    </xf>
    <xf numFmtId="2" fontId="6" fillId="35" borderId="39" xfId="117" applyNumberFormat="1" applyFont="1" applyFill="1" applyBorder="1" applyAlignment="1">
      <alignment horizontal="center" vertical="center"/>
      <protection/>
    </xf>
    <xf numFmtId="2" fontId="5" fillId="0" borderId="8" xfId="117" applyNumberFormat="1" applyFont="1" applyFill="1" applyBorder="1" applyAlignment="1">
      <alignment horizontal="center" vertical="center"/>
      <protection/>
    </xf>
    <xf numFmtId="0" fontId="10" fillId="0" borderId="41" xfId="0" applyFont="1" applyBorder="1" applyAlignment="1">
      <alignment horizontal="left" vertical="center"/>
    </xf>
    <xf numFmtId="0" fontId="5" fillId="0" borderId="32" xfId="309" applyFont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6" fillId="0" borderId="42" xfId="0" applyFont="1" applyBorder="1" applyAlignment="1">
      <alignment horizontal="left" vertical="center"/>
    </xf>
    <xf numFmtId="173" fontId="5" fillId="0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3" xfId="309" applyNumberFormat="1" applyFont="1" applyBorder="1" applyAlignment="1">
      <alignment horizontal="center" vertical="center"/>
      <protection/>
    </xf>
    <xf numFmtId="0" fontId="5" fillId="35" borderId="15" xfId="817" applyFont="1" applyFill="1" applyBorder="1" applyAlignment="1">
      <alignment horizontal="center" vertical="center"/>
      <protection/>
    </xf>
    <xf numFmtId="0" fontId="10" fillId="0" borderId="44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5" fillId="0" borderId="0" xfId="309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73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309" applyNumberFormat="1" applyFont="1" applyBorder="1" applyAlignment="1">
      <alignment horizontal="center" vertical="center"/>
      <protection/>
    </xf>
    <xf numFmtId="2" fontId="6" fillId="35" borderId="0" xfId="117" applyNumberFormat="1" applyFont="1" applyFill="1" applyBorder="1" applyAlignment="1">
      <alignment horizontal="center" vertical="center"/>
      <protection/>
    </xf>
    <xf numFmtId="0" fontId="5" fillId="35" borderId="0" xfId="817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left" vertical="center"/>
    </xf>
    <xf numFmtId="0" fontId="5" fillId="0" borderId="0" xfId="309" applyFont="1" applyAlignment="1">
      <alignment vertical="center"/>
      <protection/>
    </xf>
    <xf numFmtId="49" fontId="10" fillId="0" borderId="0" xfId="117" applyNumberFormat="1" applyFont="1" applyAlignment="1">
      <alignment horizontal="left" vertical="center"/>
      <protection/>
    </xf>
    <xf numFmtId="0" fontId="0" fillId="0" borderId="0" xfId="117">
      <alignment/>
      <protection/>
    </xf>
    <xf numFmtId="2" fontId="6" fillId="0" borderId="0" xfId="118" applyNumberFormat="1" applyFont="1">
      <alignment/>
      <protection/>
    </xf>
    <xf numFmtId="49" fontId="7" fillId="0" borderId="0" xfId="817" applyNumberFormat="1" applyFont="1" applyAlignment="1">
      <alignment horizontal="left" vertical="center"/>
      <protection/>
    </xf>
    <xf numFmtId="0" fontId="8" fillId="0" borderId="0" xfId="817" applyFont="1" applyAlignment="1">
      <alignment horizontal="left" vertical="center"/>
      <protection/>
    </xf>
    <xf numFmtId="2" fontId="7" fillId="0" borderId="0" xfId="118" applyNumberFormat="1" applyFont="1">
      <alignment/>
      <protection/>
    </xf>
    <xf numFmtId="0" fontId="10" fillId="0" borderId="0" xfId="817" applyFont="1" applyAlignment="1">
      <alignment horizontal="right" vertical="center"/>
      <protection/>
    </xf>
    <xf numFmtId="49" fontId="8" fillId="0" borderId="0" xfId="817" applyNumberFormat="1" applyFont="1" applyBorder="1" applyAlignment="1">
      <alignment horizontal="left" vertical="center"/>
      <protection/>
    </xf>
    <xf numFmtId="2" fontId="7" fillId="0" borderId="29" xfId="118" applyNumberFormat="1" applyFont="1" applyBorder="1" applyAlignment="1">
      <alignment horizontal="center" vertical="center"/>
      <protection/>
    </xf>
    <xf numFmtId="0" fontId="7" fillId="0" borderId="0" xfId="817" applyFont="1" applyAlignment="1">
      <alignment vertical="center"/>
      <protection/>
    </xf>
    <xf numFmtId="2" fontId="18" fillId="0" borderId="21" xfId="817" applyNumberFormat="1" applyFont="1" applyBorder="1" applyAlignment="1">
      <alignment horizontal="center" vertical="center"/>
      <protection/>
    </xf>
    <xf numFmtId="2" fontId="19" fillId="0" borderId="8" xfId="817" applyNumberFormat="1" applyFont="1" applyBorder="1" applyAlignment="1">
      <alignment horizontal="center" vertical="center"/>
      <protection/>
    </xf>
    <xf numFmtId="0" fontId="5" fillId="0" borderId="8" xfId="0" applyFont="1" applyBorder="1" applyAlignment="1">
      <alignment horizontal="center" vertical="center"/>
    </xf>
    <xf numFmtId="0" fontId="5" fillId="0" borderId="45" xfId="0" applyFont="1" applyBorder="1" applyAlignment="1">
      <alignment horizontal="right" vertical="center"/>
    </xf>
    <xf numFmtId="0" fontId="6" fillId="0" borderId="46" xfId="0" applyFont="1" applyBorder="1" applyAlignment="1">
      <alignment horizontal="left" vertical="center"/>
    </xf>
    <xf numFmtId="173" fontId="5" fillId="0" borderId="8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8" fillId="0" borderId="47" xfId="817" applyFont="1" applyBorder="1" applyAlignment="1">
      <alignment horizontal="center" vertical="center"/>
      <protection/>
    </xf>
    <xf numFmtId="0" fontId="6" fillId="0" borderId="0" xfId="118" applyFont="1" applyFill="1">
      <alignment/>
      <protection/>
    </xf>
    <xf numFmtId="0" fontId="5" fillId="0" borderId="0" xfId="118" applyFont="1" applyFill="1" applyAlignment="1">
      <alignment horizontal="center"/>
      <protection/>
    </xf>
    <xf numFmtId="14" fontId="3" fillId="0" borderId="0" xfId="118" applyNumberFormat="1" applyFont="1" applyFill="1" applyAlignment="1">
      <alignment horizontal="center"/>
      <protection/>
    </xf>
    <xf numFmtId="0" fontId="15" fillId="0" borderId="0" xfId="118" applyFont="1" applyFill="1" applyAlignment="1">
      <alignment horizontal="center"/>
      <protection/>
    </xf>
    <xf numFmtId="0" fontId="9" fillId="0" borderId="37" xfId="0" applyFont="1" applyBorder="1" applyAlignment="1">
      <alignment horizontal="center" vertical="center"/>
    </xf>
    <xf numFmtId="0" fontId="5" fillId="35" borderId="8" xfId="117" applyFont="1" applyFill="1" applyBorder="1" applyAlignment="1">
      <alignment horizontal="center" vertical="center"/>
      <protection/>
    </xf>
    <xf numFmtId="1" fontId="6" fillId="0" borderId="0" xfId="118" applyNumberFormat="1" applyFont="1" applyFill="1" applyAlignment="1">
      <alignment horizontal="center"/>
      <protection/>
    </xf>
    <xf numFmtId="1" fontId="10" fillId="0" borderId="0" xfId="118" applyNumberFormat="1" applyFont="1" applyFill="1">
      <alignment/>
      <protection/>
    </xf>
    <xf numFmtId="49" fontId="6" fillId="0" borderId="0" xfId="817" applyNumberFormat="1" applyFont="1" applyAlignment="1">
      <alignment horizontal="center" vertical="center"/>
      <protection/>
    </xf>
    <xf numFmtId="0" fontId="10" fillId="0" borderId="0" xfId="817" applyFont="1" applyAlignment="1">
      <alignment horizontal="right" vertical="center"/>
      <protection/>
    </xf>
    <xf numFmtId="1" fontId="5" fillId="0" borderId="0" xfId="118" applyNumberFormat="1" applyFont="1" applyFill="1">
      <alignment/>
      <protection/>
    </xf>
    <xf numFmtId="172" fontId="11" fillId="0" borderId="0" xfId="0" applyNumberFormat="1" applyFont="1" applyFill="1" applyAlignment="1">
      <alignment horizontal="center" vertical="center"/>
    </xf>
    <xf numFmtId="49" fontId="8" fillId="0" borderId="0" xfId="817" applyNumberFormat="1" applyFont="1" applyAlignment="1">
      <alignment horizontal="left" vertical="center"/>
      <protection/>
    </xf>
    <xf numFmtId="1" fontId="7" fillId="0" borderId="29" xfId="308" applyNumberFormat="1" applyFont="1" applyBorder="1" applyAlignment="1">
      <alignment horizontal="center" vertical="center"/>
      <protection/>
    </xf>
    <xf numFmtId="0" fontId="7" fillId="0" borderId="3" xfId="817" applyFont="1" applyBorder="1" applyAlignment="1">
      <alignment horizontal="right" vertical="center"/>
      <protection/>
    </xf>
    <xf numFmtId="49" fontId="7" fillId="0" borderId="28" xfId="817" applyNumberFormat="1" applyFont="1" applyBorder="1" applyAlignment="1">
      <alignment horizontal="center" vertical="center"/>
      <protection/>
    </xf>
    <xf numFmtId="0" fontId="7" fillId="0" borderId="28" xfId="817" applyFont="1" applyBorder="1" applyAlignment="1">
      <alignment horizontal="center" vertical="center"/>
      <protection/>
    </xf>
    <xf numFmtId="1" fontId="7" fillId="0" borderId="29" xfId="118" applyNumberFormat="1" applyFont="1" applyFill="1" applyBorder="1" applyAlignment="1">
      <alignment horizontal="center" vertical="center"/>
      <protection/>
    </xf>
    <xf numFmtId="1" fontId="5" fillId="0" borderId="21" xfId="118" applyNumberFormat="1" applyFont="1" applyFill="1" applyBorder="1" applyAlignment="1">
      <alignment horizontal="center" vertical="center"/>
      <protection/>
    </xf>
    <xf numFmtId="172" fontId="6" fillId="0" borderId="21" xfId="817" applyNumberFormat="1" applyFont="1" applyBorder="1" applyAlignment="1">
      <alignment horizontal="center" vertical="center"/>
      <protection/>
    </xf>
    <xf numFmtId="0" fontId="5" fillId="0" borderId="47" xfId="118" applyNumberFormat="1" applyFont="1" applyFill="1" applyBorder="1" applyAlignment="1">
      <alignment horizontal="center" vertical="center"/>
      <protection/>
    </xf>
    <xf numFmtId="49" fontId="5" fillId="0" borderId="0" xfId="817" applyNumberFormat="1" applyFont="1" applyAlignment="1">
      <alignment horizontal="center" vertical="center"/>
      <protection/>
    </xf>
    <xf numFmtId="1" fontId="63" fillId="0" borderId="21" xfId="0" applyNumberFormat="1" applyFont="1" applyFill="1" applyBorder="1" applyAlignment="1">
      <alignment horizontal="center" vertical="center"/>
    </xf>
    <xf numFmtId="2" fontId="71" fillId="0" borderId="8" xfId="308" applyNumberFormat="1" applyFont="1" applyBorder="1" applyAlignment="1">
      <alignment horizontal="center" vertical="center"/>
      <protection/>
    </xf>
    <xf numFmtId="2" fontId="72" fillId="35" borderId="8" xfId="817" applyNumberFormat="1" applyFont="1" applyFill="1" applyBorder="1" applyAlignment="1">
      <alignment horizontal="center" vertical="center"/>
      <protection/>
    </xf>
    <xf numFmtId="2" fontId="63" fillId="0" borderId="8" xfId="0" applyNumberFormat="1" applyFont="1" applyFill="1" applyBorder="1" applyAlignment="1">
      <alignment horizontal="center" vertical="center"/>
    </xf>
    <xf numFmtId="2" fontId="18" fillId="0" borderId="0" xfId="817" applyNumberFormat="1" applyFont="1" applyAlignment="1">
      <alignment horizontal="center" vertical="center"/>
      <protection/>
    </xf>
    <xf numFmtId="49" fontId="18" fillId="0" borderId="0" xfId="817" applyNumberFormat="1" applyFont="1" applyAlignment="1">
      <alignment horizontal="center" vertical="center"/>
      <protection/>
    </xf>
    <xf numFmtId="2" fontId="68" fillId="35" borderId="42" xfId="117" applyNumberFormat="1" applyFont="1" applyFill="1" applyBorder="1" applyAlignment="1">
      <alignment horizontal="center" vertical="center"/>
      <protection/>
    </xf>
    <xf numFmtId="0" fontId="2" fillId="0" borderId="0" xfId="817" applyFont="1" applyBorder="1" applyAlignment="1">
      <alignment vertical="center"/>
      <protection/>
    </xf>
    <xf numFmtId="49" fontId="2" fillId="0" borderId="0" xfId="817" applyNumberFormat="1" applyFont="1" applyBorder="1" applyAlignment="1">
      <alignment horizontal="left" vertical="center"/>
      <protection/>
    </xf>
    <xf numFmtId="172" fontId="11" fillId="0" borderId="0" xfId="0" applyNumberFormat="1" applyFont="1" applyFill="1" applyBorder="1" applyAlignment="1">
      <alignment horizontal="center" vertical="center"/>
    </xf>
    <xf numFmtId="0" fontId="4" fillId="0" borderId="0" xfId="817" applyFont="1" applyBorder="1" applyAlignment="1">
      <alignment horizontal="left" vertical="center"/>
      <protection/>
    </xf>
    <xf numFmtId="0" fontId="9" fillId="0" borderId="0" xfId="817" applyFont="1" applyBorder="1" applyAlignment="1">
      <alignment horizontal="left" vertical="center"/>
      <protection/>
    </xf>
    <xf numFmtId="1" fontId="5" fillId="0" borderId="0" xfId="118" applyNumberFormat="1" applyFont="1" applyFill="1" applyBorder="1">
      <alignment/>
      <protection/>
    </xf>
    <xf numFmtId="1" fontId="10" fillId="0" borderId="0" xfId="118" applyNumberFormat="1" applyFont="1" applyFill="1" applyBorder="1">
      <alignment/>
      <protection/>
    </xf>
    <xf numFmtId="49" fontId="4" fillId="0" borderId="0" xfId="817" applyNumberFormat="1" applyFont="1" applyBorder="1" applyAlignment="1">
      <alignment horizontal="center" vertical="center"/>
      <protection/>
    </xf>
    <xf numFmtId="49" fontId="5" fillId="0" borderId="0" xfId="817" applyNumberFormat="1" applyFont="1" applyBorder="1" applyAlignment="1">
      <alignment horizontal="center" vertical="center"/>
      <protection/>
    </xf>
    <xf numFmtId="49" fontId="6" fillId="0" borderId="0" xfId="817" applyNumberFormat="1" applyFont="1" applyBorder="1" applyAlignment="1">
      <alignment horizontal="center" vertical="center"/>
      <protection/>
    </xf>
    <xf numFmtId="0" fontId="10" fillId="0" borderId="0" xfId="817" applyFont="1" applyBorder="1" applyAlignment="1">
      <alignment vertical="center"/>
      <protection/>
    </xf>
    <xf numFmtId="2" fontId="18" fillId="0" borderId="21" xfId="817" applyNumberFormat="1" applyFont="1" applyBorder="1" applyAlignment="1">
      <alignment horizontal="center" vertical="center"/>
      <protection/>
    </xf>
    <xf numFmtId="0" fontId="18" fillId="0" borderId="47" xfId="817" applyFont="1" applyBorder="1" applyAlignment="1">
      <alignment horizontal="center" vertical="center"/>
      <protection/>
    </xf>
    <xf numFmtId="193" fontId="5" fillId="0" borderId="8" xfId="0" applyNumberFormat="1" applyFont="1" applyBorder="1" applyAlignment="1">
      <alignment horizontal="center" vertical="center"/>
    </xf>
    <xf numFmtId="2" fontId="18" fillId="0" borderId="47" xfId="817" applyNumberFormat="1" applyFont="1" applyBorder="1" applyAlignment="1">
      <alignment horizontal="center" vertical="center"/>
      <protection/>
    </xf>
    <xf numFmtId="0" fontId="7" fillId="0" borderId="4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49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5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2" fontId="10" fillId="0" borderId="33" xfId="817" applyNumberFormat="1" applyFont="1" applyBorder="1" applyAlignment="1">
      <alignment horizontal="center" vertical="center"/>
      <protection/>
    </xf>
    <xf numFmtId="2" fontId="10" fillId="0" borderId="51" xfId="817" applyNumberFormat="1" applyFont="1" applyBorder="1" applyAlignment="1">
      <alignment horizontal="center" vertical="center"/>
      <protection/>
    </xf>
    <xf numFmtId="2" fontId="10" fillId="0" borderId="52" xfId="817" applyNumberFormat="1" applyFont="1" applyBorder="1" applyAlignment="1">
      <alignment horizontal="center" vertical="center"/>
      <protection/>
    </xf>
    <xf numFmtId="2" fontId="10" fillId="0" borderId="53" xfId="817" applyNumberFormat="1" applyFont="1" applyBorder="1" applyAlignment="1">
      <alignment horizontal="center" vertical="center"/>
      <protection/>
    </xf>
    <xf numFmtId="2" fontId="10" fillId="0" borderId="3" xfId="817" applyNumberFormat="1" applyFont="1" applyBorder="1" applyAlignment="1">
      <alignment horizontal="center" vertical="center"/>
      <protection/>
    </xf>
    <xf numFmtId="2" fontId="10" fillId="0" borderId="54" xfId="817" applyNumberFormat="1" applyFont="1" applyBorder="1" applyAlignment="1">
      <alignment horizontal="center" vertical="center"/>
      <protection/>
    </xf>
    <xf numFmtId="2" fontId="10" fillId="0" borderId="53" xfId="117" applyNumberFormat="1" applyFont="1" applyBorder="1" applyAlignment="1">
      <alignment horizontal="center" vertical="center"/>
      <protection/>
    </xf>
    <xf numFmtId="2" fontId="10" fillId="0" borderId="3" xfId="117" applyNumberFormat="1" applyFont="1" applyBorder="1" applyAlignment="1">
      <alignment horizontal="center" vertical="center"/>
      <protection/>
    </xf>
    <xf numFmtId="2" fontId="10" fillId="0" borderId="54" xfId="117" applyNumberFormat="1" applyFont="1" applyBorder="1" applyAlignment="1">
      <alignment horizontal="center" vertical="center"/>
      <protection/>
    </xf>
    <xf numFmtId="1" fontId="7" fillId="0" borderId="48" xfId="308" applyNumberFormat="1" applyFont="1" applyBorder="1" applyAlignment="1">
      <alignment horizontal="center" vertical="center"/>
      <protection/>
    </xf>
    <xf numFmtId="1" fontId="7" fillId="0" borderId="32" xfId="308" applyNumberFormat="1" applyFont="1" applyBorder="1" applyAlignment="1">
      <alignment horizontal="center" vertical="center"/>
      <protection/>
    </xf>
    <xf numFmtId="1" fontId="7" fillId="0" borderId="13" xfId="308" applyNumberFormat="1" applyFont="1" applyBorder="1" applyAlignment="1">
      <alignment horizontal="center" vertical="center"/>
      <protection/>
    </xf>
    <xf numFmtId="1" fontId="7" fillId="0" borderId="15" xfId="308" applyNumberFormat="1" applyFont="1" applyBorder="1" applyAlignment="1">
      <alignment horizontal="center" vertical="center"/>
      <protection/>
    </xf>
    <xf numFmtId="0" fontId="7" fillId="0" borderId="14" xfId="117" applyFont="1" applyBorder="1" applyAlignment="1">
      <alignment horizontal="center" vertical="center"/>
      <protection/>
    </xf>
    <xf numFmtId="0" fontId="7" fillId="0" borderId="16" xfId="117" applyFont="1" applyBorder="1" applyAlignment="1">
      <alignment horizontal="center" vertical="center"/>
      <protection/>
    </xf>
    <xf numFmtId="0" fontId="7" fillId="0" borderId="49" xfId="117" applyFont="1" applyBorder="1" applyAlignment="1">
      <alignment horizontal="center" vertical="center"/>
      <protection/>
    </xf>
    <xf numFmtId="0" fontId="7" fillId="0" borderId="42" xfId="117" applyFont="1" applyBorder="1" applyAlignment="1">
      <alignment horizontal="center" vertical="center"/>
      <protection/>
    </xf>
    <xf numFmtId="49" fontId="7" fillId="0" borderId="13" xfId="117" applyNumberFormat="1" applyFont="1" applyBorder="1" applyAlignment="1">
      <alignment horizontal="center" vertical="center"/>
      <protection/>
    </xf>
    <xf numFmtId="49" fontId="7" fillId="0" borderId="15" xfId="117" applyNumberFormat="1" applyFont="1" applyBorder="1" applyAlignment="1">
      <alignment horizontal="center" vertical="center"/>
      <protection/>
    </xf>
    <xf numFmtId="0" fontId="7" fillId="0" borderId="13" xfId="117" applyFont="1" applyBorder="1" applyAlignment="1">
      <alignment horizontal="center" vertical="center"/>
      <protection/>
    </xf>
    <xf numFmtId="0" fontId="7" fillId="0" borderId="15" xfId="117" applyFont="1" applyBorder="1" applyAlignment="1">
      <alignment horizontal="center" vertical="center"/>
      <protection/>
    </xf>
    <xf numFmtId="0" fontId="7" fillId="0" borderId="50" xfId="117" applyFont="1" applyBorder="1" applyAlignment="1">
      <alignment horizontal="center" vertical="center"/>
      <protection/>
    </xf>
    <xf numFmtId="0" fontId="7" fillId="0" borderId="44" xfId="117" applyFont="1" applyBorder="1" applyAlignment="1">
      <alignment horizontal="center" vertical="center"/>
      <protection/>
    </xf>
    <xf numFmtId="0" fontId="7" fillId="0" borderId="55" xfId="117" applyFont="1" applyFill="1" applyBorder="1" applyAlignment="1">
      <alignment horizontal="center" vertical="center"/>
      <protection/>
    </xf>
    <xf numFmtId="0" fontId="7" fillId="0" borderId="56" xfId="117" applyFont="1" applyFill="1" applyBorder="1" applyAlignment="1">
      <alignment horizontal="center" vertical="center"/>
      <protection/>
    </xf>
    <xf numFmtId="49" fontId="7" fillId="0" borderId="48" xfId="117" applyNumberFormat="1" applyFont="1" applyBorder="1" applyAlignment="1">
      <alignment horizontal="center" vertical="center"/>
      <protection/>
    </xf>
    <xf numFmtId="49" fontId="7" fillId="0" borderId="32" xfId="117" applyNumberFormat="1" applyFont="1" applyBorder="1" applyAlignment="1">
      <alignment horizontal="center" vertical="center"/>
      <protection/>
    </xf>
    <xf numFmtId="0" fontId="7" fillId="0" borderId="50" xfId="117" applyFont="1" applyBorder="1" applyAlignment="1">
      <alignment horizontal="left" vertical="center"/>
      <protection/>
    </xf>
    <xf numFmtId="0" fontId="7" fillId="0" borderId="44" xfId="117" applyFont="1" applyBorder="1" applyAlignment="1">
      <alignment horizontal="left" vertical="center"/>
      <protection/>
    </xf>
    <xf numFmtId="0" fontId="7" fillId="0" borderId="50" xfId="118" applyFont="1" applyFill="1" applyBorder="1" applyAlignment="1">
      <alignment horizontal="center" vertical="center"/>
      <protection/>
    </xf>
    <xf numFmtId="0" fontId="7" fillId="0" borderId="44" xfId="118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</cellXfs>
  <cellStyles count="8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Currency 2 2" xfId="96"/>
    <cellStyle name="Date Short" xfId="97"/>
    <cellStyle name="Dziesiętny [0]_PLDT" xfId="98"/>
    <cellStyle name="Dziesiętny_PLDT" xfId="99"/>
    <cellStyle name="Enter Currency (0)" xfId="100"/>
    <cellStyle name="Enter Currency (2)" xfId="101"/>
    <cellStyle name="Enter Units (0)" xfId="102"/>
    <cellStyle name="Enter Units (1)" xfId="103"/>
    <cellStyle name="Enter Units (2)" xfId="104"/>
    <cellStyle name="Explanatory Text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iperłącze" xfId="114"/>
    <cellStyle name="Input" xfId="115"/>
    <cellStyle name="Input [yellow]" xfId="116"/>
    <cellStyle name="Įprastas 2" xfId="117"/>
    <cellStyle name="Įprastas 3" xfId="118"/>
    <cellStyle name="Link Currency (0)" xfId="119"/>
    <cellStyle name="Link Currency (2)" xfId="120"/>
    <cellStyle name="Link Units (0)" xfId="121"/>
    <cellStyle name="Link Units (1)" xfId="122"/>
    <cellStyle name="Link Units (2)" xfId="123"/>
    <cellStyle name="Linked Cell" xfId="124"/>
    <cellStyle name="Neutral" xfId="125"/>
    <cellStyle name="Normal - Style1" xfId="126"/>
    <cellStyle name="Normal 10" xfId="127"/>
    <cellStyle name="Normal 10 2" xfId="128"/>
    <cellStyle name="Normal 10 2 2" xfId="129"/>
    <cellStyle name="Normal 10 2 2 2" xfId="130"/>
    <cellStyle name="Normal 10 2 2 3" xfId="131"/>
    <cellStyle name="Normal 10 2 2 4" xfId="132"/>
    <cellStyle name="Normal 10 2 2_DALYVIAI" xfId="133"/>
    <cellStyle name="Normal 10 2 3" xfId="134"/>
    <cellStyle name="Normal 10 2 4" xfId="135"/>
    <cellStyle name="Normal 10 2 5" xfId="136"/>
    <cellStyle name="Normal 10 2_DALYVIAI" xfId="137"/>
    <cellStyle name="Normal 10 3" xfId="138"/>
    <cellStyle name="Normal 10 3 2" xfId="139"/>
    <cellStyle name="Normal 10 3 3" xfId="140"/>
    <cellStyle name="Normal 10 3 4" xfId="141"/>
    <cellStyle name="Normal 10 3_DALYVIAI" xfId="142"/>
    <cellStyle name="Normal 10 4" xfId="143"/>
    <cellStyle name="Normal 10 5" xfId="144"/>
    <cellStyle name="Normal 10 5 2" xfId="145"/>
    <cellStyle name="Normal 10 5 3" xfId="146"/>
    <cellStyle name="Normal 10 5 4" xfId="147"/>
    <cellStyle name="Normal 10 5_DALYVIAI" xfId="148"/>
    <cellStyle name="Normal 10 6" xfId="149"/>
    <cellStyle name="Normal 10 7" xfId="150"/>
    <cellStyle name="Normal 10_DALYVIAI" xfId="151"/>
    <cellStyle name="Normal 11" xfId="152"/>
    <cellStyle name="Normal 11 2" xfId="153"/>
    <cellStyle name="Normal 11 2 2" xfId="154"/>
    <cellStyle name="Normal 11 2 3" xfId="155"/>
    <cellStyle name="Normal 11 2 4" xfId="156"/>
    <cellStyle name="Normal 11 2_DALYVIAI" xfId="157"/>
    <cellStyle name="Normal 11 3" xfId="158"/>
    <cellStyle name="Normal 11 3 2" xfId="159"/>
    <cellStyle name="Normal 11 3 3" xfId="160"/>
    <cellStyle name="Normal 11 3 4" xfId="161"/>
    <cellStyle name="Normal 11 3_DALYVIAI" xfId="162"/>
    <cellStyle name="Normal 11 4" xfId="163"/>
    <cellStyle name="Normal 11 5" xfId="164"/>
    <cellStyle name="Normal 11 5 2" xfId="165"/>
    <cellStyle name="Normal 11 5 3" xfId="166"/>
    <cellStyle name="Normal 11 5 4" xfId="167"/>
    <cellStyle name="Normal 11 5_DALYVIAI" xfId="168"/>
    <cellStyle name="Normal 11 6" xfId="169"/>
    <cellStyle name="Normal 11 7" xfId="170"/>
    <cellStyle name="Normal 11_DALYVIAI" xfId="171"/>
    <cellStyle name="Normal 12" xfId="172"/>
    <cellStyle name="Normal 12 2" xfId="173"/>
    <cellStyle name="Normal 12 2 2" xfId="174"/>
    <cellStyle name="Normal 12 2 3" xfId="175"/>
    <cellStyle name="Normal 12 2 4" xfId="176"/>
    <cellStyle name="Normal 12 2_DALYVIAI" xfId="177"/>
    <cellStyle name="Normal 12 3" xfId="178"/>
    <cellStyle name="Normal 12 4" xfId="179"/>
    <cellStyle name="Normal 12 4 2" xfId="180"/>
    <cellStyle name="Normal 12 4 3" xfId="181"/>
    <cellStyle name="Normal 12 4 4" xfId="182"/>
    <cellStyle name="Normal 12 4_DALYVIAI" xfId="183"/>
    <cellStyle name="Normal 12 5" xfId="184"/>
    <cellStyle name="Normal 12 6" xfId="185"/>
    <cellStyle name="Normal 12_DALYVIAI" xfId="186"/>
    <cellStyle name="Normal 13" xfId="187"/>
    <cellStyle name="Normal 13 2" xfId="188"/>
    <cellStyle name="Normal 13 2 2" xfId="189"/>
    <cellStyle name="Normal 13 2 2 2" xfId="190"/>
    <cellStyle name="Normal 13 2 2 3" xfId="191"/>
    <cellStyle name="Normal 13 2 2 4" xfId="192"/>
    <cellStyle name="Normal 13 2 2_DALYVIAI" xfId="193"/>
    <cellStyle name="Normal 13 2 3" xfId="194"/>
    <cellStyle name="Normal 13 2 4" xfId="195"/>
    <cellStyle name="Normal 13 2 5" xfId="196"/>
    <cellStyle name="Normal 13 2_DALYVIAI" xfId="197"/>
    <cellStyle name="Normal 13 3" xfId="198"/>
    <cellStyle name="Normal 13 3 2" xfId="199"/>
    <cellStyle name="Normal 13 3 3" xfId="200"/>
    <cellStyle name="Normal 13 3 4" xfId="201"/>
    <cellStyle name="Normal 13 3_DALYVIAI" xfId="202"/>
    <cellStyle name="Normal 13 4" xfId="203"/>
    <cellStyle name="Normal 13 5" xfId="204"/>
    <cellStyle name="Normal 13_1500 V" xfId="205"/>
    <cellStyle name="Normal 14" xfId="206"/>
    <cellStyle name="Normal 14 2" xfId="207"/>
    <cellStyle name="Normal 14 2 2" xfId="208"/>
    <cellStyle name="Normal 14 2 2 2" xfId="209"/>
    <cellStyle name="Normal 14 2 2 3" xfId="210"/>
    <cellStyle name="Normal 14 2 2 4" xfId="211"/>
    <cellStyle name="Normal 14 2 2_DALYVIAI" xfId="212"/>
    <cellStyle name="Normal 14 2 3" xfId="213"/>
    <cellStyle name="Normal 14 2 4" xfId="214"/>
    <cellStyle name="Normal 14 2 5" xfId="215"/>
    <cellStyle name="Normal 14 2_DALYVIAI" xfId="216"/>
    <cellStyle name="Normal 14 3" xfId="217"/>
    <cellStyle name="Normal 14 3 2" xfId="218"/>
    <cellStyle name="Normal 14 3 3" xfId="219"/>
    <cellStyle name="Normal 14 3 4" xfId="220"/>
    <cellStyle name="Normal 14 3_DALYVIAI" xfId="221"/>
    <cellStyle name="Normal 14 4" xfId="222"/>
    <cellStyle name="Normal 14 5" xfId="223"/>
    <cellStyle name="Normal 14_DALYVIAI" xfId="224"/>
    <cellStyle name="Normal 15" xfId="225"/>
    <cellStyle name="Normal 15 2" xfId="226"/>
    <cellStyle name="Normal 15 2 2" xfId="227"/>
    <cellStyle name="Normal 15 2 3" xfId="228"/>
    <cellStyle name="Normal 15 2 4" xfId="229"/>
    <cellStyle name="Normal 15 2_DALYVIAI" xfId="230"/>
    <cellStyle name="Normal 15 3" xfId="231"/>
    <cellStyle name="Normal 15 4" xfId="232"/>
    <cellStyle name="Normal 15 4 2" xfId="233"/>
    <cellStyle name="Normal 15 4 3" xfId="234"/>
    <cellStyle name="Normal 15 4 4" xfId="235"/>
    <cellStyle name="Normal 15 4_DALYVIAI" xfId="236"/>
    <cellStyle name="Normal 15 5" xfId="237"/>
    <cellStyle name="Normal 15 6" xfId="238"/>
    <cellStyle name="Normal 15_DALYVIAI" xfId="239"/>
    <cellStyle name="Normal 16" xfId="240"/>
    <cellStyle name="Normal 16 2" xfId="241"/>
    <cellStyle name="Normal 16 2 2" xfId="242"/>
    <cellStyle name="Normal 16 2 3" xfId="243"/>
    <cellStyle name="Normal 16 2 4" xfId="244"/>
    <cellStyle name="Normal 16 2_DALYVIAI" xfId="245"/>
    <cellStyle name="Normal 16 3" xfId="246"/>
    <cellStyle name="Normal 16_DALYVIAI" xfId="247"/>
    <cellStyle name="Normal 17" xfId="248"/>
    <cellStyle name="Normal 17 2" xfId="249"/>
    <cellStyle name="Normal 17 2 2" xfId="250"/>
    <cellStyle name="Normal 17 2 3" xfId="251"/>
    <cellStyle name="Normal 17 2 4" xfId="252"/>
    <cellStyle name="Normal 17 2_DALYVIAI" xfId="253"/>
    <cellStyle name="Normal 17 3" xfId="254"/>
    <cellStyle name="Normal 17 4" xfId="255"/>
    <cellStyle name="Normal 17 4 2" xfId="256"/>
    <cellStyle name="Normal 17 4 3" xfId="257"/>
    <cellStyle name="Normal 17 4 4" xfId="258"/>
    <cellStyle name="Normal 17 4_DALYVIAI" xfId="259"/>
    <cellStyle name="Normal 17 5" xfId="260"/>
    <cellStyle name="Normal 17 6" xfId="261"/>
    <cellStyle name="Normal 17_DALYVIAI" xfId="262"/>
    <cellStyle name="Normal 18" xfId="263"/>
    <cellStyle name="Normal 18 2" xfId="264"/>
    <cellStyle name="Normal 18 2 2" xfId="265"/>
    <cellStyle name="Normal 18 2 2 2" xfId="266"/>
    <cellStyle name="Normal 18 2 2 3" xfId="267"/>
    <cellStyle name="Normal 18 2 2 4" xfId="268"/>
    <cellStyle name="Normal 18 2 2_DALYVIAI" xfId="269"/>
    <cellStyle name="Normal 18 2 3" xfId="270"/>
    <cellStyle name="Normal 18 2 4" xfId="271"/>
    <cellStyle name="Normal 18 2 5" xfId="272"/>
    <cellStyle name="Normal 18 2_DALYVIAI" xfId="273"/>
    <cellStyle name="Normal 18 3" xfId="274"/>
    <cellStyle name="Normal 18 3 2" xfId="275"/>
    <cellStyle name="Normal 18 3 3" xfId="276"/>
    <cellStyle name="Normal 18 3 4" xfId="277"/>
    <cellStyle name="Normal 18 3_DALYVIAI" xfId="278"/>
    <cellStyle name="Normal 18 4" xfId="279"/>
    <cellStyle name="Normal 18 5" xfId="280"/>
    <cellStyle name="Normal 18_DALYVIAI" xfId="281"/>
    <cellStyle name="Normal 19" xfId="282"/>
    <cellStyle name="Normal 19 2" xfId="283"/>
    <cellStyle name="Normal 19 2 2" xfId="284"/>
    <cellStyle name="Normal 19 2 2 2" xfId="285"/>
    <cellStyle name="Normal 19 2 2 3" xfId="286"/>
    <cellStyle name="Normal 19 2 2 4" xfId="287"/>
    <cellStyle name="Normal 19 2 2_DALYVIAI" xfId="288"/>
    <cellStyle name="Normal 19 2 3" xfId="289"/>
    <cellStyle name="Normal 19 2 4" xfId="290"/>
    <cellStyle name="Normal 19 2 5" xfId="291"/>
    <cellStyle name="Normal 19 2_DALYVIAI" xfId="292"/>
    <cellStyle name="Normal 19 3" xfId="293"/>
    <cellStyle name="Normal 19 3 2" xfId="294"/>
    <cellStyle name="Normal 19 3 3" xfId="295"/>
    <cellStyle name="Normal 19 3 4" xfId="296"/>
    <cellStyle name="Normal 19 3_DALYVIAI" xfId="297"/>
    <cellStyle name="Normal 19 4" xfId="298"/>
    <cellStyle name="Normal 19 5" xfId="299"/>
    <cellStyle name="Normal 19_DALYVIAI" xfId="300"/>
    <cellStyle name="Normal 2" xfId="301"/>
    <cellStyle name="Normal 2 10" xfId="302"/>
    <cellStyle name="Normal 2 2" xfId="303"/>
    <cellStyle name="Normal 2 2 10" xfId="304"/>
    <cellStyle name="Normal 2 2 10 2" xfId="305"/>
    <cellStyle name="Normal 2 2 10 3" xfId="306"/>
    <cellStyle name="Normal 2 2 10 4" xfId="307"/>
    <cellStyle name="Normal 2 2 10_aukstis" xfId="308"/>
    <cellStyle name="Normal 2 2 10_aukstis 2" xfId="309"/>
    <cellStyle name="Normal 2 2 11" xfId="310"/>
    <cellStyle name="Normal 2 2 12" xfId="311"/>
    <cellStyle name="Normal 2 2 2" xfId="312"/>
    <cellStyle name="Normal 2 2 2 2" xfId="313"/>
    <cellStyle name="Normal 2 2 2 2 2" xfId="314"/>
    <cellStyle name="Normal 2 2 2 2 3" xfId="315"/>
    <cellStyle name="Normal 2 2 2 2 4" xfId="316"/>
    <cellStyle name="Normal 2 2 2 2 5" xfId="317"/>
    <cellStyle name="Normal 2 2 2 2 5 2" xfId="318"/>
    <cellStyle name="Normal 2 2 2 2 5 3" xfId="319"/>
    <cellStyle name="Normal 2 2 2 3" xfId="320"/>
    <cellStyle name="Normal 2 2 2 4" xfId="321"/>
    <cellStyle name="Normal 2 2 2 4 2" xfId="322"/>
    <cellStyle name="Normal 2 2 2 4 3" xfId="323"/>
    <cellStyle name="Normal 2 2 2 4 4" xfId="324"/>
    <cellStyle name="Normal 2 2 2 4_DALYVIAI" xfId="325"/>
    <cellStyle name="Normal 2 2 2 5" xfId="326"/>
    <cellStyle name="Normal 2 2 2 6" xfId="327"/>
    <cellStyle name="Normal 2 2 2_DALYVIAI" xfId="328"/>
    <cellStyle name="Normal 2 2 3" xfId="329"/>
    <cellStyle name="Normal 2 2 3 10" xfId="330"/>
    <cellStyle name="Normal 2 2 3 2" xfId="331"/>
    <cellStyle name="Normal 2 2 3 2 2" xfId="332"/>
    <cellStyle name="Normal 2 2 3 2 2 2" xfId="333"/>
    <cellStyle name="Normal 2 2 3 2 2 2 2" xfId="334"/>
    <cellStyle name="Normal 2 2 3 2 2 2 3" xfId="335"/>
    <cellStyle name="Normal 2 2 3 2 2 2 4" xfId="336"/>
    <cellStyle name="Normal 2 2 3 2 2 2_DALYVIAI" xfId="337"/>
    <cellStyle name="Normal 2 2 3 2 2 3" xfId="338"/>
    <cellStyle name="Normal 2 2 3 2 2 3 2" xfId="339"/>
    <cellStyle name="Normal 2 2 3 2 2 3 3" xfId="340"/>
    <cellStyle name="Normal 2 2 3 2 2 3 4" xfId="341"/>
    <cellStyle name="Normal 2 2 3 2 2 3_DALYVIAI" xfId="342"/>
    <cellStyle name="Normal 2 2 3 2 2 4" xfId="343"/>
    <cellStyle name="Normal 2 2 3 2 2 4 2" xfId="344"/>
    <cellStyle name="Normal 2 2 3 2 2 4 3" xfId="345"/>
    <cellStyle name="Normal 2 2 3 2 2 4 4" xfId="346"/>
    <cellStyle name="Normal 2 2 3 2 2 4_DALYVIAI" xfId="347"/>
    <cellStyle name="Normal 2 2 3 2 2 5" xfId="348"/>
    <cellStyle name="Normal 2 2 3 2 2 5 2" xfId="349"/>
    <cellStyle name="Normal 2 2 3 2 2 5 3" xfId="350"/>
    <cellStyle name="Normal 2 2 3 2 2 5 4" xfId="351"/>
    <cellStyle name="Normal 2 2 3 2 2 5_DALYVIAI" xfId="352"/>
    <cellStyle name="Normal 2 2 3 2 2 6" xfId="353"/>
    <cellStyle name="Normal 2 2 3 2 2 7" xfId="354"/>
    <cellStyle name="Normal 2 2 3 2 2 8" xfId="355"/>
    <cellStyle name="Normal 2 2 3 2 2_DALYVIAI" xfId="356"/>
    <cellStyle name="Normal 2 2 3 2 3" xfId="357"/>
    <cellStyle name="Normal 2 2 3 2 4" xfId="358"/>
    <cellStyle name="Normal 2 2 3 2 5" xfId="359"/>
    <cellStyle name="Normal 2 2 3 2_DALYVIAI" xfId="360"/>
    <cellStyle name="Normal 2 2 3 3" xfId="361"/>
    <cellStyle name="Normal 2 2 3 3 2" xfId="362"/>
    <cellStyle name="Normal 2 2 3 3 2 2" xfId="363"/>
    <cellStyle name="Normal 2 2 3 3 2 3" xfId="364"/>
    <cellStyle name="Normal 2 2 3 3 2 4" xfId="365"/>
    <cellStyle name="Normal 2 2 3 3 2_DALYVIAI" xfId="366"/>
    <cellStyle name="Normal 2 2 3 3 3" xfId="367"/>
    <cellStyle name="Normal 2 2 3 3 3 2" xfId="368"/>
    <cellStyle name="Normal 2 2 3 3 3 3" xfId="369"/>
    <cellStyle name="Normal 2 2 3 3 3 4" xfId="370"/>
    <cellStyle name="Normal 2 2 3 3 3_DALYVIAI" xfId="371"/>
    <cellStyle name="Normal 2 2 3 3 4" xfId="372"/>
    <cellStyle name="Normal 2 2 3 3 5" xfId="373"/>
    <cellStyle name="Normal 2 2 3 3 6" xfId="374"/>
    <cellStyle name="Normal 2 2 3 3 7" xfId="375"/>
    <cellStyle name="Normal 2 2 3 3_DALYVIAI" xfId="376"/>
    <cellStyle name="Normal 2 2 3 4" xfId="377"/>
    <cellStyle name="Normal 2 2 3 4 2" xfId="378"/>
    <cellStyle name="Normal 2 2 3 4 2 2" xfId="379"/>
    <cellStyle name="Normal 2 2 3 4 2 2 2" xfId="380"/>
    <cellStyle name="Normal 2 2 3 4 2 2 3" xfId="381"/>
    <cellStyle name="Normal 2 2 3 4 2 2 4" xfId="382"/>
    <cellStyle name="Normal 2 2 3 4 2 2_DALYVIAI" xfId="383"/>
    <cellStyle name="Normal 2 2 3 4 2 3" xfId="384"/>
    <cellStyle name="Normal 2 2 3 4 2 3 2" xfId="385"/>
    <cellStyle name="Normal 2 2 3 4 2 3 3" xfId="386"/>
    <cellStyle name="Normal 2 2 3 4 2 3 4" xfId="387"/>
    <cellStyle name="Normal 2 2 3 4 2 3_DALYVIAI" xfId="388"/>
    <cellStyle name="Normal 2 2 3 4 2 4" xfId="389"/>
    <cellStyle name="Normal 2 2 3 4 2 5" xfId="390"/>
    <cellStyle name="Normal 2 2 3 4 2 6" xfId="391"/>
    <cellStyle name="Normal 2 2 3 4 2_DALYVIAI" xfId="392"/>
    <cellStyle name="Normal 2 2 3 4 3" xfId="393"/>
    <cellStyle name="Normal 2 2 3 4 4" xfId="394"/>
    <cellStyle name="Normal 2 2 3 4 5" xfId="395"/>
    <cellStyle name="Normal 2 2 3 4_DALYVIAI" xfId="396"/>
    <cellStyle name="Normal 2 2 3 5" xfId="397"/>
    <cellStyle name="Normal 2 2 3 5 2" xfId="398"/>
    <cellStyle name="Normal 2 2 3 5 2 2" xfId="399"/>
    <cellStyle name="Normal 2 2 3 5 2 3" xfId="400"/>
    <cellStyle name="Normal 2 2 3 5 2 4" xfId="401"/>
    <cellStyle name="Normal 2 2 3 5 2_DALYVIAI" xfId="402"/>
    <cellStyle name="Normal 2 2 3 5 3" xfId="403"/>
    <cellStyle name="Normal 2 2 3 5 3 2" xfId="404"/>
    <cellStyle name="Normal 2 2 3 5 3 3" xfId="405"/>
    <cellStyle name="Normal 2 2 3 5 3 4" xfId="406"/>
    <cellStyle name="Normal 2 2 3 5 3_DALYVIAI" xfId="407"/>
    <cellStyle name="Normal 2 2 3 5 4" xfId="408"/>
    <cellStyle name="Normal 2 2 3 5 4 2" xfId="409"/>
    <cellStyle name="Normal 2 2 3 5 4 3" xfId="410"/>
    <cellStyle name="Normal 2 2 3 5 4 4" xfId="411"/>
    <cellStyle name="Normal 2 2 3 5 4_DALYVIAI" xfId="412"/>
    <cellStyle name="Normal 2 2 3 5 5" xfId="413"/>
    <cellStyle name="Normal 2 2 3 5 5 2" xfId="414"/>
    <cellStyle name="Normal 2 2 3 5 5 3" xfId="415"/>
    <cellStyle name="Normal 2 2 3 5 5 4" xfId="416"/>
    <cellStyle name="Normal 2 2 3 5 5_DALYVIAI" xfId="417"/>
    <cellStyle name="Normal 2 2 3 5 6" xfId="418"/>
    <cellStyle name="Normal 2 2 3 5 7" xfId="419"/>
    <cellStyle name="Normal 2 2 3 5 8" xfId="420"/>
    <cellStyle name="Normal 2 2 3 5_DALYVIAI" xfId="421"/>
    <cellStyle name="Normal 2 2 3 6" xfId="422"/>
    <cellStyle name="Normal 2 2 3 6 10" xfId="423"/>
    <cellStyle name="Normal 2 2 3 6 11" xfId="424"/>
    <cellStyle name="Normal 2 2 3 6 12" xfId="425"/>
    <cellStyle name="Normal 2 2 3 6 2" xfId="426"/>
    <cellStyle name="Normal 2 2 3 6 2 2" xfId="427"/>
    <cellStyle name="Normal 2 2 3 6 2_DALYVIAI" xfId="428"/>
    <cellStyle name="Normal 2 2 3 6 3" xfId="429"/>
    <cellStyle name="Normal 2 2 3 6 3 2" xfId="430"/>
    <cellStyle name="Normal 2 2 3 6 3_LJnP0207" xfId="431"/>
    <cellStyle name="Normal 2 2 3 6 4" xfId="432"/>
    <cellStyle name="Normal 2 2 3 6 5" xfId="433"/>
    <cellStyle name="Normal 2 2 3 6 6" xfId="434"/>
    <cellStyle name="Normal 2 2 3 6 7" xfId="435"/>
    <cellStyle name="Normal 2 2 3 6 8" xfId="436"/>
    <cellStyle name="Normal 2 2 3 6 9" xfId="437"/>
    <cellStyle name="Normal 2 2 3 6_DALYVIAI" xfId="438"/>
    <cellStyle name="Normal 2 2 3 7" xfId="439"/>
    <cellStyle name="Normal 2 2 3 8" xfId="440"/>
    <cellStyle name="Normal 2 2 3 9" xfId="441"/>
    <cellStyle name="Normal 2 2 3_DALYVIAI" xfId="442"/>
    <cellStyle name="Normal 2 2 4" xfId="443"/>
    <cellStyle name="Normal 2 2 4 2" xfId="444"/>
    <cellStyle name="Normal 2 2 4 2 2" xfId="445"/>
    <cellStyle name="Normal 2 2 4 2 3" xfId="446"/>
    <cellStyle name="Normal 2 2 4 2 4" xfId="447"/>
    <cellStyle name="Normal 2 2 4 2_DALYVIAI" xfId="448"/>
    <cellStyle name="Normal 2 2 4 3" xfId="449"/>
    <cellStyle name="Normal 2 2 4 4" xfId="450"/>
    <cellStyle name="Normal 2 2 4 5" xfId="451"/>
    <cellStyle name="Normal 2 2 4_DALYVIAI" xfId="452"/>
    <cellStyle name="Normal 2 2 5" xfId="453"/>
    <cellStyle name="Normal 2 2 5 2" xfId="454"/>
    <cellStyle name="Normal 2 2 5 2 2" xfId="455"/>
    <cellStyle name="Normal 2 2 5 2 2 2" xfId="456"/>
    <cellStyle name="Normal 2 2 5 2 2 3" xfId="457"/>
    <cellStyle name="Normal 2 2 5 2 2 4" xfId="458"/>
    <cellStyle name="Normal 2 2 5 2 2_DALYVIAI" xfId="459"/>
    <cellStyle name="Normal 2 2 5 2 3" xfId="460"/>
    <cellStyle name="Normal 2 2 5 2 3 2" xfId="461"/>
    <cellStyle name="Normal 2 2 5 2 3 3" xfId="462"/>
    <cellStyle name="Normal 2 2 5 2 3 4" xfId="463"/>
    <cellStyle name="Normal 2 2 5 2 3_DALYVIAI" xfId="464"/>
    <cellStyle name="Normal 2 2 5 2 4" xfId="465"/>
    <cellStyle name="Normal 2 2 5 2 5" xfId="466"/>
    <cellStyle name="Normal 2 2 5 2 6" xfId="467"/>
    <cellStyle name="Normal 2 2 5 2_DALYVIAI" xfId="468"/>
    <cellStyle name="Normal 2 2 5 3" xfId="469"/>
    <cellStyle name="Normal 2 2 5 4" xfId="470"/>
    <cellStyle name="Normal 2 2 5 5" xfId="471"/>
    <cellStyle name="Normal 2 2 5_DALYVIAI" xfId="472"/>
    <cellStyle name="Normal 2 2 6" xfId="473"/>
    <cellStyle name="Normal 2 2 6 2" xfId="474"/>
    <cellStyle name="Normal 2 2 6 3" xfId="475"/>
    <cellStyle name="Normal 2 2 6 4" xfId="476"/>
    <cellStyle name="Normal 2 2 6_DALYVIAI" xfId="477"/>
    <cellStyle name="Normal 2 2 7" xfId="478"/>
    <cellStyle name="Normal 2 2 7 2" xfId="479"/>
    <cellStyle name="Normal 2 2 7 3" xfId="480"/>
    <cellStyle name="Normal 2 2 7 4" xfId="481"/>
    <cellStyle name="Normal 2 2 7_DALYVIAI" xfId="482"/>
    <cellStyle name="Normal 2 2 8" xfId="483"/>
    <cellStyle name="Normal 2 2 8 2" xfId="484"/>
    <cellStyle name="Normal 2 2 8 3" xfId="485"/>
    <cellStyle name="Normal 2 2 8 4" xfId="486"/>
    <cellStyle name="Normal 2 2 8_DALYVIAI" xfId="487"/>
    <cellStyle name="Normal 2 2 9" xfId="488"/>
    <cellStyle name="Normal 2 2_DALYVIAI" xfId="489"/>
    <cellStyle name="Normal 2 3" xfId="490"/>
    <cellStyle name="Normal 2 4" xfId="491"/>
    <cellStyle name="Normal 2 4 2" xfId="492"/>
    <cellStyle name="Normal 2 4 3" xfId="493"/>
    <cellStyle name="Normal 2 4 3 2" xfId="494"/>
    <cellStyle name="Normal 2 4 3 3" xfId="495"/>
    <cellStyle name="Normal 2 4 3 4" xfId="496"/>
    <cellStyle name="Normal 2 5" xfId="497"/>
    <cellStyle name="Normal 2 6" xfId="498"/>
    <cellStyle name="Normal 2 7" xfId="499"/>
    <cellStyle name="Normal 2 7 2" xfId="500"/>
    <cellStyle name="Normal 2 7 3" xfId="501"/>
    <cellStyle name="Normal 2 7 4" xfId="502"/>
    <cellStyle name="Normal 2 7_DALYVIAI" xfId="503"/>
    <cellStyle name="Normal 2 8" xfId="504"/>
    <cellStyle name="Normal 2 9" xfId="505"/>
    <cellStyle name="Normal 2_DALYVIAI" xfId="506"/>
    <cellStyle name="Normal 20" xfId="507"/>
    <cellStyle name="Normal 20 2" xfId="508"/>
    <cellStyle name="Normal 20 2 2" xfId="509"/>
    <cellStyle name="Normal 20 2 2 2" xfId="510"/>
    <cellStyle name="Normal 20 2 2 3" xfId="511"/>
    <cellStyle name="Normal 20 2 2 4" xfId="512"/>
    <cellStyle name="Normal 20 2 2_DALYVIAI" xfId="513"/>
    <cellStyle name="Normal 20 2 3" xfId="514"/>
    <cellStyle name="Normal 20 2 4" xfId="515"/>
    <cellStyle name="Normal 20 2 5" xfId="516"/>
    <cellStyle name="Normal 20 2_DALYVIAI" xfId="517"/>
    <cellStyle name="Normal 20 3" xfId="518"/>
    <cellStyle name="Normal 20 3 2" xfId="519"/>
    <cellStyle name="Normal 20 3 3" xfId="520"/>
    <cellStyle name="Normal 20 3 4" xfId="521"/>
    <cellStyle name="Normal 20 3_DALYVIAI" xfId="522"/>
    <cellStyle name="Normal 20 4" xfId="523"/>
    <cellStyle name="Normal 20 5" xfId="524"/>
    <cellStyle name="Normal 20_DALYVIAI" xfId="525"/>
    <cellStyle name="Normal 21" xfId="526"/>
    <cellStyle name="Normal 21 2" xfId="527"/>
    <cellStyle name="Normal 21 2 2" xfId="528"/>
    <cellStyle name="Normal 21 2 2 2" xfId="529"/>
    <cellStyle name="Normal 21 2 2 3" xfId="530"/>
    <cellStyle name="Normal 21 2 2 4" xfId="531"/>
    <cellStyle name="Normal 21 2 2_DALYVIAI" xfId="532"/>
    <cellStyle name="Normal 21 2 3" xfId="533"/>
    <cellStyle name="Normal 21 2 4" xfId="534"/>
    <cellStyle name="Normal 21 2 5" xfId="535"/>
    <cellStyle name="Normal 21 2_DALYVIAI" xfId="536"/>
    <cellStyle name="Normal 21 3" xfId="537"/>
    <cellStyle name="Normal 21 3 2" xfId="538"/>
    <cellStyle name="Normal 21 3 3" xfId="539"/>
    <cellStyle name="Normal 21 3 4" xfId="540"/>
    <cellStyle name="Normal 21 3_DALYVIAI" xfId="541"/>
    <cellStyle name="Normal 21 4" xfId="542"/>
    <cellStyle name="Normal 21 5" xfId="543"/>
    <cellStyle name="Normal 21_DALYVIAI" xfId="544"/>
    <cellStyle name="Normal 22" xfId="545"/>
    <cellStyle name="Normal 22 2" xfId="546"/>
    <cellStyle name="Normal 22 2 2" xfId="547"/>
    <cellStyle name="Normal 22 2 2 2" xfId="548"/>
    <cellStyle name="Normal 22 2 2 3" xfId="549"/>
    <cellStyle name="Normal 22 2 2 4" xfId="550"/>
    <cellStyle name="Normal 22 2 2_DALYVIAI" xfId="551"/>
    <cellStyle name="Normal 22 2 3" xfId="552"/>
    <cellStyle name="Normal 22 2 4" xfId="553"/>
    <cellStyle name="Normal 22 2 5" xfId="554"/>
    <cellStyle name="Normal 22 2_DALYVIAI" xfId="555"/>
    <cellStyle name="Normal 22 3" xfId="556"/>
    <cellStyle name="Normal 22 3 2" xfId="557"/>
    <cellStyle name="Normal 22 3 3" xfId="558"/>
    <cellStyle name="Normal 22 3 4" xfId="559"/>
    <cellStyle name="Normal 22 3_DALYVIAI" xfId="560"/>
    <cellStyle name="Normal 22 4" xfId="561"/>
    <cellStyle name="Normal 22 5" xfId="562"/>
    <cellStyle name="Normal 22_DALYVIAI" xfId="563"/>
    <cellStyle name="Normal 23" xfId="564"/>
    <cellStyle name="Normal 23 2" xfId="565"/>
    <cellStyle name="Normal 23 3" xfId="566"/>
    <cellStyle name="Normal 24" xfId="567"/>
    <cellStyle name="Normal 24 2" xfId="568"/>
    <cellStyle name="Normal 24 3" xfId="569"/>
    <cellStyle name="Normal 24 4" xfId="570"/>
    <cellStyle name="Normal 24 5" xfId="571"/>
    <cellStyle name="Normal 24_DALYVIAI" xfId="572"/>
    <cellStyle name="Normal 25" xfId="573"/>
    <cellStyle name="Normal 25 2" xfId="574"/>
    <cellStyle name="Normal 25 3" xfId="575"/>
    <cellStyle name="Normal 25_DALYVIAI" xfId="576"/>
    <cellStyle name="Normal 26" xfId="577"/>
    <cellStyle name="Normal 26 2" xfId="578"/>
    <cellStyle name="Normal 26 3" xfId="579"/>
    <cellStyle name="Normal 26 4" xfId="580"/>
    <cellStyle name="Normal 26_DALYVIAI" xfId="581"/>
    <cellStyle name="Normal 27" xfId="582"/>
    <cellStyle name="Normal 28" xfId="583"/>
    <cellStyle name="Normal 29" xfId="584"/>
    <cellStyle name="Normal 3" xfId="585"/>
    <cellStyle name="Normal 3 10" xfId="586"/>
    <cellStyle name="Normal 3 11" xfId="587"/>
    <cellStyle name="Normal 3 12" xfId="588"/>
    <cellStyle name="Normal 3 12 2" xfId="589"/>
    <cellStyle name="Normal 3 12 3" xfId="590"/>
    <cellStyle name="Normal 3 12 4" xfId="591"/>
    <cellStyle name="Normal 3 12_DALYVIAI" xfId="592"/>
    <cellStyle name="Normal 3 13" xfId="593"/>
    <cellStyle name="Normal 3 14" xfId="594"/>
    <cellStyle name="Normal 3 2" xfId="595"/>
    <cellStyle name="Normal 3 3" xfId="596"/>
    <cellStyle name="Normal 3 3 2" xfId="597"/>
    <cellStyle name="Normal 3 3 3" xfId="598"/>
    <cellStyle name="Normal 3 4" xfId="599"/>
    <cellStyle name="Normal 3 4 2" xfId="600"/>
    <cellStyle name="Normal 3 4 3" xfId="601"/>
    <cellStyle name="Normal 3 5" xfId="602"/>
    <cellStyle name="Normal 3 5 2" xfId="603"/>
    <cellStyle name="Normal 3 6" xfId="604"/>
    <cellStyle name="Normal 3 7" xfId="605"/>
    <cellStyle name="Normal 3 8" xfId="606"/>
    <cellStyle name="Normal 3 8 2" xfId="607"/>
    <cellStyle name="Normal 3 9" xfId="608"/>
    <cellStyle name="Normal 3 9 2" xfId="609"/>
    <cellStyle name="Normal 3_1500 V" xfId="610"/>
    <cellStyle name="Normal 30" xfId="611"/>
    <cellStyle name="Normal 31" xfId="612"/>
    <cellStyle name="Normal 4" xfId="613"/>
    <cellStyle name="Normal 4 10" xfId="614"/>
    <cellStyle name="Normal 4 11" xfId="615"/>
    <cellStyle name="Normal 4 11 2" xfId="616"/>
    <cellStyle name="Normal 4 11 3" xfId="617"/>
    <cellStyle name="Normal 4 11 4" xfId="618"/>
    <cellStyle name="Normal 4 11_DALYVIAI" xfId="619"/>
    <cellStyle name="Normal 4 12" xfId="620"/>
    <cellStyle name="Normal 4 13" xfId="621"/>
    <cellStyle name="Normal 4 2" xfId="622"/>
    <cellStyle name="Normal 4 2 2" xfId="623"/>
    <cellStyle name="Normal 4 2 2 2" xfId="624"/>
    <cellStyle name="Normal 4 2 2 3" xfId="625"/>
    <cellStyle name="Normal 4 2 2 4" xfId="626"/>
    <cellStyle name="Normal 4 2 2_DALYVIAI" xfId="627"/>
    <cellStyle name="Normal 4 2 3" xfId="628"/>
    <cellStyle name="Normal 4 2 3 2" xfId="629"/>
    <cellStyle name="Normal 4 2 3 3" xfId="630"/>
    <cellStyle name="Normal 4 2 3 4" xfId="631"/>
    <cellStyle name="Normal 4 2 3_DALYVIAI" xfId="632"/>
    <cellStyle name="Normal 4 2 4" xfId="633"/>
    <cellStyle name="Normal 4 2 5" xfId="634"/>
    <cellStyle name="Normal 4 2 6" xfId="635"/>
    <cellStyle name="Normal 4 2_DALYVIAI" xfId="636"/>
    <cellStyle name="Normal 4 3" xfId="637"/>
    <cellStyle name="Normal 4 3 2" xfId="638"/>
    <cellStyle name="Normal 4 3 3" xfId="639"/>
    <cellStyle name="Normal 4 3 4" xfId="640"/>
    <cellStyle name="Normal 4 3_DALYVIAI" xfId="641"/>
    <cellStyle name="Normal 4 4" xfId="642"/>
    <cellStyle name="Normal 4 4 2" xfId="643"/>
    <cellStyle name="Normal 4 4 3" xfId="644"/>
    <cellStyle name="Normal 4 4 4" xfId="645"/>
    <cellStyle name="Normal 4 4_DALYVIAI" xfId="646"/>
    <cellStyle name="Normal 4 5" xfId="647"/>
    <cellStyle name="Normal 4 5 2" xfId="648"/>
    <cellStyle name="Normal 4 5 3" xfId="649"/>
    <cellStyle name="Normal 4 5 4" xfId="650"/>
    <cellStyle name="Normal 4 5_DALYVIAI" xfId="651"/>
    <cellStyle name="Normal 4 6" xfId="652"/>
    <cellStyle name="Normal 4 6 2" xfId="653"/>
    <cellStyle name="Normal 4 6 3" xfId="654"/>
    <cellStyle name="Normal 4 6 4" xfId="655"/>
    <cellStyle name="Normal 4 6_DALYVIAI" xfId="656"/>
    <cellStyle name="Normal 4 7" xfId="657"/>
    <cellStyle name="Normal 4 7 2" xfId="658"/>
    <cellStyle name="Normal 4 7 3" xfId="659"/>
    <cellStyle name="Normal 4 7 4" xfId="660"/>
    <cellStyle name="Normal 4 7_DALYVIAI" xfId="661"/>
    <cellStyle name="Normal 4 8" xfId="662"/>
    <cellStyle name="Normal 4 8 2" xfId="663"/>
    <cellStyle name="Normal 4 8 3" xfId="664"/>
    <cellStyle name="Normal 4 8 4" xfId="665"/>
    <cellStyle name="Normal 4 8_DALYVIAI" xfId="666"/>
    <cellStyle name="Normal 4 9" xfId="667"/>
    <cellStyle name="Normal 4 9 2" xfId="668"/>
    <cellStyle name="Normal 4 9 2 2" xfId="669"/>
    <cellStyle name="Normal 4 9 2 3" xfId="670"/>
    <cellStyle name="Normal 4 9 2 4" xfId="671"/>
    <cellStyle name="Normal 4 9 2_DALYVIAI" xfId="672"/>
    <cellStyle name="Normal 4 9 3" xfId="673"/>
    <cellStyle name="Normal 4 9 3 2" xfId="674"/>
    <cellStyle name="Normal 4 9 3 3" xfId="675"/>
    <cellStyle name="Normal 4 9 3 4" xfId="676"/>
    <cellStyle name="Normal 4 9 3_DALYVIAI" xfId="677"/>
    <cellStyle name="Normal 4 9 4" xfId="678"/>
    <cellStyle name="Normal 4 9 4 2" xfId="679"/>
    <cellStyle name="Normal 4 9 4 3" xfId="680"/>
    <cellStyle name="Normal 4 9 4 4" xfId="681"/>
    <cellStyle name="Normal 4 9 4_DALYVIAI" xfId="682"/>
    <cellStyle name="Normal 4 9 5" xfId="683"/>
    <cellStyle name="Normal 4 9 5 2" xfId="684"/>
    <cellStyle name="Normal 4 9 5 3" xfId="685"/>
    <cellStyle name="Normal 4 9 5 4" xfId="686"/>
    <cellStyle name="Normal 4 9 5_DALYVIAI" xfId="687"/>
    <cellStyle name="Normal 4 9 6" xfId="688"/>
    <cellStyle name="Normal 4 9 6 2" xfId="689"/>
    <cellStyle name="Normal 4 9 6 3" xfId="690"/>
    <cellStyle name="Normal 4 9 6 4" xfId="691"/>
    <cellStyle name="Normal 4 9 6_DALYVIAI" xfId="692"/>
    <cellStyle name="Normal 4 9 7" xfId="693"/>
    <cellStyle name="Normal 4 9 8" xfId="694"/>
    <cellStyle name="Normal 4 9 9" xfId="695"/>
    <cellStyle name="Normal 4 9_DALYVIAI" xfId="696"/>
    <cellStyle name="Normal 4_DALYVIAI" xfId="697"/>
    <cellStyle name="Normal 46" xfId="698"/>
    <cellStyle name="Normal 5" xfId="699"/>
    <cellStyle name="Normal 5 2" xfId="700"/>
    <cellStyle name="Normal 5 2 2" xfId="701"/>
    <cellStyle name="Normal 5 2 2 2" xfId="702"/>
    <cellStyle name="Normal 5 2 2 3" xfId="703"/>
    <cellStyle name="Normal 5 2 2 4" xfId="704"/>
    <cellStyle name="Normal 5 2 2_DALYVIAI" xfId="705"/>
    <cellStyle name="Normal 5 2 3" xfId="706"/>
    <cellStyle name="Normal 5 2 4" xfId="707"/>
    <cellStyle name="Normal 5 2 5" xfId="708"/>
    <cellStyle name="Normal 5 2_DALYVIAI" xfId="709"/>
    <cellStyle name="Normal 5 3" xfId="710"/>
    <cellStyle name="Normal 5 3 2" xfId="711"/>
    <cellStyle name="Normal 5 3 3" xfId="712"/>
    <cellStyle name="Normal 5 3 4" xfId="713"/>
    <cellStyle name="Normal 5 3_DALYVIAI" xfId="714"/>
    <cellStyle name="Normal 5 4" xfId="715"/>
    <cellStyle name="Normal 5 5" xfId="716"/>
    <cellStyle name="Normal 5_DALYVIAI" xfId="717"/>
    <cellStyle name="Normal 53" xfId="718"/>
    <cellStyle name="Normal 6" xfId="719"/>
    <cellStyle name="Normal 6 2" xfId="720"/>
    <cellStyle name="Normal 6 2 2" xfId="721"/>
    <cellStyle name="Normal 6 2 3" xfId="722"/>
    <cellStyle name="Normal 6 2 4" xfId="723"/>
    <cellStyle name="Normal 6 2_DALYVIAI" xfId="724"/>
    <cellStyle name="Normal 6 3" xfId="725"/>
    <cellStyle name="Normal 6 3 2" xfId="726"/>
    <cellStyle name="Normal 6 3 3" xfId="727"/>
    <cellStyle name="Normal 6 3 4" xfId="728"/>
    <cellStyle name="Normal 6 3_DALYVIAI" xfId="729"/>
    <cellStyle name="Normal 6 4" xfId="730"/>
    <cellStyle name="Normal 6 4 2" xfId="731"/>
    <cellStyle name="Normal 6 4 3" xfId="732"/>
    <cellStyle name="Normal 6 4 4" xfId="733"/>
    <cellStyle name="Normal 6 4_DALYVIAI" xfId="734"/>
    <cellStyle name="Normal 6 5" xfId="735"/>
    <cellStyle name="Normal 6 6" xfId="736"/>
    <cellStyle name="Normal 6 6 2" xfId="737"/>
    <cellStyle name="Normal 6 6 3" xfId="738"/>
    <cellStyle name="Normal 6 6 4" xfId="739"/>
    <cellStyle name="Normal 6 6_DALYVIAI" xfId="740"/>
    <cellStyle name="Normal 6 7" xfId="741"/>
    <cellStyle name="Normal 6 8" xfId="742"/>
    <cellStyle name="Normal 6_DALYVIAI" xfId="743"/>
    <cellStyle name="Normal 7" xfId="744"/>
    <cellStyle name="Normal 7 2" xfId="745"/>
    <cellStyle name="Normal 7 2 2" xfId="746"/>
    <cellStyle name="Normal 7 2 2 2" xfId="747"/>
    <cellStyle name="Normal 7 2 2 3" xfId="748"/>
    <cellStyle name="Normal 7 2 2 4" xfId="749"/>
    <cellStyle name="Normal 7 2 2_DALYVIAI" xfId="750"/>
    <cellStyle name="Normal 7 2 3" xfId="751"/>
    <cellStyle name="Normal 7 2 4" xfId="752"/>
    <cellStyle name="Normal 7 2 5" xfId="753"/>
    <cellStyle name="Normal 7 2_DALYVIAI" xfId="754"/>
    <cellStyle name="Normal 7 3" xfId="755"/>
    <cellStyle name="Normal 7 4" xfId="756"/>
    <cellStyle name="Normal 7 5" xfId="757"/>
    <cellStyle name="Normal 7 6" xfId="758"/>
    <cellStyle name="Normal 7_DALYVIAI" xfId="759"/>
    <cellStyle name="Normal 8" xfId="760"/>
    <cellStyle name="Normal 8 2" xfId="761"/>
    <cellStyle name="Normal 8 2 2" xfId="762"/>
    <cellStyle name="Normal 8 2 2 2" xfId="763"/>
    <cellStyle name="Normal 8 2 2 3" xfId="764"/>
    <cellStyle name="Normal 8 2 2 4" xfId="765"/>
    <cellStyle name="Normal 8 2 2_DALYVIAI" xfId="766"/>
    <cellStyle name="Normal 8 2 3" xfId="767"/>
    <cellStyle name="Normal 8 2 4" xfId="768"/>
    <cellStyle name="Normal 8 2 5" xfId="769"/>
    <cellStyle name="Normal 8 2_DALYVIAI" xfId="770"/>
    <cellStyle name="Normal 8 3" xfId="771"/>
    <cellStyle name="Normal 8 4" xfId="772"/>
    <cellStyle name="Normal 8 4 2" xfId="773"/>
    <cellStyle name="Normal 8 4 3" xfId="774"/>
    <cellStyle name="Normal 8 4 4" xfId="775"/>
    <cellStyle name="Normal 8 4_DALYVIAI" xfId="776"/>
    <cellStyle name="Normal 8 5" xfId="777"/>
    <cellStyle name="Normal 8 6" xfId="778"/>
    <cellStyle name="Normal 8_DALYVIAI" xfId="779"/>
    <cellStyle name="Normal 9" xfId="780"/>
    <cellStyle name="Normal 9 2" xfId="781"/>
    <cellStyle name="Normal 9 2 2" xfId="782"/>
    <cellStyle name="Normal 9 2 3" xfId="783"/>
    <cellStyle name="Normal 9 2 4" xfId="784"/>
    <cellStyle name="Normal 9 2_DALYVIAI" xfId="785"/>
    <cellStyle name="Normal 9 3" xfId="786"/>
    <cellStyle name="Normal 9 3 2" xfId="787"/>
    <cellStyle name="Normal 9 3 2 2" xfId="788"/>
    <cellStyle name="Normal 9 3 2 3" xfId="789"/>
    <cellStyle name="Normal 9 3 2 4" xfId="790"/>
    <cellStyle name="Normal 9 3 2_DALYVIAI" xfId="791"/>
    <cellStyle name="Normal 9 3 3" xfId="792"/>
    <cellStyle name="Normal 9 3 4" xfId="793"/>
    <cellStyle name="Normal 9 3 5" xfId="794"/>
    <cellStyle name="Normal 9 3_DALYVIAI" xfId="795"/>
    <cellStyle name="Normal 9 4" xfId="796"/>
    <cellStyle name="Normal 9 4 2" xfId="797"/>
    <cellStyle name="Normal 9 4 3" xfId="798"/>
    <cellStyle name="Normal 9 4 4" xfId="799"/>
    <cellStyle name="Normal 9 4_DALYVIAI" xfId="800"/>
    <cellStyle name="Normal 9 5" xfId="801"/>
    <cellStyle name="Normal 9 5 2" xfId="802"/>
    <cellStyle name="Normal 9 5 3" xfId="803"/>
    <cellStyle name="Normal 9 5 4" xfId="804"/>
    <cellStyle name="Normal 9 5_DALYVIAI" xfId="805"/>
    <cellStyle name="Normal 9 6" xfId="806"/>
    <cellStyle name="Normal 9 7" xfId="807"/>
    <cellStyle name="Normal 9 7 2" xfId="808"/>
    <cellStyle name="Normal 9 7 3" xfId="809"/>
    <cellStyle name="Normal 9 7 4" xfId="810"/>
    <cellStyle name="Normal 9 7_DALYVIAI" xfId="811"/>
    <cellStyle name="Normal 9 8" xfId="812"/>
    <cellStyle name="Normal 9 9" xfId="813"/>
    <cellStyle name="Normal 9_DALYVIAI" xfId="814"/>
    <cellStyle name="Note" xfId="815"/>
    <cellStyle name="Output" xfId="816"/>
    <cellStyle name="Paprastas 2" xfId="817"/>
    <cellStyle name="Percent" xfId="818"/>
    <cellStyle name="Percent [0]" xfId="819"/>
    <cellStyle name="Percent [00]" xfId="820"/>
    <cellStyle name="Percent [2]" xfId="821"/>
    <cellStyle name="PrePop Currency (0)" xfId="822"/>
    <cellStyle name="PrePop Currency (2)" xfId="823"/>
    <cellStyle name="PrePop Units (0)" xfId="824"/>
    <cellStyle name="PrePop Units (1)" xfId="825"/>
    <cellStyle name="PrePop Units (2)" xfId="826"/>
    <cellStyle name="Text Indent A" xfId="827"/>
    <cellStyle name="Text Indent B" xfId="828"/>
    <cellStyle name="Text Indent C" xfId="829"/>
    <cellStyle name="Title" xfId="830"/>
    <cellStyle name="Total" xfId="831"/>
    <cellStyle name="Walutowy [0]_PLDT" xfId="832"/>
    <cellStyle name="Walutowy_PLDT" xfId="833"/>
    <cellStyle name="Warning Text" xfId="834"/>
    <cellStyle name="Обычный_Итоговый спартакиады 1991-92 г" xfId="8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17</xdr:col>
      <xdr:colOff>457200</xdr:colOff>
      <xdr:row>4</xdr:row>
      <xdr:rowOff>114300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90500"/>
          <a:ext cx="457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17</xdr:col>
      <xdr:colOff>457200</xdr:colOff>
      <xdr:row>4</xdr:row>
      <xdr:rowOff>114300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90500"/>
          <a:ext cx="457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12</xdr:col>
      <xdr:colOff>457200</xdr:colOff>
      <xdr:row>4</xdr:row>
      <xdr:rowOff>104775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9050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14</xdr:col>
      <xdr:colOff>457200</xdr:colOff>
      <xdr:row>4</xdr:row>
      <xdr:rowOff>66675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219075"/>
          <a:ext cx="457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14</xdr:col>
      <xdr:colOff>457200</xdr:colOff>
      <xdr:row>4</xdr:row>
      <xdr:rowOff>76200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19075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0</xdr:rowOff>
    </xdr:from>
    <xdr:to>
      <xdr:col>21</xdr:col>
      <xdr:colOff>457200</xdr:colOff>
      <xdr:row>4</xdr:row>
      <xdr:rowOff>104775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19050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12</xdr:col>
      <xdr:colOff>457200</xdr:colOff>
      <xdr:row>4</xdr:row>
      <xdr:rowOff>114300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9050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</xdr:row>
      <xdr:rowOff>0</xdr:rowOff>
    </xdr:from>
    <xdr:to>
      <xdr:col>28</xdr:col>
      <xdr:colOff>457200</xdr:colOff>
      <xdr:row>4</xdr:row>
      <xdr:rowOff>104775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19050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457200</xdr:colOff>
      <xdr:row>4</xdr:row>
      <xdr:rowOff>114300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19050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457200</xdr:colOff>
      <xdr:row>4</xdr:row>
      <xdr:rowOff>114300</xdr:rowOff>
    </xdr:to>
    <xdr:pic>
      <xdr:nvPicPr>
        <xdr:cNvPr id="2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19050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ep\Downloads\L&#268;%20daugiakov&#279;s%202019-02-14,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Varzybos\protokolai2009ziema\LJnP02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newest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Klaip&#279;dos%20&#269;empionat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-kove M"/>
      <sheetName val="60bb M"/>
      <sheetName val="Aukstis M"/>
      <sheetName val="Rutulys M"/>
      <sheetName val="Tolis M"/>
      <sheetName val="800 M"/>
      <sheetName val="7-kove Jn"/>
      <sheetName val="7-kove V"/>
      <sheetName val="60 V"/>
      <sheetName val="Tolis V"/>
      <sheetName val="Rutulys V"/>
      <sheetName val="Aukstis V"/>
      <sheetName val="60bb V"/>
      <sheetName val="Kartis V"/>
      <sheetName val="1000 V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2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00390625" style="25" customWidth="1"/>
    <col min="2" max="2" width="3.57421875" style="25" customWidth="1"/>
    <col min="3" max="3" width="8.140625" style="25" customWidth="1"/>
    <col min="4" max="4" width="10.8515625" style="25" bestFit="1" customWidth="1"/>
    <col min="5" max="5" width="10.7109375" style="25" bestFit="1" customWidth="1"/>
    <col min="6" max="6" width="10.57421875" style="25" bestFit="1" customWidth="1"/>
    <col min="7" max="7" width="11.421875" style="25" bestFit="1" customWidth="1"/>
    <col min="8" max="8" width="9.28125" style="25" bestFit="1" customWidth="1"/>
    <col min="9" max="9" width="6.421875" style="26" hidden="1" customWidth="1"/>
    <col min="10" max="11" width="7.7109375" style="25" customWidth="1"/>
    <col min="12" max="12" width="8.00390625" style="25" customWidth="1"/>
    <col min="13" max="13" width="7.7109375" style="25" customWidth="1"/>
    <col min="14" max="14" width="8.00390625" style="25" customWidth="1"/>
    <col min="15" max="15" width="7.7109375" style="25" customWidth="1"/>
    <col min="16" max="16" width="8.7109375" style="25" customWidth="1"/>
    <col min="17" max="17" width="9.00390625" style="25" bestFit="1" customWidth="1"/>
    <col min="18" max="18" width="14.8515625" style="25" bestFit="1" customWidth="1"/>
    <col min="19" max="16384" width="9.140625" style="25" customWidth="1"/>
  </cols>
  <sheetData>
    <row r="1" spans="1:13" s="1" customFormat="1" ht="15">
      <c r="A1" s="1" t="s">
        <v>0</v>
      </c>
      <c r="D1" s="2"/>
      <c r="E1" s="3"/>
      <c r="F1" s="3"/>
      <c r="G1" s="3"/>
      <c r="H1" s="4"/>
      <c r="I1" s="4"/>
      <c r="J1" s="4"/>
      <c r="K1" s="5"/>
      <c r="L1" s="6"/>
      <c r="M1" s="6"/>
    </row>
    <row r="2" spans="1:15" s="1" customFormat="1" ht="15">
      <c r="A2" s="1" t="s">
        <v>1</v>
      </c>
      <c r="D2" s="2"/>
      <c r="E2" s="3"/>
      <c r="F2" s="3"/>
      <c r="G2" s="4"/>
      <c r="H2" s="4"/>
      <c r="I2" s="4"/>
      <c r="J2" s="5"/>
      <c r="K2" s="7"/>
      <c r="L2" s="7"/>
      <c r="M2" s="5"/>
      <c r="N2" s="5"/>
      <c r="O2" s="8"/>
    </row>
    <row r="3" spans="1:18" s="16" customFormat="1" ht="12" customHeight="1">
      <c r="A3" s="9"/>
      <c r="B3" s="9"/>
      <c r="C3" s="9"/>
      <c r="D3" s="10"/>
      <c r="E3" s="11"/>
      <c r="F3" s="12"/>
      <c r="G3" s="12"/>
      <c r="H3" s="12"/>
      <c r="I3" s="12"/>
      <c r="J3" s="13"/>
      <c r="K3" s="13"/>
      <c r="L3" s="14"/>
      <c r="M3" s="14"/>
      <c r="N3" s="14"/>
      <c r="O3" s="14"/>
      <c r="P3" s="14"/>
      <c r="Q3" s="14"/>
      <c r="R3" s="15"/>
    </row>
    <row r="4" spans="3:18" s="17" customFormat="1" ht="15.75" customHeight="1">
      <c r="C4" s="18" t="s">
        <v>2</v>
      </c>
      <c r="E4" s="19"/>
      <c r="F4" s="20"/>
      <c r="G4" s="20"/>
      <c r="H4" s="20"/>
      <c r="I4" s="20"/>
      <c r="J4" s="21"/>
      <c r="K4" s="21"/>
      <c r="L4" s="22"/>
      <c r="M4" s="22"/>
      <c r="N4" s="22"/>
      <c r="O4" s="22"/>
      <c r="P4" s="22"/>
      <c r="Q4" s="22"/>
      <c r="R4" s="23"/>
    </row>
    <row r="5" ht="15.75" customHeight="1" thickBot="1">
      <c r="A5" s="24">
        <v>1.1574074074074073E-05</v>
      </c>
    </row>
    <row r="6" spans="1:18" s="29" customFormat="1" ht="15.75" customHeight="1">
      <c r="A6" s="282" t="s">
        <v>3</v>
      </c>
      <c r="B6" s="284" t="s">
        <v>4</v>
      </c>
      <c r="C6" s="286" t="s">
        <v>5</v>
      </c>
      <c r="D6" s="288" t="s">
        <v>6</v>
      </c>
      <c r="E6" s="290" t="s">
        <v>7</v>
      </c>
      <c r="F6" s="284" t="s">
        <v>8</v>
      </c>
      <c r="G6" s="284" t="s">
        <v>9</v>
      </c>
      <c r="H6" s="294" t="s">
        <v>10</v>
      </c>
      <c r="I6" s="296" t="s">
        <v>11</v>
      </c>
      <c r="J6" s="284" t="s">
        <v>12</v>
      </c>
      <c r="K6" s="284" t="s">
        <v>13</v>
      </c>
      <c r="L6" s="27" t="s">
        <v>14</v>
      </c>
      <c r="M6" s="284" t="s">
        <v>15</v>
      </c>
      <c r="N6" s="28" t="s">
        <v>16</v>
      </c>
      <c r="O6" s="284" t="s">
        <v>17</v>
      </c>
      <c r="P6" s="284" t="s">
        <v>18</v>
      </c>
      <c r="Q6" s="284" t="s">
        <v>19</v>
      </c>
      <c r="R6" s="292" t="s">
        <v>20</v>
      </c>
    </row>
    <row r="7" spans="1:18" s="32" customFormat="1" ht="15.75" customHeight="1" thickBot="1">
      <c r="A7" s="283"/>
      <c r="B7" s="285"/>
      <c r="C7" s="287"/>
      <c r="D7" s="289"/>
      <c r="E7" s="291"/>
      <c r="F7" s="285"/>
      <c r="G7" s="285"/>
      <c r="H7" s="295"/>
      <c r="I7" s="297"/>
      <c r="J7" s="285"/>
      <c r="K7" s="285"/>
      <c r="L7" s="30" t="s">
        <v>21</v>
      </c>
      <c r="M7" s="285"/>
      <c r="N7" s="31" t="s">
        <v>22</v>
      </c>
      <c r="O7" s="285"/>
      <c r="P7" s="285"/>
      <c r="Q7" s="285"/>
      <c r="R7" s="293"/>
    </row>
    <row r="8" spans="1:20" ht="15.75" customHeight="1">
      <c r="A8" s="33">
        <v>1</v>
      </c>
      <c r="B8" s="34">
        <v>263</v>
      </c>
      <c r="C8" s="35" t="s">
        <v>29</v>
      </c>
      <c r="D8" s="36" t="s">
        <v>30</v>
      </c>
      <c r="E8" s="37" t="s">
        <v>31</v>
      </c>
      <c r="F8" s="38" t="s">
        <v>32</v>
      </c>
      <c r="G8" s="62" t="s">
        <v>33</v>
      </c>
      <c r="H8" s="40" t="s">
        <v>34</v>
      </c>
      <c r="I8" s="41">
        <v>16</v>
      </c>
      <c r="J8" s="42">
        <v>7.73</v>
      </c>
      <c r="K8" s="42">
        <v>6.13</v>
      </c>
      <c r="L8" s="42">
        <v>13.21</v>
      </c>
      <c r="M8" s="43">
        <v>1.75</v>
      </c>
      <c r="N8" s="43">
        <v>8.99</v>
      </c>
      <c r="O8" s="44">
        <v>3</v>
      </c>
      <c r="P8" s="45">
        <v>0.0022680555555555557</v>
      </c>
      <c r="Q8" s="46">
        <f>SUM(J9:P9)</f>
        <v>4141</v>
      </c>
      <c r="R8" s="66" t="s">
        <v>48</v>
      </c>
      <c r="T8" s="48"/>
    </row>
    <row r="9" spans="1:20" ht="15.75" customHeight="1">
      <c r="A9" s="49">
        <f>A8</f>
        <v>1</v>
      </c>
      <c r="B9" s="50"/>
      <c r="C9" s="51"/>
      <c r="D9" s="52"/>
      <c r="E9" s="53"/>
      <c r="F9" s="54"/>
      <c r="G9" s="55"/>
      <c r="H9" s="56"/>
      <c r="I9" s="57"/>
      <c r="J9" s="58">
        <f>IF(ISBLANK(J8),"",TRUNC(58.015*(11.5-J8)^1.81))</f>
        <v>640</v>
      </c>
      <c r="K9" s="59">
        <f>IF(ISBLANK(K8),"",TRUNC(0.14354*(K8*100-220)^1.4))</f>
        <v>615</v>
      </c>
      <c r="L9" s="58">
        <f>IF(ISBLANK(L8),"",TRUNC(51.39*(L8-1.5)^1.05))</f>
        <v>680</v>
      </c>
      <c r="M9" s="59">
        <f>IF(ISBLANK(M8),"",TRUNC(0.8465*(M8*100-75)^1.42))</f>
        <v>585</v>
      </c>
      <c r="N9" s="59">
        <f>IF(ISBLANK(N8),"",TRUNC(20.5173*(15.5-N8)^1.92))</f>
        <v>748</v>
      </c>
      <c r="O9" s="59">
        <f>IF(ISBLANK(O8),"",TRUNC(0.2797*(O8*100-100)^1.35))</f>
        <v>357</v>
      </c>
      <c r="P9" s="59">
        <f>IF(ISBLANK(P8),"",INT(0.08713*(305.5-(P8/$A$5))^1.85))</f>
        <v>516</v>
      </c>
      <c r="Q9" s="60">
        <f>Q8</f>
        <v>4141</v>
      </c>
      <c r="R9" s="61"/>
      <c r="T9" s="48"/>
    </row>
    <row r="10" spans="1:20" ht="15.75" customHeight="1">
      <c r="A10" s="33">
        <v>2</v>
      </c>
      <c r="B10" s="34">
        <v>16</v>
      </c>
      <c r="C10" s="35" t="s">
        <v>23</v>
      </c>
      <c r="D10" s="36" t="s">
        <v>24</v>
      </c>
      <c r="E10" s="37" t="s">
        <v>25</v>
      </c>
      <c r="F10" s="38" t="s">
        <v>26</v>
      </c>
      <c r="G10" s="39" t="s">
        <v>27</v>
      </c>
      <c r="H10" s="40"/>
      <c r="I10" s="41">
        <v>16</v>
      </c>
      <c r="J10" s="42">
        <v>7.77</v>
      </c>
      <c r="K10" s="42">
        <v>6.29</v>
      </c>
      <c r="L10" s="42">
        <v>11.67</v>
      </c>
      <c r="M10" s="43">
        <v>1.72</v>
      </c>
      <c r="N10" s="43">
        <v>9.78</v>
      </c>
      <c r="O10" s="44">
        <v>2.9</v>
      </c>
      <c r="P10" s="45">
        <v>0.002233449074074074</v>
      </c>
      <c r="Q10" s="46">
        <f>SUM(J11:P11)</f>
        <v>3883</v>
      </c>
      <c r="R10" s="47" t="s">
        <v>28</v>
      </c>
      <c r="T10" s="4"/>
    </row>
    <row r="11" spans="1:20" ht="15.75" customHeight="1">
      <c r="A11" s="49">
        <f>A10</f>
        <v>2</v>
      </c>
      <c r="B11" s="50"/>
      <c r="C11" s="51"/>
      <c r="D11" s="52"/>
      <c r="E11" s="53"/>
      <c r="F11" s="54"/>
      <c r="G11" s="55"/>
      <c r="H11" s="56"/>
      <c r="I11" s="57"/>
      <c r="J11" s="58">
        <f>IF(ISBLANK(J10),"",TRUNC(58.015*(11.5-J10)^1.81))</f>
        <v>628</v>
      </c>
      <c r="K11" s="59">
        <f>IF(ISBLANK(K10),"",TRUNC(0.14354*(K10*100-220)^1.4))</f>
        <v>650</v>
      </c>
      <c r="L11" s="58">
        <f>IF(ISBLANK(L10),"",TRUNC(51.39*(L10-1.5)^1.05))</f>
        <v>586</v>
      </c>
      <c r="M11" s="59">
        <f>IF(ISBLANK(M10),"",TRUNC(0.8465*(M10*100-75)^1.42))</f>
        <v>560</v>
      </c>
      <c r="N11" s="59">
        <f>IF(ISBLANK(N10),"",TRUNC(20.5173*(15.5-N10)^1.92))</f>
        <v>583</v>
      </c>
      <c r="O11" s="59">
        <f>IF(ISBLANK(O10),"",TRUNC(0.2797*(O10*100-100)^1.35))</f>
        <v>333</v>
      </c>
      <c r="P11" s="59">
        <f>IF(ISBLANK(P10),"",INT(0.08713*(305.5-(P10/$A$5))^1.85))</f>
        <v>543</v>
      </c>
      <c r="Q11" s="60">
        <f>Q10</f>
        <v>3883</v>
      </c>
      <c r="R11" s="61"/>
      <c r="T11" s="4"/>
    </row>
    <row r="12" spans="1:20" ht="15.75" customHeight="1">
      <c r="A12" s="33">
        <v>3</v>
      </c>
      <c r="B12" s="34">
        <v>285</v>
      </c>
      <c r="C12" s="35" t="s">
        <v>35</v>
      </c>
      <c r="D12" s="36" t="s">
        <v>36</v>
      </c>
      <c r="E12" s="37" t="s">
        <v>37</v>
      </c>
      <c r="F12" s="63" t="s">
        <v>38</v>
      </c>
      <c r="G12" s="39" t="s">
        <v>39</v>
      </c>
      <c r="H12" s="40" t="s">
        <v>40</v>
      </c>
      <c r="I12" s="41">
        <v>22</v>
      </c>
      <c r="J12" s="42">
        <v>7.74</v>
      </c>
      <c r="K12" s="42">
        <v>5.69</v>
      </c>
      <c r="L12" s="42">
        <v>12.12</v>
      </c>
      <c r="M12" s="43">
        <v>1.69</v>
      </c>
      <c r="N12" s="43">
        <v>9.88</v>
      </c>
      <c r="O12" s="44">
        <v>3.3</v>
      </c>
      <c r="P12" s="45">
        <v>0.0022197916666666664</v>
      </c>
      <c r="Q12" s="46">
        <f>SUM(J13:P13)</f>
        <v>3856</v>
      </c>
      <c r="R12" s="64" t="s">
        <v>41</v>
      </c>
      <c r="T12" s="48"/>
    </row>
    <row r="13" spans="1:20" ht="15.75" customHeight="1">
      <c r="A13" s="49">
        <f>A12</f>
        <v>3</v>
      </c>
      <c r="B13" s="50"/>
      <c r="C13" s="51"/>
      <c r="D13" s="52"/>
      <c r="E13" s="53"/>
      <c r="F13" s="54"/>
      <c r="G13" s="55"/>
      <c r="H13" s="56"/>
      <c r="I13" s="57"/>
      <c r="J13" s="58">
        <f>IF(ISBLANK(J12),"",TRUNC(58.015*(11.5-J12)^1.81))</f>
        <v>637</v>
      </c>
      <c r="K13" s="59">
        <f>IF(ISBLANK(K12),"",TRUNC(0.14354*(K12*100-220)^1.4))</f>
        <v>521</v>
      </c>
      <c r="L13" s="58">
        <f>IF(ISBLANK(L12),"",TRUNC(51.39*(L12-1.5)^1.05))</f>
        <v>614</v>
      </c>
      <c r="M13" s="59">
        <f>IF(ISBLANK(M12),"",TRUNC(0.8465*(M12*100-75)^1.42))</f>
        <v>536</v>
      </c>
      <c r="N13" s="59">
        <f>IF(ISBLANK(N12),"",TRUNC(20.5173*(15.5-N12)^1.92))</f>
        <v>564</v>
      </c>
      <c r="O13" s="59">
        <f>IF(ISBLANK(O12),"",TRUNC(0.2797*(O12*100-100)^1.35))</f>
        <v>431</v>
      </c>
      <c r="P13" s="59">
        <f>IF(ISBLANK(P12),"",INT(0.08713*(305.5-(P12/$A$5))^1.85))</f>
        <v>553</v>
      </c>
      <c r="Q13" s="60">
        <f>Q12</f>
        <v>3856</v>
      </c>
      <c r="R13" s="61"/>
      <c r="T13" s="65"/>
    </row>
    <row r="14" spans="1:20" ht="15.75" customHeight="1">
      <c r="A14" s="33">
        <v>4</v>
      </c>
      <c r="B14" s="34">
        <v>264</v>
      </c>
      <c r="C14" s="35" t="s">
        <v>45</v>
      </c>
      <c r="D14" s="36" t="s">
        <v>46</v>
      </c>
      <c r="E14" s="37" t="s">
        <v>47</v>
      </c>
      <c r="F14" s="38" t="s">
        <v>32</v>
      </c>
      <c r="G14" s="62" t="s">
        <v>33</v>
      </c>
      <c r="H14" s="40" t="s">
        <v>34</v>
      </c>
      <c r="I14" s="41">
        <v>18</v>
      </c>
      <c r="J14" s="42">
        <v>7.96</v>
      </c>
      <c r="K14" s="42">
        <v>5.59</v>
      </c>
      <c r="L14" s="42">
        <v>11.72</v>
      </c>
      <c r="M14" s="43">
        <v>1.66</v>
      </c>
      <c r="N14" s="43">
        <v>9.67</v>
      </c>
      <c r="O14" s="44">
        <v>2.6</v>
      </c>
      <c r="P14" s="45">
        <v>0.002177777777777778</v>
      </c>
      <c r="Q14" s="46">
        <f>SUM(J15:P15)</f>
        <v>3628</v>
      </c>
      <c r="R14" s="66" t="s">
        <v>48</v>
      </c>
      <c r="T14" s="65"/>
    </row>
    <row r="15" spans="1:18" ht="15.75" customHeight="1">
      <c r="A15" s="49">
        <f>A14</f>
        <v>4</v>
      </c>
      <c r="B15" s="50"/>
      <c r="C15" s="51"/>
      <c r="D15" s="52"/>
      <c r="E15" s="53"/>
      <c r="F15" s="54"/>
      <c r="G15" s="55"/>
      <c r="H15" s="56"/>
      <c r="I15" s="57"/>
      <c r="J15" s="58">
        <f>IF(ISBLANK(J14),"",TRUNC(58.015*(11.5-J14)^1.81))</f>
        <v>571</v>
      </c>
      <c r="K15" s="59">
        <f>IF(ISBLANK(K14),"",TRUNC(0.14354*(K14*100-220)^1.4))</f>
        <v>500</v>
      </c>
      <c r="L15" s="58">
        <f>IF(ISBLANK(L14),"",TRUNC(51.39*(L14-1.5)^1.05))</f>
        <v>589</v>
      </c>
      <c r="M15" s="59">
        <f>IF(ISBLANK(M14),"",TRUNC(0.8465*(M14*100-75)^1.42))</f>
        <v>512</v>
      </c>
      <c r="N15" s="59">
        <f>IF(ISBLANK(N14),"",TRUNC(20.5173*(15.5-N14)^1.92))</f>
        <v>605</v>
      </c>
      <c r="O15" s="59">
        <f>IF(ISBLANK(O14),"",TRUNC(0.2797*(O14*100-100)^1.35))</f>
        <v>264</v>
      </c>
      <c r="P15" s="59">
        <f>IF(ISBLANK(P14),"",INT(0.08713*(305.5-(P14/$A$5))^1.85))</f>
        <v>587</v>
      </c>
      <c r="Q15" s="60">
        <f>Q14</f>
        <v>3628</v>
      </c>
      <c r="R15" s="61"/>
    </row>
    <row r="16" spans="1:18" ht="15.75" customHeight="1">
      <c r="A16" s="33">
        <v>5</v>
      </c>
      <c r="B16" s="34">
        <v>326</v>
      </c>
      <c r="C16" s="35" t="s">
        <v>42</v>
      </c>
      <c r="D16" s="36" t="s">
        <v>43</v>
      </c>
      <c r="E16" s="37" t="s">
        <v>44</v>
      </c>
      <c r="F16" s="38" t="s">
        <v>26</v>
      </c>
      <c r="G16" s="39" t="s">
        <v>27</v>
      </c>
      <c r="H16" s="40"/>
      <c r="I16" s="41">
        <v>28</v>
      </c>
      <c r="J16" s="42">
        <v>7.73</v>
      </c>
      <c r="K16" s="42">
        <v>5.58</v>
      </c>
      <c r="L16" s="42">
        <v>11.42</v>
      </c>
      <c r="M16" s="43">
        <v>1.72</v>
      </c>
      <c r="N16" s="43">
        <v>9.56</v>
      </c>
      <c r="O16" s="44">
        <v>2.6</v>
      </c>
      <c r="P16" s="45">
        <v>0.0024415509259259256</v>
      </c>
      <c r="Q16" s="46">
        <f>SUM(J17:P17)</f>
        <v>3553</v>
      </c>
      <c r="R16" s="47" t="s">
        <v>28</v>
      </c>
    </row>
    <row r="17" spans="1:18" ht="15.75" customHeight="1">
      <c r="A17" s="49">
        <f>A16</f>
        <v>5</v>
      </c>
      <c r="B17" s="50"/>
      <c r="C17" s="51"/>
      <c r="D17" s="52"/>
      <c r="E17" s="53"/>
      <c r="F17" s="54"/>
      <c r="G17" s="55"/>
      <c r="H17" s="56"/>
      <c r="I17" s="57"/>
      <c r="J17" s="58">
        <f>IF(ISBLANK(J16),"",TRUNC(58.015*(11.5-J16)^1.81))</f>
        <v>640</v>
      </c>
      <c r="K17" s="59">
        <f>IF(ISBLANK(K16),"",TRUNC(0.14354*(K16*100-220)^1.4))</f>
        <v>498</v>
      </c>
      <c r="L17" s="58">
        <f>IF(ISBLANK(L16),"",TRUNC(51.39*(L16-1.5)^1.05))</f>
        <v>571</v>
      </c>
      <c r="M17" s="59">
        <f>IF(ISBLANK(M16),"",TRUNC(0.8465*(M16*100-75)^1.42))</f>
        <v>560</v>
      </c>
      <c r="N17" s="59">
        <f>IF(ISBLANK(N16),"",TRUNC(20.5173*(15.5-N16)^1.92))</f>
        <v>627</v>
      </c>
      <c r="O17" s="59">
        <f>IF(ISBLANK(O16),"",TRUNC(0.2797*(O16*100-100)^1.35))</f>
        <v>264</v>
      </c>
      <c r="P17" s="59">
        <f>IF(ISBLANK(P16),"",INT(0.08713*(305.5-(P16/$A$5))^1.85))</f>
        <v>393</v>
      </c>
      <c r="Q17" s="60">
        <f>Q16</f>
        <v>3553</v>
      </c>
      <c r="R17" s="61"/>
    </row>
    <row r="18" spans="1:18" ht="15.75" customHeight="1">
      <c r="A18" s="33">
        <v>6</v>
      </c>
      <c r="B18" s="34">
        <v>157</v>
      </c>
      <c r="C18" s="35" t="s">
        <v>52</v>
      </c>
      <c r="D18" s="36" t="s">
        <v>53</v>
      </c>
      <c r="E18" s="37" t="s">
        <v>54</v>
      </c>
      <c r="F18" s="38" t="s">
        <v>55</v>
      </c>
      <c r="G18" s="39" t="s">
        <v>56</v>
      </c>
      <c r="H18" s="40" t="s">
        <v>57</v>
      </c>
      <c r="I18" s="41">
        <v>36</v>
      </c>
      <c r="J18" s="42">
        <v>8.22</v>
      </c>
      <c r="K18" s="42">
        <v>4.61</v>
      </c>
      <c r="L18" s="42">
        <v>11.23</v>
      </c>
      <c r="M18" s="43">
        <v>1.54</v>
      </c>
      <c r="N18" s="43">
        <v>9.95</v>
      </c>
      <c r="O18" s="44">
        <v>3</v>
      </c>
      <c r="P18" s="45">
        <v>0.002220138888888889</v>
      </c>
      <c r="Q18" s="46">
        <f>SUM(J19:P19)</f>
        <v>3248</v>
      </c>
      <c r="R18" s="47" t="s">
        <v>58</v>
      </c>
    </row>
    <row r="19" spans="1:18" ht="15.75" customHeight="1">
      <c r="A19" s="49">
        <f>A18</f>
        <v>6</v>
      </c>
      <c r="B19" s="50"/>
      <c r="C19" s="51"/>
      <c r="D19" s="52"/>
      <c r="E19" s="53"/>
      <c r="F19" s="54"/>
      <c r="G19" s="55"/>
      <c r="H19" s="56"/>
      <c r="I19" s="57"/>
      <c r="J19" s="58">
        <f>IF(ISBLANK(J18),"",TRUNC(58.015*(11.5-J18)^1.81))</f>
        <v>498</v>
      </c>
      <c r="K19" s="59">
        <f>IF(ISBLANK(K18),"",TRUNC(0.14354*(K18*100-220)^1.4))</f>
        <v>310</v>
      </c>
      <c r="L19" s="58">
        <f>IF(ISBLANK(L18),"",TRUNC(51.39*(L18-1.5)^1.05))</f>
        <v>560</v>
      </c>
      <c r="M19" s="59">
        <f>IF(ISBLANK(M18),"",TRUNC(0.8465*(M18*100-75)^1.42))</f>
        <v>419</v>
      </c>
      <c r="N19" s="59">
        <f>IF(ISBLANK(N18),"",TRUNC(20.5173*(15.5-N18)^1.92))</f>
        <v>551</v>
      </c>
      <c r="O19" s="59">
        <f>IF(ISBLANK(O18),"",TRUNC(0.2797*(O18*100-100)^1.35))</f>
        <v>357</v>
      </c>
      <c r="P19" s="59">
        <f>IF(ISBLANK(P18),"",INT(0.08713*(305.5-(P18/$A$5))^1.85))</f>
        <v>553</v>
      </c>
      <c r="Q19" s="60">
        <f>Q18</f>
        <v>3248</v>
      </c>
      <c r="R19" s="61"/>
    </row>
    <row r="20" spans="1:18" ht="15.75" customHeight="1">
      <c r="A20" s="33">
        <v>7</v>
      </c>
      <c r="B20" s="34">
        <v>17</v>
      </c>
      <c r="C20" s="35" t="s">
        <v>49</v>
      </c>
      <c r="D20" s="36" t="s">
        <v>50</v>
      </c>
      <c r="E20" s="37" t="s">
        <v>51</v>
      </c>
      <c r="F20" s="38" t="s">
        <v>26</v>
      </c>
      <c r="G20" s="39" t="s">
        <v>27</v>
      </c>
      <c r="H20" s="40"/>
      <c r="I20" s="41">
        <v>16</v>
      </c>
      <c r="J20" s="42">
        <v>8.24</v>
      </c>
      <c r="K20" s="42">
        <v>4.96</v>
      </c>
      <c r="L20" s="42">
        <v>7.67</v>
      </c>
      <c r="M20" s="43">
        <v>1.48</v>
      </c>
      <c r="N20" s="43">
        <v>11.61</v>
      </c>
      <c r="O20" s="44">
        <v>2.4</v>
      </c>
      <c r="P20" s="45">
        <v>0.002392013888888889</v>
      </c>
      <c r="Q20" s="46">
        <f>SUM(J21:P21)</f>
        <v>2513</v>
      </c>
      <c r="R20" s="47" t="s">
        <v>28</v>
      </c>
    </row>
    <row r="21" spans="1:18" ht="15.75" customHeight="1">
      <c r="A21" s="49">
        <f>A20</f>
        <v>7</v>
      </c>
      <c r="B21" s="50"/>
      <c r="C21" s="51"/>
      <c r="D21" s="52"/>
      <c r="E21" s="53"/>
      <c r="F21" s="54"/>
      <c r="G21" s="55"/>
      <c r="H21" s="56"/>
      <c r="I21" s="57"/>
      <c r="J21" s="58">
        <f>IF(ISBLANK(J20),"",TRUNC(58.015*(11.5-J20)^1.81))</f>
        <v>492</v>
      </c>
      <c r="K21" s="59">
        <f>IF(ISBLANK(K20),"",TRUNC(0.14354*(K20*100-220)^1.4))</f>
        <v>375</v>
      </c>
      <c r="L21" s="58">
        <f>IF(ISBLANK(L20),"",TRUNC(51.39*(L20-1.5)^1.05))</f>
        <v>347</v>
      </c>
      <c r="M21" s="59">
        <f>IF(ISBLANK(M20),"",TRUNC(0.8465*(M20*100-75)^1.42))</f>
        <v>374</v>
      </c>
      <c r="N21" s="59">
        <f>IF(ISBLANK(N20),"",TRUNC(20.5173*(15.5-N20)^1.92))</f>
        <v>278</v>
      </c>
      <c r="O21" s="59">
        <f>IF(ISBLANK(O20),"",TRUNC(0.2797*(O20*100-100)^1.35))</f>
        <v>220</v>
      </c>
      <c r="P21" s="59">
        <f>IF(ISBLANK(P20),"",INT(0.08713*(305.5-(P20/$A$5))^1.85))</f>
        <v>427</v>
      </c>
      <c r="Q21" s="60">
        <f>Q20</f>
        <v>2513</v>
      </c>
      <c r="R21" s="61"/>
    </row>
  </sheetData>
  <sheetProtection/>
  <mergeCells count="16"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M6:M7"/>
    <mergeCell ref="A6:A7"/>
    <mergeCell ref="B6:B7"/>
    <mergeCell ref="C6:C7"/>
    <mergeCell ref="D6:D7"/>
    <mergeCell ref="E6:E7"/>
    <mergeCell ref="F6:F7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5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1" max="1" width="5.00390625" style="25" customWidth="1"/>
    <col min="2" max="2" width="3.57421875" style="25" customWidth="1"/>
    <col min="3" max="3" width="8.7109375" style="25" customWidth="1"/>
    <col min="4" max="4" width="11.00390625" style="25" bestFit="1" customWidth="1"/>
    <col min="5" max="5" width="10.7109375" style="25" bestFit="1" customWidth="1"/>
    <col min="6" max="6" width="8.00390625" style="25" bestFit="1" customWidth="1"/>
    <col min="7" max="7" width="5.421875" style="25" bestFit="1" customWidth="1"/>
    <col min="8" max="8" width="8.28125" style="25" bestFit="1" customWidth="1"/>
    <col min="9" max="9" width="8.00390625" style="26" bestFit="1" customWidth="1"/>
    <col min="10" max="13" width="8.28125" style="25" customWidth="1"/>
    <col min="14" max="14" width="8.57421875" style="25" customWidth="1"/>
    <col min="15" max="15" width="8.28125" style="25" customWidth="1"/>
    <col min="16" max="16" width="9.140625" style="25" customWidth="1"/>
    <col min="17" max="17" width="9.00390625" style="25" bestFit="1" customWidth="1"/>
    <col min="18" max="18" width="15.421875" style="25" bestFit="1" customWidth="1"/>
    <col min="19" max="16384" width="9.140625" style="25" customWidth="1"/>
  </cols>
  <sheetData>
    <row r="1" spans="1:13" s="1" customFormat="1" ht="15">
      <c r="A1" s="1" t="s">
        <v>59</v>
      </c>
      <c r="D1" s="2"/>
      <c r="E1" s="3"/>
      <c r="F1" s="3"/>
      <c r="G1" s="3"/>
      <c r="H1" s="4"/>
      <c r="I1" s="4"/>
      <c r="J1" s="4"/>
      <c r="K1" s="5"/>
      <c r="L1" s="6"/>
      <c r="M1" s="6"/>
    </row>
    <row r="2" spans="1:15" s="1" customFormat="1" ht="15">
      <c r="A2" s="1" t="s">
        <v>1</v>
      </c>
      <c r="D2" s="2"/>
      <c r="E2" s="3"/>
      <c r="F2" s="3"/>
      <c r="G2" s="4"/>
      <c r="H2" s="4"/>
      <c r="I2" s="4"/>
      <c r="J2" s="5"/>
      <c r="K2" s="7"/>
      <c r="L2" s="7"/>
      <c r="M2" s="5"/>
      <c r="N2" s="5"/>
      <c r="O2" s="8"/>
    </row>
    <row r="3" spans="1:18" s="16" customFormat="1" ht="12" customHeight="1">
      <c r="A3" s="9"/>
      <c r="B3" s="9"/>
      <c r="C3" s="9"/>
      <c r="D3" s="10"/>
      <c r="E3" s="11"/>
      <c r="F3" s="12"/>
      <c r="G3" s="12"/>
      <c r="H3" s="12"/>
      <c r="I3" s="12"/>
      <c r="J3" s="13"/>
      <c r="K3" s="13"/>
      <c r="L3" s="14"/>
      <c r="M3" s="14"/>
      <c r="N3" s="14"/>
      <c r="O3" s="14"/>
      <c r="P3" s="14"/>
      <c r="Q3" s="14"/>
      <c r="R3" s="15"/>
    </row>
    <row r="4" spans="3:18" s="17" customFormat="1" ht="15.75" customHeight="1">
      <c r="C4" s="18" t="s">
        <v>60</v>
      </c>
      <c r="E4" s="19"/>
      <c r="F4" s="20"/>
      <c r="G4" s="20"/>
      <c r="H4" s="20"/>
      <c r="I4" s="67" t="s">
        <v>61</v>
      </c>
      <c r="J4" s="21"/>
      <c r="K4" s="21"/>
      <c r="L4" s="22"/>
      <c r="M4" s="22"/>
      <c r="N4" s="22"/>
      <c r="O4" s="22"/>
      <c r="P4" s="22"/>
      <c r="Q4" s="22"/>
      <c r="R4" s="23"/>
    </row>
    <row r="5" ht="15.75" customHeight="1" thickBot="1">
      <c r="A5" s="24">
        <v>1.1574074074074073E-05</v>
      </c>
    </row>
    <row r="6" spans="1:18" s="29" customFormat="1" ht="15.75" customHeight="1">
      <c r="A6" s="282" t="s">
        <v>3</v>
      </c>
      <c r="B6" s="284" t="s">
        <v>4</v>
      </c>
      <c r="C6" s="286" t="s">
        <v>5</v>
      </c>
      <c r="D6" s="288" t="s">
        <v>6</v>
      </c>
      <c r="E6" s="290" t="s">
        <v>7</v>
      </c>
      <c r="F6" s="284" t="s">
        <v>8</v>
      </c>
      <c r="G6" s="284" t="s">
        <v>9</v>
      </c>
      <c r="H6" s="294" t="s">
        <v>10</v>
      </c>
      <c r="I6" s="296" t="s">
        <v>11</v>
      </c>
      <c r="J6" s="284" t="s">
        <v>12</v>
      </c>
      <c r="K6" s="284" t="s">
        <v>13</v>
      </c>
      <c r="L6" s="284" t="s">
        <v>14</v>
      </c>
      <c r="M6" s="284" t="s">
        <v>15</v>
      </c>
      <c r="N6" s="284" t="s">
        <v>16</v>
      </c>
      <c r="O6" s="284" t="s">
        <v>17</v>
      </c>
      <c r="P6" s="284" t="s">
        <v>18</v>
      </c>
      <c r="Q6" s="284" t="s">
        <v>19</v>
      </c>
      <c r="R6" s="292" t="s">
        <v>20</v>
      </c>
    </row>
    <row r="7" spans="1:18" s="32" customFormat="1" ht="15.75" customHeight="1" thickBot="1">
      <c r="A7" s="283"/>
      <c r="B7" s="285"/>
      <c r="C7" s="287"/>
      <c r="D7" s="289"/>
      <c r="E7" s="291"/>
      <c r="F7" s="285"/>
      <c r="G7" s="285"/>
      <c r="H7" s="295"/>
      <c r="I7" s="297"/>
      <c r="J7" s="285"/>
      <c r="K7" s="285"/>
      <c r="L7" s="329"/>
      <c r="M7" s="285"/>
      <c r="N7" s="329"/>
      <c r="O7" s="285"/>
      <c r="P7" s="285"/>
      <c r="Q7" s="285"/>
      <c r="R7" s="293"/>
    </row>
    <row r="8" spans="1:18" ht="15.75" customHeight="1">
      <c r="A8" s="33">
        <v>1</v>
      </c>
      <c r="B8" s="34">
        <v>55</v>
      </c>
      <c r="C8" s="35" t="s">
        <v>62</v>
      </c>
      <c r="D8" s="36" t="s">
        <v>63</v>
      </c>
      <c r="E8" s="37" t="s">
        <v>64</v>
      </c>
      <c r="F8" s="38" t="s">
        <v>65</v>
      </c>
      <c r="G8" s="39" t="s">
        <v>66</v>
      </c>
      <c r="H8" s="40" t="s">
        <v>67</v>
      </c>
      <c r="I8" s="68">
        <f>IF(ISBLANK(Q8),"",TRUNC(0.00000187689*(Q8+51245.8)^2)-5000)*2</f>
        <v>2014</v>
      </c>
      <c r="J8" s="42">
        <v>7.25</v>
      </c>
      <c r="K8" s="42">
        <v>6.86</v>
      </c>
      <c r="L8" s="42">
        <v>13.66</v>
      </c>
      <c r="M8" s="43">
        <v>1.99</v>
      </c>
      <c r="N8" s="43">
        <v>8.6</v>
      </c>
      <c r="O8" s="44">
        <v>4.3</v>
      </c>
      <c r="P8" s="45">
        <v>0.002026851851851852</v>
      </c>
      <c r="Q8" s="46">
        <f>SUM(J9:P9)</f>
        <v>5330</v>
      </c>
      <c r="R8" s="47" t="s">
        <v>68</v>
      </c>
    </row>
    <row r="9" spans="1:18" ht="15.75" customHeight="1">
      <c r="A9" s="49">
        <f>A8</f>
        <v>1</v>
      </c>
      <c r="B9" s="50"/>
      <c r="C9" s="51"/>
      <c r="D9" s="52"/>
      <c r="E9" s="53"/>
      <c r="F9" s="54"/>
      <c r="G9" s="55"/>
      <c r="H9" s="56"/>
      <c r="I9" s="57"/>
      <c r="J9" s="58">
        <f>IF(ISBLANK(J8),"",TRUNC(58.015*(11.5-J8)^1.81))</f>
        <v>796</v>
      </c>
      <c r="K9" s="59">
        <f>IF(ISBLANK(K8),"",TRUNC(0.14354*(K8*100-220)^1.4))</f>
        <v>781</v>
      </c>
      <c r="L9" s="58">
        <f>IF(ISBLANK(L8),"",TRUNC(51.39*(L8-1.5)^1.05))</f>
        <v>708</v>
      </c>
      <c r="M9" s="59">
        <f>IF(ISBLANK(M8),"",TRUNC(0.8465*(M8*100-75)^1.42))</f>
        <v>794</v>
      </c>
      <c r="N9" s="59">
        <f>IF(ISBLANK(N8),"",TRUNC(20.5173*(15.5-N8)^1.92))</f>
        <v>836</v>
      </c>
      <c r="O9" s="59">
        <f>IF(ISBLANK(O8),"",TRUNC(0.2797*(O8*100-100)^1.35))</f>
        <v>702</v>
      </c>
      <c r="P9" s="59">
        <f>IF(ISBLANK(P8),"",INT(0.08713*(305.5-(P8/$A$5))^1.85))</f>
        <v>713</v>
      </c>
      <c r="Q9" s="60">
        <f>Q8</f>
        <v>5330</v>
      </c>
      <c r="R9" s="61"/>
    </row>
    <row r="10" spans="1:18" ht="15.75" customHeight="1">
      <c r="A10" s="33">
        <v>2</v>
      </c>
      <c r="B10" s="34">
        <v>90</v>
      </c>
      <c r="C10" s="35" t="s">
        <v>69</v>
      </c>
      <c r="D10" s="36" t="s">
        <v>70</v>
      </c>
      <c r="E10" s="37" t="s">
        <v>71</v>
      </c>
      <c r="F10" s="38" t="s">
        <v>65</v>
      </c>
      <c r="G10" s="39" t="s">
        <v>66</v>
      </c>
      <c r="H10" s="40" t="s">
        <v>57</v>
      </c>
      <c r="I10" s="68">
        <f>IF(ISBLANK(Q10),"",TRUNC(0.00000187689*(Q10+51245.8)^2)-5000)*2</f>
        <v>1876</v>
      </c>
      <c r="J10" s="42">
        <v>7.29</v>
      </c>
      <c r="K10" s="42">
        <v>6.87</v>
      </c>
      <c r="L10" s="42">
        <v>12.51</v>
      </c>
      <c r="M10" s="43">
        <v>1.96</v>
      </c>
      <c r="N10" s="43">
        <v>9.36</v>
      </c>
      <c r="O10" s="44">
        <v>4.1</v>
      </c>
      <c r="P10" s="45">
        <v>0.002014583333333333</v>
      </c>
      <c r="Q10" s="46">
        <f>SUM(J11:P11)</f>
        <v>5006</v>
      </c>
      <c r="R10" s="66" t="s">
        <v>72</v>
      </c>
    </row>
    <row r="11" spans="1:18" ht="15.75" customHeight="1">
      <c r="A11" s="49">
        <f>A10</f>
        <v>2</v>
      </c>
      <c r="B11" s="50"/>
      <c r="C11" s="51"/>
      <c r="D11" s="52"/>
      <c r="E11" s="53"/>
      <c r="F11" s="54"/>
      <c r="G11" s="55"/>
      <c r="H11" s="56"/>
      <c r="I11" s="57"/>
      <c r="J11" s="58">
        <f>IF(ISBLANK(J10),"",TRUNC(58.015*(11.5-J10)^1.81))</f>
        <v>782</v>
      </c>
      <c r="K11" s="59">
        <f>IF(ISBLANK(K10),"",TRUNC(0.14354*(K10*100-220)^1.4))</f>
        <v>783</v>
      </c>
      <c r="L11" s="58">
        <f>IF(ISBLANK(L10),"",TRUNC(51.39*(L10-1.5)^1.05))</f>
        <v>637</v>
      </c>
      <c r="M11" s="59">
        <f>IF(ISBLANK(M10),"",TRUNC(0.8465*(M10*100-75)^1.42))</f>
        <v>767</v>
      </c>
      <c r="N11" s="59">
        <f>IF(ISBLANK(N10),"",TRUNC(20.5173*(15.5-N10)^1.92))</f>
        <v>668</v>
      </c>
      <c r="O11" s="59">
        <f>IF(ISBLANK(O10),"",TRUNC(0.2797*(O10*100-100)^1.35))</f>
        <v>645</v>
      </c>
      <c r="P11" s="59">
        <f>IF(ISBLANK(P10),"",INT(0.08713*(305.5-(P10/$A$5))^1.85))</f>
        <v>724</v>
      </c>
      <c r="Q11" s="60">
        <f>Q10</f>
        <v>5006</v>
      </c>
      <c r="R11" s="61"/>
    </row>
    <row r="12" spans="1:18" ht="15.75" customHeight="1">
      <c r="A12" s="33">
        <v>3</v>
      </c>
      <c r="B12" s="34">
        <v>58</v>
      </c>
      <c r="C12" s="35" t="s">
        <v>73</v>
      </c>
      <c r="D12" s="36" t="s">
        <v>74</v>
      </c>
      <c r="E12" s="37" t="s">
        <v>75</v>
      </c>
      <c r="F12" s="38" t="s">
        <v>65</v>
      </c>
      <c r="G12" s="39" t="s">
        <v>66</v>
      </c>
      <c r="H12" s="40" t="s">
        <v>76</v>
      </c>
      <c r="I12" s="68">
        <f>IF(ISBLANK(Q12),"",TRUNC(0.00000187689*(Q12+51245.8)^2)-5000)*2</f>
        <v>1562</v>
      </c>
      <c r="J12" s="42">
        <v>7.35</v>
      </c>
      <c r="K12" s="42">
        <v>5.96</v>
      </c>
      <c r="L12" s="42">
        <v>11.67</v>
      </c>
      <c r="M12" s="43">
        <v>1.84</v>
      </c>
      <c r="N12" s="43">
        <v>9.15</v>
      </c>
      <c r="O12" s="44">
        <v>3.9</v>
      </c>
      <c r="P12" s="45">
        <v>0.002486458333333333</v>
      </c>
      <c r="Q12" s="46">
        <f>SUM(J13:P13)</f>
        <v>4254</v>
      </c>
      <c r="R12" s="47" t="s">
        <v>68</v>
      </c>
    </row>
    <row r="13" spans="1:18" ht="15.75" customHeight="1">
      <c r="A13" s="49">
        <f>A12</f>
        <v>3</v>
      </c>
      <c r="B13" s="50"/>
      <c r="C13" s="51"/>
      <c r="D13" s="52"/>
      <c r="E13" s="53"/>
      <c r="F13" s="54"/>
      <c r="G13" s="55"/>
      <c r="H13" s="56"/>
      <c r="I13" s="57"/>
      <c r="J13" s="58">
        <f>IF(ISBLANK(J12),"",TRUNC(58.015*(11.5-J12)^1.81))</f>
        <v>762</v>
      </c>
      <c r="K13" s="59">
        <f>IF(ISBLANK(K12),"",TRUNC(0.14354*(K12*100-220)^1.4))</f>
        <v>578</v>
      </c>
      <c r="L13" s="58">
        <f>IF(ISBLANK(L12),"",TRUNC(51.39*(L12-1.5)^1.05))</f>
        <v>586</v>
      </c>
      <c r="M13" s="59">
        <f>IF(ISBLANK(M12),"",TRUNC(0.8465*(M12*100-75)^1.42))</f>
        <v>661</v>
      </c>
      <c r="N13" s="59">
        <f>IF(ISBLANK(N12),"",TRUNC(20.5173*(15.5-N12)^1.92))</f>
        <v>713</v>
      </c>
      <c r="O13" s="59">
        <f>IF(ISBLANK(O12),"",TRUNC(0.2797*(O12*100-100)^1.35))</f>
        <v>590</v>
      </c>
      <c r="P13" s="59">
        <f>IF(ISBLANK(P12),"",INT(0.08713*(305.5-(P12/$A$5))^1.85))</f>
        <v>364</v>
      </c>
      <c r="Q13" s="60">
        <f>Q12</f>
        <v>4254</v>
      </c>
      <c r="R13" s="61"/>
    </row>
    <row r="14" spans="1:18" ht="15.75" customHeight="1">
      <c r="A14" s="33">
        <v>4</v>
      </c>
      <c r="B14" s="34">
        <v>56</v>
      </c>
      <c r="C14" s="35" t="s">
        <v>42</v>
      </c>
      <c r="D14" s="36" t="s">
        <v>77</v>
      </c>
      <c r="E14" s="37" t="s">
        <v>78</v>
      </c>
      <c r="F14" s="38" t="s">
        <v>65</v>
      </c>
      <c r="G14" s="39" t="s">
        <v>66</v>
      </c>
      <c r="H14" s="40" t="s">
        <v>76</v>
      </c>
      <c r="I14" s="68">
        <f>IF(ISBLANK(Q14),"",TRUNC(0.00000187689*(Q14+51245.8)^2)-5000)*2</f>
        <v>1366</v>
      </c>
      <c r="J14" s="42">
        <v>7.57</v>
      </c>
      <c r="K14" s="42">
        <v>5.54</v>
      </c>
      <c r="L14" s="42">
        <v>10.44</v>
      </c>
      <c r="M14" s="43">
        <v>1.63</v>
      </c>
      <c r="N14" s="43">
        <v>9.84</v>
      </c>
      <c r="O14" s="44">
        <v>3.3</v>
      </c>
      <c r="P14" s="45">
        <v>0.0021636574074074075</v>
      </c>
      <c r="Q14" s="46">
        <f>SUM(J15:P15)</f>
        <v>3781</v>
      </c>
      <c r="R14" s="47" t="s">
        <v>68</v>
      </c>
    </row>
    <row r="15" spans="1:18" ht="15.75" customHeight="1">
      <c r="A15" s="49">
        <f>A14</f>
        <v>4</v>
      </c>
      <c r="B15" s="50"/>
      <c r="C15" s="51"/>
      <c r="D15" s="52"/>
      <c r="E15" s="53"/>
      <c r="F15" s="54"/>
      <c r="G15" s="55"/>
      <c r="H15" s="56"/>
      <c r="I15" s="57"/>
      <c r="J15" s="58">
        <f>IF(ISBLANK(J14),"",TRUNC(58.015*(11.5-J14)^1.81))</f>
        <v>690</v>
      </c>
      <c r="K15" s="59">
        <f>IF(ISBLANK(K14),"",TRUNC(0.14354*(K14*100-220)^1.4))</f>
        <v>490</v>
      </c>
      <c r="L15" s="58">
        <f>IF(ISBLANK(L14),"",TRUNC(51.39*(L14-1.5)^1.05))</f>
        <v>512</v>
      </c>
      <c r="M15" s="59">
        <f>IF(ISBLANK(M14),"",TRUNC(0.8465*(M14*100-75)^1.42))</f>
        <v>488</v>
      </c>
      <c r="N15" s="59">
        <f>IF(ISBLANK(N14),"",TRUNC(20.5173*(15.5-N14)^1.92))</f>
        <v>572</v>
      </c>
      <c r="O15" s="59">
        <f>IF(ISBLANK(O14),"",TRUNC(0.2797*(O14*100-100)^1.35))</f>
        <v>431</v>
      </c>
      <c r="P15" s="59">
        <f>IF(ISBLANK(P14),"",INT(0.08713*(305.5-(P14/$A$5))^1.85))</f>
        <v>598</v>
      </c>
      <c r="Q15" s="60">
        <f>Q14</f>
        <v>3781</v>
      </c>
      <c r="R15" s="61"/>
    </row>
  </sheetData>
  <sheetProtection/>
  <mergeCells count="18">
    <mergeCell ref="L6:L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M6:M7"/>
    <mergeCell ref="A6:A7"/>
    <mergeCell ref="B6:B7"/>
    <mergeCell ref="C6:C7"/>
    <mergeCell ref="D6:D7"/>
    <mergeCell ref="E6:E7"/>
    <mergeCell ref="F6:F7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70" customWidth="1"/>
    <col min="2" max="2" width="3.57421875" style="70" bestFit="1" customWidth="1"/>
    <col min="3" max="3" width="11.140625" style="70" customWidth="1"/>
    <col min="4" max="4" width="11.421875" style="70" bestFit="1" customWidth="1"/>
    <col min="5" max="5" width="10.7109375" style="72" customWidth="1"/>
    <col min="6" max="6" width="11.7109375" style="73" bestFit="1" customWidth="1"/>
    <col min="7" max="7" width="12.8515625" style="73" bestFit="1" customWidth="1"/>
    <col min="8" max="8" width="11.28125" style="73" bestFit="1" customWidth="1"/>
    <col min="9" max="9" width="5.8515625" style="82" bestFit="1" customWidth="1"/>
    <col min="10" max="11" width="9.8515625" style="48" customWidth="1"/>
    <col min="12" max="12" width="5.28125" style="75" bestFit="1" customWidth="1"/>
    <col min="13" max="13" width="20.00390625" style="76" bestFit="1" customWidth="1"/>
    <col min="14" max="16384" width="9.140625" style="77" customWidth="1"/>
  </cols>
  <sheetData>
    <row r="1" spans="1:15" s="1" customFormat="1" ht="15">
      <c r="A1" s="1" t="s">
        <v>79</v>
      </c>
      <c r="D1" s="2"/>
      <c r="E1" s="3"/>
      <c r="F1" s="3"/>
      <c r="G1" s="3"/>
      <c r="H1" s="4"/>
      <c r="I1" s="69"/>
      <c r="J1" s="4"/>
      <c r="K1" s="4"/>
      <c r="L1" s="4"/>
      <c r="M1" s="5"/>
      <c r="N1" s="6"/>
      <c r="O1" s="6"/>
    </row>
    <row r="2" spans="1:17" s="1" customFormat="1" ht="15">
      <c r="A2" s="1" t="s">
        <v>80</v>
      </c>
      <c r="D2" s="2"/>
      <c r="E2" s="3"/>
      <c r="F2" s="3"/>
      <c r="G2" s="4"/>
      <c r="H2" s="4"/>
      <c r="I2" s="69"/>
      <c r="J2" s="4"/>
      <c r="K2" s="4"/>
      <c r="L2" s="5"/>
      <c r="M2" s="7"/>
      <c r="N2" s="7"/>
      <c r="O2" s="5"/>
      <c r="P2" s="5"/>
      <c r="Q2" s="8"/>
    </row>
    <row r="3" spans="3:9" ht="12.75">
      <c r="C3" s="71"/>
      <c r="I3" s="74"/>
    </row>
    <row r="4" spans="1:13" s="84" customFormat="1" ht="15">
      <c r="A4" s="78"/>
      <c r="B4" s="78"/>
      <c r="C4" s="79" t="s">
        <v>81</v>
      </c>
      <c r="D4" s="79"/>
      <c r="E4" s="80"/>
      <c r="F4" s="80"/>
      <c r="G4" s="80"/>
      <c r="H4" s="81"/>
      <c r="I4" s="82"/>
      <c r="J4" s="65"/>
      <c r="K4" s="65"/>
      <c r="L4" s="83"/>
      <c r="M4" s="78"/>
    </row>
    <row r="5" spans="1:13" s="84" customFormat="1" ht="18" customHeight="1">
      <c r="A5" s="78"/>
      <c r="B5" s="78"/>
      <c r="C5" s="79"/>
      <c r="D5" s="79" t="s">
        <v>82</v>
      </c>
      <c r="E5" s="80"/>
      <c r="F5" s="80"/>
      <c r="G5" s="80"/>
      <c r="H5" s="81"/>
      <c r="I5" s="74"/>
      <c r="J5" s="65"/>
      <c r="K5" s="65"/>
      <c r="L5" s="83"/>
      <c r="M5" s="78"/>
    </row>
    <row r="6" spans="1:13" s="84" customFormat="1" ht="18" customHeight="1" thickBot="1">
      <c r="A6" s="78"/>
      <c r="B6" s="78"/>
      <c r="C6" s="79">
        <v>1</v>
      </c>
      <c r="D6" s="79" t="s">
        <v>83</v>
      </c>
      <c r="E6" s="80"/>
      <c r="F6" s="80"/>
      <c r="G6" s="80"/>
      <c r="H6" s="81"/>
      <c r="I6" s="74"/>
      <c r="J6" s="65"/>
      <c r="K6" s="65"/>
      <c r="L6" s="83"/>
      <c r="M6" s="78"/>
    </row>
    <row r="7" spans="1:13" s="94" customFormat="1" ht="18" customHeight="1" thickBot="1">
      <c r="A7" s="85" t="s">
        <v>84</v>
      </c>
      <c r="B7" s="86" t="s">
        <v>4</v>
      </c>
      <c r="C7" s="87" t="s">
        <v>5</v>
      </c>
      <c r="D7" s="88" t="s">
        <v>6</v>
      </c>
      <c r="E7" s="89" t="s">
        <v>7</v>
      </c>
      <c r="F7" s="90" t="s">
        <v>8</v>
      </c>
      <c r="G7" s="90" t="s">
        <v>9</v>
      </c>
      <c r="H7" s="90" t="s">
        <v>10</v>
      </c>
      <c r="I7" s="91" t="s">
        <v>11</v>
      </c>
      <c r="J7" s="89" t="s">
        <v>19</v>
      </c>
      <c r="K7" s="92" t="s">
        <v>85</v>
      </c>
      <c r="L7" s="92" t="s">
        <v>86</v>
      </c>
      <c r="M7" s="93" t="s">
        <v>20</v>
      </c>
    </row>
    <row r="8" spans="1:13" ht="18" customHeight="1">
      <c r="A8" s="95">
        <v>1</v>
      </c>
      <c r="B8" s="96"/>
      <c r="C8" s="97"/>
      <c r="D8" s="98"/>
      <c r="E8" s="99"/>
      <c r="F8" s="100"/>
      <c r="G8" s="100"/>
      <c r="H8" s="100"/>
      <c r="I8" s="101">
        <f>IF(ISBLANK(J8),"",TRUNC(58.015*(11.5-J8)^1.81))</f>
      </c>
      <c r="J8" s="102"/>
      <c r="K8" s="103"/>
      <c r="L8" s="104">
        <f>IF(ISBLANK(J8),"",IF(J8&gt;8.1,"",IF(J8&lt;=6.7,"TSM",IF(J8&lt;=6.84,"SM",IF(J8&lt;=7,"KSM",IF(J8&lt;=7.3,"I A",IF(J8&lt;=7.65,"II A",IF(J8&lt;=8.1,"III A"))))))))</f>
      </c>
      <c r="M8" s="105"/>
    </row>
    <row r="9" spans="1:13" ht="18" customHeight="1">
      <c r="A9" s="95">
        <v>2</v>
      </c>
      <c r="B9" s="96">
        <v>157</v>
      </c>
      <c r="C9" s="97" t="s">
        <v>52</v>
      </c>
      <c r="D9" s="98" t="s">
        <v>53</v>
      </c>
      <c r="E9" s="99" t="s">
        <v>54</v>
      </c>
      <c r="F9" s="100" t="s">
        <v>55</v>
      </c>
      <c r="G9" s="100" t="s">
        <v>56</v>
      </c>
      <c r="H9" s="100" t="s">
        <v>57</v>
      </c>
      <c r="I9" s="101">
        <f aca="true" t="shared" si="0" ref="I9:I21">IF(ISBLANK(J9),"",TRUNC(58.015*(11.5-J9)^1.81))</f>
        <v>498</v>
      </c>
      <c r="J9" s="102">
        <v>8.22</v>
      </c>
      <c r="K9" s="103" t="s">
        <v>87</v>
      </c>
      <c r="L9" s="104">
        <f aca="true" t="shared" si="1" ref="L9:L21">IF(ISBLANK(J9),"",IF(J9&gt;8.1,"",IF(J9&lt;=6.7,"TSM",IF(J9&lt;=6.84,"SM",IF(J9&lt;=7,"KSM",IF(J9&lt;=7.3,"I A",IF(J9&lt;=7.65,"II A",IF(J9&lt;=8.1,"III A"))))))))</f>
      </c>
      <c r="M9" s="105" t="s">
        <v>58</v>
      </c>
    </row>
    <row r="10" spans="1:13" ht="18" customHeight="1">
      <c r="A10" s="95">
        <v>3</v>
      </c>
      <c r="B10" s="96">
        <v>326</v>
      </c>
      <c r="C10" s="97" t="s">
        <v>42</v>
      </c>
      <c r="D10" s="98" t="s">
        <v>43</v>
      </c>
      <c r="E10" s="99" t="s">
        <v>44</v>
      </c>
      <c r="F10" s="100" t="s">
        <v>26</v>
      </c>
      <c r="G10" s="100" t="s">
        <v>27</v>
      </c>
      <c r="H10" s="100"/>
      <c r="I10" s="101">
        <f t="shared" si="0"/>
        <v>640</v>
      </c>
      <c r="J10" s="102">
        <v>7.73</v>
      </c>
      <c r="K10" s="103" t="s">
        <v>88</v>
      </c>
      <c r="L10" s="104" t="str">
        <f t="shared" si="1"/>
        <v>III A</v>
      </c>
      <c r="M10" s="105" t="s">
        <v>28</v>
      </c>
    </row>
    <row r="11" spans="1:13" ht="18" customHeight="1">
      <c r="A11" s="95">
        <v>4</v>
      </c>
      <c r="B11" s="96">
        <v>285</v>
      </c>
      <c r="C11" s="97" t="s">
        <v>35</v>
      </c>
      <c r="D11" s="98" t="s">
        <v>36</v>
      </c>
      <c r="E11" s="99" t="s">
        <v>37</v>
      </c>
      <c r="F11" s="100" t="s">
        <v>38</v>
      </c>
      <c r="G11" s="100" t="s">
        <v>39</v>
      </c>
      <c r="H11" s="100" t="s">
        <v>40</v>
      </c>
      <c r="I11" s="101">
        <f t="shared" si="0"/>
        <v>637</v>
      </c>
      <c r="J11" s="102">
        <v>7.74</v>
      </c>
      <c r="K11" s="103" t="s">
        <v>89</v>
      </c>
      <c r="L11" s="104" t="str">
        <f t="shared" si="1"/>
        <v>III A</v>
      </c>
      <c r="M11" s="105" t="s">
        <v>41</v>
      </c>
    </row>
    <row r="12" spans="1:13" ht="18" customHeight="1">
      <c r="A12" s="95">
        <v>5</v>
      </c>
      <c r="B12" s="96">
        <v>264</v>
      </c>
      <c r="C12" s="97" t="s">
        <v>45</v>
      </c>
      <c r="D12" s="98" t="s">
        <v>46</v>
      </c>
      <c r="E12" s="99" t="s">
        <v>47</v>
      </c>
      <c r="F12" s="100" t="s">
        <v>32</v>
      </c>
      <c r="G12" s="100" t="s">
        <v>33</v>
      </c>
      <c r="H12" s="100" t="s">
        <v>34</v>
      </c>
      <c r="I12" s="101">
        <f t="shared" si="0"/>
        <v>571</v>
      </c>
      <c r="J12" s="102">
        <v>7.96</v>
      </c>
      <c r="K12" s="103" t="s">
        <v>90</v>
      </c>
      <c r="L12" s="104" t="str">
        <f t="shared" si="1"/>
        <v>III A</v>
      </c>
      <c r="M12" s="105" t="s">
        <v>48</v>
      </c>
    </row>
    <row r="13" spans="1:13" ht="18" customHeight="1">
      <c r="A13" s="95">
        <v>6</v>
      </c>
      <c r="B13" s="96"/>
      <c r="C13" s="97"/>
      <c r="D13" s="98"/>
      <c r="E13" s="99"/>
      <c r="F13" s="100"/>
      <c r="G13" s="100"/>
      <c r="H13" s="100"/>
      <c r="I13" s="101">
        <f t="shared" si="0"/>
      </c>
      <c r="J13" s="102"/>
      <c r="K13" s="103"/>
      <c r="L13" s="104">
        <f t="shared" si="1"/>
      </c>
      <c r="M13" s="105"/>
    </row>
    <row r="14" spans="1:13" s="84" customFormat="1" ht="18" customHeight="1" thickBot="1">
      <c r="A14" s="78"/>
      <c r="B14" s="78"/>
      <c r="C14" s="79">
        <v>2</v>
      </c>
      <c r="D14" s="79" t="s">
        <v>83</v>
      </c>
      <c r="E14" s="80"/>
      <c r="F14" s="80"/>
      <c r="G14" s="80"/>
      <c r="H14" s="81"/>
      <c r="I14" s="74"/>
      <c r="J14" s="65"/>
      <c r="K14" s="65"/>
      <c r="L14" s="83"/>
      <c r="M14" s="78"/>
    </row>
    <row r="15" spans="1:13" s="94" customFormat="1" ht="18" customHeight="1" thickBot="1">
      <c r="A15" s="85" t="s">
        <v>84</v>
      </c>
      <c r="B15" s="86" t="s">
        <v>4</v>
      </c>
      <c r="C15" s="87" t="s">
        <v>5</v>
      </c>
      <c r="D15" s="88" t="s">
        <v>6</v>
      </c>
      <c r="E15" s="89" t="s">
        <v>7</v>
      </c>
      <c r="F15" s="90" t="s">
        <v>8</v>
      </c>
      <c r="G15" s="90" t="s">
        <v>9</v>
      </c>
      <c r="H15" s="90" t="s">
        <v>10</v>
      </c>
      <c r="I15" s="91" t="s">
        <v>11</v>
      </c>
      <c r="J15" s="89" t="s">
        <v>19</v>
      </c>
      <c r="K15" s="92" t="s">
        <v>85</v>
      </c>
      <c r="L15" s="92" t="s">
        <v>86</v>
      </c>
      <c r="M15" s="93" t="s">
        <v>20</v>
      </c>
    </row>
    <row r="16" spans="1:13" ht="18" customHeight="1">
      <c r="A16" s="95">
        <v>1</v>
      </c>
      <c r="B16" s="96"/>
      <c r="C16" s="97"/>
      <c r="D16" s="98"/>
      <c r="E16" s="99"/>
      <c r="F16" s="100"/>
      <c r="G16" s="100"/>
      <c r="H16" s="100"/>
      <c r="I16" s="101">
        <f>IF(ISBLANK(J16),"",TRUNC(58.015*(11.5-J16)^1.81))</f>
      </c>
      <c r="J16" s="102"/>
      <c r="K16" s="103"/>
      <c r="L16" s="104">
        <f>IF(ISBLANK(J16),"",IF(J16&gt;8.1,"",IF(J16&lt;=6.7,"TSM",IF(J16&lt;=6.84,"SM",IF(J16&lt;=7,"KSM",IF(J16&lt;=7.3,"I A",IF(J16&lt;=7.65,"II A",IF(J16&lt;=8.1,"III A"))))))))</f>
      </c>
      <c r="M16" s="105"/>
    </row>
    <row r="17" spans="1:13" ht="18" customHeight="1">
      <c r="A17" s="95">
        <v>2</v>
      </c>
      <c r="B17" s="96"/>
      <c r="C17" s="97"/>
      <c r="D17" s="98"/>
      <c r="E17" s="99"/>
      <c r="F17" s="100"/>
      <c r="G17" s="100"/>
      <c r="H17" s="100"/>
      <c r="I17" s="101">
        <f>IF(ISBLANK(J17),"",TRUNC(58.015*(11.5-J17)^1.81))</f>
      </c>
      <c r="J17" s="102"/>
      <c r="K17" s="103"/>
      <c r="L17" s="104">
        <f>IF(ISBLANK(J17),"",IF(J17&gt;8.1,"",IF(J17&lt;=6.7,"TSM",IF(J17&lt;=6.84,"SM",IF(J17&lt;=7,"KSM",IF(J17&lt;=7.3,"I A",IF(J17&lt;=7.65,"II A",IF(J17&lt;=8.1,"III A"))))))))</f>
      </c>
      <c r="M17" s="105"/>
    </row>
    <row r="18" spans="1:13" ht="18" customHeight="1">
      <c r="A18" s="95">
        <v>3</v>
      </c>
      <c r="B18" s="96">
        <v>16</v>
      </c>
      <c r="C18" s="97" t="s">
        <v>23</v>
      </c>
      <c r="D18" s="98" t="s">
        <v>24</v>
      </c>
      <c r="E18" s="99" t="s">
        <v>25</v>
      </c>
      <c r="F18" s="100" t="s">
        <v>26</v>
      </c>
      <c r="G18" s="100" t="s">
        <v>27</v>
      </c>
      <c r="H18" s="100"/>
      <c r="I18" s="101">
        <f t="shared" si="0"/>
        <v>628</v>
      </c>
      <c r="J18" s="102">
        <v>7.77</v>
      </c>
      <c r="K18" s="103" t="s">
        <v>91</v>
      </c>
      <c r="L18" s="104" t="str">
        <f t="shared" si="1"/>
        <v>III A</v>
      </c>
      <c r="M18" s="105" t="s">
        <v>28</v>
      </c>
    </row>
    <row r="19" spans="1:13" ht="18" customHeight="1">
      <c r="A19" s="95">
        <v>4</v>
      </c>
      <c r="B19" s="96">
        <v>263</v>
      </c>
      <c r="C19" s="97" t="s">
        <v>29</v>
      </c>
      <c r="D19" s="98" t="s">
        <v>30</v>
      </c>
      <c r="E19" s="99" t="s">
        <v>31</v>
      </c>
      <c r="F19" s="100" t="s">
        <v>32</v>
      </c>
      <c r="G19" s="100" t="s">
        <v>33</v>
      </c>
      <c r="H19" s="100" t="s">
        <v>34</v>
      </c>
      <c r="I19" s="101">
        <f t="shared" si="0"/>
        <v>640</v>
      </c>
      <c r="J19" s="102">
        <v>7.73</v>
      </c>
      <c r="K19" s="103" t="s">
        <v>92</v>
      </c>
      <c r="L19" s="104" t="str">
        <f t="shared" si="1"/>
        <v>III A</v>
      </c>
      <c r="M19" s="105" t="s">
        <v>48</v>
      </c>
    </row>
    <row r="20" spans="1:13" ht="18" customHeight="1">
      <c r="A20" s="95">
        <v>5</v>
      </c>
      <c r="B20" s="96">
        <v>17</v>
      </c>
      <c r="C20" s="97" t="s">
        <v>49</v>
      </c>
      <c r="D20" s="98" t="s">
        <v>50</v>
      </c>
      <c r="E20" s="99" t="s">
        <v>51</v>
      </c>
      <c r="F20" s="100" t="s">
        <v>26</v>
      </c>
      <c r="G20" s="100" t="s">
        <v>27</v>
      </c>
      <c r="H20" s="100"/>
      <c r="I20" s="101">
        <f t="shared" si="0"/>
        <v>492</v>
      </c>
      <c r="J20" s="102">
        <v>8.24</v>
      </c>
      <c r="K20" s="103" t="s">
        <v>93</v>
      </c>
      <c r="L20" s="104">
        <f t="shared" si="1"/>
      </c>
      <c r="M20" s="105" t="s">
        <v>28</v>
      </c>
    </row>
    <row r="21" spans="1:13" ht="18" customHeight="1">
      <c r="A21" s="95">
        <v>6</v>
      </c>
      <c r="B21" s="96"/>
      <c r="C21" s="97"/>
      <c r="D21" s="98"/>
      <c r="E21" s="99"/>
      <c r="F21" s="100"/>
      <c r="G21" s="100"/>
      <c r="H21" s="100"/>
      <c r="I21" s="101">
        <f t="shared" si="0"/>
      </c>
      <c r="J21" s="102"/>
      <c r="K21" s="103"/>
      <c r="L21" s="104">
        <f t="shared" si="1"/>
      </c>
      <c r="M21" s="105"/>
    </row>
    <row r="22" ht="12.75">
      <c r="M22" s="77"/>
    </row>
    <row r="24" spans="1:15" s="1" customFormat="1" ht="15">
      <c r="A24" s="1" t="s">
        <v>79</v>
      </c>
      <c r="D24" s="2"/>
      <c r="E24" s="3"/>
      <c r="F24" s="3"/>
      <c r="G24" s="3"/>
      <c r="H24" s="4"/>
      <c r="I24" s="69"/>
      <c r="J24" s="4"/>
      <c r="K24" s="4"/>
      <c r="L24" s="4"/>
      <c r="M24" s="5"/>
      <c r="N24" s="6"/>
      <c r="O24" s="6"/>
    </row>
    <row r="25" spans="1:17" s="1" customFormat="1" ht="15">
      <c r="A25" s="1" t="s">
        <v>80</v>
      </c>
      <c r="D25" s="2"/>
      <c r="E25" s="3"/>
      <c r="F25" s="3"/>
      <c r="G25" s="4"/>
      <c r="H25" s="4"/>
      <c r="I25" s="69"/>
      <c r="J25" s="4"/>
      <c r="K25" s="4"/>
      <c r="L25" s="5"/>
      <c r="M25" s="7"/>
      <c r="N25" s="7"/>
      <c r="O25" s="5"/>
      <c r="P25" s="5"/>
      <c r="Q25" s="8"/>
    </row>
    <row r="26" spans="3:9" ht="12.75">
      <c r="C26" s="71"/>
      <c r="I26" s="74"/>
    </row>
    <row r="27" spans="1:13" s="84" customFormat="1" ht="15">
      <c r="A27" s="78"/>
      <c r="B27" s="78"/>
      <c r="C27" s="79" t="s">
        <v>94</v>
      </c>
      <c r="D27" s="79"/>
      <c r="E27" s="80"/>
      <c r="F27" s="80"/>
      <c r="G27" s="80"/>
      <c r="H27" s="81"/>
      <c r="I27" s="82"/>
      <c r="J27" s="65"/>
      <c r="K27" s="65"/>
      <c r="L27" s="83"/>
      <c r="M27" s="78"/>
    </row>
    <row r="28" spans="1:13" s="84" customFormat="1" ht="18" customHeight="1" thickBot="1">
      <c r="A28" s="78"/>
      <c r="B28" s="78"/>
      <c r="C28" s="79"/>
      <c r="D28" s="79" t="s">
        <v>82</v>
      </c>
      <c r="E28" s="80"/>
      <c r="F28" s="80"/>
      <c r="G28" s="80"/>
      <c r="H28" s="81"/>
      <c r="I28" s="74"/>
      <c r="J28" s="65"/>
      <c r="K28" s="65"/>
      <c r="L28" s="83"/>
      <c r="M28" s="78"/>
    </row>
    <row r="29" spans="1:13" s="94" customFormat="1" ht="18" customHeight="1" thickBot="1">
      <c r="A29" s="85" t="s">
        <v>84</v>
      </c>
      <c r="B29" s="86" t="s">
        <v>4</v>
      </c>
      <c r="C29" s="87" t="s">
        <v>5</v>
      </c>
      <c r="D29" s="88" t="s">
        <v>6</v>
      </c>
      <c r="E29" s="89" t="s">
        <v>7</v>
      </c>
      <c r="F29" s="90" t="s">
        <v>8</v>
      </c>
      <c r="G29" s="90" t="s">
        <v>9</v>
      </c>
      <c r="H29" s="90" t="s">
        <v>10</v>
      </c>
      <c r="I29" s="91" t="s">
        <v>11</v>
      </c>
      <c r="J29" s="89" t="s">
        <v>19</v>
      </c>
      <c r="K29" s="92" t="s">
        <v>85</v>
      </c>
      <c r="L29" s="92" t="s">
        <v>86</v>
      </c>
      <c r="M29" s="93" t="s">
        <v>20</v>
      </c>
    </row>
    <row r="30" spans="1:13" ht="18" customHeight="1">
      <c r="A30" s="95">
        <v>1</v>
      </c>
      <c r="B30" s="96"/>
      <c r="C30" s="97"/>
      <c r="D30" s="98"/>
      <c r="E30" s="99"/>
      <c r="F30" s="100"/>
      <c r="G30" s="100"/>
      <c r="H30" s="100"/>
      <c r="I30" s="101">
        <f aca="true" t="shared" si="2" ref="I30:I35">IF(ISBLANK(J30),"",TRUNC(58.015*(11.5-J30)^1.81))</f>
      </c>
      <c r="J30" s="102"/>
      <c r="K30" s="103"/>
      <c r="L30" s="104">
        <f aca="true" t="shared" si="3" ref="L30:L35">IF(ISBLANK(J30),"",IF(J30&gt;8.1,"",IF(J30&lt;=6.7,"TSM",IF(J30&lt;=6.84,"SM",IF(J30&lt;=7,"KSM",IF(J30&lt;=7.3,"I A",IF(J30&lt;=7.65,"II A",IF(J30&lt;=8.1,"III A"))))))))</f>
      </c>
      <c r="M30" s="105"/>
    </row>
    <row r="31" spans="1:13" ht="18" customHeight="1">
      <c r="A31" s="95">
        <v>2</v>
      </c>
      <c r="B31" s="96">
        <v>56</v>
      </c>
      <c r="C31" s="97" t="s">
        <v>42</v>
      </c>
      <c r="D31" s="98" t="s">
        <v>77</v>
      </c>
      <c r="E31" s="99" t="s">
        <v>78</v>
      </c>
      <c r="F31" s="100" t="s">
        <v>65</v>
      </c>
      <c r="G31" s="100" t="s">
        <v>66</v>
      </c>
      <c r="H31" s="100" t="s">
        <v>76</v>
      </c>
      <c r="I31" s="101">
        <f t="shared" si="2"/>
        <v>690</v>
      </c>
      <c r="J31" s="102">
        <v>7.57</v>
      </c>
      <c r="K31" s="103" t="s">
        <v>95</v>
      </c>
      <c r="L31" s="104" t="str">
        <f t="shared" si="3"/>
        <v>II A</v>
      </c>
      <c r="M31" s="105" t="s">
        <v>68</v>
      </c>
    </row>
    <row r="32" spans="1:13" ht="18" customHeight="1">
      <c r="A32" s="95">
        <v>3</v>
      </c>
      <c r="B32" s="96">
        <v>90</v>
      </c>
      <c r="C32" s="97" t="s">
        <v>69</v>
      </c>
      <c r="D32" s="98" t="s">
        <v>70</v>
      </c>
      <c r="E32" s="99" t="s">
        <v>71</v>
      </c>
      <c r="F32" s="100" t="s">
        <v>65</v>
      </c>
      <c r="G32" s="100" t="s">
        <v>66</v>
      </c>
      <c r="H32" s="100" t="s">
        <v>57</v>
      </c>
      <c r="I32" s="101">
        <f t="shared" si="2"/>
        <v>782</v>
      </c>
      <c r="J32" s="102">
        <v>7.29</v>
      </c>
      <c r="K32" s="103" t="s">
        <v>96</v>
      </c>
      <c r="L32" s="104" t="str">
        <f t="shared" si="3"/>
        <v>I A</v>
      </c>
      <c r="M32" s="105" t="s">
        <v>72</v>
      </c>
    </row>
    <row r="33" spans="1:13" ht="18" customHeight="1">
      <c r="A33" s="95">
        <v>4</v>
      </c>
      <c r="B33" s="96">
        <v>55</v>
      </c>
      <c r="C33" s="97" t="s">
        <v>62</v>
      </c>
      <c r="D33" s="98" t="s">
        <v>63</v>
      </c>
      <c r="E33" s="99" t="s">
        <v>64</v>
      </c>
      <c r="F33" s="100" t="s">
        <v>65</v>
      </c>
      <c r="G33" s="100" t="s">
        <v>66</v>
      </c>
      <c r="H33" s="100" t="s">
        <v>67</v>
      </c>
      <c r="I33" s="101">
        <f t="shared" si="2"/>
        <v>796</v>
      </c>
      <c r="J33" s="102">
        <v>7.25</v>
      </c>
      <c r="K33" s="103" t="s">
        <v>97</v>
      </c>
      <c r="L33" s="104" t="str">
        <f t="shared" si="3"/>
        <v>I A</v>
      </c>
      <c r="M33" s="105" t="s">
        <v>68</v>
      </c>
    </row>
    <row r="34" spans="1:13" ht="18" customHeight="1">
      <c r="A34" s="95">
        <v>5</v>
      </c>
      <c r="B34" s="96">
        <v>58</v>
      </c>
      <c r="C34" s="97" t="s">
        <v>73</v>
      </c>
      <c r="D34" s="98" t="s">
        <v>74</v>
      </c>
      <c r="E34" s="99" t="s">
        <v>75</v>
      </c>
      <c r="F34" s="100" t="s">
        <v>65</v>
      </c>
      <c r="G34" s="100" t="s">
        <v>66</v>
      </c>
      <c r="H34" s="100" t="s">
        <v>76</v>
      </c>
      <c r="I34" s="101">
        <f t="shared" si="2"/>
        <v>762</v>
      </c>
      <c r="J34" s="102">
        <v>7.35</v>
      </c>
      <c r="K34" s="103" t="s">
        <v>98</v>
      </c>
      <c r="L34" s="104" t="str">
        <f t="shared" si="3"/>
        <v>II A</v>
      </c>
      <c r="M34" s="105" t="s">
        <v>68</v>
      </c>
    </row>
    <row r="35" spans="1:13" ht="18" customHeight="1">
      <c r="A35" s="95">
        <v>6</v>
      </c>
      <c r="B35" s="96"/>
      <c r="C35" s="97"/>
      <c r="D35" s="98"/>
      <c r="E35" s="99"/>
      <c r="F35" s="100"/>
      <c r="G35" s="100"/>
      <c r="H35" s="100"/>
      <c r="I35" s="101">
        <f t="shared" si="2"/>
      </c>
      <c r="J35" s="102"/>
      <c r="K35" s="103"/>
      <c r="L35" s="104">
        <f t="shared" si="3"/>
      </c>
      <c r="M35" s="105"/>
    </row>
  </sheetData>
  <sheetProtection/>
  <printOptions horizontalCentered="1"/>
  <pageMargins left="0.3937007874015748" right="0.3937007874015748" top="0.2362204724409449" bottom="0.1968503937007874" header="0.3937007874015748" footer="0.35433070866141736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107" customWidth="1"/>
    <col min="2" max="2" width="3.57421875" style="107" bestFit="1" customWidth="1"/>
    <col min="3" max="3" width="10.421875" style="107" customWidth="1"/>
    <col min="4" max="4" width="11.421875" style="107" bestFit="1" customWidth="1"/>
    <col min="5" max="5" width="10.7109375" style="122" customWidth="1"/>
    <col min="6" max="6" width="10.57421875" style="143" bestFit="1" customWidth="1"/>
    <col min="7" max="7" width="11.421875" style="143" bestFit="1" customWidth="1"/>
    <col min="8" max="8" width="11.28125" style="111" bestFit="1" customWidth="1"/>
    <col min="9" max="9" width="7.00390625" style="26" bestFit="1" customWidth="1"/>
    <col min="10" max="12" width="4.7109375" style="145" customWidth="1"/>
    <col min="13" max="13" width="9.00390625" style="113" bestFit="1" customWidth="1"/>
    <col min="14" max="14" width="6.421875" style="75" bestFit="1" customWidth="1"/>
    <col min="15" max="15" width="18.00390625" style="114" bestFit="1" customWidth="1"/>
    <col min="16" max="16384" width="9.140625" style="107" customWidth="1"/>
  </cols>
  <sheetData>
    <row r="1" spans="1:14" s="1" customFormat="1" ht="17.25">
      <c r="A1" s="1" t="s">
        <v>79</v>
      </c>
      <c r="D1" s="2"/>
      <c r="E1" s="3"/>
      <c r="F1" s="3"/>
      <c r="G1" s="3"/>
      <c r="H1" s="4"/>
      <c r="I1" s="106"/>
      <c r="J1" s="4"/>
      <c r="K1" s="4"/>
      <c r="L1" s="5"/>
      <c r="M1" s="6"/>
      <c r="N1" s="6"/>
    </row>
    <row r="2" spans="1:16" s="1" customFormat="1" ht="17.25">
      <c r="A2" s="1" t="s">
        <v>80</v>
      </c>
      <c r="D2" s="2"/>
      <c r="E2" s="3"/>
      <c r="F2" s="3"/>
      <c r="G2" s="4"/>
      <c r="H2" s="4"/>
      <c r="I2" s="106"/>
      <c r="J2" s="4"/>
      <c r="K2" s="5"/>
      <c r="L2" s="7"/>
      <c r="M2" s="7"/>
      <c r="N2" s="5"/>
      <c r="O2" s="5"/>
      <c r="P2" s="8"/>
    </row>
    <row r="3" spans="1:14" s="114" customFormat="1" ht="12" customHeight="1">
      <c r="A3" s="107"/>
      <c r="B3" s="107"/>
      <c r="C3" s="107"/>
      <c r="D3" s="108"/>
      <c r="E3" s="109"/>
      <c r="F3" s="110"/>
      <c r="G3" s="110"/>
      <c r="H3" s="111"/>
      <c r="I3" s="26"/>
      <c r="J3" s="112"/>
      <c r="K3" s="112"/>
      <c r="L3" s="112"/>
      <c r="M3" s="113"/>
      <c r="N3" s="75"/>
    </row>
    <row r="4" spans="3:14" s="115" customFormat="1" ht="15.75" thickBot="1">
      <c r="C4" s="116" t="s">
        <v>99</v>
      </c>
      <c r="E4" s="117"/>
      <c r="F4" s="118"/>
      <c r="G4" s="118"/>
      <c r="H4" s="119"/>
      <c r="I4" s="26"/>
      <c r="J4" s="120"/>
      <c r="K4" s="120"/>
      <c r="L4" s="120"/>
      <c r="M4" s="121"/>
      <c r="N4" s="83"/>
    </row>
    <row r="5" spans="4:14" s="114" customFormat="1" ht="18" customHeight="1" thickBot="1">
      <c r="D5" s="79" t="s">
        <v>82</v>
      </c>
      <c r="E5" s="122"/>
      <c r="I5" s="26"/>
      <c r="J5" s="298" t="s">
        <v>100</v>
      </c>
      <c r="K5" s="299"/>
      <c r="L5" s="300"/>
      <c r="M5" s="123"/>
      <c r="N5" s="124"/>
    </row>
    <row r="6" spans="1:15" s="136" customFormat="1" ht="18" customHeight="1" thickBot="1">
      <c r="A6" s="125" t="s">
        <v>3</v>
      </c>
      <c r="B6" s="126" t="s">
        <v>4</v>
      </c>
      <c r="C6" s="127" t="s">
        <v>5</v>
      </c>
      <c r="D6" s="128" t="s">
        <v>6</v>
      </c>
      <c r="E6" s="129" t="s">
        <v>7</v>
      </c>
      <c r="F6" s="130" t="s">
        <v>8</v>
      </c>
      <c r="G6" s="90" t="s">
        <v>9</v>
      </c>
      <c r="H6" s="90" t="s">
        <v>10</v>
      </c>
      <c r="I6" s="131" t="s">
        <v>11</v>
      </c>
      <c r="J6" s="132">
        <v>1</v>
      </c>
      <c r="K6" s="133">
        <v>2</v>
      </c>
      <c r="L6" s="133">
        <v>3</v>
      </c>
      <c r="M6" s="134" t="s">
        <v>19</v>
      </c>
      <c r="N6" s="92" t="s">
        <v>86</v>
      </c>
      <c r="O6" s="135" t="s">
        <v>20</v>
      </c>
    </row>
    <row r="7" spans="1:15" ht="18" customHeight="1">
      <c r="A7" s="95">
        <v>1</v>
      </c>
      <c r="B7" s="96">
        <v>16</v>
      </c>
      <c r="C7" s="97" t="s">
        <v>23</v>
      </c>
      <c r="D7" s="98" t="s">
        <v>24</v>
      </c>
      <c r="E7" s="99" t="s">
        <v>25</v>
      </c>
      <c r="F7" s="100" t="s">
        <v>26</v>
      </c>
      <c r="G7" s="100" t="s">
        <v>27</v>
      </c>
      <c r="H7" s="100"/>
      <c r="I7" s="137">
        <f aca="true" t="shared" si="0" ref="I7:I13">IF(ISBLANK(M7),"",TRUNC(0.14354*(M7*100-220)^1.4))</f>
        <v>650</v>
      </c>
      <c r="J7" s="138">
        <v>6.29</v>
      </c>
      <c r="K7" s="138" t="s">
        <v>101</v>
      </c>
      <c r="L7" s="138" t="s">
        <v>101</v>
      </c>
      <c r="M7" s="139">
        <f aca="true" t="shared" si="1" ref="M7:M13">MAX(J7:L7)</f>
        <v>6.29</v>
      </c>
      <c r="N7" s="140" t="str">
        <f aca="true" t="shared" si="2" ref="N7:N13">IF(ISBLANK(M7),"",IF(M7&lt;5.6,"",IF(M7&gt;=8.05,"TSM",IF(M7&gt;=7.65,"SM",IF(M7&gt;=7.2,"KSM",IF(M7&gt;=6.7,"I A",IF(M7&gt;=6.2,"II A",IF(M7&gt;=5.6,"III A"))))))))</f>
        <v>II A</v>
      </c>
      <c r="O7" s="105" t="s">
        <v>28</v>
      </c>
    </row>
    <row r="8" spans="1:15" ht="18" customHeight="1">
      <c r="A8" s="95">
        <v>2</v>
      </c>
      <c r="B8" s="96">
        <v>263</v>
      </c>
      <c r="C8" s="97" t="s">
        <v>29</v>
      </c>
      <c r="D8" s="98" t="s">
        <v>30</v>
      </c>
      <c r="E8" s="99" t="s">
        <v>31</v>
      </c>
      <c r="F8" s="100" t="s">
        <v>32</v>
      </c>
      <c r="G8" s="141" t="s">
        <v>33</v>
      </c>
      <c r="H8" s="100" t="s">
        <v>34</v>
      </c>
      <c r="I8" s="137">
        <f t="shared" si="0"/>
        <v>615</v>
      </c>
      <c r="J8" s="138">
        <v>6.13</v>
      </c>
      <c r="K8" s="138">
        <v>6.07</v>
      </c>
      <c r="L8" s="138">
        <v>5.85</v>
      </c>
      <c r="M8" s="139">
        <f t="shared" si="1"/>
        <v>6.13</v>
      </c>
      <c r="N8" s="140" t="str">
        <f t="shared" si="2"/>
        <v>III A</v>
      </c>
      <c r="O8" s="105" t="s">
        <v>48</v>
      </c>
    </row>
    <row r="9" spans="1:15" ht="18" customHeight="1">
      <c r="A9" s="95">
        <v>3</v>
      </c>
      <c r="B9" s="96">
        <v>285</v>
      </c>
      <c r="C9" s="97" t="s">
        <v>35</v>
      </c>
      <c r="D9" s="98" t="s">
        <v>36</v>
      </c>
      <c r="E9" s="99" t="s">
        <v>37</v>
      </c>
      <c r="F9" s="141" t="s">
        <v>38</v>
      </c>
      <c r="G9" s="100" t="s">
        <v>39</v>
      </c>
      <c r="H9" s="100" t="s">
        <v>40</v>
      </c>
      <c r="I9" s="137">
        <f t="shared" si="0"/>
        <v>521</v>
      </c>
      <c r="J9" s="138">
        <v>5.69</v>
      </c>
      <c r="K9" s="138" t="s">
        <v>101</v>
      </c>
      <c r="L9" s="138">
        <v>5.58</v>
      </c>
      <c r="M9" s="139">
        <f t="shared" si="1"/>
        <v>5.69</v>
      </c>
      <c r="N9" s="140" t="str">
        <f t="shared" si="2"/>
        <v>III A</v>
      </c>
      <c r="O9" s="142" t="s">
        <v>41</v>
      </c>
    </row>
    <row r="10" spans="1:15" ht="18" customHeight="1">
      <c r="A10" s="95">
        <v>4</v>
      </c>
      <c r="B10" s="96">
        <v>264</v>
      </c>
      <c r="C10" s="97" t="s">
        <v>45</v>
      </c>
      <c r="D10" s="98" t="s">
        <v>46</v>
      </c>
      <c r="E10" s="99" t="s">
        <v>47</v>
      </c>
      <c r="F10" s="100" t="s">
        <v>32</v>
      </c>
      <c r="G10" s="141" t="s">
        <v>33</v>
      </c>
      <c r="H10" s="100" t="s">
        <v>34</v>
      </c>
      <c r="I10" s="137">
        <f t="shared" si="0"/>
        <v>500</v>
      </c>
      <c r="J10" s="138">
        <v>5.45</v>
      </c>
      <c r="K10" s="138">
        <v>5.24</v>
      </c>
      <c r="L10" s="138">
        <v>5.59</v>
      </c>
      <c r="M10" s="139">
        <f t="shared" si="1"/>
        <v>5.59</v>
      </c>
      <c r="N10" s="140">
        <f t="shared" si="2"/>
      </c>
      <c r="O10" s="105" t="s">
        <v>48</v>
      </c>
    </row>
    <row r="11" spans="1:15" ht="18" customHeight="1">
      <c r="A11" s="95">
        <v>5</v>
      </c>
      <c r="B11" s="96">
        <v>326</v>
      </c>
      <c r="C11" s="97" t="s">
        <v>42</v>
      </c>
      <c r="D11" s="98" t="s">
        <v>43</v>
      </c>
      <c r="E11" s="99" t="s">
        <v>44</v>
      </c>
      <c r="F11" s="100" t="s">
        <v>26</v>
      </c>
      <c r="G11" s="100" t="s">
        <v>27</v>
      </c>
      <c r="H11" s="100"/>
      <c r="I11" s="137">
        <f t="shared" si="0"/>
        <v>498</v>
      </c>
      <c r="J11" s="138">
        <v>5.43</v>
      </c>
      <c r="K11" s="138" t="s">
        <v>101</v>
      </c>
      <c r="L11" s="138">
        <v>5.58</v>
      </c>
      <c r="M11" s="139">
        <f t="shared" si="1"/>
        <v>5.58</v>
      </c>
      <c r="N11" s="140">
        <f t="shared" si="2"/>
      </c>
      <c r="O11" s="105" t="s">
        <v>28</v>
      </c>
    </row>
    <row r="12" spans="1:15" ht="18" customHeight="1">
      <c r="A12" s="95">
        <v>6</v>
      </c>
      <c r="B12" s="96">
        <v>17</v>
      </c>
      <c r="C12" s="97" t="s">
        <v>49</v>
      </c>
      <c r="D12" s="98" t="s">
        <v>50</v>
      </c>
      <c r="E12" s="99" t="s">
        <v>51</v>
      </c>
      <c r="F12" s="100" t="s">
        <v>26</v>
      </c>
      <c r="G12" s="100" t="s">
        <v>27</v>
      </c>
      <c r="H12" s="100"/>
      <c r="I12" s="137">
        <f t="shared" si="0"/>
        <v>375</v>
      </c>
      <c r="J12" s="138" t="s">
        <v>101</v>
      </c>
      <c r="K12" s="138">
        <v>4.96</v>
      </c>
      <c r="L12" s="138">
        <v>4.87</v>
      </c>
      <c r="M12" s="139">
        <f t="shared" si="1"/>
        <v>4.96</v>
      </c>
      <c r="N12" s="140">
        <f t="shared" si="2"/>
      </c>
      <c r="O12" s="105" t="s">
        <v>28</v>
      </c>
    </row>
    <row r="13" spans="1:15" ht="18" customHeight="1">
      <c r="A13" s="95">
        <v>7</v>
      </c>
      <c r="B13" s="96">
        <v>157</v>
      </c>
      <c r="C13" s="97" t="s">
        <v>52</v>
      </c>
      <c r="D13" s="98" t="s">
        <v>53</v>
      </c>
      <c r="E13" s="99" t="s">
        <v>54</v>
      </c>
      <c r="F13" s="100" t="s">
        <v>55</v>
      </c>
      <c r="G13" s="100" t="s">
        <v>56</v>
      </c>
      <c r="H13" s="100" t="s">
        <v>57</v>
      </c>
      <c r="I13" s="137">
        <f t="shared" si="0"/>
        <v>310</v>
      </c>
      <c r="J13" s="138">
        <v>4.43</v>
      </c>
      <c r="K13" s="138">
        <v>4.61</v>
      </c>
      <c r="L13" s="138">
        <v>4.09</v>
      </c>
      <c r="M13" s="139">
        <f t="shared" si="1"/>
        <v>4.61</v>
      </c>
      <c r="N13" s="140">
        <f t="shared" si="2"/>
      </c>
      <c r="O13" s="105" t="s">
        <v>58</v>
      </c>
    </row>
    <row r="14" spans="9:14" ht="12.75">
      <c r="I14" s="144"/>
      <c r="M14" s="146"/>
      <c r="N14" s="147"/>
    </row>
    <row r="16" spans="1:14" s="1" customFormat="1" ht="17.25">
      <c r="A16" s="1" t="s">
        <v>79</v>
      </c>
      <c r="D16" s="2"/>
      <c r="E16" s="3"/>
      <c r="F16" s="3"/>
      <c r="G16" s="3"/>
      <c r="H16" s="4"/>
      <c r="I16" s="106"/>
      <c r="J16" s="4"/>
      <c r="K16" s="4"/>
      <c r="L16" s="5"/>
      <c r="M16" s="6"/>
      <c r="N16" s="6"/>
    </row>
    <row r="17" spans="1:16" s="1" customFormat="1" ht="17.25">
      <c r="A17" s="1" t="s">
        <v>80</v>
      </c>
      <c r="D17" s="2"/>
      <c r="E17" s="3"/>
      <c r="F17" s="3"/>
      <c r="G17" s="4"/>
      <c r="H17" s="4"/>
      <c r="I17" s="106"/>
      <c r="J17" s="4"/>
      <c r="K17" s="5"/>
      <c r="L17" s="7"/>
      <c r="M17" s="7"/>
      <c r="N17" s="5"/>
      <c r="O17" s="5"/>
      <c r="P17" s="8"/>
    </row>
    <row r="18" spans="1:14" s="114" customFormat="1" ht="12" customHeight="1">
      <c r="A18" s="107"/>
      <c r="B18" s="107"/>
      <c r="C18" s="107"/>
      <c r="D18" s="108"/>
      <c r="E18" s="109"/>
      <c r="F18" s="110"/>
      <c r="G18" s="110"/>
      <c r="H18" s="111"/>
      <c r="I18" s="26"/>
      <c r="J18" s="112"/>
      <c r="K18" s="112"/>
      <c r="L18" s="112"/>
      <c r="M18" s="113"/>
      <c r="N18" s="75"/>
    </row>
    <row r="19" spans="3:14" s="115" customFormat="1" ht="15.75" thickBot="1">
      <c r="C19" s="116" t="s">
        <v>102</v>
      </c>
      <c r="E19" s="117"/>
      <c r="F19" s="118"/>
      <c r="G19" s="118"/>
      <c r="H19" s="119"/>
      <c r="I19" s="26"/>
      <c r="J19" s="120"/>
      <c r="K19" s="120"/>
      <c r="L19" s="120"/>
      <c r="M19" s="121"/>
      <c r="N19" s="83"/>
    </row>
    <row r="20" spans="4:14" s="114" customFormat="1" ht="18" customHeight="1" thickBot="1">
      <c r="D20" s="79" t="s">
        <v>82</v>
      </c>
      <c r="E20" s="122"/>
      <c r="I20" s="26"/>
      <c r="J20" s="298" t="s">
        <v>100</v>
      </c>
      <c r="K20" s="299"/>
      <c r="L20" s="300"/>
      <c r="M20" s="123"/>
      <c r="N20" s="124"/>
    </row>
    <row r="21" spans="1:15" s="136" customFormat="1" ht="18" customHeight="1" thickBot="1">
      <c r="A21" s="125" t="s">
        <v>3</v>
      </c>
      <c r="B21" s="126" t="s">
        <v>4</v>
      </c>
      <c r="C21" s="127" t="s">
        <v>5</v>
      </c>
      <c r="D21" s="128" t="s">
        <v>6</v>
      </c>
      <c r="E21" s="129" t="s">
        <v>7</v>
      </c>
      <c r="F21" s="130" t="s">
        <v>8</v>
      </c>
      <c r="G21" s="90" t="s">
        <v>9</v>
      </c>
      <c r="H21" s="90" t="s">
        <v>10</v>
      </c>
      <c r="I21" s="131" t="s">
        <v>11</v>
      </c>
      <c r="J21" s="132">
        <v>1</v>
      </c>
      <c r="K21" s="133">
        <v>2</v>
      </c>
      <c r="L21" s="133">
        <v>3</v>
      </c>
      <c r="M21" s="134" t="s">
        <v>19</v>
      </c>
      <c r="N21" s="92" t="s">
        <v>86</v>
      </c>
      <c r="O21" s="135" t="s">
        <v>20</v>
      </c>
    </row>
    <row r="22" spans="1:15" ht="18" customHeight="1">
      <c r="A22" s="95">
        <v>1</v>
      </c>
      <c r="B22" s="96">
        <v>90</v>
      </c>
      <c r="C22" s="97" t="s">
        <v>69</v>
      </c>
      <c r="D22" s="98" t="s">
        <v>70</v>
      </c>
      <c r="E22" s="99" t="s">
        <v>71</v>
      </c>
      <c r="F22" s="100" t="s">
        <v>65</v>
      </c>
      <c r="G22" s="100" t="s">
        <v>66</v>
      </c>
      <c r="H22" s="100" t="s">
        <v>57</v>
      </c>
      <c r="I22" s="137">
        <f>IF(ISBLANK(M22),"",TRUNC(0.14354*(M22*100-220)^1.4))</f>
        <v>783</v>
      </c>
      <c r="J22" s="138">
        <v>6.82</v>
      </c>
      <c r="K22" s="138" t="s">
        <v>101</v>
      </c>
      <c r="L22" s="138">
        <v>6.87</v>
      </c>
      <c r="M22" s="139">
        <f>MAX(J22:L22)</f>
        <v>6.87</v>
      </c>
      <c r="N22" s="140" t="str">
        <f>IF(ISBLANK(M22),"",IF(M22&lt;5.6,"",IF(M22&gt;=8.05,"TSM",IF(M22&gt;=7.65,"SM",IF(M22&gt;=7.2,"KSM",IF(M22&gt;=6.7,"I A",IF(M22&gt;=6.2,"II A",IF(M22&gt;=5.6,"III A"))))))))</f>
        <v>I A</v>
      </c>
      <c r="O22" s="105" t="s">
        <v>72</v>
      </c>
    </row>
    <row r="23" spans="1:15" ht="18" customHeight="1">
      <c r="A23" s="95">
        <v>2</v>
      </c>
      <c r="B23" s="96">
        <v>55</v>
      </c>
      <c r="C23" s="97" t="s">
        <v>62</v>
      </c>
      <c r="D23" s="98" t="s">
        <v>63</v>
      </c>
      <c r="E23" s="99" t="s">
        <v>64</v>
      </c>
      <c r="F23" s="100" t="s">
        <v>65</v>
      </c>
      <c r="G23" s="100" t="s">
        <v>66</v>
      </c>
      <c r="H23" s="100" t="s">
        <v>67</v>
      </c>
      <c r="I23" s="137">
        <f>IF(ISBLANK(M23),"",TRUNC(0.14354*(M23*100-220)^1.4))</f>
        <v>781</v>
      </c>
      <c r="J23" s="138" t="s">
        <v>101</v>
      </c>
      <c r="K23" s="138">
        <v>6.86</v>
      </c>
      <c r="L23" s="138" t="s">
        <v>101</v>
      </c>
      <c r="M23" s="139">
        <f>MAX(J23:L23)</f>
        <v>6.86</v>
      </c>
      <c r="N23" s="140" t="str">
        <f>IF(ISBLANK(M23),"",IF(M23&lt;5.6,"",IF(M23&gt;=8.05,"TSM",IF(M23&gt;=7.65,"SM",IF(M23&gt;=7.2,"KSM",IF(M23&gt;=6.7,"I A",IF(M23&gt;=6.2,"II A",IF(M23&gt;=5.6,"III A"))))))))</f>
        <v>I A</v>
      </c>
      <c r="O23" s="105" t="s">
        <v>68</v>
      </c>
    </row>
    <row r="24" spans="1:15" ht="18" customHeight="1">
      <c r="A24" s="95">
        <v>3</v>
      </c>
      <c r="B24" s="96">
        <v>58</v>
      </c>
      <c r="C24" s="97" t="s">
        <v>73</v>
      </c>
      <c r="D24" s="98" t="s">
        <v>74</v>
      </c>
      <c r="E24" s="99" t="s">
        <v>75</v>
      </c>
      <c r="F24" s="100" t="s">
        <v>65</v>
      </c>
      <c r="G24" s="100" t="s">
        <v>66</v>
      </c>
      <c r="H24" s="100" t="s">
        <v>76</v>
      </c>
      <c r="I24" s="137">
        <f>IF(ISBLANK(M24),"",TRUNC(0.14354*(M24*100-220)^1.4))</f>
        <v>578</v>
      </c>
      <c r="J24" s="138">
        <v>5.92</v>
      </c>
      <c r="K24" s="138">
        <v>5.96</v>
      </c>
      <c r="L24" s="138" t="s">
        <v>101</v>
      </c>
      <c r="M24" s="139">
        <f>MAX(J24:L24)</f>
        <v>5.96</v>
      </c>
      <c r="N24" s="140" t="str">
        <f>IF(ISBLANK(M24),"",IF(M24&lt;5.6,"",IF(M24&gt;=8.05,"TSM",IF(M24&gt;=7.65,"SM",IF(M24&gt;=7.2,"KSM",IF(M24&gt;=6.7,"I A",IF(M24&gt;=6.2,"II A",IF(M24&gt;=5.6,"III A"))))))))</f>
        <v>III A</v>
      </c>
      <c r="O24" s="105" t="s">
        <v>68</v>
      </c>
    </row>
    <row r="25" spans="1:15" ht="18" customHeight="1">
      <c r="A25" s="95">
        <v>4</v>
      </c>
      <c r="B25" s="96">
        <v>56</v>
      </c>
      <c r="C25" s="97" t="s">
        <v>42</v>
      </c>
      <c r="D25" s="98" t="s">
        <v>77</v>
      </c>
      <c r="E25" s="99" t="s">
        <v>78</v>
      </c>
      <c r="F25" s="100" t="s">
        <v>65</v>
      </c>
      <c r="G25" s="100" t="s">
        <v>66</v>
      </c>
      <c r="H25" s="100" t="s">
        <v>76</v>
      </c>
      <c r="I25" s="137">
        <f>IF(ISBLANK(M25),"",TRUNC(0.14354*(M25*100-220)^1.4))</f>
        <v>490</v>
      </c>
      <c r="J25" s="138">
        <v>5.54</v>
      </c>
      <c r="K25" s="138">
        <v>5.54</v>
      </c>
      <c r="L25" s="138">
        <v>5.54</v>
      </c>
      <c r="M25" s="139">
        <f>MAX(J25:L25)</f>
        <v>5.54</v>
      </c>
      <c r="N25" s="140">
        <f>IF(ISBLANK(M25),"",IF(M25&lt;5.6,"",IF(M25&gt;=8.05,"TSM",IF(M25&gt;=7.65,"SM",IF(M25&gt;=7.2,"KSM",IF(M25&gt;=6.7,"I A",IF(M25&gt;=6.2,"II A",IF(M25&gt;=5.6,"III A"))))))))</f>
      </c>
      <c r="O25" s="105" t="s">
        <v>68</v>
      </c>
    </row>
  </sheetData>
  <sheetProtection/>
  <mergeCells count="2">
    <mergeCell ref="J5:L5"/>
    <mergeCell ref="J20:L20"/>
  </mergeCells>
  <printOptions horizontalCentered="1"/>
  <pageMargins left="0.31496062992125984" right="0.31496062992125984" top="0.3937007874015748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107" customWidth="1"/>
    <col min="2" max="2" width="3.57421875" style="107" bestFit="1" customWidth="1"/>
    <col min="3" max="3" width="10.421875" style="107" customWidth="1"/>
    <col min="4" max="4" width="11.421875" style="107" bestFit="1" customWidth="1"/>
    <col min="5" max="5" width="10.7109375" style="122" customWidth="1"/>
    <col min="6" max="6" width="11.57421875" style="143" bestFit="1" customWidth="1"/>
    <col min="7" max="7" width="12.8515625" style="143" bestFit="1" customWidth="1"/>
    <col min="8" max="8" width="11.28125" style="111" bestFit="1" customWidth="1"/>
    <col min="9" max="9" width="6.7109375" style="26" bestFit="1" customWidth="1"/>
    <col min="10" max="12" width="4.7109375" style="145" customWidth="1"/>
    <col min="13" max="13" width="9.00390625" style="113" bestFit="1" customWidth="1"/>
    <col min="14" max="14" width="5.28125" style="75" bestFit="1" customWidth="1"/>
    <col min="15" max="15" width="20.00390625" style="114" bestFit="1" customWidth="1"/>
    <col min="16" max="16384" width="9.140625" style="107" customWidth="1"/>
  </cols>
  <sheetData>
    <row r="1" spans="1:14" s="1" customFormat="1" ht="17.25">
      <c r="A1" s="1" t="s">
        <v>79</v>
      </c>
      <c r="D1" s="2"/>
      <c r="E1" s="3"/>
      <c r="F1" s="3"/>
      <c r="G1" s="3"/>
      <c r="H1" s="4"/>
      <c r="I1" s="106"/>
      <c r="J1" s="4"/>
      <c r="K1" s="4"/>
      <c r="L1" s="5"/>
      <c r="M1" s="6"/>
      <c r="N1" s="6"/>
    </row>
    <row r="2" spans="1:16" s="1" customFormat="1" ht="17.25">
      <c r="A2" s="1" t="s">
        <v>80</v>
      </c>
      <c r="D2" s="2"/>
      <c r="E2" s="3"/>
      <c r="F2" s="3"/>
      <c r="G2" s="4"/>
      <c r="H2" s="4"/>
      <c r="I2" s="106"/>
      <c r="J2" s="4"/>
      <c r="K2" s="5"/>
      <c r="L2" s="7"/>
      <c r="M2" s="7"/>
      <c r="N2" s="5"/>
      <c r="O2" s="5"/>
      <c r="P2" s="8"/>
    </row>
    <row r="3" spans="1:14" s="114" customFormat="1" ht="12" customHeight="1">
      <c r="A3" s="107"/>
      <c r="B3" s="107"/>
      <c r="C3" s="107"/>
      <c r="D3" s="108"/>
      <c r="E3" s="109"/>
      <c r="F3" s="110"/>
      <c r="G3" s="110"/>
      <c r="H3" s="111"/>
      <c r="I3" s="26"/>
      <c r="J3" s="112"/>
      <c r="K3" s="112"/>
      <c r="L3" s="112"/>
      <c r="M3" s="113"/>
      <c r="N3" s="75"/>
    </row>
    <row r="4" spans="3:14" s="115" customFormat="1" ht="15.75" customHeight="1" thickBot="1">
      <c r="C4" s="116" t="s">
        <v>103</v>
      </c>
      <c r="E4" s="117"/>
      <c r="F4" s="118"/>
      <c r="G4" s="118"/>
      <c r="H4" s="119"/>
      <c r="I4" s="148"/>
      <c r="J4" s="120"/>
      <c r="K4" s="120"/>
      <c r="L4" s="120"/>
      <c r="M4" s="121"/>
      <c r="N4" s="83"/>
    </row>
    <row r="5" spans="4:14" ht="18" customHeight="1" thickBot="1">
      <c r="D5" s="79" t="s">
        <v>82</v>
      </c>
      <c r="F5" s="149"/>
      <c r="G5" s="149"/>
      <c r="H5" s="149"/>
      <c r="I5" s="148"/>
      <c r="J5" s="301" t="s">
        <v>100</v>
      </c>
      <c r="K5" s="302"/>
      <c r="L5" s="303"/>
      <c r="M5" s="150"/>
      <c r="N5" s="151"/>
    </row>
    <row r="6" spans="1:15" s="163" customFormat="1" ht="18" customHeight="1" thickBot="1">
      <c r="A6" s="125" t="s">
        <v>3</v>
      </c>
      <c r="B6" s="126" t="s">
        <v>4</v>
      </c>
      <c r="C6" s="152" t="s">
        <v>5</v>
      </c>
      <c r="D6" s="153" t="s">
        <v>6</v>
      </c>
      <c r="E6" s="154" t="s">
        <v>7</v>
      </c>
      <c r="F6" s="155" t="s">
        <v>8</v>
      </c>
      <c r="G6" s="156" t="s">
        <v>9</v>
      </c>
      <c r="H6" s="156" t="s">
        <v>10</v>
      </c>
      <c r="I6" s="157" t="s">
        <v>11</v>
      </c>
      <c r="J6" s="158">
        <v>1</v>
      </c>
      <c r="K6" s="159">
        <v>2</v>
      </c>
      <c r="L6" s="159">
        <v>3</v>
      </c>
      <c r="M6" s="160" t="s">
        <v>19</v>
      </c>
      <c r="N6" s="161" t="s">
        <v>86</v>
      </c>
      <c r="O6" s="162" t="s">
        <v>20</v>
      </c>
    </row>
    <row r="7" spans="1:15" s="167" customFormat="1" ht="18" customHeight="1">
      <c r="A7" s="164">
        <v>1</v>
      </c>
      <c r="B7" s="96">
        <v>263</v>
      </c>
      <c r="C7" s="97" t="s">
        <v>29</v>
      </c>
      <c r="D7" s="98" t="s">
        <v>30</v>
      </c>
      <c r="E7" s="99" t="s">
        <v>31</v>
      </c>
      <c r="F7" s="100" t="s">
        <v>32</v>
      </c>
      <c r="G7" s="100" t="s">
        <v>33</v>
      </c>
      <c r="H7" s="100" t="s">
        <v>34</v>
      </c>
      <c r="I7" s="260">
        <f aca="true" t="shared" si="0" ref="I7:I13">IF(ISBLANK(M7),"",TRUNC(51.39*(M7-1.5)^1.05))</f>
        <v>680</v>
      </c>
      <c r="J7" s="261">
        <v>12.38</v>
      </c>
      <c r="K7" s="261">
        <v>13.02</v>
      </c>
      <c r="L7" s="261">
        <v>13.21</v>
      </c>
      <c r="M7" s="262">
        <f aca="true" t="shared" si="1" ref="M7:M13">MAX(J7:L7)</f>
        <v>13.21</v>
      </c>
      <c r="N7" s="263" t="str">
        <f aca="true" t="shared" si="2" ref="N7:N13">IF(ISBLANK(M7),"",IF(M7&lt;11.2,"",IF(M7&gt;=17.2,"KSM",IF(M7&gt;=15,"I A",IF(M7&gt;=12.8,"II A",IF(M7&gt;=11.2,"III A"))))))</f>
        <v>II A</v>
      </c>
      <c r="O7" s="105" t="s">
        <v>48</v>
      </c>
    </row>
    <row r="8" spans="1:15" s="167" customFormat="1" ht="18" customHeight="1">
      <c r="A8" s="164">
        <v>2</v>
      </c>
      <c r="B8" s="96">
        <v>285</v>
      </c>
      <c r="C8" s="97" t="s">
        <v>35</v>
      </c>
      <c r="D8" s="98" t="s">
        <v>36</v>
      </c>
      <c r="E8" s="99" t="s">
        <v>37</v>
      </c>
      <c r="F8" s="100" t="s">
        <v>38</v>
      </c>
      <c r="G8" s="100" t="s">
        <v>39</v>
      </c>
      <c r="H8" s="100" t="s">
        <v>40</v>
      </c>
      <c r="I8" s="260">
        <f t="shared" si="0"/>
        <v>614</v>
      </c>
      <c r="J8" s="261">
        <v>11.78</v>
      </c>
      <c r="K8" s="261">
        <v>12.12</v>
      </c>
      <c r="L8" s="261" t="s">
        <v>101</v>
      </c>
      <c r="M8" s="262">
        <f t="shared" si="1"/>
        <v>12.12</v>
      </c>
      <c r="N8" s="263" t="str">
        <f t="shared" si="2"/>
        <v>III A</v>
      </c>
      <c r="O8" s="166" t="s">
        <v>41</v>
      </c>
    </row>
    <row r="9" spans="1:15" s="167" customFormat="1" ht="18" customHeight="1">
      <c r="A9" s="164">
        <v>3</v>
      </c>
      <c r="B9" s="96">
        <v>264</v>
      </c>
      <c r="C9" s="97" t="s">
        <v>45</v>
      </c>
      <c r="D9" s="98" t="s">
        <v>46</v>
      </c>
      <c r="E9" s="99" t="s">
        <v>47</v>
      </c>
      <c r="F9" s="100" t="s">
        <v>32</v>
      </c>
      <c r="G9" s="100" t="s">
        <v>33</v>
      </c>
      <c r="H9" s="100" t="s">
        <v>34</v>
      </c>
      <c r="I9" s="260">
        <f t="shared" si="0"/>
        <v>589</v>
      </c>
      <c r="J9" s="261">
        <v>11.26</v>
      </c>
      <c r="K9" s="261">
        <v>11.53</v>
      </c>
      <c r="L9" s="261">
        <v>11.72</v>
      </c>
      <c r="M9" s="262">
        <f t="shared" si="1"/>
        <v>11.72</v>
      </c>
      <c r="N9" s="263" t="str">
        <f t="shared" si="2"/>
        <v>III A</v>
      </c>
      <c r="O9" s="166" t="s">
        <v>48</v>
      </c>
    </row>
    <row r="10" spans="1:15" s="167" customFormat="1" ht="18" customHeight="1">
      <c r="A10" s="164">
        <v>4</v>
      </c>
      <c r="B10" s="96">
        <v>16</v>
      </c>
      <c r="C10" s="97" t="s">
        <v>23</v>
      </c>
      <c r="D10" s="98" t="s">
        <v>24</v>
      </c>
      <c r="E10" s="99" t="s">
        <v>25</v>
      </c>
      <c r="F10" s="100" t="s">
        <v>26</v>
      </c>
      <c r="G10" s="100" t="s">
        <v>27</v>
      </c>
      <c r="H10" s="100"/>
      <c r="I10" s="260">
        <f t="shared" si="0"/>
        <v>586</v>
      </c>
      <c r="J10" s="261">
        <v>11.55</v>
      </c>
      <c r="K10" s="261">
        <v>11.49</v>
      </c>
      <c r="L10" s="261">
        <v>11.67</v>
      </c>
      <c r="M10" s="262">
        <f t="shared" si="1"/>
        <v>11.67</v>
      </c>
      <c r="N10" s="263" t="str">
        <f t="shared" si="2"/>
        <v>III A</v>
      </c>
      <c r="O10" s="166" t="s">
        <v>28</v>
      </c>
    </row>
    <row r="11" spans="1:15" s="167" customFormat="1" ht="18" customHeight="1">
      <c r="A11" s="164">
        <v>5</v>
      </c>
      <c r="B11" s="96">
        <v>326</v>
      </c>
      <c r="C11" s="97" t="s">
        <v>42</v>
      </c>
      <c r="D11" s="98" t="s">
        <v>43</v>
      </c>
      <c r="E11" s="99" t="s">
        <v>44</v>
      </c>
      <c r="F11" s="100" t="s">
        <v>26</v>
      </c>
      <c r="G11" s="100" t="s">
        <v>27</v>
      </c>
      <c r="H11" s="100"/>
      <c r="I11" s="260">
        <f t="shared" si="0"/>
        <v>571</v>
      </c>
      <c r="J11" s="261">
        <v>10.1</v>
      </c>
      <c r="K11" s="261">
        <v>10.89</v>
      </c>
      <c r="L11" s="261">
        <v>11.42</v>
      </c>
      <c r="M11" s="262">
        <f t="shared" si="1"/>
        <v>11.42</v>
      </c>
      <c r="N11" s="263" t="str">
        <f t="shared" si="2"/>
        <v>III A</v>
      </c>
      <c r="O11" s="166" t="s">
        <v>28</v>
      </c>
    </row>
    <row r="12" spans="1:15" s="167" customFormat="1" ht="18" customHeight="1">
      <c r="A12" s="164">
        <v>6</v>
      </c>
      <c r="B12" s="96">
        <v>157</v>
      </c>
      <c r="C12" s="97" t="s">
        <v>52</v>
      </c>
      <c r="D12" s="98" t="s">
        <v>53</v>
      </c>
      <c r="E12" s="99" t="s">
        <v>54</v>
      </c>
      <c r="F12" s="100" t="s">
        <v>55</v>
      </c>
      <c r="G12" s="100" t="s">
        <v>56</v>
      </c>
      <c r="H12" s="100" t="s">
        <v>57</v>
      </c>
      <c r="I12" s="260">
        <f t="shared" si="0"/>
        <v>560</v>
      </c>
      <c r="J12" s="261">
        <v>11.23</v>
      </c>
      <c r="K12" s="261">
        <v>11.13</v>
      </c>
      <c r="L12" s="261">
        <v>9.78</v>
      </c>
      <c r="M12" s="262">
        <f t="shared" si="1"/>
        <v>11.23</v>
      </c>
      <c r="N12" s="263" t="str">
        <f t="shared" si="2"/>
        <v>III A</v>
      </c>
      <c r="O12" s="166" t="s">
        <v>58</v>
      </c>
    </row>
    <row r="13" spans="1:15" s="167" customFormat="1" ht="18" customHeight="1">
      <c r="A13" s="164">
        <v>7</v>
      </c>
      <c r="B13" s="96">
        <v>17</v>
      </c>
      <c r="C13" s="97" t="s">
        <v>49</v>
      </c>
      <c r="D13" s="98" t="s">
        <v>50</v>
      </c>
      <c r="E13" s="99" t="s">
        <v>51</v>
      </c>
      <c r="F13" s="100" t="s">
        <v>26</v>
      </c>
      <c r="G13" s="100" t="s">
        <v>27</v>
      </c>
      <c r="H13" s="100"/>
      <c r="I13" s="260">
        <f t="shared" si="0"/>
        <v>347</v>
      </c>
      <c r="J13" s="261">
        <v>7.67</v>
      </c>
      <c r="K13" s="261" t="s">
        <v>101</v>
      </c>
      <c r="L13" s="261">
        <v>7.29</v>
      </c>
      <c r="M13" s="262">
        <f t="shared" si="1"/>
        <v>7.67</v>
      </c>
      <c r="N13" s="263">
        <f t="shared" si="2"/>
      </c>
      <c r="O13" s="166" t="s">
        <v>28</v>
      </c>
    </row>
    <row r="14" spans="13:14" ht="12.75">
      <c r="M14" s="264"/>
      <c r="N14" s="265"/>
    </row>
    <row r="16" spans="1:14" s="1" customFormat="1" ht="17.25">
      <c r="A16" s="1" t="s">
        <v>79</v>
      </c>
      <c r="D16" s="2"/>
      <c r="E16" s="3"/>
      <c r="F16" s="3"/>
      <c r="G16" s="3"/>
      <c r="H16" s="4"/>
      <c r="I16" s="106"/>
      <c r="J16" s="4"/>
      <c r="K16" s="4"/>
      <c r="L16" s="5"/>
      <c r="M16" s="6"/>
      <c r="N16" s="6"/>
    </row>
    <row r="17" spans="1:16" s="1" customFormat="1" ht="17.25">
      <c r="A17" s="1" t="s">
        <v>80</v>
      </c>
      <c r="D17" s="2"/>
      <c r="E17" s="3"/>
      <c r="F17" s="3"/>
      <c r="G17" s="4"/>
      <c r="H17" s="4"/>
      <c r="I17" s="106"/>
      <c r="J17" s="4"/>
      <c r="K17" s="5"/>
      <c r="L17" s="7"/>
      <c r="M17" s="7"/>
      <c r="N17" s="5"/>
      <c r="O17" s="5"/>
      <c r="P17" s="8"/>
    </row>
    <row r="18" spans="1:14" s="114" customFormat="1" ht="12" customHeight="1">
      <c r="A18" s="107"/>
      <c r="B18" s="107"/>
      <c r="C18" s="107"/>
      <c r="D18" s="108"/>
      <c r="E18" s="109"/>
      <c r="F18" s="110"/>
      <c r="G18" s="110"/>
      <c r="H18" s="111"/>
      <c r="I18" s="26"/>
      <c r="J18" s="112"/>
      <c r="K18" s="112"/>
      <c r="L18" s="112"/>
      <c r="M18" s="113"/>
      <c r="N18" s="75"/>
    </row>
    <row r="19" spans="3:14" s="115" customFormat="1" ht="15.75" customHeight="1" thickBot="1">
      <c r="C19" s="116" t="s">
        <v>104</v>
      </c>
      <c r="E19" s="117"/>
      <c r="F19" s="118"/>
      <c r="G19" s="118"/>
      <c r="H19" s="119"/>
      <c r="I19" s="148"/>
      <c r="J19" s="120"/>
      <c r="K19" s="120"/>
      <c r="L19" s="120"/>
      <c r="M19" s="121"/>
      <c r="N19" s="83"/>
    </row>
    <row r="20" spans="4:14" ht="18" customHeight="1" thickBot="1">
      <c r="D20" s="79" t="s">
        <v>82</v>
      </c>
      <c r="F20" s="149"/>
      <c r="G20" s="149"/>
      <c r="H20" s="149"/>
      <c r="I20" s="148"/>
      <c r="J20" s="301" t="s">
        <v>100</v>
      </c>
      <c r="K20" s="302"/>
      <c r="L20" s="303"/>
      <c r="M20" s="150"/>
      <c r="N20" s="151"/>
    </row>
    <row r="21" spans="1:15" s="163" customFormat="1" ht="18" customHeight="1" thickBot="1">
      <c r="A21" s="125" t="s">
        <v>3</v>
      </c>
      <c r="B21" s="126" t="s">
        <v>4</v>
      </c>
      <c r="C21" s="152" t="s">
        <v>5</v>
      </c>
      <c r="D21" s="153" t="s">
        <v>6</v>
      </c>
      <c r="E21" s="154" t="s">
        <v>7</v>
      </c>
      <c r="F21" s="155" t="s">
        <v>8</v>
      </c>
      <c r="G21" s="156" t="s">
        <v>9</v>
      </c>
      <c r="H21" s="156" t="s">
        <v>10</v>
      </c>
      <c r="I21" s="157" t="s">
        <v>11</v>
      </c>
      <c r="J21" s="158">
        <v>1</v>
      </c>
      <c r="K21" s="159">
        <v>2</v>
      </c>
      <c r="L21" s="159">
        <v>3</v>
      </c>
      <c r="M21" s="160" t="s">
        <v>19</v>
      </c>
      <c r="N21" s="161" t="s">
        <v>86</v>
      </c>
      <c r="O21" s="162" t="s">
        <v>20</v>
      </c>
    </row>
    <row r="22" spans="1:15" s="167" customFormat="1" ht="18" customHeight="1">
      <c r="A22" s="164">
        <v>1</v>
      </c>
      <c r="B22" s="96">
        <v>55</v>
      </c>
      <c r="C22" s="97" t="s">
        <v>62</v>
      </c>
      <c r="D22" s="98" t="s">
        <v>63</v>
      </c>
      <c r="E22" s="99" t="s">
        <v>64</v>
      </c>
      <c r="F22" s="100" t="s">
        <v>65</v>
      </c>
      <c r="G22" s="100" t="s">
        <v>66</v>
      </c>
      <c r="H22" s="100" t="s">
        <v>67</v>
      </c>
      <c r="I22" s="260">
        <f>IF(ISBLANK(M22),"",TRUNC(51.39*(M22-1.5)^1.05))</f>
        <v>708</v>
      </c>
      <c r="J22" s="261">
        <v>13.04</v>
      </c>
      <c r="K22" s="261">
        <v>12.92</v>
      </c>
      <c r="L22" s="261">
        <v>13.66</v>
      </c>
      <c r="M22" s="262">
        <f>MAX(J22:L22)</f>
        <v>13.66</v>
      </c>
      <c r="N22" s="165" t="str">
        <f>IF(ISBLANK(M22),"",IF(M22&lt;10.2,"",IF(M22&gt;=19.9,"TSM",IF(M22&gt;=17.5,"SM",IF(M22&gt;=15.6,"KSM",IF(M22&gt;=13.8,"I A",IF(M22&gt;=12,"II A",IF(M22&gt;=10.2,"III A"))))))))</f>
        <v>II A</v>
      </c>
      <c r="O22" s="166" t="s">
        <v>68</v>
      </c>
    </row>
    <row r="23" spans="1:15" s="167" customFormat="1" ht="18" customHeight="1">
      <c r="A23" s="164">
        <v>2</v>
      </c>
      <c r="B23" s="96">
        <v>90</v>
      </c>
      <c r="C23" s="97" t="s">
        <v>69</v>
      </c>
      <c r="D23" s="98" t="s">
        <v>70</v>
      </c>
      <c r="E23" s="99" t="s">
        <v>71</v>
      </c>
      <c r="F23" s="100" t="s">
        <v>65</v>
      </c>
      <c r="G23" s="100" t="s">
        <v>66</v>
      </c>
      <c r="H23" s="100" t="s">
        <v>57</v>
      </c>
      <c r="I23" s="260">
        <f>IF(ISBLANK(M23),"",TRUNC(51.39*(M23-1.5)^1.05))</f>
        <v>637</v>
      </c>
      <c r="J23" s="261">
        <v>12.29</v>
      </c>
      <c r="K23" s="261">
        <v>12.51</v>
      </c>
      <c r="L23" s="261" t="s">
        <v>101</v>
      </c>
      <c r="M23" s="262">
        <f>MAX(J23:L23)</f>
        <v>12.51</v>
      </c>
      <c r="N23" s="165" t="str">
        <f>IF(ISBLANK(M23),"",IF(M23&lt;10.2,"",IF(M23&gt;=19.9,"TSM",IF(M23&gt;=17.5,"SM",IF(M23&gt;=15.6,"KSM",IF(M23&gt;=13.8,"I A",IF(M23&gt;=12,"II A",IF(M23&gt;=10.2,"III A"))))))))</f>
        <v>II A</v>
      </c>
      <c r="O23" s="166" t="s">
        <v>72</v>
      </c>
    </row>
    <row r="24" spans="1:15" s="167" customFormat="1" ht="18" customHeight="1">
      <c r="A24" s="164">
        <v>3</v>
      </c>
      <c r="B24" s="96">
        <v>58</v>
      </c>
      <c r="C24" s="97" t="s">
        <v>73</v>
      </c>
      <c r="D24" s="98" t="s">
        <v>74</v>
      </c>
      <c r="E24" s="99" t="s">
        <v>75</v>
      </c>
      <c r="F24" s="100" t="s">
        <v>65</v>
      </c>
      <c r="G24" s="100" t="s">
        <v>66</v>
      </c>
      <c r="H24" s="100" t="s">
        <v>76</v>
      </c>
      <c r="I24" s="260">
        <f>IF(ISBLANK(M24),"",TRUNC(51.39*(M24-1.5)^1.05))</f>
        <v>586</v>
      </c>
      <c r="J24" s="261">
        <v>10.66</v>
      </c>
      <c r="K24" s="261">
        <v>11.26</v>
      </c>
      <c r="L24" s="261">
        <v>11.67</v>
      </c>
      <c r="M24" s="262">
        <f>MAX(J24:L24)</f>
        <v>11.67</v>
      </c>
      <c r="N24" s="165" t="str">
        <f>IF(ISBLANK(M24),"",IF(M24&lt;10.2,"",IF(M24&gt;=19.9,"TSM",IF(M24&gt;=17.5,"SM",IF(M24&gt;=15.6,"KSM",IF(M24&gt;=13.8,"I A",IF(M24&gt;=12,"II A",IF(M24&gt;=10.2,"III A"))))))))</f>
        <v>III A</v>
      </c>
      <c r="O24" s="166" t="s">
        <v>68</v>
      </c>
    </row>
    <row r="25" spans="1:15" s="167" customFormat="1" ht="18" customHeight="1">
      <c r="A25" s="164">
        <v>4</v>
      </c>
      <c r="B25" s="96">
        <v>56</v>
      </c>
      <c r="C25" s="97" t="s">
        <v>42</v>
      </c>
      <c r="D25" s="98" t="s">
        <v>77</v>
      </c>
      <c r="E25" s="99" t="s">
        <v>78</v>
      </c>
      <c r="F25" s="100" t="s">
        <v>65</v>
      </c>
      <c r="G25" s="100" t="s">
        <v>66</v>
      </c>
      <c r="H25" s="100" t="s">
        <v>76</v>
      </c>
      <c r="I25" s="260">
        <f>IF(ISBLANK(M25),"",TRUNC(51.39*(M25-1.5)^1.05))</f>
        <v>512</v>
      </c>
      <c r="J25" s="261">
        <v>10.44</v>
      </c>
      <c r="K25" s="261" t="s">
        <v>101</v>
      </c>
      <c r="L25" s="261" t="s">
        <v>101</v>
      </c>
      <c r="M25" s="262">
        <f>MAX(J25:L25)</f>
        <v>10.44</v>
      </c>
      <c r="N25" s="165" t="str">
        <f>IF(ISBLANK(M25),"",IF(M25&lt;10.2,"",IF(M25&gt;=19.9,"TSM",IF(M25&gt;=17.5,"SM",IF(M25&gt;=15.6,"KSM",IF(M25&gt;=13.8,"I A",IF(M25&gt;=12,"II A",IF(M25&gt;=10.2,"III A"))))))))</f>
        <v>III A</v>
      </c>
      <c r="O25" s="166" t="s">
        <v>68</v>
      </c>
    </row>
  </sheetData>
  <sheetProtection/>
  <mergeCells count="2">
    <mergeCell ref="J5:L5"/>
    <mergeCell ref="J20:L20"/>
  </mergeCells>
  <printOptions horizontalCentered="1"/>
  <pageMargins left="0.15748031496062992" right="0.15748031496062992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5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.140625" style="170" customWidth="1"/>
    <col min="2" max="2" width="3.57421875" style="170" bestFit="1" customWidth="1"/>
    <col min="3" max="3" width="8.57421875" style="171" customWidth="1"/>
    <col min="4" max="4" width="11.140625" style="171" customWidth="1"/>
    <col min="5" max="5" width="10.7109375" style="220" customWidth="1"/>
    <col min="6" max="6" width="11.57421875" style="184" bestFit="1" customWidth="1"/>
    <col min="7" max="7" width="12.28125" style="184" bestFit="1" customWidth="1"/>
    <col min="8" max="8" width="9.28125" style="175" bestFit="1" customWidth="1"/>
    <col min="9" max="9" width="5.8515625" style="169" bestFit="1" customWidth="1"/>
    <col min="10" max="19" width="4.7109375" style="171" customWidth="1"/>
    <col min="20" max="20" width="7.00390625" style="171" customWidth="1"/>
    <col min="21" max="21" width="4.7109375" style="171" bestFit="1" customWidth="1"/>
    <col min="22" max="22" width="17.7109375" style="171" bestFit="1" customWidth="1"/>
    <col min="23" max="235" width="9.140625" style="171" customWidth="1"/>
    <col min="236" max="16384" width="9.140625" style="221" customWidth="1"/>
  </cols>
  <sheetData>
    <row r="1" spans="1:14" s="1" customFormat="1" ht="15">
      <c r="A1" s="1" t="s">
        <v>79</v>
      </c>
      <c r="D1" s="2"/>
      <c r="E1" s="3"/>
      <c r="F1" s="3"/>
      <c r="G1" s="3"/>
      <c r="H1" s="4"/>
      <c r="I1" s="168"/>
      <c r="J1" s="4"/>
      <c r="K1" s="4"/>
      <c r="L1" s="5"/>
      <c r="M1" s="6"/>
      <c r="N1" s="6"/>
    </row>
    <row r="2" spans="1:16" s="1" customFormat="1" ht="15">
      <c r="A2" s="1" t="s">
        <v>80</v>
      </c>
      <c r="D2" s="2"/>
      <c r="E2" s="3"/>
      <c r="F2" s="3"/>
      <c r="G2" s="4"/>
      <c r="H2" s="4"/>
      <c r="I2" s="169"/>
      <c r="J2" s="4"/>
      <c r="K2" s="5"/>
      <c r="L2" s="7"/>
      <c r="M2" s="7"/>
      <c r="N2" s="5"/>
      <c r="O2" s="5"/>
      <c r="P2" s="8"/>
    </row>
    <row r="3" spans="1:34" s="178" customFormat="1" ht="12" customHeight="1">
      <c r="A3" s="170"/>
      <c r="B3" s="170"/>
      <c r="C3" s="171"/>
      <c r="D3" s="172"/>
      <c r="E3" s="173"/>
      <c r="F3" s="174"/>
      <c r="G3" s="174"/>
      <c r="H3" s="175"/>
      <c r="I3" s="176"/>
      <c r="J3" s="175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</row>
    <row r="4" spans="1:34" s="182" customFormat="1" ht="15.75" thickBot="1">
      <c r="A4" s="179"/>
      <c r="B4" s="179"/>
      <c r="C4" s="1" t="s">
        <v>105</v>
      </c>
      <c r="D4" s="1"/>
      <c r="E4" s="2"/>
      <c r="F4" s="3"/>
      <c r="G4" s="180"/>
      <c r="H4" s="179"/>
      <c r="I4" s="181"/>
      <c r="J4" s="17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3:19" s="182" customFormat="1" ht="18" customHeight="1" thickBot="1">
      <c r="C5" s="1"/>
      <c r="D5" s="79" t="s">
        <v>82</v>
      </c>
      <c r="E5" s="173"/>
      <c r="F5" s="183"/>
      <c r="G5" s="183"/>
      <c r="H5" s="184"/>
      <c r="I5" s="169"/>
      <c r="J5" s="304" t="s">
        <v>100</v>
      </c>
      <c r="K5" s="305"/>
      <c r="L5" s="305"/>
      <c r="M5" s="305"/>
      <c r="N5" s="305"/>
      <c r="O5" s="305"/>
      <c r="P5" s="305"/>
      <c r="Q5" s="305"/>
      <c r="R5" s="305"/>
      <c r="S5" s="306"/>
    </row>
    <row r="6" spans="1:22" s="186" customFormat="1" ht="18" customHeight="1">
      <c r="A6" s="307" t="s">
        <v>3</v>
      </c>
      <c r="B6" s="309" t="s">
        <v>4</v>
      </c>
      <c r="C6" s="311" t="s">
        <v>5</v>
      </c>
      <c r="D6" s="313" t="s">
        <v>6</v>
      </c>
      <c r="E6" s="315" t="s">
        <v>7</v>
      </c>
      <c r="F6" s="317" t="s">
        <v>8</v>
      </c>
      <c r="G6" s="317" t="s">
        <v>9</v>
      </c>
      <c r="H6" s="319" t="s">
        <v>10</v>
      </c>
      <c r="I6" s="321" t="s">
        <v>11</v>
      </c>
      <c r="J6" s="185">
        <v>1.45</v>
      </c>
      <c r="K6" s="185">
        <v>1.48</v>
      </c>
      <c r="L6" s="185">
        <v>1.51</v>
      </c>
      <c r="M6" s="185">
        <v>1.54</v>
      </c>
      <c r="N6" s="185">
        <v>1.57</v>
      </c>
      <c r="O6" s="185">
        <v>1.6</v>
      </c>
      <c r="P6" s="185">
        <v>1.63</v>
      </c>
      <c r="Q6" s="185">
        <v>1.66</v>
      </c>
      <c r="R6" s="185">
        <v>1.69</v>
      </c>
      <c r="S6" s="185">
        <v>1.72</v>
      </c>
      <c r="T6" s="323" t="s">
        <v>106</v>
      </c>
      <c r="U6" s="315" t="s">
        <v>86</v>
      </c>
      <c r="V6" s="325" t="s">
        <v>20</v>
      </c>
    </row>
    <row r="7" spans="1:22" s="186" customFormat="1" ht="18" customHeight="1" thickBot="1">
      <c r="A7" s="308"/>
      <c r="B7" s="310"/>
      <c r="C7" s="312"/>
      <c r="D7" s="314"/>
      <c r="E7" s="316"/>
      <c r="F7" s="318"/>
      <c r="G7" s="318"/>
      <c r="H7" s="320"/>
      <c r="I7" s="322"/>
      <c r="J7" s="187">
        <v>1.75</v>
      </c>
      <c r="K7" s="187">
        <v>1.78</v>
      </c>
      <c r="L7" s="187">
        <v>1.81</v>
      </c>
      <c r="M7" s="187">
        <v>1.84</v>
      </c>
      <c r="N7" s="187">
        <v>1.87</v>
      </c>
      <c r="O7" s="187">
        <v>1.9</v>
      </c>
      <c r="P7" s="187">
        <v>1.93</v>
      </c>
      <c r="Q7" s="187">
        <v>1.96</v>
      </c>
      <c r="R7" s="187">
        <v>1.99</v>
      </c>
      <c r="S7" s="187">
        <v>2.02</v>
      </c>
      <c r="T7" s="324"/>
      <c r="U7" s="316"/>
      <c r="V7" s="326"/>
    </row>
    <row r="8" spans="1:31" ht="18" customHeight="1">
      <c r="A8" s="189">
        <v>1</v>
      </c>
      <c r="B8" s="190">
        <v>263</v>
      </c>
      <c r="C8" s="191" t="s">
        <v>29</v>
      </c>
      <c r="D8" s="192" t="s">
        <v>30</v>
      </c>
      <c r="E8" s="193" t="s">
        <v>31</v>
      </c>
      <c r="F8" s="194" t="s">
        <v>32</v>
      </c>
      <c r="G8" s="194" t="s">
        <v>33</v>
      </c>
      <c r="H8" s="194" t="s">
        <v>34</v>
      </c>
      <c r="I8" s="195">
        <f>IF(ISBLANK(T8),"",TRUNC(0.8465*(T8*100-75)^1.42))</f>
        <v>585</v>
      </c>
      <c r="J8" s="196"/>
      <c r="K8" s="196"/>
      <c r="L8" s="196"/>
      <c r="M8" s="196"/>
      <c r="N8" s="196" t="s">
        <v>115</v>
      </c>
      <c r="O8" s="196" t="s">
        <v>115</v>
      </c>
      <c r="P8" s="196" t="s">
        <v>115</v>
      </c>
      <c r="Q8" s="196" t="s">
        <v>115</v>
      </c>
      <c r="R8" s="196" t="s">
        <v>115</v>
      </c>
      <c r="S8" s="196" t="s">
        <v>116</v>
      </c>
      <c r="T8" s="197">
        <v>1.75</v>
      </c>
      <c r="U8" s="198" t="str">
        <f>IF(ISBLANK(T8),"",IF(T8&lt;1.6,"",IF(T8&gt;=2.28,"TSM",IF(T8&gt;=2.15,"SM",IF(T8&gt;=2.03,"KSM",IF(T8&gt;=1.9,"I A",IF(T8&gt;=1.75,"II A",IF(T8&gt;=1.6,"III A"))))))))</f>
        <v>II A</v>
      </c>
      <c r="V8" s="105" t="s">
        <v>48</v>
      </c>
      <c r="X8" s="1"/>
      <c r="Y8" s="1"/>
      <c r="Z8" s="1"/>
      <c r="AA8" s="1"/>
      <c r="AB8" s="1"/>
      <c r="AC8" s="1"/>
      <c r="AD8" s="1"/>
      <c r="AE8" s="1"/>
    </row>
    <row r="9" spans="1:31" ht="18" customHeight="1" thickBot="1">
      <c r="A9" s="200"/>
      <c r="B9" s="201"/>
      <c r="C9" s="202"/>
      <c r="D9" s="203"/>
      <c r="E9" s="204"/>
      <c r="F9" s="205"/>
      <c r="G9" s="205"/>
      <c r="H9" s="205"/>
      <c r="I9" s="206"/>
      <c r="J9" s="206" t="s">
        <v>118</v>
      </c>
      <c r="K9" s="206" t="s">
        <v>117</v>
      </c>
      <c r="L9" s="206"/>
      <c r="M9" s="206"/>
      <c r="N9" s="206"/>
      <c r="O9" s="206"/>
      <c r="P9" s="206"/>
      <c r="Q9" s="206"/>
      <c r="R9" s="206"/>
      <c r="S9" s="206"/>
      <c r="T9" s="266">
        <f>T8</f>
        <v>1.75</v>
      </c>
      <c r="U9" s="207"/>
      <c r="V9" s="208"/>
      <c r="X9" s="177"/>
      <c r="Y9" s="177"/>
      <c r="Z9" s="177"/>
      <c r="AA9" s="177"/>
      <c r="AB9" s="177"/>
      <c r="AC9" s="177"/>
      <c r="AD9" s="177"/>
      <c r="AE9" s="177"/>
    </row>
    <row r="10" spans="1:31" ht="18" customHeight="1">
      <c r="A10" s="189">
        <v>2</v>
      </c>
      <c r="B10" s="190">
        <v>326</v>
      </c>
      <c r="C10" s="191" t="s">
        <v>42</v>
      </c>
      <c r="D10" s="192" t="s">
        <v>43</v>
      </c>
      <c r="E10" s="193" t="s">
        <v>44</v>
      </c>
      <c r="F10" s="194" t="s">
        <v>26</v>
      </c>
      <c r="G10" s="194" t="s">
        <v>27</v>
      </c>
      <c r="H10" s="194"/>
      <c r="I10" s="195">
        <f>IF(ISBLANK(T10),"",TRUNC(0.8465*(T10*100-75)^1.42))</f>
        <v>560</v>
      </c>
      <c r="J10" s="196"/>
      <c r="K10" s="196"/>
      <c r="L10" s="196"/>
      <c r="M10" s="196"/>
      <c r="N10" s="196"/>
      <c r="O10" s="196" t="s">
        <v>115</v>
      </c>
      <c r="P10" s="196" t="s">
        <v>115</v>
      </c>
      <c r="Q10" s="196" t="s">
        <v>115</v>
      </c>
      <c r="R10" s="196" t="s">
        <v>116</v>
      </c>
      <c r="S10" s="196" t="s">
        <v>115</v>
      </c>
      <c r="T10" s="197">
        <v>1.72</v>
      </c>
      <c r="U10" s="198" t="str">
        <f>IF(ISBLANK(T10),"",IF(T10&lt;1.6,"",IF(T10&gt;=2.28,"TSM",IF(T10&gt;=2.15,"SM",IF(T10&gt;=2.03,"KSM",IF(T10&gt;=1.9,"I A",IF(T10&gt;=1.75,"II A",IF(T10&gt;=1.6,"III A"))))))))</f>
        <v>III A</v>
      </c>
      <c r="V10" s="199" t="s">
        <v>28</v>
      </c>
      <c r="X10" s="1"/>
      <c r="Y10" s="1"/>
      <c r="Z10" s="1"/>
      <c r="AA10" s="1"/>
      <c r="AB10" s="1"/>
      <c r="AC10" s="1"/>
      <c r="AD10" s="1"/>
      <c r="AE10" s="1"/>
    </row>
    <row r="11" spans="1:31" ht="18" customHeight="1" thickBot="1">
      <c r="A11" s="200"/>
      <c r="B11" s="201"/>
      <c r="C11" s="202"/>
      <c r="D11" s="203"/>
      <c r="E11" s="204"/>
      <c r="F11" s="205"/>
      <c r="G11" s="205"/>
      <c r="H11" s="205"/>
      <c r="I11" s="206"/>
      <c r="J11" s="206" t="s">
        <v>117</v>
      </c>
      <c r="K11" s="206"/>
      <c r="L11" s="206"/>
      <c r="M11" s="206"/>
      <c r="N11" s="206"/>
      <c r="O11" s="206"/>
      <c r="P11" s="206"/>
      <c r="Q11" s="206"/>
      <c r="R11" s="206"/>
      <c r="S11" s="206"/>
      <c r="T11" s="266">
        <f>T10</f>
        <v>1.72</v>
      </c>
      <c r="U11" s="207"/>
      <c r="V11" s="208"/>
      <c r="X11" s="177"/>
      <c r="Y11" s="177"/>
      <c r="Z11" s="177"/>
      <c r="AA11" s="177"/>
      <c r="AB11" s="177"/>
      <c r="AC11" s="177"/>
      <c r="AD11" s="177"/>
      <c r="AE11" s="177"/>
    </row>
    <row r="12" spans="1:31" ht="18" customHeight="1">
      <c r="A12" s="189">
        <v>3</v>
      </c>
      <c r="B12" s="190">
        <v>16</v>
      </c>
      <c r="C12" s="191" t="s">
        <v>23</v>
      </c>
      <c r="D12" s="192" t="s">
        <v>24</v>
      </c>
      <c r="E12" s="193" t="s">
        <v>25</v>
      </c>
      <c r="F12" s="194" t="s">
        <v>26</v>
      </c>
      <c r="G12" s="194" t="s">
        <v>27</v>
      </c>
      <c r="H12" s="194"/>
      <c r="I12" s="195">
        <f>IF(ISBLANK(T12),"",TRUNC(0.8465*(T12*100-75)^1.42))</f>
        <v>560</v>
      </c>
      <c r="J12" s="196"/>
      <c r="K12" s="196"/>
      <c r="L12" s="196"/>
      <c r="M12" s="196" t="s">
        <v>115</v>
      </c>
      <c r="N12" s="196" t="s">
        <v>115</v>
      </c>
      <c r="O12" s="196" t="s">
        <v>115</v>
      </c>
      <c r="P12" s="196" t="s">
        <v>116</v>
      </c>
      <c r="Q12" s="196" t="s">
        <v>115</v>
      </c>
      <c r="R12" s="196" t="s">
        <v>118</v>
      </c>
      <c r="S12" s="196" t="s">
        <v>118</v>
      </c>
      <c r="T12" s="197">
        <v>1.72</v>
      </c>
      <c r="U12" s="198" t="str">
        <f>IF(ISBLANK(T12),"",IF(T12&lt;1.6,"",IF(T12&gt;=2.28,"TSM",IF(T12&gt;=2.15,"SM",IF(T12&gt;=2.03,"KSM",IF(T12&gt;=1.9,"I A",IF(T12&gt;=1.75,"II A",IF(T12&gt;=1.6,"III A"))))))))</f>
        <v>III A</v>
      </c>
      <c r="V12" s="199" t="s">
        <v>28</v>
      </c>
      <c r="X12" s="1"/>
      <c r="Y12" s="1"/>
      <c r="Z12" s="1"/>
      <c r="AA12" s="1"/>
      <c r="AB12" s="1"/>
      <c r="AC12" s="1"/>
      <c r="AD12" s="1"/>
      <c r="AE12" s="1"/>
    </row>
    <row r="13" spans="1:31" ht="18" customHeight="1" thickBot="1">
      <c r="A13" s="200"/>
      <c r="B13" s="201"/>
      <c r="C13" s="202"/>
      <c r="D13" s="203"/>
      <c r="E13" s="204"/>
      <c r="F13" s="205"/>
      <c r="G13" s="205"/>
      <c r="H13" s="205"/>
      <c r="I13" s="206"/>
      <c r="J13" s="206" t="s">
        <v>117</v>
      </c>
      <c r="K13" s="206"/>
      <c r="L13" s="206"/>
      <c r="M13" s="206"/>
      <c r="N13" s="206"/>
      <c r="O13" s="206"/>
      <c r="P13" s="206"/>
      <c r="Q13" s="206"/>
      <c r="R13" s="206"/>
      <c r="S13" s="206"/>
      <c r="T13" s="266">
        <f>T12</f>
        <v>1.72</v>
      </c>
      <c r="U13" s="207"/>
      <c r="V13" s="208"/>
      <c r="X13" s="177"/>
      <c r="Y13" s="177"/>
      <c r="Z13" s="177"/>
      <c r="AA13" s="177"/>
      <c r="AB13" s="177"/>
      <c r="AC13" s="177"/>
      <c r="AD13" s="177"/>
      <c r="AE13" s="177"/>
    </row>
    <row r="14" spans="1:31" ht="18" customHeight="1">
      <c r="A14" s="189">
        <v>4</v>
      </c>
      <c r="B14" s="190">
        <v>285</v>
      </c>
      <c r="C14" s="191" t="s">
        <v>35</v>
      </c>
      <c r="D14" s="192" t="s">
        <v>36</v>
      </c>
      <c r="E14" s="193" t="s">
        <v>37</v>
      </c>
      <c r="F14" s="194" t="s">
        <v>38</v>
      </c>
      <c r="G14" s="194" t="s">
        <v>39</v>
      </c>
      <c r="H14" s="194" t="s">
        <v>40</v>
      </c>
      <c r="I14" s="195">
        <f>IF(ISBLANK(T14),"",TRUNC(0.8465*(T14*100-75)^1.42))</f>
        <v>536</v>
      </c>
      <c r="J14" s="196"/>
      <c r="K14" s="196"/>
      <c r="L14" s="196"/>
      <c r="M14" s="196" t="s">
        <v>115</v>
      </c>
      <c r="N14" s="196" t="s">
        <v>116</v>
      </c>
      <c r="O14" s="196" t="s">
        <v>116</v>
      </c>
      <c r="P14" s="196" t="s">
        <v>116</v>
      </c>
      <c r="Q14" s="196" t="s">
        <v>115</v>
      </c>
      <c r="R14" s="196" t="s">
        <v>116</v>
      </c>
      <c r="S14" s="196" t="s">
        <v>117</v>
      </c>
      <c r="T14" s="197">
        <v>1.69</v>
      </c>
      <c r="U14" s="198" t="str">
        <f>IF(ISBLANK(T14),"",IF(T14&lt;1.6,"",IF(T14&gt;=2.28,"TSM",IF(T14&gt;=2.15,"SM",IF(T14&gt;=2.03,"KSM",IF(T14&gt;=1.9,"I A",IF(T14&gt;=1.75,"II A",IF(T14&gt;=1.6,"III A"))))))))</f>
        <v>III A</v>
      </c>
      <c r="V14" s="209" t="s">
        <v>41</v>
      </c>
      <c r="X14" s="1"/>
      <c r="Y14" s="1"/>
      <c r="Z14" s="1"/>
      <c r="AA14" s="1"/>
      <c r="AB14" s="1"/>
      <c r="AC14" s="1"/>
      <c r="AD14" s="1"/>
      <c r="AE14" s="1"/>
    </row>
    <row r="15" spans="1:31" ht="18" customHeight="1" thickBot="1">
      <c r="A15" s="200"/>
      <c r="B15" s="201"/>
      <c r="C15" s="202"/>
      <c r="D15" s="203"/>
      <c r="E15" s="204"/>
      <c r="F15" s="205"/>
      <c r="G15" s="205"/>
      <c r="H15" s="205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66">
        <f>T14</f>
        <v>1.69</v>
      </c>
      <c r="U15" s="207"/>
      <c r="V15" s="208"/>
      <c r="X15" s="177"/>
      <c r="Y15" s="177"/>
      <c r="Z15" s="177"/>
      <c r="AA15" s="177"/>
      <c r="AB15" s="177"/>
      <c r="AC15" s="177"/>
      <c r="AD15" s="177"/>
      <c r="AE15" s="177"/>
    </row>
    <row r="16" spans="1:31" ht="18" customHeight="1">
      <c r="A16" s="189">
        <v>5</v>
      </c>
      <c r="B16" s="190">
        <v>264</v>
      </c>
      <c r="C16" s="191" t="s">
        <v>45</v>
      </c>
      <c r="D16" s="192" t="s">
        <v>46</v>
      </c>
      <c r="E16" s="193" t="s">
        <v>47</v>
      </c>
      <c r="F16" s="194" t="s">
        <v>32</v>
      </c>
      <c r="G16" s="194" t="s">
        <v>33</v>
      </c>
      <c r="H16" s="194" t="s">
        <v>34</v>
      </c>
      <c r="I16" s="195">
        <f>IF(ISBLANK(T16),"",TRUNC(0.8465*(T16*100-75)^1.42))</f>
        <v>512</v>
      </c>
      <c r="J16" s="196"/>
      <c r="K16" s="196"/>
      <c r="L16" s="196" t="s">
        <v>115</v>
      </c>
      <c r="M16" s="196" t="s">
        <v>115</v>
      </c>
      <c r="N16" s="196" t="s">
        <v>115</v>
      </c>
      <c r="O16" s="196" t="s">
        <v>116</v>
      </c>
      <c r="P16" s="196" t="s">
        <v>115</v>
      </c>
      <c r="Q16" s="196" t="s">
        <v>115</v>
      </c>
      <c r="R16" s="196" t="s">
        <v>117</v>
      </c>
      <c r="S16" s="196"/>
      <c r="T16" s="197">
        <v>1.66</v>
      </c>
      <c r="U16" s="198" t="str">
        <f>IF(ISBLANK(T16),"",IF(T16&lt;1.6,"",IF(T16&gt;=2.28,"TSM",IF(T16&gt;=2.15,"SM",IF(T16&gt;=2.03,"KSM",IF(T16&gt;=1.9,"I A",IF(T16&gt;=1.75,"II A",IF(T16&gt;=1.6,"III A"))))))))</f>
        <v>III A</v>
      </c>
      <c r="V16" s="199" t="s">
        <v>48</v>
      </c>
      <c r="X16" s="1"/>
      <c r="Y16" s="1"/>
      <c r="Z16" s="1"/>
      <c r="AA16" s="1"/>
      <c r="AB16" s="1"/>
      <c r="AC16" s="1"/>
      <c r="AD16" s="1"/>
      <c r="AE16" s="1"/>
    </row>
    <row r="17" spans="1:31" ht="18" customHeight="1" thickBot="1">
      <c r="A17" s="200"/>
      <c r="B17" s="201"/>
      <c r="C17" s="202"/>
      <c r="D17" s="203"/>
      <c r="E17" s="204"/>
      <c r="F17" s="205"/>
      <c r="G17" s="205"/>
      <c r="H17" s="205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66">
        <f>T16</f>
        <v>1.66</v>
      </c>
      <c r="U17" s="207"/>
      <c r="V17" s="208"/>
      <c r="X17" s="177"/>
      <c r="Y17" s="177"/>
      <c r="Z17" s="177"/>
      <c r="AA17" s="177"/>
      <c r="AB17" s="177"/>
      <c r="AC17" s="177"/>
      <c r="AD17" s="177"/>
      <c r="AE17" s="177"/>
    </row>
    <row r="18" spans="1:31" ht="18" customHeight="1">
      <c r="A18" s="189">
        <v>6</v>
      </c>
      <c r="B18" s="190">
        <v>157</v>
      </c>
      <c r="C18" s="191" t="s">
        <v>52</v>
      </c>
      <c r="D18" s="192" t="s">
        <v>53</v>
      </c>
      <c r="E18" s="193" t="s">
        <v>54</v>
      </c>
      <c r="F18" s="194" t="s">
        <v>55</v>
      </c>
      <c r="G18" s="194" t="s">
        <v>56</v>
      </c>
      <c r="H18" s="194" t="s">
        <v>57</v>
      </c>
      <c r="I18" s="195">
        <f>IF(ISBLANK(T18),"",TRUNC(0.8465*(T18*100-75)^1.42))</f>
        <v>419</v>
      </c>
      <c r="J18" s="196"/>
      <c r="K18" s="196"/>
      <c r="L18" s="196" t="s">
        <v>115</v>
      </c>
      <c r="M18" s="196" t="s">
        <v>115</v>
      </c>
      <c r="N18" s="196" t="s">
        <v>117</v>
      </c>
      <c r="O18" s="196"/>
      <c r="P18" s="196"/>
      <c r="Q18" s="196"/>
      <c r="R18" s="196"/>
      <c r="S18" s="196"/>
      <c r="T18" s="197">
        <v>1.54</v>
      </c>
      <c r="U18" s="198">
        <f>IF(ISBLANK(T18),"",IF(T18&lt;1.6,"",IF(T18&gt;=2.28,"TSM",IF(T18&gt;=2.15,"SM",IF(T18&gt;=2.03,"KSM",IF(T18&gt;=1.9,"I A",IF(T18&gt;=1.75,"II A",IF(T18&gt;=1.6,"III A"))))))))</f>
      </c>
      <c r="V18" s="199" t="s">
        <v>58</v>
      </c>
      <c r="X18" s="1"/>
      <c r="Y18" s="1"/>
      <c r="Z18" s="1"/>
      <c r="AA18" s="1"/>
      <c r="AB18" s="1"/>
      <c r="AC18" s="1"/>
      <c r="AD18" s="1"/>
      <c r="AE18" s="1"/>
    </row>
    <row r="19" spans="1:31" ht="18" customHeight="1" thickBot="1">
      <c r="A19" s="200"/>
      <c r="B19" s="201"/>
      <c r="C19" s="202"/>
      <c r="D19" s="203"/>
      <c r="E19" s="204"/>
      <c r="F19" s="205"/>
      <c r="G19" s="205"/>
      <c r="H19" s="205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66">
        <f>T18</f>
        <v>1.54</v>
      </c>
      <c r="U19" s="207"/>
      <c r="V19" s="208"/>
      <c r="X19" s="177"/>
      <c r="Y19" s="177"/>
      <c r="Z19" s="177"/>
      <c r="AA19" s="177"/>
      <c r="AB19" s="177"/>
      <c r="AC19" s="177"/>
      <c r="AD19" s="177"/>
      <c r="AE19" s="177"/>
    </row>
    <row r="20" spans="1:31" ht="18" customHeight="1">
      <c r="A20" s="189">
        <v>7</v>
      </c>
      <c r="B20" s="190">
        <v>17</v>
      </c>
      <c r="C20" s="191" t="s">
        <v>49</v>
      </c>
      <c r="D20" s="192" t="s">
        <v>50</v>
      </c>
      <c r="E20" s="193" t="s">
        <v>51</v>
      </c>
      <c r="F20" s="194" t="s">
        <v>26</v>
      </c>
      <c r="G20" s="194" t="s">
        <v>27</v>
      </c>
      <c r="H20" s="194"/>
      <c r="I20" s="195">
        <f>IF(ISBLANK(T20),"",TRUNC(0.8465*(T20*100-75)^1.42))</f>
        <v>374</v>
      </c>
      <c r="J20" s="196" t="s">
        <v>115</v>
      </c>
      <c r="K20" s="196" t="s">
        <v>115</v>
      </c>
      <c r="L20" s="196" t="s">
        <v>117</v>
      </c>
      <c r="M20" s="196"/>
      <c r="N20" s="196"/>
      <c r="O20" s="196"/>
      <c r="P20" s="196"/>
      <c r="Q20" s="196"/>
      <c r="R20" s="196"/>
      <c r="S20" s="196"/>
      <c r="T20" s="197">
        <v>1.48</v>
      </c>
      <c r="U20" s="198">
        <f>IF(ISBLANK(T20),"",IF(T20&lt;1.6,"",IF(T20&gt;=2.28,"TSM",IF(T20&gt;=2.15,"SM",IF(T20&gt;=2.03,"KSM",IF(T20&gt;=1.9,"I A",IF(T20&gt;=1.75,"II A",IF(T20&gt;=1.6,"III A"))))))))</f>
      </c>
      <c r="V20" s="199" t="s">
        <v>28</v>
      </c>
      <c r="X20" s="1"/>
      <c r="Y20" s="1"/>
      <c r="Z20" s="1"/>
      <c r="AA20" s="1"/>
      <c r="AB20" s="1"/>
      <c r="AC20" s="1"/>
      <c r="AD20" s="1"/>
      <c r="AE20" s="1"/>
    </row>
    <row r="21" spans="1:31" ht="18" customHeight="1" thickBot="1">
      <c r="A21" s="200"/>
      <c r="B21" s="201"/>
      <c r="C21" s="202"/>
      <c r="D21" s="203"/>
      <c r="E21" s="204"/>
      <c r="F21" s="205"/>
      <c r="G21" s="205"/>
      <c r="H21" s="205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66">
        <f>T20</f>
        <v>1.48</v>
      </c>
      <c r="U21" s="207"/>
      <c r="V21" s="208"/>
      <c r="X21" s="177"/>
      <c r="Y21" s="177"/>
      <c r="Z21" s="177"/>
      <c r="AA21" s="177"/>
      <c r="AB21" s="177"/>
      <c r="AC21" s="177"/>
      <c r="AD21" s="177"/>
      <c r="AE21" s="177"/>
    </row>
    <row r="22" spans="1:31" s="219" customFormat="1" ht="18" customHeight="1">
      <c r="A22" s="210"/>
      <c r="B22" s="211"/>
      <c r="C22" s="212"/>
      <c r="D22" s="36"/>
      <c r="E22" s="213"/>
      <c r="F22" s="214"/>
      <c r="G22" s="214"/>
      <c r="H22" s="214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6"/>
      <c r="U22" s="217"/>
      <c r="V22" s="218"/>
      <c r="X22" s="171"/>
      <c r="Y22" s="171"/>
      <c r="Z22" s="171"/>
      <c r="AA22" s="171"/>
      <c r="AB22" s="171"/>
      <c r="AC22" s="171"/>
      <c r="AD22" s="171"/>
      <c r="AE22" s="171"/>
    </row>
    <row r="23" spans="1:31" s="219" customFormat="1" ht="18" customHeight="1">
      <c r="A23" s="210"/>
      <c r="B23" s="211"/>
      <c r="C23" s="212"/>
      <c r="D23" s="36"/>
      <c r="E23" s="213"/>
      <c r="F23" s="214"/>
      <c r="G23" s="214"/>
      <c r="H23" s="214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6"/>
      <c r="U23" s="217"/>
      <c r="V23" s="218"/>
      <c r="X23" s="171"/>
      <c r="Y23" s="171"/>
      <c r="Z23" s="171"/>
      <c r="AA23" s="171"/>
      <c r="AB23" s="171"/>
      <c r="AC23" s="171"/>
      <c r="AD23" s="171"/>
      <c r="AE23" s="171"/>
    </row>
    <row r="24" spans="1:31" s="219" customFormat="1" ht="18" customHeight="1">
      <c r="A24" s="210"/>
      <c r="B24" s="211"/>
      <c r="C24" s="212"/>
      <c r="D24" s="36"/>
      <c r="E24" s="213"/>
      <c r="F24" s="214"/>
      <c r="G24" s="214"/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6"/>
      <c r="U24" s="217"/>
      <c r="V24" s="218"/>
      <c r="X24" s="171"/>
      <c r="Y24" s="171"/>
      <c r="Z24" s="171"/>
      <c r="AA24" s="171"/>
      <c r="AB24" s="171"/>
      <c r="AC24" s="171"/>
      <c r="AD24" s="171"/>
      <c r="AE24" s="171"/>
    </row>
    <row r="25" spans="1:31" s="219" customFormat="1" ht="18" customHeight="1">
      <c r="A25" s="210"/>
      <c r="B25" s="211"/>
      <c r="C25" s="212"/>
      <c r="D25" s="36"/>
      <c r="E25" s="213"/>
      <c r="F25" s="214"/>
      <c r="G25" s="214"/>
      <c r="H25" s="214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6"/>
      <c r="U25" s="217"/>
      <c r="V25" s="218"/>
      <c r="X25" s="171"/>
      <c r="Y25" s="171"/>
      <c r="Z25" s="171"/>
      <c r="AA25" s="171"/>
      <c r="AB25" s="171"/>
      <c r="AC25" s="171"/>
      <c r="AD25" s="171"/>
      <c r="AE25" s="171"/>
    </row>
    <row r="26" spans="1:22" s="219" customFormat="1" ht="18" customHeight="1">
      <c r="A26" s="210"/>
      <c r="B26" s="211"/>
      <c r="C26" s="212"/>
      <c r="D26" s="36"/>
      <c r="E26" s="213"/>
      <c r="F26" s="214"/>
      <c r="G26" s="214"/>
      <c r="H26" s="214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6"/>
      <c r="U26" s="217"/>
      <c r="V26" s="218"/>
    </row>
    <row r="27" spans="1:22" s="219" customFormat="1" ht="18" customHeight="1">
      <c r="A27" s="210"/>
      <c r="B27" s="211"/>
      <c r="C27" s="212"/>
      <c r="D27" s="36"/>
      <c r="E27" s="213"/>
      <c r="F27" s="214"/>
      <c r="G27" s="214"/>
      <c r="H27" s="214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6"/>
      <c r="U27" s="217"/>
      <c r="V27" s="218"/>
    </row>
    <row r="28" spans="1:22" s="219" customFormat="1" ht="18" customHeight="1">
      <c r="A28" s="210"/>
      <c r="B28" s="211"/>
      <c r="C28" s="212"/>
      <c r="D28" s="36"/>
      <c r="E28" s="213"/>
      <c r="F28" s="214"/>
      <c r="G28" s="214"/>
      <c r="H28" s="214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6"/>
      <c r="U28" s="217"/>
      <c r="V28" s="218"/>
    </row>
    <row r="29" spans="24:31" ht="12.75">
      <c r="X29" s="219"/>
      <c r="Y29" s="219"/>
      <c r="Z29" s="219"/>
      <c r="AA29" s="219"/>
      <c r="AB29" s="219"/>
      <c r="AC29" s="219"/>
      <c r="AD29" s="219"/>
      <c r="AE29" s="219"/>
    </row>
    <row r="30" spans="24:31" ht="12.75">
      <c r="X30" s="219"/>
      <c r="Y30" s="219"/>
      <c r="Z30" s="219"/>
      <c r="AA30" s="219"/>
      <c r="AB30" s="219"/>
      <c r="AC30" s="219"/>
      <c r="AD30" s="219"/>
      <c r="AE30" s="219"/>
    </row>
    <row r="31" spans="24:31" ht="12.75">
      <c r="X31" s="219"/>
      <c r="Y31" s="219"/>
      <c r="Z31" s="219"/>
      <c r="AA31" s="219"/>
      <c r="AB31" s="219"/>
      <c r="AC31" s="219"/>
      <c r="AD31" s="219"/>
      <c r="AE31" s="219"/>
    </row>
    <row r="32" spans="24:31" ht="12.75">
      <c r="X32" s="219"/>
      <c r="Y32" s="219"/>
      <c r="Z32" s="219"/>
      <c r="AA32" s="219"/>
      <c r="AB32" s="219"/>
      <c r="AC32" s="219"/>
      <c r="AD32" s="219"/>
      <c r="AE32" s="219"/>
    </row>
    <row r="33" spans="1:31" s="1" customFormat="1" ht="15">
      <c r="A33" s="1" t="s">
        <v>79</v>
      </c>
      <c r="D33" s="2"/>
      <c r="E33" s="3"/>
      <c r="F33" s="3"/>
      <c r="G33" s="3"/>
      <c r="H33" s="4"/>
      <c r="I33" s="168"/>
      <c r="J33" s="4"/>
      <c r="K33" s="4"/>
      <c r="L33" s="5"/>
      <c r="M33" s="6"/>
      <c r="N33" s="6"/>
      <c r="X33" s="219"/>
      <c r="Y33" s="219"/>
      <c r="Z33" s="219"/>
      <c r="AA33" s="219"/>
      <c r="AB33" s="219"/>
      <c r="AC33" s="219"/>
      <c r="AD33" s="219"/>
      <c r="AE33" s="219"/>
    </row>
    <row r="34" spans="1:31" s="1" customFormat="1" ht="15">
      <c r="A34" s="1" t="s">
        <v>80</v>
      </c>
      <c r="D34" s="2"/>
      <c r="E34" s="3"/>
      <c r="F34" s="3"/>
      <c r="G34" s="4"/>
      <c r="H34" s="4"/>
      <c r="I34" s="169"/>
      <c r="J34" s="4"/>
      <c r="K34" s="5"/>
      <c r="L34" s="7"/>
      <c r="M34" s="7"/>
      <c r="N34" s="5"/>
      <c r="O34" s="5"/>
      <c r="P34" s="8"/>
      <c r="X34" s="219"/>
      <c r="Y34" s="219"/>
      <c r="Z34" s="219"/>
      <c r="AA34" s="219"/>
      <c r="AB34" s="219"/>
      <c r="AC34" s="219"/>
      <c r="AD34" s="219"/>
      <c r="AE34" s="219"/>
    </row>
    <row r="35" spans="1:34" s="178" customFormat="1" ht="12" customHeight="1">
      <c r="A35" s="170"/>
      <c r="B35" s="170"/>
      <c r="C35" s="171"/>
      <c r="D35" s="172"/>
      <c r="E35" s="173"/>
      <c r="F35" s="174"/>
      <c r="G35" s="174"/>
      <c r="H35" s="175"/>
      <c r="I35" s="176"/>
      <c r="J35" s="175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1"/>
      <c r="Y35" s="171"/>
      <c r="Z35" s="171"/>
      <c r="AA35" s="171"/>
      <c r="AB35" s="171"/>
      <c r="AC35" s="171"/>
      <c r="AD35" s="171"/>
      <c r="AE35" s="171"/>
      <c r="AF35" s="177"/>
      <c r="AG35" s="177"/>
      <c r="AH35" s="177"/>
    </row>
    <row r="36" spans="1:34" s="182" customFormat="1" ht="15.75" thickBot="1">
      <c r="A36" s="179"/>
      <c r="B36" s="179"/>
      <c r="C36" s="1" t="s">
        <v>107</v>
      </c>
      <c r="D36" s="1"/>
      <c r="E36" s="2"/>
      <c r="F36" s="3"/>
      <c r="G36" s="180"/>
      <c r="H36" s="179"/>
      <c r="I36" s="181"/>
      <c r="J36" s="17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71"/>
      <c r="Y36" s="171"/>
      <c r="Z36" s="171"/>
      <c r="AA36" s="171"/>
      <c r="AB36" s="171"/>
      <c r="AC36" s="171"/>
      <c r="AD36" s="171"/>
      <c r="AE36" s="171"/>
      <c r="AF36" s="7"/>
      <c r="AG36" s="7"/>
      <c r="AH36" s="7"/>
    </row>
    <row r="37" spans="3:31" s="182" customFormat="1" ht="18" customHeight="1" thickBot="1">
      <c r="C37" s="1"/>
      <c r="D37" s="79" t="s">
        <v>82</v>
      </c>
      <c r="E37" s="173"/>
      <c r="F37" s="183"/>
      <c r="G37" s="183"/>
      <c r="H37" s="184"/>
      <c r="I37" s="169"/>
      <c r="J37" s="304" t="s">
        <v>100</v>
      </c>
      <c r="K37" s="305"/>
      <c r="L37" s="305"/>
      <c r="M37" s="305"/>
      <c r="N37" s="305"/>
      <c r="O37" s="305"/>
      <c r="P37" s="305"/>
      <c r="Q37" s="305"/>
      <c r="R37" s="305"/>
      <c r="S37" s="306"/>
      <c r="X37" s="171"/>
      <c r="Y37" s="171"/>
      <c r="Z37" s="171"/>
      <c r="AA37" s="171"/>
      <c r="AB37" s="171"/>
      <c r="AC37" s="171"/>
      <c r="AD37" s="171"/>
      <c r="AE37" s="171"/>
    </row>
    <row r="38" spans="1:31" s="186" customFormat="1" ht="18" customHeight="1">
      <c r="A38" s="307" t="s">
        <v>3</v>
      </c>
      <c r="B38" s="309" t="s">
        <v>4</v>
      </c>
      <c r="C38" s="311" t="s">
        <v>5</v>
      </c>
      <c r="D38" s="313" t="s">
        <v>6</v>
      </c>
      <c r="E38" s="315" t="s">
        <v>7</v>
      </c>
      <c r="F38" s="317" t="s">
        <v>8</v>
      </c>
      <c r="G38" s="317" t="s">
        <v>9</v>
      </c>
      <c r="H38" s="319" t="s">
        <v>10</v>
      </c>
      <c r="I38" s="321" t="s">
        <v>11</v>
      </c>
      <c r="J38" s="185">
        <v>1.45</v>
      </c>
      <c r="K38" s="185">
        <v>1.48</v>
      </c>
      <c r="L38" s="185">
        <v>1.51</v>
      </c>
      <c r="M38" s="185">
        <v>1.54</v>
      </c>
      <c r="N38" s="185">
        <v>1.57</v>
      </c>
      <c r="O38" s="185">
        <v>1.6</v>
      </c>
      <c r="P38" s="185">
        <v>1.63</v>
      </c>
      <c r="Q38" s="185">
        <v>1.66</v>
      </c>
      <c r="R38" s="185">
        <v>1.69</v>
      </c>
      <c r="S38" s="185">
        <v>1.72</v>
      </c>
      <c r="T38" s="323" t="s">
        <v>106</v>
      </c>
      <c r="U38" s="315" t="s">
        <v>86</v>
      </c>
      <c r="V38" s="325" t="s">
        <v>20</v>
      </c>
      <c r="X38" s="171"/>
      <c r="Y38" s="171"/>
      <c r="Z38" s="171"/>
      <c r="AA38" s="171"/>
      <c r="AB38" s="171"/>
      <c r="AC38" s="171"/>
      <c r="AD38" s="171"/>
      <c r="AE38" s="171"/>
    </row>
    <row r="39" spans="1:31" s="186" customFormat="1" ht="18" customHeight="1" thickBot="1">
      <c r="A39" s="308"/>
      <c r="B39" s="310"/>
      <c r="C39" s="312"/>
      <c r="D39" s="314"/>
      <c r="E39" s="316"/>
      <c r="F39" s="318"/>
      <c r="G39" s="318"/>
      <c r="H39" s="320"/>
      <c r="I39" s="322"/>
      <c r="J39" s="187">
        <v>1.75</v>
      </c>
      <c r="K39" s="187">
        <v>1.78</v>
      </c>
      <c r="L39" s="187">
        <v>1.81</v>
      </c>
      <c r="M39" s="187">
        <v>1.84</v>
      </c>
      <c r="N39" s="187">
        <v>1.87</v>
      </c>
      <c r="O39" s="187">
        <v>1.9</v>
      </c>
      <c r="P39" s="187">
        <v>1.93</v>
      </c>
      <c r="Q39" s="187">
        <v>1.96</v>
      </c>
      <c r="R39" s="187">
        <v>1.99</v>
      </c>
      <c r="S39" s="187">
        <v>2.02</v>
      </c>
      <c r="T39" s="324"/>
      <c r="U39" s="316"/>
      <c r="V39" s="326"/>
      <c r="X39" s="1"/>
      <c r="Y39" s="1"/>
      <c r="Z39" s="1"/>
      <c r="AA39" s="1"/>
      <c r="AB39" s="1"/>
      <c r="AC39" s="1"/>
      <c r="AD39" s="1"/>
      <c r="AE39" s="1"/>
    </row>
    <row r="40" spans="1:31" ht="18" customHeight="1">
      <c r="A40" s="189">
        <v>1</v>
      </c>
      <c r="B40" s="190">
        <v>55</v>
      </c>
      <c r="C40" s="191" t="s">
        <v>62</v>
      </c>
      <c r="D40" s="192" t="s">
        <v>63</v>
      </c>
      <c r="E40" s="193" t="s">
        <v>64</v>
      </c>
      <c r="F40" s="194" t="s">
        <v>65</v>
      </c>
      <c r="G40" s="194" t="s">
        <v>66</v>
      </c>
      <c r="H40" s="194" t="s">
        <v>67</v>
      </c>
      <c r="I40" s="195">
        <f>IF(ISBLANK(T40),"",TRUNC(0.8465*(T40*100-75)^1.42))</f>
        <v>794</v>
      </c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7">
        <v>1.99</v>
      </c>
      <c r="U40" s="198" t="str">
        <f>IF(ISBLANK(T40),"",IF(T40&lt;1.6,"",IF(T40&gt;=2.28,"TSM",IF(T40&gt;=2.15,"SM",IF(T40&gt;=2.03,"KSM",IF(T40&gt;=1.9,"I A",IF(T40&gt;=1.75,"II A",IF(T40&gt;=1.6,"III A"))))))))</f>
        <v>I A</v>
      </c>
      <c r="V40" s="199" t="s">
        <v>68</v>
      </c>
      <c r="X40" s="1"/>
      <c r="Y40" s="1"/>
      <c r="Z40" s="1"/>
      <c r="AA40" s="1"/>
      <c r="AB40" s="1"/>
      <c r="AC40" s="1"/>
      <c r="AD40" s="1"/>
      <c r="AE40" s="1"/>
    </row>
    <row r="41" spans="1:31" ht="18" customHeight="1" thickBot="1">
      <c r="A41" s="200"/>
      <c r="B41" s="201"/>
      <c r="C41" s="202"/>
      <c r="D41" s="203"/>
      <c r="E41" s="204"/>
      <c r="F41" s="205"/>
      <c r="G41" s="205"/>
      <c r="H41" s="205"/>
      <c r="I41" s="206"/>
      <c r="J41" s="206"/>
      <c r="K41" s="206"/>
      <c r="L41" s="206" t="s">
        <v>115</v>
      </c>
      <c r="M41" s="206" t="s">
        <v>115</v>
      </c>
      <c r="N41" s="206" t="s">
        <v>115</v>
      </c>
      <c r="O41" s="206" t="s">
        <v>116</v>
      </c>
      <c r="P41" s="206" t="s">
        <v>116</v>
      </c>
      <c r="Q41" s="206" t="s">
        <v>116</v>
      </c>
      <c r="R41" s="206" t="s">
        <v>118</v>
      </c>
      <c r="S41" s="206" t="s">
        <v>117</v>
      </c>
      <c r="T41" s="266">
        <f>T40</f>
        <v>1.99</v>
      </c>
      <c r="U41" s="207"/>
      <c r="V41" s="208"/>
      <c r="X41" s="177"/>
      <c r="Y41" s="177"/>
      <c r="Z41" s="177"/>
      <c r="AA41" s="177"/>
      <c r="AB41" s="177"/>
      <c r="AC41" s="177"/>
      <c r="AD41" s="177"/>
      <c r="AE41" s="177"/>
    </row>
    <row r="42" spans="1:31" ht="18" customHeight="1">
      <c r="A42" s="189">
        <v>2</v>
      </c>
      <c r="B42" s="190">
        <v>90</v>
      </c>
      <c r="C42" s="191" t="s">
        <v>69</v>
      </c>
      <c r="D42" s="192" t="s">
        <v>70</v>
      </c>
      <c r="E42" s="193" t="s">
        <v>71</v>
      </c>
      <c r="F42" s="194" t="s">
        <v>65</v>
      </c>
      <c r="G42" s="194" t="s">
        <v>66</v>
      </c>
      <c r="H42" s="194" t="s">
        <v>57</v>
      </c>
      <c r="I42" s="195">
        <f>IF(ISBLANK(T42),"",TRUNC(0.8465*(T42*100-75)^1.42))</f>
        <v>767</v>
      </c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7">
        <v>1.96</v>
      </c>
      <c r="U42" s="198" t="str">
        <f>IF(ISBLANK(T42),"",IF(T42&lt;1.6,"",IF(T42&gt;=2.28,"TSM",IF(T42&gt;=2.15,"SM",IF(T42&gt;=2.03,"KSM",IF(T42&gt;=1.9,"I A",IF(T42&gt;=1.75,"II A",IF(T42&gt;=1.6,"III A"))))))))</f>
        <v>I A</v>
      </c>
      <c r="V42" s="209" t="s">
        <v>72</v>
      </c>
      <c r="X42" s="1"/>
      <c r="Y42" s="1"/>
      <c r="Z42" s="1"/>
      <c r="AA42" s="1"/>
      <c r="AB42" s="1"/>
      <c r="AC42" s="1"/>
      <c r="AD42" s="1"/>
      <c r="AE42" s="1"/>
    </row>
    <row r="43" spans="1:31" ht="18" customHeight="1" thickBot="1">
      <c r="A43" s="200"/>
      <c r="B43" s="201"/>
      <c r="C43" s="202"/>
      <c r="D43" s="203"/>
      <c r="E43" s="204"/>
      <c r="F43" s="205"/>
      <c r="G43" s="205"/>
      <c r="H43" s="205"/>
      <c r="I43" s="206"/>
      <c r="J43" s="206"/>
      <c r="K43" s="206"/>
      <c r="L43" s="206" t="s">
        <v>115</v>
      </c>
      <c r="M43" s="206" t="s">
        <v>115</v>
      </c>
      <c r="N43" s="206" t="s">
        <v>115</v>
      </c>
      <c r="O43" s="206" t="s">
        <v>115</v>
      </c>
      <c r="P43" s="206" t="s">
        <v>115</v>
      </c>
      <c r="Q43" s="206" t="s">
        <v>116</v>
      </c>
      <c r="R43" s="206" t="s">
        <v>117</v>
      </c>
      <c r="S43" s="206"/>
      <c r="T43" s="266">
        <f>T42</f>
        <v>1.96</v>
      </c>
      <c r="U43" s="207"/>
      <c r="V43" s="208"/>
      <c r="X43" s="177"/>
      <c r="Y43" s="177"/>
      <c r="Z43" s="177"/>
      <c r="AA43" s="177"/>
      <c r="AB43" s="177"/>
      <c r="AC43" s="177"/>
      <c r="AD43" s="177"/>
      <c r="AE43" s="177"/>
    </row>
    <row r="44" spans="1:31" ht="18" customHeight="1">
      <c r="A44" s="189">
        <v>3</v>
      </c>
      <c r="B44" s="190">
        <v>58</v>
      </c>
      <c r="C44" s="191" t="s">
        <v>73</v>
      </c>
      <c r="D44" s="192" t="s">
        <v>74</v>
      </c>
      <c r="E44" s="193" t="s">
        <v>75</v>
      </c>
      <c r="F44" s="194" t="s">
        <v>65</v>
      </c>
      <c r="G44" s="194" t="s">
        <v>66</v>
      </c>
      <c r="H44" s="194" t="s">
        <v>76</v>
      </c>
      <c r="I44" s="195">
        <f>IF(ISBLANK(T44),"",TRUNC(0.8465*(T44*100-75)^1.42))</f>
        <v>661</v>
      </c>
      <c r="J44" s="196"/>
      <c r="K44" s="196"/>
      <c r="L44" s="196"/>
      <c r="M44" s="196"/>
      <c r="N44" s="196"/>
      <c r="O44" s="196" t="s">
        <v>115</v>
      </c>
      <c r="P44" s="196" t="s">
        <v>115</v>
      </c>
      <c r="Q44" s="196" t="s">
        <v>115</v>
      </c>
      <c r="R44" s="196" t="s">
        <v>115</v>
      </c>
      <c r="S44" s="196" t="s">
        <v>115</v>
      </c>
      <c r="T44" s="197">
        <v>1.84</v>
      </c>
      <c r="U44" s="198" t="str">
        <f>IF(ISBLANK(T44),"",IF(T44&lt;1.6,"",IF(T44&gt;=2.28,"TSM",IF(T44&gt;=2.15,"SM",IF(T44&gt;=2.03,"KSM",IF(T44&gt;=1.9,"I A",IF(T44&gt;=1.75,"II A",IF(T44&gt;=1.6,"III A"))))))))</f>
        <v>II A</v>
      </c>
      <c r="V44" s="199" t="s">
        <v>68</v>
      </c>
      <c r="X44" s="1"/>
      <c r="Y44" s="1"/>
      <c r="Z44" s="1"/>
      <c r="AA44" s="1"/>
      <c r="AB44" s="1"/>
      <c r="AC44" s="1"/>
      <c r="AD44" s="1"/>
      <c r="AE44" s="1"/>
    </row>
    <row r="45" spans="1:31" ht="18" customHeight="1" thickBot="1">
      <c r="A45" s="200"/>
      <c r="B45" s="201"/>
      <c r="C45" s="202"/>
      <c r="D45" s="203"/>
      <c r="E45" s="204"/>
      <c r="F45" s="205"/>
      <c r="G45" s="205"/>
      <c r="H45" s="205"/>
      <c r="I45" s="206"/>
      <c r="J45" s="206" t="s">
        <v>115</v>
      </c>
      <c r="K45" s="206" t="s">
        <v>115</v>
      </c>
      <c r="L45" s="206" t="s">
        <v>115</v>
      </c>
      <c r="M45" s="206" t="s">
        <v>116</v>
      </c>
      <c r="N45" s="206" t="s">
        <v>117</v>
      </c>
      <c r="O45" s="206"/>
      <c r="P45" s="206"/>
      <c r="Q45" s="206"/>
      <c r="R45" s="206"/>
      <c r="S45" s="206"/>
      <c r="T45" s="266">
        <f>T44</f>
        <v>1.84</v>
      </c>
      <c r="U45" s="207"/>
      <c r="V45" s="208"/>
      <c r="X45" s="177"/>
      <c r="Y45" s="177"/>
      <c r="Z45" s="177"/>
      <c r="AA45" s="177"/>
      <c r="AB45" s="177"/>
      <c r="AC45" s="177"/>
      <c r="AD45" s="177"/>
      <c r="AE45" s="177"/>
    </row>
    <row r="46" spans="1:31" ht="18" customHeight="1">
      <c r="A46" s="189">
        <v>4</v>
      </c>
      <c r="B46" s="190">
        <v>56</v>
      </c>
      <c r="C46" s="191" t="s">
        <v>42</v>
      </c>
      <c r="D46" s="192" t="s">
        <v>77</v>
      </c>
      <c r="E46" s="193" t="s">
        <v>78</v>
      </c>
      <c r="F46" s="194" t="s">
        <v>65</v>
      </c>
      <c r="G46" s="194" t="s">
        <v>66</v>
      </c>
      <c r="H46" s="194" t="s">
        <v>76</v>
      </c>
      <c r="I46" s="195">
        <f>IF(ISBLANK(T46),"",TRUNC(0.8465*(T46*100-75)^1.42))</f>
        <v>488</v>
      </c>
      <c r="J46" s="196" t="s">
        <v>115</v>
      </c>
      <c r="K46" s="196" t="s">
        <v>115</v>
      </c>
      <c r="L46" s="196" t="s">
        <v>116</v>
      </c>
      <c r="M46" s="196" t="s">
        <v>115</v>
      </c>
      <c r="N46" s="196" t="s">
        <v>115</v>
      </c>
      <c r="O46" s="196" t="s">
        <v>115</v>
      </c>
      <c r="P46" s="196" t="s">
        <v>115</v>
      </c>
      <c r="Q46" s="196" t="s">
        <v>117</v>
      </c>
      <c r="R46" s="196"/>
      <c r="S46" s="196"/>
      <c r="T46" s="197">
        <v>1.63</v>
      </c>
      <c r="U46" s="198" t="str">
        <f>IF(ISBLANK(T46),"",IF(T46&lt;1.6,"",IF(T46&gt;=2.28,"TSM",IF(T46&gt;=2.15,"SM",IF(T46&gt;=2.03,"KSM",IF(T46&gt;=1.9,"I A",IF(T46&gt;=1.75,"II A",IF(T46&gt;=1.6,"III A"))))))))</f>
        <v>III A</v>
      </c>
      <c r="V46" s="199" t="s">
        <v>68</v>
      </c>
      <c r="X46" s="1"/>
      <c r="Y46" s="1"/>
      <c r="Z46" s="1"/>
      <c r="AA46" s="1"/>
      <c r="AB46" s="1"/>
      <c r="AC46" s="1"/>
      <c r="AD46" s="1"/>
      <c r="AE46" s="1"/>
    </row>
    <row r="47" spans="1:31" ht="18" customHeight="1" thickBot="1">
      <c r="A47" s="200"/>
      <c r="B47" s="201"/>
      <c r="C47" s="202"/>
      <c r="D47" s="203"/>
      <c r="E47" s="204"/>
      <c r="F47" s="205"/>
      <c r="G47" s="205"/>
      <c r="H47" s="205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66">
        <f>T46</f>
        <v>1.63</v>
      </c>
      <c r="U47" s="207"/>
      <c r="V47" s="208"/>
      <c r="X47" s="177"/>
      <c r="Y47" s="177"/>
      <c r="Z47" s="177"/>
      <c r="AA47" s="177"/>
      <c r="AB47" s="177"/>
      <c r="AC47" s="177"/>
      <c r="AD47" s="177"/>
      <c r="AE47" s="177"/>
    </row>
    <row r="49" spans="2:31" ht="12.75">
      <c r="B49" s="221"/>
      <c r="C49" s="221"/>
      <c r="D49" s="221"/>
      <c r="E49" s="221"/>
      <c r="F49" s="221"/>
      <c r="G49" s="221"/>
      <c r="H49" s="221"/>
      <c r="I49" s="221"/>
      <c r="X49" s="219"/>
      <c r="Y49" s="219"/>
      <c r="Z49" s="219"/>
      <c r="AA49" s="219"/>
      <c r="AB49" s="219"/>
      <c r="AC49" s="219"/>
      <c r="AD49" s="219"/>
      <c r="AE49" s="219"/>
    </row>
    <row r="50" spans="2:31" ht="12.75">
      <c r="B50" s="221"/>
      <c r="C50" s="221"/>
      <c r="D50" s="221"/>
      <c r="E50" s="221"/>
      <c r="F50" s="221"/>
      <c r="G50" s="221"/>
      <c r="H50" s="221"/>
      <c r="I50" s="221"/>
      <c r="X50" s="219"/>
      <c r="Y50" s="219"/>
      <c r="Z50" s="219"/>
      <c r="AA50" s="219"/>
      <c r="AB50" s="219"/>
      <c r="AC50" s="219"/>
      <c r="AD50" s="219"/>
      <c r="AE50" s="219"/>
    </row>
    <row r="51" spans="2:31" ht="12.75">
      <c r="B51" s="221"/>
      <c r="C51" s="221"/>
      <c r="D51" s="221"/>
      <c r="E51" s="221"/>
      <c r="F51" s="221"/>
      <c r="G51" s="221"/>
      <c r="H51" s="221"/>
      <c r="I51" s="221"/>
      <c r="X51" s="219"/>
      <c r="Y51" s="219"/>
      <c r="Z51" s="219"/>
      <c r="AA51" s="219"/>
      <c r="AB51" s="219"/>
      <c r="AC51" s="219"/>
      <c r="AD51" s="219"/>
      <c r="AE51" s="219"/>
    </row>
    <row r="52" spans="2:31" ht="12.75">
      <c r="B52" s="221"/>
      <c r="C52" s="221"/>
      <c r="D52" s="221"/>
      <c r="E52" s="221"/>
      <c r="F52" s="221"/>
      <c r="G52" s="221"/>
      <c r="H52" s="221"/>
      <c r="I52" s="221"/>
      <c r="X52" s="219"/>
      <c r="Y52" s="219"/>
      <c r="Z52" s="219"/>
      <c r="AA52" s="219"/>
      <c r="AB52" s="219"/>
      <c r="AC52" s="219"/>
      <c r="AD52" s="219"/>
      <c r="AE52" s="219"/>
    </row>
    <row r="53" spans="2:9" ht="12.75">
      <c r="B53" s="221"/>
      <c r="C53" s="221"/>
      <c r="D53" s="221"/>
      <c r="E53" s="221"/>
      <c r="F53" s="221"/>
      <c r="G53" s="221"/>
      <c r="H53" s="221"/>
      <c r="I53" s="221"/>
    </row>
    <row r="54" spans="2:9" ht="12.75">
      <c r="B54" s="221"/>
      <c r="C54" s="221"/>
      <c r="D54" s="221"/>
      <c r="E54" s="221"/>
      <c r="F54" s="221"/>
      <c r="G54" s="221"/>
      <c r="H54" s="221"/>
      <c r="I54" s="221"/>
    </row>
    <row r="55" spans="2:9" ht="12.75">
      <c r="B55" s="221"/>
      <c r="C55" s="221"/>
      <c r="D55" s="221"/>
      <c r="E55" s="221"/>
      <c r="F55" s="221"/>
      <c r="G55" s="221"/>
      <c r="H55" s="221"/>
      <c r="I55" s="221"/>
    </row>
  </sheetData>
  <sheetProtection/>
  <mergeCells count="26">
    <mergeCell ref="G38:G39"/>
    <mergeCell ref="H38:H39"/>
    <mergeCell ref="I38:I39"/>
    <mergeCell ref="T38:T39"/>
    <mergeCell ref="U38:U39"/>
    <mergeCell ref="V38:V39"/>
    <mergeCell ref="T6:T7"/>
    <mergeCell ref="U6:U7"/>
    <mergeCell ref="V6:V7"/>
    <mergeCell ref="J37:S37"/>
    <mergeCell ref="A38:A39"/>
    <mergeCell ref="B38:B39"/>
    <mergeCell ref="C38:C39"/>
    <mergeCell ref="D38:D39"/>
    <mergeCell ref="E38:E39"/>
    <mergeCell ref="F38:F39"/>
    <mergeCell ref="J5:S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1968503937007874" right="0.15748031496062992" top="0.7874015748031497" bottom="0.3937007874015748" header="0.3937007874015748" footer="0.3937007874015748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W4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70" customWidth="1"/>
    <col min="2" max="2" width="3.57421875" style="70" bestFit="1" customWidth="1"/>
    <col min="3" max="3" width="11.140625" style="70" customWidth="1"/>
    <col min="4" max="4" width="11.421875" style="70" bestFit="1" customWidth="1"/>
    <col min="5" max="5" width="10.7109375" style="72" customWidth="1"/>
    <col min="6" max="6" width="11.7109375" style="73" bestFit="1" customWidth="1"/>
    <col min="7" max="7" width="12.8515625" style="73" bestFit="1" customWidth="1"/>
    <col min="8" max="8" width="11.28125" style="73" bestFit="1" customWidth="1"/>
    <col min="9" max="9" width="7.421875" style="222" customWidth="1"/>
    <col min="10" max="10" width="9.00390625" style="48" bestFit="1" customWidth="1"/>
    <col min="11" max="11" width="9.8515625" style="48" customWidth="1"/>
    <col min="12" max="12" width="4.28125" style="75" bestFit="1" customWidth="1"/>
    <col min="13" max="13" width="20.00390625" style="76" bestFit="1" customWidth="1"/>
    <col min="14" max="16384" width="9.140625" style="70" customWidth="1"/>
  </cols>
  <sheetData>
    <row r="1" spans="1:14" s="1" customFormat="1" ht="15">
      <c r="A1" s="1" t="s">
        <v>79</v>
      </c>
      <c r="D1" s="2"/>
      <c r="E1" s="3"/>
      <c r="F1" s="3"/>
      <c r="G1" s="3"/>
      <c r="H1" s="4"/>
      <c r="I1" s="222"/>
      <c r="J1" s="4"/>
      <c r="K1" s="4"/>
      <c r="L1" s="4"/>
      <c r="M1" s="5"/>
      <c r="N1" s="6"/>
    </row>
    <row r="2" spans="1:14" s="1" customFormat="1" ht="15">
      <c r="A2" s="1" t="s">
        <v>108</v>
      </c>
      <c r="D2" s="2"/>
      <c r="E2" s="3"/>
      <c r="F2" s="3"/>
      <c r="G2" s="4"/>
      <c r="H2" s="4"/>
      <c r="I2" s="222"/>
      <c r="J2" s="4"/>
      <c r="K2" s="4"/>
      <c r="L2" s="5"/>
      <c r="M2" s="7"/>
      <c r="N2" s="7"/>
    </row>
    <row r="3" spans="1:13" s="76" customFormat="1" ht="12" customHeight="1">
      <c r="A3" s="70"/>
      <c r="B3" s="70"/>
      <c r="C3" s="70"/>
      <c r="D3" s="71"/>
      <c r="E3" s="223"/>
      <c r="F3" s="224"/>
      <c r="G3" s="224"/>
      <c r="H3" s="224"/>
      <c r="I3" s="225"/>
      <c r="J3" s="75"/>
      <c r="K3" s="48"/>
      <c r="L3" s="75"/>
      <c r="M3" s="226"/>
    </row>
    <row r="4" spans="3:13" s="78" customFormat="1" ht="15">
      <c r="C4" s="79" t="s">
        <v>109</v>
      </c>
      <c r="D4" s="79"/>
      <c r="E4" s="223"/>
      <c r="F4" s="227"/>
      <c r="G4" s="227"/>
      <c r="H4" s="73"/>
      <c r="I4" s="222"/>
      <c r="J4" s="48"/>
      <c r="K4" s="65"/>
      <c r="L4" s="75"/>
      <c r="M4" s="76"/>
    </row>
    <row r="5" spans="3:11" ht="18" customHeight="1">
      <c r="C5" s="79"/>
      <c r="D5" s="79" t="s">
        <v>82</v>
      </c>
      <c r="E5" s="223"/>
      <c r="F5" s="227"/>
      <c r="G5" s="227"/>
      <c r="I5" s="225"/>
      <c r="K5" s="65"/>
    </row>
    <row r="6" spans="3:11" ht="18" customHeight="1" thickBot="1">
      <c r="C6" s="79">
        <v>1</v>
      </c>
      <c r="D6" s="79" t="s">
        <v>83</v>
      </c>
      <c r="E6" s="223"/>
      <c r="F6" s="227"/>
      <c r="G6" s="227"/>
      <c r="I6" s="225"/>
      <c r="K6" s="65"/>
    </row>
    <row r="7" spans="1:13" s="229" customFormat="1" ht="18" customHeight="1" thickBot="1">
      <c r="A7" s="85" t="s">
        <v>84</v>
      </c>
      <c r="B7" s="86" t="s">
        <v>4</v>
      </c>
      <c r="C7" s="87" t="s">
        <v>5</v>
      </c>
      <c r="D7" s="88" t="s">
        <v>6</v>
      </c>
      <c r="E7" s="89" t="s">
        <v>7</v>
      </c>
      <c r="F7" s="90" t="s">
        <v>8</v>
      </c>
      <c r="G7" s="90" t="s">
        <v>9</v>
      </c>
      <c r="H7" s="90" t="s">
        <v>10</v>
      </c>
      <c r="I7" s="228" t="s">
        <v>11</v>
      </c>
      <c r="J7" s="89" t="s">
        <v>19</v>
      </c>
      <c r="K7" s="92" t="s">
        <v>85</v>
      </c>
      <c r="L7" s="92" t="s">
        <v>86</v>
      </c>
      <c r="M7" s="93" t="s">
        <v>20</v>
      </c>
    </row>
    <row r="8" spans="1:13" ht="18" customHeight="1">
      <c r="A8" s="95">
        <v>1</v>
      </c>
      <c r="B8" s="96"/>
      <c r="C8" s="97"/>
      <c r="D8" s="98"/>
      <c r="E8" s="99"/>
      <c r="F8" s="100"/>
      <c r="G8" s="100"/>
      <c r="H8" s="100"/>
      <c r="I8" s="103">
        <f aca="true" t="shared" si="0" ref="I8:I13">IF(ISBLANK(J8),"",TRUNC(20.5173*(15.5-J8)^1.92))</f>
      </c>
      <c r="J8" s="230"/>
      <c r="K8" s="103"/>
      <c r="L8" s="231">
        <f aca="true" t="shared" si="1" ref="L8:L13">IF(ISBLANK(J8),"",IF(J8&gt;10.2,"",IF(J8&lt;=8.35,"KSM",IF(J8&lt;=8.9,"I A",IF(J8&lt;=9.5,"II A",IF(J8&lt;=10.2,"III A"))))))</f>
      </c>
      <c r="M8" s="105"/>
    </row>
    <row r="9" spans="1:13" ht="18" customHeight="1">
      <c r="A9" s="95">
        <v>2</v>
      </c>
      <c r="B9" s="96">
        <v>17</v>
      </c>
      <c r="C9" s="97" t="s">
        <v>49</v>
      </c>
      <c r="D9" s="98" t="s">
        <v>50</v>
      </c>
      <c r="E9" s="99" t="s">
        <v>51</v>
      </c>
      <c r="F9" s="100" t="s">
        <v>26</v>
      </c>
      <c r="G9" s="100" t="s">
        <v>27</v>
      </c>
      <c r="H9" s="100"/>
      <c r="I9" s="103">
        <f t="shared" si="0"/>
        <v>278</v>
      </c>
      <c r="J9" s="278">
        <v>11.61</v>
      </c>
      <c r="K9" s="103">
        <v>0.312</v>
      </c>
      <c r="L9" s="231">
        <f t="shared" si="1"/>
      </c>
      <c r="M9" s="105" t="s">
        <v>28</v>
      </c>
    </row>
    <row r="10" spans="1:13" ht="18" customHeight="1">
      <c r="A10" s="95">
        <v>3</v>
      </c>
      <c r="B10" s="96">
        <v>263</v>
      </c>
      <c r="C10" s="97" t="s">
        <v>29</v>
      </c>
      <c r="D10" s="98" t="s">
        <v>30</v>
      </c>
      <c r="E10" s="99" t="s">
        <v>31</v>
      </c>
      <c r="F10" s="100" t="s">
        <v>32</v>
      </c>
      <c r="G10" s="100" t="s">
        <v>33</v>
      </c>
      <c r="H10" s="100" t="s">
        <v>34</v>
      </c>
      <c r="I10" s="103">
        <f t="shared" si="0"/>
        <v>748</v>
      </c>
      <c r="J10" s="278">
        <v>8.99</v>
      </c>
      <c r="K10" s="103">
        <v>0.207</v>
      </c>
      <c r="L10" s="231" t="str">
        <f t="shared" si="1"/>
        <v>II A</v>
      </c>
      <c r="M10" s="105" t="s">
        <v>48</v>
      </c>
    </row>
    <row r="11" spans="1:13" ht="18" customHeight="1">
      <c r="A11" s="95">
        <v>4</v>
      </c>
      <c r="B11" s="96">
        <v>326</v>
      </c>
      <c r="C11" s="97" t="s">
        <v>42</v>
      </c>
      <c r="D11" s="98" t="s">
        <v>43</v>
      </c>
      <c r="E11" s="99" t="s">
        <v>44</v>
      </c>
      <c r="F11" s="100" t="s">
        <v>26</v>
      </c>
      <c r="G11" s="100" t="s">
        <v>27</v>
      </c>
      <c r="H11" s="100"/>
      <c r="I11" s="103">
        <f t="shared" si="0"/>
        <v>627</v>
      </c>
      <c r="J11" s="278">
        <v>9.56</v>
      </c>
      <c r="K11" s="103">
        <v>0.174</v>
      </c>
      <c r="L11" s="231" t="str">
        <f t="shared" si="1"/>
        <v>III A</v>
      </c>
      <c r="M11" s="105" t="s">
        <v>28</v>
      </c>
    </row>
    <row r="12" spans="1:13" ht="18" customHeight="1">
      <c r="A12" s="95">
        <v>5</v>
      </c>
      <c r="B12" s="96">
        <v>264</v>
      </c>
      <c r="C12" s="97" t="s">
        <v>45</v>
      </c>
      <c r="D12" s="98" t="s">
        <v>46</v>
      </c>
      <c r="E12" s="99" t="s">
        <v>47</v>
      </c>
      <c r="F12" s="100" t="s">
        <v>32</v>
      </c>
      <c r="G12" s="100" t="s">
        <v>33</v>
      </c>
      <c r="H12" s="100" t="s">
        <v>34</v>
      </c>
      <c r="I12" s="103">
        <f t="shared" si="0"/>
        <v>605</v>
      </c>
      <c r="J12" s="278">
        <v>9.67</v>
      </c>
      <c r="K12" s="103">
        <v>0.173</v>
      </c>
      <c r="L12" s="231" t="str">
        <f t="shared" si="1"/>
        <v>III A</v>
      </c>
      <c r="M12" s="105" t="s">
        <v>48</v>
      </c>
    </row>
    <row r="13" spans="1:13" ht="18" customHeight="1">
      <c r="A13" s="95">
        <v>6</v>
      </c>
      <c r="B13" s="96"/>
      <c r="C13" s="97"/>
      <c r="D13" s="98"/>
      <c r="E13" s="99"/>
      <c r="F13" s="100"/>
      <c r="G13" s="100"/>
      <c r="H13" s="100"/>
      <c r="I13" s="103">
        <f t="shared" si="0"/>
      </c>
      <c r="J13" s="278"/>
      <c r="K13" s="103"/>
      <c r="L13" s="231">
        <f t="shared" si="1"/>
      </c>
      <c r="M13" s="105"/>
    </row>
    <row r="14" spans="3:11" ht="18" customHeight="1" thickBot="1">
      <c r="C14" s="79">
        <v>2</v>
      </c>
      <c r="D14" s="79" t="s">
        <v>83</v>
      </c>
      <c r="E14" s="223"/>
      <c r="F14" s="227"/>
      <c r="G14" s="227"/>
      <c r="I14" s="225"/>
      <c r="J14"/>
      <c r="K14" s="65"/>
    </row>
    <row r="15" spans="1:13" s="229" customFormat="1" ht="18" customHeight="1" thickBot="1">
      <c r="A15" s="85" t="s">
        <v>84</v>
      </c>
      <c r="B15" s="86" t="s">
        <v>4</v>
      </c>
      <c r="C15" s="87" t="s">
        <v>5</v>
      </c>
      <c r="D15" s="88" t="s">
        <v>6</v>
      </c>
      <c r="E15" s="89" t="s">
        <v>7</v>
      </c>
      <c r="F15" s="90" t="s">
        <v>8</v>
      </c>
      <c r="G15" s="90" t="s">
        <v>9</v>
      </c>
      <c r="H15" s="90" t="s">
        <v>10</v>
      </c>
      <c r="I15" s="228" t="s">
        <v>11</v>
      </c>
      <c r="J15" s="89" t="s">
        <v>19</v>
      </c>
      <c r="K15" s="92" t="s">
        <v>85</v>
      </c>
      <c r="L15" s="92" t="s">
        <v>86</v>
      </c>
      <c r="M15" s="93" t="s">
        <v>20</v>
      </c>
    </row>
    <row r="16" spans="1:13" ht="18" customHeight="1">
      <c r="A16" s="95">
        <v>1</v>
      </c>
      <c r="B16" s="96"/>
      <c r="C16" s="97"/>
      <c r="D16" s="98"/>
      <c r="E16" s="99"/>
      <c r="F16" s="100"/>
      <c r="G16" s="100"/>
      <c r="H16" s="100"/>
      <c r="I16" s="103">
        <f aca="true" t="shared" si="2" ref="I16:I21">IF(ISBLANK(J16),"",TRUNC(20.5173*(15.5-J16)^1.92))</f>
      </c>
      <c r="J16" s="278"/>
      <c r="K16" s="103"/>
      <c r="L16" s="231">
        <f aca="true" t="shared" si="3" ref="L16:L21">IF(ISBLANK(J16),"",IF(J16&gt;10.2,"",IF(J16&lt;=8.35,"KSM",IF(J16&lt;=8.9,"I A",IF(J16&lt;=9.5,"II A",IF(J16&lt;=10.2,"III A"))))))</f>
      </c>
      <c r="M16" s="105"/>
    </row>
    <row r="17" spans="1:13" ht="18" customHeight="1">
      <c r="A17" s="95">
        <v>2</v>
      </c>
      <c r="B17" s="96"/>
      <c r="C17" s="97"/>
      <c r="D17" s="98"/>
      <c r="E17" s="99"/>
      <c r="F17" s="100"/>
      <c r="G17" s="100"/>
      <c r="H17" s="100"/>
      <c r="I17" s="103">
        <f t="shared" si="2"/>
      </c>
      <c r="J17" s="278"/>
      <c r="K17" s="103"/>
      <c r="L17" s="231">
        <f t="shared" si="3"/>
      </c>
      <c r="M17" s="105"/>
    </row>
    <row r="18" spans="1:13" ht="18" customHeight="1">
      <c r="A18" s="95">
        <v>3</v>
      </c>
      <c r="B18" s="96">
        <v>16</v>
      </c>
      <c r="C18" s="97" t="s">
        <v>23</v>
      </c>
      <c r="D18" s="98" t="s">
        <v>24</v>
      </c>
      <c r="E18" s="99" t="s">
        <v>25</v>
      </c>
      <c r="F18" s="100" t="s">
        <v>26</v>
      </c>
      <c r="G18" s="100" t="s">
        <v>27</v>
      </c>
      <c r="H18" s="100"/>
      <c r="I18" s="103">
        <f t="shared" si="2"/>
        <v>583</v>
      </c>
      <c r="J18" s="278">
        <v>9.78</v>
      </c>
      <c r="K18" s="103">
        <v>0.193</v>
      </c>
      <c r="L18" s="231" t="str">
        <f t="shared" si="3"/>
        <v>III A</v>
      </c>
      <c r="M18" s="105" t="s">
        <v>28</v>
      </c>
    </row>
    <row r="19" spans="1:13" ht="18" customHeight="1">
      <c r="A19" s="95">
        <v>4</v>
      </c>
      <c r="B19" s="96">
        <v>285</v>
      </c>
      <c r="C19" s="97" t="s">
        <v>35</v>
      </c>
      <c r="D19" s="98" t="s">
        <v>36</v>
      </c>
      <c r="E19" s="99" t="s">
        <v>37</v>
      </c>
      <c r="F19" s="100" t="s">
        <v>38</v>
      </c>
      <c r="G19" s="100" t="s">
        <v>39</v>
      </c>
      <c r="H19" s="100" t="s">
        <v>40</v>
      </c>
      <c r="I19" s="103">
        <f t="shared" si="2"/>
        <v>564</v>
      </c>
      <c r="J19" s="278">
        <v>9.88</v>
      </c>
      <c r="K19" s="103">
        <v>0.177</v>
      </c>
      <c r="L19" s="231" t="str">
        <f t="shared" si="3"/>
        <v>III A</v>
      </c>
      <c r="M19" s="105" t="s">
        <v>41</v>
      </c>
    </row>
    <row r="20" spans="1:13" ht="18" customHeight="1">
      <c r="A20" s="95">
        <v>5</v>
      </c>
      <c r="B20" s="96">
        <v>157</v>
      </c>
      <c r="C20" s="97" t="s">
        <v>52</v>
      </c>
      <c r="D20" s="98" t="s">
        <v>53</v>
      </c>
      <c r="E20" s="99" t="s">
        <v>54</v>
      </c>
      <c r="F20" s="100" t="s">
        <v>55</v>
      </c>
      <c r="G20" s="100" t="s">
        <v>56</v>
      </c>
      <c r="H20" s="100" t="s">
        <v>57</v>
      </c>
      <c r="I20" s="103">
        <f t="shared" si="2"/>
        <v>551</v>
      </c>
      <c r="J20" s="278">
        <v>9.95</v>
      </c>
      <c r="K20" s="103">
        <v>0.241</v>
      </c>
      <c r="L20" s="231" t="str">
        <f t="shared" si="3"/>
        <v>III A</v>
      </c>
      <c r="M20" s="105" t="s">
        <v>58</v>
      </c>
    </row>
    <row r="21" spans="1:13" ht="18" customHeight="1">
      <c r="A21" s="95">
        <v>6</v>
      </c>
      <c r="B21" s="96"/>
      <c r="C21" s="97"/>
      <c r="D21" s="98"/>
      <c r="E21" s="99"/>
      <c r="F21" s="100"/>
      <c r="G21" s="100"/>
      <c r="H21" s="100"/>
      <c r="I21" s="103">
        <f t="shared" si="2"/>
      </c>
      <c r="J21" s="230"/>
      <c r="K21" s="103"/>
      <c r="L21" s="231">
        <f t="shared" si="3"/>
      </c>
      <c r="M21" s="105"/>
    </row>
    <row r="24" spans="1:14" s="1" customFormat="1" ht="15">
      <c r="A24" s="1" t="s">
        <v>79</v>
      </c>
      <c r="D24" s="2"/>
      <c r="E24" s="3"/>
      <c r="F24" s="3"/>
      <c r="G24" s="3"/>
      <c r="H24" s="4"/>
      <c r="I24" s="222"/>
      <c r="J24" s="4"/>
      <c r="K24" s="4"/>
      <c r="L24" s="4"/>
      <c r="M24" s="5"/>
      <c r="N24" s="6"/>
    </row>
    <row r="25" spans="1:14" s="1" customFormat="1" ht="15">
      <c r="A25" s="1" t="s">
        <v>108</v>
      </c>
      <c r="D25" s="2"/>
      <c r="E25" s="3"/>
      <c r="F25" s="3"/>
      <c r="G25" s="4"/>
      <c r="H25" s="4"/>
      <c r="I25" s="222"/>
      <c r="J25" s="4"/>
      <c r="K25" s="4"/>
      <c r="L25" s="5"/>
      <c r="M25" s="7"/>
      <c r="N25" s="7"/>
    </row>
    <row r="26" spans="1:13" s="76" customFormat="1" ht="12" customHeight="1">
      <c r="A26" s="70"/>
      <c r="B26" s="70"/>
      <c r="C26" s="70"/>
      <c r="D26" s="71"/>
      <c r="E26" s="223"/>
      <c r="F26" s="224"/>
      <c r="G26" s="224"/>
      <c r="H26" s="224"/>
      <c r="I26" s="225"/>
      <c r="J26" s="75"/>
      <c r="K26" s="48"/>
      <c r="L26" s="75"/>
      <c r="M26" s="226"/>
    </row>
    <row r="27" spans="3:13" s="78" customFormat="1" ht="15">
      <c r="C27" s="79" t="s">
        <v>110</v>
      </c>
      <c r="D27" s="79"/>
      <c r="E27" s="223"/>
      <c r="F27" s="227"/>
      <c r="G27" s="227"/>
      <c r="H27" s="73"/>
      <c r="I27" s="222"/>
      <c r="J27" s="48"/>
      <c r="K27" s="65"/>
      <c r="L27" s="75"/>
      <c r="M27" s="76"/>
    </row>
    <row r="28" spans="3:11" ht="18" customHeight="1" thickBot="1">
      <c r="C28" s="79"/>
      <c r="D28" s="79" t="s">
        <v>82</v>
      </c>
      <c r="E28" s="223"/>
      <c r="F28" s="227"/>
      <c r="G28" s="227"/>
      <c r="I28" s="225"/>
      <c r="K28" s="65"/>
    </row>
    <row r="29" spans="1:13" s="229" customFormat="1" ht="18" customHeight="1" thickBot="1">
      <c r="A29" s="85" t="s">
        <v>84</v>
      </c>
      <c r="B29" s="86" t="s">
        <v>4</v>
      </c>
      <c r="C29" s="87" t="s">
        <v>5</v>
      </c>
      <c r="D29" s="88" t="s">
        <v>6</v>
      </c>
      <c r="E29" s="89" t="s">
        <v>7</v>
      </c>
      <c r="F29" s="90" t="s">
        <v>8</v>
      </c>
      <c r="G29" s="90" t="s">
        <v>9</v>
      </c>
      <c r="H29" s="90" t="s">
        <v>10</v>
      </c>
      <c r="I29" s="228" t="s">
        <v>11</v>
      </c>
      <c r="J29" s="89" t="s">
        <v>19</v>
      </c>
      <c r="K29" s="92" t="s">
        <v>85</v>
      </c>
      <c r="L29" s="92" t="s">
        <v>86</v>
      </c>
      <c r="M29" s="93" t="s">
        <v>20</v>
      </c>
    </row>
    <row r="30" spans="1:13" ht="18" customHeight="1">
      <c r="A30" s="95">
        <v>1</v>
      </c>
      <c r="B30" s="96"/>
      <c r="C30" s="97"/>
      <c r="D30" s="98"/>
      <c r="E30" s="99"/>
      <c r="F30" s="100"/>
      <c r="G30" s="100"/>
      <c r="H30" s="100"/>
      <c r="I30" s="103">
        <f aca="true" t="shared" si="4" ref="I30:I35">IF(ISBLANK(J30),"",TRUNC(20.5173*(15.5-J30)^1.92))</f>
      </c>
      <c r="J30" s="230"/>
      <c r="K30" s="103"/>
      <c r="L30" s="231">
        <f>IF(ISBLANK(J30),"",IF(J30&gt;10.4,"",IF(J30&lt;=7.75,"TSM",IF(J30&lt;=8.1,"SM",IF(J30&lt;=8.55,"KSM",IF(J30&lt;=9.1,"I A",IF(J30&lt;=9.7,"II A",IF(J30&lt;=10.4,"III A"))))))))</f>
      </c>
      <c r="M30" s="105"/>
    </row>
    <row r="31" spans="1:13" s="77" customFormat="1" ht="18" customHeight="1">
      <c r="A31" s="95">
        <v>2</v>
      </c>
      <c r="B31" s="232">
        <v>56</v>
      </c>
      <c r="C31" s="233" t="s">
        <v>42</v>
      </c>
      <c r="D31" s="234" t="s">
        <v>77</v>
      </c>
      <c r="E31" s="235" t="s">
        <v>78</v>
      </c>
      <c r="F31" s="236" t="s">
        <v>65</v>
      </c>
      <c r="G31" s="236" t="s">
        <v>66</v>
      </c>
      <c r="H31" s="236" t="s">
        <v>76</v>
      </c>
      <c r="I31" s="104">
        <f t="shared" si="4"/>
        <v>572</v>
      </c>
      <c r="J31" s="279">
        <v>9.84</v>
      </c>
      <c r="K31" s="280">
        <v>0.177</v>
      </c>
      <c r="L31" s="231" t="str">
        <f>IF(ISBLANK(J31),"",IF(J31&gt;10.4,"",IF(J31&lt;=7.75,"TSM",IF(J31&lt;=8.1,"SM",IF(J31&lt;=8.55,"KSM",IF(J31&lt;=9.1,"I A",IF(J31&lt;=9.7,"II A",IF(J31&lt;=10.4,"III A"))))))))</f>
        <v>III A</v>
      </c>
      <c r="M31" s="166" t="s">
        <v>68</v>
      </c>
    </row>
    <row r="32" spans="1:13" s="77" customFormat="1" ht="18" customHeight="1">
      <c r="A32" s="95">
        <v>3</v>
      </c>
      <c r="B32" s="232">
        <v>90</v>
      </c>
      <c r="C32" s="233" t="s">
        <v>69</v>
      </c>
      <c r="D32" s="234" t="s">
        <v>70</v>
      </c>
      <c r="E32" s="235" t="s">
        <v>71</v>
      </c>
      <c r="F32" s="236" t="s">
        <v>65</v>
      </c>
      <c r="G32" s="236" t="s">
        <v>66</v>
      </c>
      <c r="H32" s="236" t="s">
        <v>57</v>
      </c>
      <c r="I32" s="104">
        <f t="shared" si="4"/>
        <v>668</v>
      </c>
      <c r="J32" s="279">
        <v>9.36</v>
      </c>
      <c r="K32" s="280">
        <v>0.146</v>
      </c>
      <c r="L32" s="231" t="str">
        <f>IF(ISBLANK(J32),"",IF(J32&gt;10.4,"",IF(J32&lt;=7.75,"TSM",IF(J32&lt;=8.1,"SM",IF(J32&lt;=8.55,"KSM",IF(J32&lt;=9.1,"I A",IF(J32&lt;=9.7,"II A",IF(J32&lt;=10.4,"III A"))))))))</f>
        <v>II A</v>
      </c>
      <c r="M32" s="166" t="s">
        <v>72</v>
      </c>
    </row>
    <row r="33" spans="1:13" s="77" customFormat="1" ht="18" customHeight="1">
      <c r="A33" s="95">
        <v>4</v>
      </c>
      <c r="B33" s="232">
        <v>55</v>
      </c>
      <c r="C33" s="233" t="s">
        <v>62</v>
      </c>
      <c r="D33" s="234" t="s">
        <v>63</v>
      </c>
      <c r="E33" s="235" t="s">
        <v>64</v>
      </c>
      <c r="F33" s="236" t="s">
        <v>65</v>
      </c>
      <c r="G33" s="236" t="s">
        <v>66</v>
      </c>
      <c r="H33" s="236" t="s">
        <v>67</v>
      </c>
      <c r="I33" s="104">
        <f t="shared" si="4"/>
        <v>836</v>
      </c>
      <c r="J33" s="281">
        <v>8.6</v>
      </c>
      <c r="K33" s="280">
        <v>0.2</v>
      </c>
      <c r="L33" s="231" t="str">
        <f>IF(ISBLANK(J33),"",IF(J33&gt;10.4,"",IF(J33&lt;=7.75,"TSM",IF(J33&lt;=8.1,"SM",IF(J33&lt;=8.55,"KSM",IF(J33&lt;=9.1,"I A",IF(J33&lt;=9.7,"II A",IF(J33&lt;=10.4,"III A"))))))))</f>
        <v>I A</v>
      </c>
      <c r="M33" s="166" t="s">
        <v>68</v>
      </c>
    </row>
    <row r="34" spans="1:13" s="77" customFormat="1" ht="18" customHeight="1">
      <c r="A34" s="95">
        <v>5</v>
      </c>
      <c r="B34" s="232">
        <v>58</v>
      </c>
      <c r="C34" s="233" t="s">
        <v>73</v>
      </c>
      <c r="D34" s="234" t="s">
        <v>74</v>
      </c>
      <c r="E34" s="235" t="s">
        <v>75</v>
      </c>
      <c r="F34" s="236" t="s">
        <v>65</v>
      </c>
      <c r="G34" s="236" t="s">
        <v>66</v>
      </c>
      <c r="H34" s="236" t="s">
        <v>76</v>
      </c>
      <c r="I34" s="104">
        <f t="shared" si="4"/>
        <v>713</v>
      </c>
      <c r="J34" s="279">
        <v>9.15</v>
      </c>
      <c r="K34" s="280">
        <v>0.233</v>
      </c>
      <c r="L34" s="231" t="str">
        <f>IF(ISBLANK(J34),"",IF(J34&gt;10.2,"",IF(J34&lt;=8.35,"KSM",IF(J34&lt;=8.9,"I A",IF(J34&lt;=9.5,"II A",IF(J34&lt;=10.2,"III A"))))))</f>
        <v>II A</v>
      </c>
      <c r="M34" s="166" t="s">
        <v>68</v>
      </c>
    </row>
    <row r="35" spans="1:13" s="77" customFormat="1" ht="18" customHeight="1">
      <c r="A35" s="95">
        <v>6</v>
      </c>
      <c r="B35" s="232"/>
      <c r="C35" s="233"/>
      <c r="D35" s="234"/>
      <c r="E35" s="235"/>
      <c r="F35" s="236"/>
      <c r="G35" s="236"/>
      <c r="H35" s="236"/>
      <c r="I35" s="104">
        <f t="shared" si="4"/>
      </c>
      <c r="J35" s="237"/>
      <c r="K35" s="104"/>
      <c r="L35" s="231">
        <f>IF(ISBLANK(J35),"",IF(J35&gt;10.2,"",IF(J35&lt;=8.35,"KSM",IF(J35&lt;=8.9,"I A",IF(J35&lt;=9.5,"II A",IF(J35&lt;=10.2,"III A"))))))</f>
      </c>
      <c r="M35" s="166"/>
    </row>
    <row r="37" spans="1:231" s="221" customFormat="1" ht="12.75">
      <c r="A37" s="170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219"/>
      <c r="U37" s="219"/>
      <c r="V37" s="219"/>
      <c r="W37" s="219"/>
      <c r="X37" s="219"/>
      <c r="Y37" s="219"/>
      <c r="Z37" s="219"/>
      <c r="AA37" s="219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  <c r="GV37" s="171"/>
      <c r="GW37" s="171"/>
      <c r="GX37" s="171"/>
      <c r="GY37" s="171"/>
      <c r="GZ37" s="171"/>
      <c r="HA37" s="171"/>
      <c r="HB37" s="171"/>
      <c r="HC37" s="171"/>
      <c r="HD37" s="171"/>
      <c r="HE37" s="171"/>
      <c r="HF37" s="171"/>
      <c r="HG37" s="171"/>
      <c r="HH37" s="171"/>
      <c r="HI37" s="171"/>
      <c r="HJ37" s="171"/>
      <c r="HK37" s="171"/>
      <c r="HL37" s="171"/>
      <c r="HM37" s="171"/>
      <c r="HN37" s="171"/>
      <c r="HO37" s="171"/>
      <c r="HP37" s="171"/>
      <c r="HQ37" s="171"/>
      <c r="HR37" s="171"/>
      <c r="HS37" s="171"/>
      <c r="HT37" s="171"/>
      <c r="HU37" s="171"/>
      <c r="HV37" s="171"/>
      <c r="HW37" s="171"/>
    </row>
    <row r="38" spans="1:231" s="221" customFormat="1" ht="12.75">
      <c r="A38" s="170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  <c r="FF38" s="171"/>
      <c r="FG38" s="171"/>
      <c r="FH38" s="171"/>
      <c r="FI38" s="171"/>
      <c r="FJ38" s="171"/>
      <c r="FK38" s="171"/>
      <c r="FL38" s="171"/>
      <c r="FM38" s="171"/>
      <c r="FN38" s="171"/>
      <c r="FO38" s="171"/>
      <c r="FP38" s="171"/>
      <c r="FQ38" s="171"/>
      <c r="FR38" s="171"/>
      <c r="FS38" s="171"/>
      <c r="FT38" s="171"/>
      <c r="FU38" s="171"/>
      <c r="FV38" s="171"/>
      <c r="FW38" s="171"/>
      <c r="FX38" s="171"/>
      <c r="FY38" s="171"/>
      <c r="FZ38" s="171"/>
      <c r="GA38" s="171"/>
      <c r="GB38" s="171"/>
      <c r="GC38" s="171"/>
      <c r="GD38" s="171"/>
      <c r="GE38" s="171"/>
      <c r="GF38" s="171"/>
      <c r="GG38" s="171"/>
      <c r="GH38" s="171"/>
      <c r="GI38" s="171"/>
      <c r="GJ38" s="171"/>
      <c r="GK38" s="171"/>
      <c r="GL38" s="171"/>
      <c r="GM38" s="171"/>
      <c r="GN38" s="171"/>
      <c r="GO38" s="171"/>
      <c r="GP38" s="171"/>
      <c r="GQ38" s="171"/>
      <c r="GR38" s="171"/>
      <c r="GS38" s="171"/>
      <c r="GT38" s="171"/>
      <c r="GU38" s="171"/>
      <c r="GV38" s="171"/>
      <c r="GW38" s="171"/>
      <c r="GX38" s="171"/>
      <c r="GY38" s="171"/>
      <c r="GZ38" s="171"/>
      <c r="HA38" s="171"/>
      <c r="HB38" s="171"/>
      <c r="HC38" s="171"/>
      <c r="HD38" s="171"/>
      <c r="HE38" s="171"/>
      <c r="HF38" s="171"/>
      <c r="HG38" s="171"/>
      <c r="HH38" s="171"/>
      <c r="HI38" s="171"/>
      <c r="HJ38" s="171"/>
      <c r="HK38" s="171"/>
      <c r="HL38" s="171"/>
      <c r="HM38" s="171"/>
      <c r="HN38" s="171"/>
      <c r="HO38" s="171"/>
      <c r="HP38" s="171"/>
      <c r="HQ38" s="171"/>
      <c r="HR38" s="171"/>
      <c r="HS38" s="171"/>
      <c r="HT38" s="171"/>
      <c r="HU38" s="171"/>
      <c r="HV38" s="171"/>
      <c r="HW38" s="171"/>
    </row>
    <row r="39" spans="1:231" s="221" customFormat="1" ht="12.75">
      <c r="A39" s="170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1"/>
      <c r="GE39" s="171"/>
      <c r="GF39" s="171"/>
      <c r="GG39" s="171"/>
      <c r="GH39" s="171"/>
      <c r="GI39" s="171"/>
      <c r="GJ39" s="171"/>
      <c r="GK39" s="171"/>
      <c r="GL39" s="171"/>
      <c r="GM39" s="171"/>
      <c r="GN39" s="171"/>
      <c r="GO39" s="171"/>
      <c r="GP39" s="171"/>
      <c r="GQ39" s="171"/>
      <c r="GR39" s="171"/>
      <c r="GS39" s="171"/>
      <c r="GT39" s="171"/>
      <c r="GU39" s="171"/>
      <c r="GV39" s="171"/>
      <c r="GW39" s="171"/>
      <c r="GX39" s="171"/>
      <c r="GY39" s="171"/>
      <c r="GZ39" s="171"/>
      <c r="HA39" s="171"/>
      <c r="HB39" s="171"/>
      <c r="HC39" s="171"/>
      <c r="HD39" s="171"/>
      <c r="HE39" s="171"/>
      <c r="HF39" s="171"/>
      <c r="HG39" s="171"/>
      <c r="HH39" s="171"/>
      <c r="HI39" s="171"/>
      <c r="HJ39" s="171"/>
      <c r="HK39" s="171"/>
      <c r="HL39" s="171"/>
      <c r="HM39" s="171"/>
      <c r="HN39" s="171"/>
      <c r="HO39" s="171"/>
      <c r="HP39" s="171"/>
      <c r="HQ39" s="171"/>
      <c r="HR39" s="171"/>
      <c r="HS39" s="171"/>
      <c r="HT39" s="171"/>
      <c r="HU39" s="171"/>
      <c r="HV39" s="171"/>
      <c r="HW39" s="171"/>
    </row>
    <row r="40" spans="1:231" s="221" customFormat="1" ht="12.75">
      <c r="A40" s="170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219"/>
      <c r="U40" s="219"/>
      <c r="V40" s="219"/>
      <c r="W40" s="219"/>
      <c r="X40" s="219"/>
      <c r="Y40" s="219"/>
      <c r="Z40" s="219"/>
      <c r="AA40" s="219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171"/>
      <c r="EL40" s="171"/>
      <c r="EM40" s="171"/>
      <c r="EN40" s="171"/>
      <c r="EO40" s="171"/>
      <c r="EP40" s="171"/>
      <c r="EQ40" s="171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  <c r="FF40" s="171"/>
      <c r="FG40" s="171"/>
      <c r="FH40" s="171"/>
      <c r="FI40" s="171"/>
      <c r="FJ40" s="171"/>
      <c r="FK40" s="171"/>
      <c r="FL40" s="171"/>
      <c r="FM40" s="171"/>
      <c r="FN40" s="171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171"/>
      <c r="FZ40" s="171"/>
      <c r="GA40" s="171"/>
      <c r="GB40" s="171"/>
      <c r="GC40" s="171"/>
      <c r="GD40" s="171"/>
      <c r="GE40" s="171"/>
      <c r="GF40" s="171"/>
      <c r="GG40" s="171"/>
      <c r="GH40" s="171"/>
      <c r="GI40" s="171"/>
      <c r="GJ40" s="171"/>
      <c r="GK40" s="171"/>
      <c r="GL40" s="171"/>
      <c r="GM40" s="171"/>
      <c r="GN40" s="171"/>
      <c r="GO40" s="171"/>
      <c r="GP40" s="171"/>
      <c r="GQ40" s="171"/>
      <c r="GR40" s="171"/>
      <c r="GS40" s="171"/>
      <c r="GT40" s="171"/>
      <c r="GU40" s="171"/>
      <c r="GV40" s="171"/>
      <c r="GW40" s="171"/>
      <c r="GX40" s="171"/>
      <c r="GY40" s="171"/>
      <c r="GZ40" s="171"/>
      <c r="HA40" s="171"/>
      <c r="HB40" s="171"/>
      <c r="HC40" s="171"/>
      <c r="HD40" s="171"/>
      <c r="HE40" s="171"/>
      <c r="HF40" s="171"/>
      <c r="HG40" s="171"/>
      <c r="HH40" s="171"/>
      <c r="HI40" s="171"/>
      <c r="HJ40" s="171"/>
      <c r="HK40" s="171"/>
      <c r="HL40" s="171"/>
      <c r="HM40" s="171"/>
      <c r="HN40" s="171"/>
      <c r="HO40" s="171"/>
      <c r="HP40" s="171"/>
      <c r="HQ40" s="171"/>
      <c r="HR40" s="171"/>
      <c r="HS40" s="171"/>
      <c r="HT40" s="171"/>
      <c r="HU40" s="171"/>
      <c r="HV40" s="171"/>
      <c r="HW40" s="171"/>
    </row>
  </sheetData>
  <sheetProtection/>
  <printOptions horizontalCentered="1"/>
  <pageMargins left="0.3937007874015748" right="0.3937007874015748" top="0.35433070866141736" bottom="0.1968503937007874" header="0.15748031496062992" footer="0.3937007874015748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H4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170" customWidth="1"/>
    <col min="2" max="2" width="3.57421875" style="170" bestFit="1" customWidth="1"/>
    <col min="3" max="3" width="8.140625" style="171" customWidth="1"/>
    <col min="4" max="4" width="10.28125" style="171" customWidth="1"/>
    <col min="5" max="5" width="10.7109375" style="220" customWidth="1"/>
    <col min="6" max="6" width="10.57421875" style="184" bestFit="1" customWidth="1"/>
    <col min="7" max="7" width="11.421875" style="184" bestFit="1" customWidth="1"/>
    <col min="8" max="8" width="9.28125" style="175" bestFit="1" customWidth="1"/>
    <col min="9" max="9" width="5.8515625" style="239" bestFit="1" customWidth="1"/>
    <col min="10" max="26" width="4.7109375" style="171" customWidth="1"/>
    <col min="27" max="27" width="7.00390625" style="171" customWidth="1"/>
    <col min="28" max="28" width="5.8515625" style="171" customWidth="1"/>
    <col min="29" max="29" width="17.7109375" style="171" bestFit="1" customWidth="1"/>
    <col min="30" max="232" width="9.140625" style="171" customWidth="1"/>
    <col min="233" max="16384" width="9.140625" style="221" customWidth="1"/>
  </cols>
  <sheetData>
    <row r="1" spans="1:14" s="1" customFormat="1" ht="15">
      <c r="A1" s="1" t="s">
        <v>79</v>
      </c>
      <c r="D1" s="2"/>
      <c r="E1" s="3"/>
      <c r="F1" s="3"/>
      <c r="G1" s="3"/>
      <c r="H1" s="4"/>
      <c r="I1" s="238"/>
      <c r="J1" s="4"/>
      <c r="K1" s="4"/>
      <c r="L1" s="5"/>
      <c r="M1" s="6"/>
      <c r="N1" s="6"/>
    </row>
    <row r="2" spans="1:16" s="1" customFormat="1" ht="15">
      <c r="A2" s="1" t="s">
        <v>108</v>
      </c>
      <c r="D2" s="2"/>
      <c r="E2" s="3"/>
      <c r="F2" s="3"/>
      <c r="G2" s="4"/>
      <c r="H2" s="4"/>
      <c r="I2" s="239"/>
      <c r="J2" s="4"/>
      <c r="K2" s="5"/>
      <c r="L2" s="7"/>
      <c r="M2" s="7"/>
      <c r="N2" s="5"/>
      <c r="O2" s="5"/>
      <c r="P2" s="8"/>
    </row>
    <row r="3" spans="1:37" s="178" customFormat="1" ht="12" customHeight="1">
      <c r="A3" s="170"/>
      <c r="B3" s="170"/>
      <c r="C3" s="171"/>
      <c r="D3" s="172"/>
      <c r="E3" s="173"/>
      <c r="F3" s="174"/>
      <c r="G3" s="174"/>
      <c r="H3" s="175"/>
      <c r="I3" s="240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</row>
    <row r="4" spans="1:37" s="182" customFormat="1" ht="15.75" thickBot="1">
      <c r="A4" s="179"/>
      <c r="B4" s="179"/>
      <c r="C4" s="1" t="s">
        <v>111</v>
      </c>
      <c r="D4" s="1"/>
      <c r="E4" s="2"/>
      <c r="F4" s="3"/>
      <c r="G4" s="180"/>
      <c r="H4" s="179"/>
      <c r="I4" s="24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3:26" s="182" customFormat="1" ht="18" customHeight="1" thickBot="1">
      <c r="C5" s="1"/>
      <c r="D5" s="79" t="s">
        <v>82</v>
      </c>
      <c r="E5" s="173"/>
      <c r="F5" s="183"/>
      <c r="G5" s="183"/>
      <c r="H5" s="184"/>
      <c r="I5" s="239"/>
      <c r="J5" s="304" t="s">
        <v>100</v>
      </c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6"/>
    </row>
    <row r="6" spans="1:29" s="186" customFormat="1" ht="18" customHeight="1">
      <c r="A6" s="307" t="s">
        <v>3</v>
      </c>
      <c r="B6" s="309" t="s">
        <v>4</v>
      </c>
      <c r="C6" s="311" t="s">
        <v>5</v>
      </c>
      <c r="D6" s="313" t="s">
        <v>6</v>
      </c>
      <c r="E6" s="315" t="s">
        <v>7</v>
      </c>
      <c r="F6" s="317" t="s">
        <v>8</v>
      </c>
      <c r="G6" s="317" t="s">
        <v>9</v>
      </c>
      <c r="H6" s="319" t="s">
        <v>10</v>
      </c>
      <c r="I6" s="327" t="s">
        <v>11</v>
      </c>
      <c r="J6" s="185">
        <v>2</v>
      </c>
      <c r="K6" s="185">
        <v>2.1</v>
      </c>
      <c r="L6" s="185">
        <v>2.2</v>
      </c>
      <c r="M6" s="185">
        <v>2.3</v>
      </c>
      <c r="N6" s="185">
        <v>2.4</v>
      </c>
      <c r="O6" s="185">
        <v>2.5</v>
      </c>
      <c r="P6" s="185">
        <v>2.6</v>
      </c>
      <c r="Q6" s="185">
        <v>2.7</v>
      </c>
      <c r="R6" s="185">
        <v>2.8</v>
      </c>
      <c r="S6" s="185">
        <v>2.9</v>
      </c>
      <c r="T6" s="185">
        <v>3</v>
      </c>
      <c r="U6" s="185">
        <v>3.1</v>
      </c>
      <c r="V6" s="185">
        <v>3.2</v>
      </c>
      <c r="W6" s="185">
        <v>3.3</v>
      </c>
      <c r="X6" s="185">
        <v>3.4</v>
      </c>
      <c r="Y6" s="185">
        <v>3.5</v>
      </c>
      <c r="Z6" s="185"/>
      <c r="AA6" s="323" t="s">
        <v>106</v>
      </c>
      <c r="AB6" s="315" t="s">
        <v>86</v>
      </c>
      <c r="AC6" s="325" t="s">
        <v>20</v>
      </c>
    </row>
    <row r="7" spans="1:29" s="186" customFormat="1" ht="18" customHeight="1" thickBot="1">
      <c r="A7" s="308"/>
      <c r="B7" s="310"/>
      <c r="C7" s="312"/>
      <c r="D7" s="314"/>
      <c r="E7" s="316"/>
      <c r="F7" s="318"/>
      <c r="G7" s="318"/>
      <c r="H7" s="320"/>
      <c r="I7" s="328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8"/>
      <c r="AA7" s="324"/>
      <c r="AB7" s="316"/>
      <c r="AC7" s="326"/>
    </row>
    <row r="8" spans="1:38" s="171" customFormat="1" ht="18" customHeight="1">
      <c r="A8" s="189">
        <v>1</v>
      </c>
      <c r="B8" s="190">
        <v>285</v>
      </c>
      <c r="C8" s="191" t="s">
        <v>35</v>
      </c>
      <c r="D8" s="192" t="s">
        <v>36</v>
      </c>
      <c r="E8" s="193" t="s">
        <v>37</v>
      </c>
      <c r="F8" s="242" t="s">
        <v>38</v>
      </c>
      <c r="G8" s="194" t="s">
        <v>39</v>
      </c>
      <c r="H8" s="194" t="s">
        <v>40</v>
      </c>
      <c r="I8" s="195">
        <f>IF(ISBLANK(AA8),"",TRUNC(0.2797*(AA8*100-100)^1.35))</f>
        <v>431</v>
      </c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 t="s">
        <v>115</v>
      </c>
      <c r="U8" s="196" t="s">
        <v>115</v>
      </c>
      <c r="V8" s="196" t="s">
        <v>115</v>
      </c>
      <c r="W8" s="196" t="s">
        <v>115</v>
      </c>
      <c r="X8" s="196" t="s">
        <v>117</v>
      </c>
      <c r="Y8" s="196"/>
      <c r="Z8" s="196"/>
      <c r="AA8" s="197">
        <v>3.3</v>
      </c>
      <c r="AB8" s="243" t="str">
        <f>IF(ISBLANK(AA8),"",IF(AA8&lt;3.05,"",IF(AA8&gt;=5.55,"TSM",IF(AA8&gt;=5.1,"SM",IF(AA8&gt;=4.6,"KSM",IF(AA8&gt;=4.1,"I A",IF(AA8&gt;=3.5,"II A",IF(AA8&gt;=3.05,"III A"))))))))</f>
        <v>III A</v>
      </c>
      <c r="AC8" s="209" t="s">
        <v>41</v>
      </c>
      <c r="AE8" s="1"/>
      <c r="AF8" s="1"/>
      <c r="AG8" s="1"/>
      <c r="AH8" s="1"/>
      <c r="AI8" s="1"/>
      <c r="AJ8" s="1"/>
      <c r="AK8" s="1"/>
      <c r="AL8" s="1"/>
    </row>
    <row r="9" spans="1:38" s="171" customFormat="1" ht="18" customHeight="1" thickBot="1">
      <c r="A9" s="200"/>
      <c r="B9" s="201"/>
      <c r="C9" s="202"/>
      <c r="D9" s="203"/>
      <c r="E9" s="204"/>
      <c r="F9" s="205"/>
      <c r="G9" s="205"/>
      <c r="H9" s="205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66">
        <f>AA8</f>
        <v>3.3</v>
      </c>
      <c r="AB9" s="207"/>
      <c r="AC9" s="208"/>
      <c r="AE9" s="177"/>
      <c r="AF9" s="177"/>
      <c r="AG9" s="177"/>
      <c r="AH9" s="177"/>
      <c r="AI9" s="177"/>
      <c r="AJ9" s="177"/>
      <c r="AK9" s="177"/>
      <c r="AL9" s="178"/>
    </row>
    <row r="10" spans="1:38" s="171" customFormat="1" ht="18" customHeight="1">
      <c r="A10" s="189">
        <v>2</v>
      </c>
      <c r="B10" s="190">
        <v>263</v>
      </c>
      <c r="C10" s="191" t="s">
        <v>29</v>
      </c>
      <c r="D10" s="192" t="s">
        <v>30</v>
      </c>
      <c r="E10" s="193" t="s">
        <v>31</v>
      </c>
      <c r="F10" s="194" t="s">
        <v>32</v>
      </c>
      <c r="G10" s="242" t="s">
        <v>33</v>
      </c>
      <c r="H10" s="194" t="s">
        <v>34</v>
      </c>
      <c r="I10" s="195">
        <f>IF(ISBLANK(AA10),"",TRUNC(0.2797*(AA10*100-100)^1.35))</f>
        <v>357</v>
      </c>
      <c r="J10" s="196"/>
      <c r="K10" s="196"/>
      <c r="L10" s="196"/>
      <c r="M10" s="196"/>
      <c r="N10" s="196"/>
      <c r="O10" s="196"/>
      <c r="P10" s="196"/>
      <c r="Q10" s="196"/>
      <c r="R10" s="196" t="s">
        <v>116</v>
      </c>
      <c r="S10" s="196" t="s">
        <v>116</v>
      </c>
      <c r="T10" s="196" t="s">
        <v>116</v>
      </c>
      <c r="U10" s="196" t="s">
        <v>117</v>
      </c>
      <c r="V10" s="196"/>
      <c r="W10" s="196"/>
      <c r="X10" s="196"/>
      <c r="Y10" s="196"/>
      <c r="Z10" s="196"/>
      <c r="AA10" s="197">
        <v>3</v>
      </c>
      <c r="AB10" s="243">
        <f>IF(ISBLANK(AA10),"",IF(AA10&lt;3.05,"",IF(AA10&gt;=5.55,"TSM",IF(AA10&gt;=5.1,"SM",IF(AA10&gt;=4.6,"KSM",IF(AA10&gt;=4.1,"I A",IF(AA10&gt;=3.5,"II A",IF(AA10&gt;=3.05,"III A"))))))))</f>
      </c>
      <c r="AC10" s="199" t="s">
        <v>119</v>
      </c>
      <c r="AE10" s="1"/>
      <c r="AF10" s="1"/>
      <c r="AG10" s="1"/>
      <c r="AH10" s="1"/>
      <c r="AI10" s="1"/>
      <c r="AJ10" s="1"/>
      <c r="AK10" s="1"/>
      <c r="AL10" s="1"/>
    </row>
    <row r="11" spans="1:38" s="171" customFormat="1" ht="18" customHeight="1" thickBot="1">
      <c r="A11" s="200"/>
      <c r="B11" s="201"/>
      <c r="C11" s="202"/>
      <c r="D11" s="203"/>
      <c r="E11" s="204"/>
      <c r="F11" s="205"/>
      <c r="G11" s="205"/>
      <c r="H11" s="205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66">
        <f>AA10</f>
        <v>3</v>
      </c>
      <c r="AB11" s="207"/>
      <c r="AC11" s="208"/>
      <c r="AE11" s="177"/>
      <c r="AF11" s="177"/>
      <c r="AG11" s="177"/>
      <c r="AH11" s="177"/>
      <c r="AI11" s="177"/>
      <c r="AJ11" s="177"/>
      <c r="AK11" s="177"/>
      <c r="AL11" s="178"/>
    </row>
    <row r="12" spans="1:38" s="171" customFormat="1" ht="18" customHeight="1">
      <c r="A12" s="189">
        <v>3</v>
      </c>
      <c r="B12" s="190">
        <v>157</v>
      </c>
      <c r="C12" s="191" t="s">
        <v>52</v>
      </c>
      <c r="D12" s="192" t="s">
        <v>53</v>
      </c>
      <c r="E12" s="193" t="s">
        <v>54</v>
      </c>
      <c r="F12" s="194" t="s">
        <v>55</v>
      </c>
      <c r="G12" s="194" t="s">
        <v>56</v>
      </c>
      <c r="H12" s="194" t="s">
        <v>57</v>
      </c>
      <c r="I12" s="195">
        <f>IF(ISBLANK(AA12),"",TRUNC(0.2797*(AA12*100-100)^1.35))</f>
        <v>357</v>
      </c>
      <c r="J12" s="196"/>
      <c r="K12" s="196"/>
      <c r="L12" s="196"/>
      <c r="M12" s="196"/>
      <c r="N12" s="196"/>
      <c r="O12" s="196" t="s">
        <v>118</v>
      </c>
      <c r="P12" s="196" t="s">
        <v>115</v>
      </c>
      <c r="Q12" s="196" t="s">
        <v>115</v>
      </c>
      <c r="R12" s="196" t="s">
        <v>115</v>
      </c>
      <c r="S12" s="196" t="s">
        <v>115</v>
      </c>
      <c r="T12" s="196" t="s">
        <v>115</v>
      </c>
      <c r="U12" s="196" t="s">
        <v>117</v>
      </c>
      <c r="V12" s="196"/>
      <c r="W12" s="196"/>
      <c r="X12" s="196"/>
      <c r="Y12" s="196"/>
      <c r="Z12" s="196"/>
      <c r="AA12" s="197">
        <v>3</v>
      </c>
      <c r="AB12" s="243">
        <f>IF(ISBLANK(AA12),"",IF(AA12&lt;3.05,"",IF(AA12&gt;=5.55,"TSM",IF(AA12&gt;=5.1,"SM",IF(AA12&gt;=4.6,"KSM",IF(AA12&gt;=4.1,"I A",IF(AA12&gt;=3.5,"II A",IF(AA12&gt;=3.05,"III A"))))))))</f>
      </c>
      <c r="AC12" s="199" t="s">
        <v>58</v>
      </c>
      <c r="AE12" s="1"/>
      <c r="AF12" s="1"/>
      <c r="AG12" s="1"/>
      <c r="AH12" s="1"/>
      <c r="AI12" s="1"/>
      <c r="AJ12" s="1"/>
      <c r="AK12" s="1"/>
      <c r="AL12" s="1"/>
    </row>
    <row r="13" spans="1:38" s="171" customFormat="1" ht="18" customHeight="1" thickBot="1">
      <c r="A13" s="200"/>
      <c r="B13" s="201"/>
      <c r="C13" s="202"/>
      <c r="D13" s="203"/>
      <c r="E13" s="204"/>
      <c r="F13" s="205"/>
      <c r="G13" s="205"/>
      <c r="H13" s="205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66">
        <f>AA12</f>
        <v>3</v>
      </c>
      <c r="AB13" s="207"/>
      <c r="AC13" s="208"/>
      <c r="AE13" s="177"/>
      <c r="AF13" s="177"/>
      <c r="AG13" s="177"/>
      <c r="AH13" s="177"/>
      <c r="AI13" s="177"/>
      <c r="AJ13" s="177"/>
      <c r="AK13" s="177"/>
      <c r="AL13" s="178"/>
    </row>
    <row r="14" spans="1:38" s="171" customFormat="1" ht="18" customHeight="1">
      <c r="A14" s="189">
        <v>4</v>
      </c>
      <c r="B14" s="190">
        <v>16</v>
      </c>
      <c r="C14" s="191" t="s">
        <v>23</v>
      </c>
      <c r="D14" s="192" t="s">
        <v>24</v>
      </c>
      <c r="E14" s="193" t="s">
        <v>25</v>
      </c>
      <c r="F14" s="194" t="s">
        <v>26</v>
      </c>
      <c r="G14" s="194" t="s">
        <v>27</v>
      </c>
      <c r="H14" s="194"/>
      <c r="I14" s="195">
        <f>IF(ISBLANK(AA14),"",TRUNC(0.2797*(AA14*100-100)^1.35))</f>
        <v>333</v>
      </c>
      <c r="J14" s="196"/>
      <c r="K14" s="196"/>
      <c r="L14" s="196"/>
      <c r="M14" s="196"/>
      <c r="N14" s="196"/>
      <c r="O14" s="196" t="s">
        <v>115</v>
      </c>
      <c r="P14" s="196" t="s">
        <v>118</v>
      </c>
      <c r="Q14" s="196" t="s">
        <v>115</v>
      </c>
      <c r="R14" s="196" t="s">
        <v>115</v>
      </c>
      <c r="S14" s="196" t="s">
        <v>116</v>
      </c>
      <c r="T14" s="196" t="s">
        <v>117</v>
      </c>
      <c r="U14" s="196"/>
      <c r="V14" s="196"/>
      <c r="W14" s="196"/>
      <c r="X14" s="196"/>
      <c r="Y14" s="196"/>
      <c r="Z14" s="196"/>
      <c r="AA14" s="197">
        <v>2.9</v>
      </c>
      <c r="AB14" s="243">
        <f>IF(ISBLANK(AA14),"",IF(AA14&lt;3.05,"",IF(AA14&gt;=5.55,"TSM",IF(AA14&gt;=5.1,"SM",IF(AA14&gt;=4.6,"KSM",IF(AA14&gt;=4.1,"I A",IF(AA14&gt;=3.5,"II A",IF(AA14&gt;=3.05,"III A"))))))))</f>
      </c>
      <c r="AC14" s="199" t="s">
        <v>28</v>
      </c>
      <c r="AE14" s="1"/>
      <c r="AF14" s="1"/>
      <c r="AG14" s="1"/>
      <c r="AH14" s="1"/>
      <c r="AI14" s="1"/>
      <c r="AJ14" s="1"/>
      <c r="AK14" s="1"/>
      <c r="AL14" s="1"/>
    </row>
    <row r="15" spans="1:38" s="171" customFormat="1" ht="18" customHeight="1" thickBot="1">
      <c r="A15" s="200"/>
      <c r="B15" s="201"/>
      <c r="C15" s="202"/>
      <c r="D15" s="203"/>
      <c r="E15" s="204"/>
      <c r="F15" s="205"/>
      <c r="G15" s="205"/>
      <c r="H15" s="205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66">
        <f>AA14</f>
        <v>2.9</v>
      </c>
      <c r="AB15" s="207"/>
      <c r="AC15" s="208"/>
      <c r="AE15" s="177"/>
      <c r="AF15" s="177"/>
      <c r="AG15" s="177"/>
      <c r="AH15" s="177"/>
      <c r="AI15" s="177"/>
      <c r="AJ15" s="177"/>
      <c r="AK15" s="177"/>
      <c r="AL15" s="178"/>
    </row>
    <row r="16" spans="1:38" s="171" customFormat="1" ht="18" customHeight="1">
      <c r="A16" s="189">
        <v>5</v>
      </c>
      <c r="B16" s="190">
        <v>326</v>
      </c>
      <c r="C16" s="191" t="s">
        <v>42</v>
      </c>
      <c r="D16" s="192" t="s">
        <v>43</v>
      </c>
      <c r="E16" s="193" t="s">
        <v>44</v>
      </c>
      <c r="F16" s="194" t="s">
        <v>26</v>
      </c>
      <c r="G16" s="194" t="s">
        <v>27</v>
      </c>
      <c r="H16" s="194"/>
      <c r="I16" s="195">
        <f>IF(ISBLANK(AA16),"",TRUNC(0.2797*(AA16*100-100)^1.35))</f>
        <v>264</v>
      </c>
      <c r="J16" s="196"/>
      <c r="K16" s="196"/>
      <c r="L16" s="196"/>
      <c r="M16" s="196"/>
      <c r="N16" s="196"/>
      <c r="O16" s="196" t="s">
        <v>115</v>
      </c>
      <c r="P16" s="196" t="s">
        <v>115</v>
      </c>
      <c r="Q16" s="196" t="s">
        <v>117</v>
      </c>
      <c r="R16" s="196"/>
      <c r="S16" s="196"/>
      <c r="T16" s="196"/>
      <c r="U16" s="196"/>
      <c r="V16" s="196"/>
      <c r="W16" s="196"/>
      <c r="X16" s="196"/>
      <c r="Y16" s="196"/>
      <c r="Z16" s="196"/>
      <c r="AA16" s="197">
        <v>2.6</v>
      </c>
      <c r="AB16" s="243">
        <f>IF(ISBLANK(AA16),"",IF(AA16&lt;3.05,"",IF(AA16&gt;=5.55,"TSM",IF(AA16&gt;=5.1,"SM",IF(AA16&gt;=4.6,"KSM",IF(AA16&gt;=4.1,"I A",IF(AA16&gt;=3.5,"II A",IF(AA16&gt;=3.05,"III A"))))))))</f>
      </c>
      <c r="AC16" s="199" t="s">
        <v>28</v>
      </c>
      <c r="AE16" s="1"/>
      <c r="AF16" s="1"/>
      <c r="AG16" s="1"/>
      <c r="AH16" s="1"/>
      <c r="AI16" s="1"/>
      <c r="AJ16" s="1"/>
      <c r="AK16" s="1"/>
      <c r="AL16" s="1"/>
    </row>
    <row r="17" spans="1:38" s="171" customFormat="1" ht="18" customHeight="1" thickBot="1">
      <c r="A17" s="200"/>
      <c r="B17" s="201"/>
      <c r="C17" s="202"/>
      <c r="D17" s="203"/>
      <c r="E17" s="204"/>
      <c r="F17" s="205"/>
      <c r="G17" s="205"/>
      <c r="H17" s="205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66">
        <f>AA16</f>
        <v>2.6</v>
      </c>
      <c r="AB17" s="207"/>
      <c r="AC17" s="208"/>
      <c r="AE17" s="177"/>
      <c r="AF17" s="177"/>
      <c r="AG17" s="177"/>
      <c r="AH17" s="177"/>
      <c r="AI17" s="177"/>
      <c r="AJ17" s="177"/>
      <c r="AK17" s="177"/>
      <c r="AL17" s="178"/>
    </row>
    <row r="18" spans="1:38" s="171" customFormat="1" ht="18" customHeight="1">
      <c r="A18" s="189">
        <v>6</v>
      </c>
      <c r="B18" s="190">
        <v>264</v>
      </c>
      <c r="C18" s="191" t="s">
        <v>45</v>
      </c>
      <c r="D18" s="192" t="s">
        <v>46</v>
      </c>
      <c r="E18" s="193" t="s">
        <v>47</v>
      </c>
      <c r="F18" s="194" t="s">
        <v>32</v>
      </c>
      <c r="G18" s="242" t="s">
        <v>33</v>
      </c>
      <c r="H18" s="194" t="s">
        <v>34</v>
      </c>
      <c r="I18" s="195">
        <f>IF(ISBLANK(AA18),"",TRUNC(0.2797*(AA18*100-100)^1.35))</f>
        <v>264</v>
      </c>
      <c r="J18" s="196"/>
      <c r="K18" s="196"/>
      <c r="L18" s="196"/>
      <c r="M18" s="196" t="s">
        <v>115</v>
      </c>
      <c r="N18" s="196" t="s">
        <v>116</v>
      </c>
      <c r="O18" s="196" t="s">
        <v>116</v>
      </c>
      <c r="P18" s="196" t="s">
        <v>118</v>
      </c>
      <c r="Q18" s="196" t="s">
        <v>117</v>
      </c>
      <c r="R18" s="196"/>
      <c r="S18" s="196"/>
      <c r="T18" s="196"/>
      <c r="U18" s="196"/>
      <c r="V18" s="196"/>
      <c r="W18" s="196"/>
      <c r="X18" s="196"/>
      <c r="Y18" s="196"/>
      <c r="Z18" s="196"/>
      <c r="AA18" s="197">
        <v>2.6</v>
      </c>
      <c r="AB18" s="243">
        <f>IF(ISBLANK(AA18),"",IF(AA18&lt;3.05,"",IF(AA18&gt;=5.55,"TSM",IF(AA18&gt;=5.1,"SM",IF(AA18&gt;=4.6,"KSM",IF(AA18&gt;=4.1,"I A",IF(AA18&gt;=3.5,"II A",IF(AA18&gt;=3.05,"III A"))))))))</f>
      </c>
      <c r="AC18" s="199" t="s">
        <v>48</v>
      </c>
      <c r="AE18" s="1"/>
      <c r="AF18" s="1"/>
      <c r="AG18" s="1"/>
      <c r="AH18" s="1"/>
      <c r="AI18" s="1"/>
      <c r="AJ18" s="1"/>
      <c r="AK18" s="1"/>
      <c r="AL18" s="1"/>
    </row>
    <row r="19" spans="1:38" s="171" customFormat="1" ht="18" customHeight="1" thickBot="1">
      <c r="A19" s="200"/>
      <c r="B19" s="201"/>
      <c r="C19" s="202"/>
      <c r="D19" s="203"/>
      <c r="E19" s="204"/>
      <c r="F19" s="205"/>
      <c r="G19" s="205"/>
      <c r="H19" s="205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66">
        <f>AA18</f>
        <v>2.6</v>
      </c>
      <c r="AB19" s="207"/>
      <c r="AC19" s="208"/>
      <c r="AE19" s="177"/>
      <c r="AF19" s="177"/>
      <c r="AG19" s="177"/>
      <c r="AH19" s="177"/>
      <c r="AI19" s="177"/>
      <c r="AJ19" s="177"/>
      <c r="AK19" s="177"/>
      <c r="AL19" s="178"/>
    </row>
    <row r="20" spans="1:38" s="171" customFormat="1" ht="18" customHeight="1">
      <c r="A20" s="189">
        <v>7</v>
      </c>
      <c r="B20" s="190">
        <v>17</v>
      </c>
      <c r="C20" s="191" t="s">
        <v>49</v>
      </c>
      <c r="D20" s="192" t="s">
        <v>50</v>
      </c>
      <c r="E20" s="193" t="s">
        <v>51</v>
      </c>
      <c r="F20" s="194" t="s">
        <v>26</v>
      </c>
      <c r="G20" s="194" t="s">
        <v>27</v>
      </c>
      <c r="H20" s="194"/>
      <c r="I20" s="195">
        <f>IF(ISBLANK(AA20),"",TRUNC(0.2797*(AA20*100-100)^1.35))</f>
        <v>220</v>
      </c>
      <c r="J20" s="196" t="s">
        <v>116</v>
      </c>
      <c r="K20" s="196" t="s">
        <v>115</v>
      </c>
      <c r="L20" s="196" t="s">
        <v>116</v>
      </c>
      <c r="M20" s="196" t="s">
        <v>115</v>
      </c>
      <c r="N20" s="196" t="s">
        <v>115</v>
      </c>
      <c r="O20" s="196" t="s">
        <v>117</v>
      </c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7">
        <v>2.4</v>
      </c>
      <c r="AB20" s="243">
        <f>IF(ISBLANK(AA20),"",IF(AA20&lt;3.05,"",IF(AA20&gt;=5.55,"TSM",IF(AA20&gt;=5.1,"SM",IF(AA20&gt;=4.6,"KSM",IF(AA20&gt;=4.1,"I A",IF(AA20&gt;=3.5,"II A",IF(AA20&gt;=3.05,"III A"))))))))</f>
      </c>
      <c r="AC20" s="199" t="s">
        <v>28</v>
      </c>
      <c r="AE20" s="1"/>
      <c r="AF20" s="1"/>
      <c r="AG20" s="1"/>
      <c r="AH20" s="1"/>
      <c r="AI20" s="1"/>
      <c r="AJ20" s="1"/>
      <c r="AK20" s="1"/>
      <c r="AL20" s="1"/>
    </row>
    <row r="21" spans="1:38" s="171" customFormat="1" ht="18" customHeight="1" thickBot="1">
      <c r="A21" s="200"/>
      <c r="B21" s="201"/>
      <c r="C21" s="202"/>
      <c r="D21" s="203"/>
      <c r="E21" s="204"/>
      <c r="F21" s="205"/>
      <c r="G21" s="205"/>
      <c r="H21" s="205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66">
        <f>AA20</f>
        <v>2.4</v>
      </c>
      <c r="AB21" s="207"/>
      <c r="AC21" s="208"/>
      <c r="AE21" s="177"/>
      <c r="AF21" s="177"/>
      <c r="AG21" s="177"/>
      <c r="AH21" s="177"/>
      <c r="AI21" s="177"/>
      <c r="AJ21" s="177"/>
      <c r="AK21" s="177"/>
      <c r="AL21" s="178"/>
    </row>
    <row r="22" ht="12.75">
      <c r="AL22" s="219"/>
    </row>
    <row r="23" spans="31:38" ht="12.75">
      <c r="AE23" s="219"/>
      <c r="AF23" s="219"/>
      <c r="AG23" s="219"/>
      <c r="AH23" s="219"/>
      <c r="AI23" s="219"/>
      <c r="AJ23" s="219"/>
      <c r="AK23" s="219"/>
      <c r="AL23" s="219"/>
    </row>
    <row r="24" spans="1:38" s="1" customFormat="1" ht="15">
      <c r="A24" s="1" t="s">
        <v>79</v>
      </c>
      <c r="D24" s="2"/>
      <c r="E24" s="3"/>
      <c r="F24" s="3"/>
      <c r="G24" s="3"/>
      <c r="H24" s="4"/>
      <c r="I24" s="238"/>
      <c r="J24" s="4"/>
      <c r="K24" s="4"/>
      <c r="L24" s="5"/>
      <c r="M24" s="6"/>
      <c r="N24" s="6"/>
      <c r="AE24" s="171"/>
      <c r="AF24" s="171"/>
      <c r="AG24" s="171"/>
      <c r="AH24" s="171"/>
      <c r="AI24" s="171"/>
      <c r="AJ24" s="171"/>
      <c r="AK24" s="171"/>
      <c r="AL24" s="171"/>
    </row>
    <row r="25" spans="1:38" s="1" customFormat="1" ht="15">
      <c r="A25" s="1" t="s">
        <v>108</v>
      </c>
      <c r="D25" s="2"/>
      <c r="E25" s="3"/>
      <c r="F25" s="3"/>
      <c r="G25" s="4"/>
      <c r="H25" s="4"/>
      <c r="I25" s="239"/>
      <c r="J25" s="4"/>
      <c r="K25" s="5"/>
      <c r="L25" s="7"/>
      <c r="M25" s="7"/>
      <c r="N25" s="5"/>
      <c r="O25" s="5"/>
      <c r="P25" s="8"/>
      <c r="AE25" s="171"/>
      <c r="AF25" s="171"/>
      <c r="AG25" s="171"/>
      <c r="AH25" s="171"/>
      <c r="AI25" s="171"/>
      <c r="AJ25" s="171"/>
      <c r="AK25" s="171"/>
      <c r="AL25" s="171"/>
    </row>
    <row r="26" spans="1:38" s="178" customFormat="1" ht="12" customHeight="1">
      <c r="A26" s="170"/>
      <c r="B26" s="170"/>
      <c r="C26" s="171"/>
      <c r="D26" s="172"/>
      <c r="E26" s="173"/>
      <c r="F26" s="174"/>
      <c r="G26" s="174"/>
      <c r="H26" s="175"/>
      <c r="I26" s="240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1"/>
      <c r="AF26" s="171"/>
      <c r="AG26" s="171"/>
      <c r="AH26" s="171"/>
      <c r="AI26" s="171"/>
      <c r="AJ26" s="171"/>
      <c r="AK26" s="171"/>
      <c r="AL26" s="171"/>
    </row>
    <row r="27" spans="1:38" s="182" customFormat="1" ht="15.75" thickBot="1">
      <c r="A27" s="179"/>
      <c r="B27" s="179"/>
      <c r="C27" s="1" t="s">
        <v>112</v>
      </c>
      <c r="D27" s="1"/>
      <c r="E27" s="2"/>
      <c r="F27" s="3"/>
      <c r="G27" s="180"/>
      <c r="H27" s="179"/>
      <c r="I27" s="241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171"/>
      <c r="AF27" s="171"/>
      <c r="AG27" s="171"/>
      <c r="AH27" s="171"/>
      <c r="AI27" s="171"/>
      <c r="AJ27" s="171"/>
      <c r="AK27" s="171"/>
      <c r="AL27" s="171"/>
    </row>
    <row r="28" spans="3:38" s="182" customFormat="1" ht="18" customHeight="1" thickBot="1">
      <c r="C28" s="1"/>
      <c r="D28" s="79" t="s">
        <v>82</v>
      </c>
      <c r="E28" s="173"/>
      <c r="F28" s="183"/>
      <c r="G28" s="183"/>
      <c r="H28" s="184"/>
      <c r="I28" s="239"/>
      <c r="J28" s="304" t="s">
        <v>100</v>
      </c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6"/>
      <c r="AE28" s="171"/>
      <c r="AF28" s="171"/>
      <c r="AG28" s="171"/>
      <c r="AH28" s="171"/>
      <c r="AI28" s="171"/>
      <c r="AJ28" s="171"/>
      <c r="AK28" s="171"/>
      <c r="AL28" s="171"/>
    </row>
    <row r="29" spans="1:38" s="186" customFormat="1" ht="18" customHeight="1">
      <c r="A29" s="307" t="s">
        <v>3</v>
      </c>
      <c r="B29" s="309" t="s">
        <v>4</v>
      </c>
      <c r="C29" s="311" t="s">
        <v>5</v>
      </c>
      <c r="D29" s="313" t="s">
        <v>6</v>
      </c>
      <c r="E29" s="315" t="s">
        <v>7</v>
      </c>
      <c r="F29" s="317" t="s">
        <v>8</v>
      </c>
      <c r="G29" s="317" t="s">
        <v>9</v>
      </c>
      <c r="H29" s="319" t="s">
        <v>10</v>
      </c>
      <c r="I29" s="327" t="s">
        <v>11</v>
      </c>
      <c r="J29" s="185">
        <v>2</v>
      </c>
      <c r="K29" s="185">
        <v>2.1</v>
      </c>
      <c r="L29" s="185">
        <v>2.2</v>
      </c>
      <c r="M29" s="185">
        <v>2.3</v>
      </c>
      <c r="N29" s="185">
        <v>2.4</v>
      </c>
      <c r="O29" s="185">
        <v>2.5</v>
      </c>
      <c r="P29" s="185">
        <v>2.6</v>
      </c>
      <c r="Q29" s="185">
        <v>2.7</v>
      </c>
      <c r="R29" s="185">
        <v>2.8</v>
      </c>
      <c r="S29" s="185">
        <v>2.9</v>
      </c>
      <c r="T29" s="185">
        <v>3</v>
      </c>
      <c r="U29" s="185">
        <v>3.1</v>
      </c>
      <c r="V29" s="185">
        <v>3.2</v>
      </c>
      <c r="W29" s="185">
        <v>3.3</v>
      </c>
      <c r="X29" s="185">
        <v>3.4</v>
      </c>
      <c r="Y29" s="185">
        <v>3.5</v>
      </c>
      <c r="Z29" s="185">
        <v>3.6</v>
      </c>
      <c r="AA29" s="323" t="s">
        <v>106</v>
      </c>
      <c r="AB29" s="315" t="s">
        <v>86</v>
      </c>
      <c r="AC29" s="325" t="s">
        <v>20</v>
      </c>
      <c r="AE29" s="171"/>
      <c r="AF29" s="171"/>
      <c r="AG29" s="171"/>
      <c r="AH29" s="171"/>
      <c r="AI29" s="171"/>
      <c r="AJ29" s="171"/>
      <c r="AK29" s="171"/>
      <c r="AL29" s="171"/>
    </row>
    <row r="30" spans="1:38" s="186" customFormat="1" ht="18" customHeight="1" thickBot="1">
      <c r="A30" s="308"/>
      <c r="B30" s="310"/>
      <c r="C30" s="312"/>
      <c r="D30" s="314"/>
      <c r="E30" s="316"/>
      <c r="F30" s="318"/>
      <c r="G30" s="318"/>
      <c r="H30" s="320"/>
      <c r="I30" s="328"/>
      <c r="J30" s="187">
        <v>3.7</v>
      </c>
      <c r="K30" s="187">
        <v>3.8</v>
      </c>
      <c r="L30" s="187">
        <v>3.9</v>
      </c>
      <c r="M30" s="187">
        <v>4</v>
      </c>
      <c r="N30" s="187">
        <v>4.1</v>
      </c>
      <c r="O30" s="187">
        <v>4.2</v>
      </c>
      <c r="P30" s="187">
        <v>4.3</v>
      </c>
      <c r="Q30" s="187">
        <v>4.4</v>
      </c>
      <c r="R30" s="187"/>
      <c r="S30" s="187"/>
      <c r="T30" s="187"/>
      <c r="U30" s="187"/>
      <c r="V30" s="187"/>
      <c r="W30" s="187"/>
      <c r="X30" s="187"/>
      <c r="Y30" s="187"/>
      <c r="Z30" s="188"/>
      <c r="AA30" s="324"/>
      <c r="AB30" s="316"/>
      <c r="AC30" s="326"/>
      <c r="AE30" s="1"/>
      <c r="AF30" s="1"/>
      <c r="AG30" s="1"/>
      <c r="AH30" s="1"/>
      <c r="AI30" s="1"/>
      <c r="AJ30" s="1"/>
      <c r="AK30" s="1"/>
      <c r="AL30" s="1"/>
    </row>
    <row r="31" spans="1:38" s="171" customFormat="1" ht="18" customHeight="1">
      <c r="A31" s="189">
        <v>1</v>
      </c>
      <c r="B31" s="190">
        <v>55</v>
      </c>
      <c r="C31" s="191" t="s">
        <v>62</v>
      </c>
      <c r="D31" s="192" t="s">
        <v>63</v>
      </c>
      <c r="E31" s="193" t="s">
        <v>64</v>
      </c>
      <c r="F31" s="194" t="s">
        <v>65</v>
      </c>
      <c r="G31" s="194" t="s">
        <v>66</v>
      </c>
      <c r="H31" s="194" t="s">
        <v>67</v>
      </c>
      <c r="I31" s="195">
        <f>IF(ISBLANK(AA31),"",TRUNC(0.2797*(AA31*100-100)^1.35))</f>
        <v>702</v>
      </c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7">
        <v>4.3</v>
      </c>
      <c r="AB31" s="243" t="str">
        <f>IF(ISBLANK(AA31),"",IF(AA31&lt;3.05,"",IF(AA31&gt;=5.55,"TSM",IF(AA31&gt;=5.1,"SM",IF(AA31&gt;=4.6,"KSM",IF(AA31&gt;=4.1,"I A",IF(AA31&gt;=3.5,"II A",IF(AA31&gt;=3.05,"III A"))))))))</f>
        <v>I A</v>
      </c>
      <c r="AC31" s="199" t="s">
        <v>68</v>
      </c>
      <c r="AE31" s="1"/>
      <c r="AF31" s="1"/>
      <c r="AG31" s="1"/>
      <c r="AH31" s="1"/>
      <c r="AI31" s="1"/>
      <c r="AJ31" s="1"/>
      <c r="AK31" s="1"/>
      <c r="AL31" s="1"/>
    </row>
    <row r="32" spans="1:38" s="171" customFormat="1" ht="18" customHeight="1" thickBot="1">
      <c r="A32" s="200"/>
      <c r="B32" s="201"/>
      <c r="C32" s="202"/>
      <c r="D32" s="203"/>
      <c r="E32" s="204"/>
      <c r="F32" s="205"/>
      <c r="G32" s="205"/>
      <c r="H32" s="205"/>
      <c r="I32" s="206"/>
      <c r="J32" s="206"/>
      <c r="K32" s="206" t="s">
        <v>115</v>
      </c>
      <c r="L32" s="206" t="s">
        <v>120</v>
      </c>
      <c r="M32" s="206" t="s">
        <v>121</v>
      </c>
      <c r="N32" s="206" t="s">
        <v>116</v>
      </c>
      <c r="O32" s="206" t="s">
        <v>118</v>
      </c>
      <c r="P32" s="206" t="s">
        <v>115</v>
      </c>
      <c r="Q32" s="206" t="s">
        <v>117</v>
      </c>
      <c r="R32" s="206"/>
      <c r="S32" s="206"/>
      <c r="T32" s="206"/>
      <c r="U32" s="206"/>
      <c r="V32" s="206"/>
      <c r="W32" s="206"/>
      <c r="X32" s="206"/>
      <c r="Y32" s="206"/>
      <c r="Z32" s="206"/>
      <c r="AA32" s="266">
        <f>AA31</f>
        <v>4.3</v>
      </c>
      <c r="AB32" s="207"/>
      <c r="AC32" s="208"/>
      <c r="AE32" s="177"/>
      <c r="AF32" s="177"/>
      <c r="AG32" s="177"/>
      <c r="AH32" s="177"/>
      <c r="AI32" s="177"/>
      <c r="AJ32" s="177"/>
      <c r="AK32" s="177"/>
      <c r="AL32" s="178"/>
    </row>
    <row r="33" spans="1:38" s="171" customFormat="1" ht="18" customHeight="1">
      <c r="A33" s="189">
        <v>2</v>
      </c>
      <c r="B33" s="190">
        <v>90</v>
      </c>
      <c r="C33" s="191" t="s">
        <v>69</v>
      </c>
      <c r="D33" s="192" t="s">
        <v>70</v>
      </c>
      <c r="E33" s="193" t="s">
        <v>71</v>
      </c>
      <c r="F33" s="194" t="s">
        <v>65</v>
      </c>
      <c r="G33" s="194" t="s">
        <v>66</v>
      </c>
      <c r="H33" s="194" t="s">
        <v>57</v>
      </c>
      <c r="I33" s="195">
        <f>IF(ISBLANK(AA33),"",TRUNC(0.2797*(AA33*100-100)^1.35))</f>
        <v>645</v>
      </c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 t="s">
        <v>116</v>
      </c>
      <c r="AA33" s="197">
        <v>4.1</v>
      </c>
      <c r="AB33" s="243" t="str">
        <f>IF(ISBLANK(AA33),"",IF(AA33&lt;3.05,"",IF(AA33&gt;=5.55,"TSM",IF(AA33&gt;=5.1,"SM",IF(AA33&gt;=4.6,"KSM",IF(AA33&gt;=4.1,"I A",IF(AA33&gt;=3.5,"II A",IF(AA33&gt;=3.05,"III A"))))))))</f>
        <v>I A</v>
      </c>
      <c r="AC33" s="199" t="s">
        <v>72</v>
      </c>
      <c r="AE33" s="1"/>
      <c r="AF33" s="1"/>
      <c r="AG33" s="1"/>
      <c r="AH33" s="1"/>
      <c r="AI33" s="1"/>
      <c r="AJ33" s="1"/>
      <c r="AK33" s="1"/>
      <c r="AL33" s="1"/>
    </row>
    <row r="34" spans="1:38" s="171" customFormat="1" ht="18" customHeight="1" thickBot="1">
      <c r="A34" s="200"/>
      <c r="B34" s="201"/>
      <c r="C34" s="202"/>
      <c r="D34" s="203"/>
      <c r="E34" s="204"/>
      <c r="F34" s="205"/>
      <c r="G34" s="205"/>
      <c r="H34" s="205"/>
      <c r="I34" s="206"/>
      <c r="J34" s="206" t="s">
        <v>115</v>
      </c>
      <c r="K34" s="206" t="s">
        <v>115</v>
      </c>
      <c r="L34" s="206" t="s">
        <v>115</v>
      </c>
      <c r="M34" s="206" t="s">
        <v>116</v>
      </c>
      <c r="N34" s="206" t="s">
        <v>115</v>
      </c>
      <c r="O34" s="206" t="s">
        <v>117</v>
      </c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66">
        <f>AA33</f>
        <v>4.1</v>
      </c>
      <c r="AB34" s="207"/>
      <c r="AC34" s="208"/>
      <c r="AE34" s="177"/>
      <c r="AF34" s="177"/>
      <c r="AG34" s="177"/>
      <c r="AH34" s="177"/>
      <c r="AI34" s="177"/>
      <c r="AJ34" s="177"/>
      <c r="AK34" s="177"/>
      <c r="AL34" s="178"/>
    </row>
    <row r="35" spans="1:38" s="171" customFormat="1" ht="18" customHeight="1">
      <c r="A35" s="189">
        <v>3</v>
      </c>
      <c r="B35" s="190">
        <v>58</v>
      </c>
      <c r="C35" s="191" t="s">
        <v>73</v>
      </c>
      <c r="D35" s="192" t="s">
        <v>74</v>
      </c>
      <c r="E35" s="193" t="s">
        <v>75</v>
      </c>
      <c r="F35" s="194" t="s">
        <v>65</v>
      </c>
      <c r="G35" s="194" t="s">
        <v>66</v>
      </c>
      <c r="H35" s="194" t="s">
        <v>76</v>
      </c>
      <c r="I35" s="195">
        <f>IF(ISBLANK(AA35),"",TRUNC(0.2797*(AA35*100-100)^1.35))</f>
        <v>590</v>
      </c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 t="s">
        <v>116</v>
      </c>
      <c r="W35" s="196" t="s">
        <v>120</v>
      </c>
      <c r="X35" s="196" t="s">
        <v>115</v>
      </c>
      <c r="Y35" s="196" t="s">
        <v>115</v>
      </c>
      <c r="Z35" s="196" t="s">
        <v>116</v>
      </c>
      <c r="AA35" s="197">
        <v>3.9</v>
      </c>
      <c r="AB35" s="243" t="str">
        <f>IF(ISBLANK(AA35),"",IF(AA35&lt;3.05,"",IF(AA35&gt;=5.55,"TSM",IF(AA35&gt;=5.1,"SM",IF(AA35&gt;=4.6,"KSM",IF(AA35&gt;=4.1,"I A",IF(AA35&gt;=3.5,"II A",IF(AA35&gt;=3.05,"III A"))))))))</f>
        <v>II A</v>
      </c>
      <c r="AC35" s="199" t="s">
        <v>68</v>
      </c>
      <c r="AE35" s="1"/>
      <c r="AF35" s="1"/>
      <c r="AG35" s="1"/>
      <c r="AH35" s="1"/>
      <c r="AI35" s="1"/>
      <c r="AJ35" s="1"/>
      <c r="AK35" s="1"/>
      <c r="AL35" s="1"/>
    </row>
    <row r="36" spans="1:38" s="171" customFormat="1" ht="18" customHeight="1" thickBot="1">
      <c r="A36" s="200"/>
      <c r="B36" s="201"/>
      <c r="C36" s="202"/>
      <c r="D36" s="203"/>
      <c r="E36" s="204"/>
      <c r="F36" s="205"/>
      <c r="G36" s="205"/>
      <c r="H36" s="205"/>
      <c r="I36" s="206"/>
      <c r="J36" s="206" t="s">
        <v>116</v>
      </c>
      <c r="K36" s="206" t="s">
        <v>118</v>
      </c>
      <c r="L36" s="206" t="s">
        <v>116</v>
      </c>
      <c r="M36" s="206" t="s">
        <v>117</v>
      </c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66">
        <f>AA35</f>
        <v>3.9</v>
      </c>
      <c r="AB36" s="207"/>
      <c r="AC36" s="208"/>
      <c r="AE36" s="177"/>
      <c r="AF36" s="177"/>
      <c r="AG36" s="177"/>
      <c r="AH36" s="177"/>
      <c r="AI36" s="177"/>
      <c r="AJ36" s="177"/>
      <c r="AK36" s="177"/>
      <c r="AL36" s="178"/>
    </row>
    <row r="37" spans="1:38" s="171" customFormat="1" ht="18" customHeight="1">
      <c r="A37" s="189">
        <v>4</v>
      </c>
      <c r="B37" s="190">
        <v>56</v>
      </c>
      <c r="C37" s="191" t="s">
        <v>42</v>
      </c>
      <c r="D37" s="192" t="s">
        <v>77</v>
      </c>
      <c r="E37" s="193" t="s">
        <v>78</v>
      </c>
      <c r="F37" s="194" t="s">
        <v>65</v>
      </c>
      <c r="G37" s="194" t="s">
        <v>66</v>
      </c>
      <c r="H37" s="194" t="s">
        <v>76</v>
      </c>
      <c r="I37" s="195">
        <f>IF(ISBLANK(AA37),"",TRUNC(0.2797*(AA37*100-100)^1.35))</f>
        <v>431</v>
      </c>
      <c r="J37" s="196" t="s">
        <v>115</v>
      </c>
      <c r="K37" s="196" t="s">
        <v>115</v>
      </c>
      <c r="L37" s="196" t="s">
        <v>120</v>
      </c>
      <c r="M37" s="196" t="s">
        <v>120</v>
      </c>
      <c r="N37" s="196" t="s">
        <v>115</v>
      </c>
      <c r="O37" s="196" t="s">
        <v>120</v>
      </c>
      <c r="P37" s="196" t="s">
        <v>115</v>
      </c>
      <c r="Q37" s="196" t="s">
        <v>120</v>
      </c>
      <c r="R37" s="196" t="s">
        <v>115</v>
      </c>
      <c r="S37" s="196" t="s">
        <v>118</v>
      </c>
      <c r="T37" s="196" t="s">
        <v>115</v>
      </c>
      <c r="U37" s="196" t="s">
        <v>118</v>
      </c>
      <c r="V37" s="196" t="s">
        <v>115</v>
      </c>
      <c r="W37" s="196" t="s">
        <v>115</v>
      </c>
      <c r="X37" s="196" t="s">
        <v>117</v>
      </c>
      <c r="Y37" s="196"/>
      <c r="Z37" s="196"/>
      <c r="AA37" s="197">
        <v>3.3</v>
      </c>
      <c r="AB37" s="243" t="str">
        <f>IF(ISBLANK(AA37),"",IF(AA37&lt;3.05,"",IF(AA37&gt;=5.55,"TSM",IF(AA37&gt;=5.1,"SM",IF(AA37&gt;=4.6,"KSM",IF(AA37&gt;=4.1,"I A",IF(AA37&gt;=3.5,"II A",IF(AA37&gt;=3.05,"III A"))))))))</f>
        <v>III A</v>
      </c>
      <c r="AC37" s="199" t="s">
        <v>68</v>
      </c>
      <c r="AE37" s="1"/>
      <c r="AF37" s="1"/>
      <c r="AG37" s="1"/>
      <c r="AH37" s="1"/>
      <c r="AI37" s="1"/>
      <c r="AJ37" s="1"/>
      <c r="AK37" s="1"/>
      <c r="AL37" s="1"/>
    </row>
    <row r="38" spans="1:38" s="171" customFormat="1" ht="18" customHeight="1" thickBot="1">
      <c r="A38" s="200"/>
      <c r="B38" s="201"/>
      <c r="C38" s="202"/>
      <c r="D38" s="203"/>
      <c r="E38" s="204"/>
      <c r="F38" s="205"/>
      <c r="G38" s="205"/>
      <c r="H38" s="205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66">
        <f>AA37</f>
        <v>3.3</v>
      </c>
      <c r="AB38" s="207"/>
      <c r="AC38" s="208"/>
      <c r="AE38" s="177"/>
      <c r="AF38" s="177"/>
      <c r="AG38" s="177"/>
      <c r="AH38" s="177"/>
      <c r="AI38" s="177"/>
      <c r="AJ38" s="177"/>
      <c r="AK38" s="177"/>
      <c r="AL38" s="178"/>
    </row>
    <row r="40" spans="2:242" ht="12.75">
      <c r="B40" s="221"/>
      <c r="C40" s="221"/>
      <c r="D40" s="221"/>
      <c r="E40" s="221"/>
      <c r="F40" s="221"/>
      <c r="G40" s="221"/>
      <c r="H40" s="221"/>
      <c r="I40" s="221"/>
      <c r="HY40" s="171"/>
      <c r="HZ40" s="171"/>
      <c r="IA40" s="171"/>
      <c r="IB40" s="171"/>
      <c r="IC40" s="171"/>
      <c r="ID40" s="171"/>
      <c r="IE40" s="171"/>
      <c r="IF40" s="171"/>
      <c r="IG40" s="171"/>
      <c r="IH40" s="171"/>
    </row>
    <row r="41" spans="2:242" ht="12.75">
      <c r="B41" s="221"/>
      <c r="C41" s="221"/>
      <c r="D41" s="221"/>
      <c r="E41" s="221"/>
      <c r="F41" s="221"/>
      <c r="G41" s="221"/>
      <c r="H41" s="221"/>
      <c r="I41" s="221"/>
      <c r="HY41" s="171"/>
      <c r="HZ41" s="171"/>
      <c r="IA41" s="171"/>
      <c r="IB41" s="171"/>
      <c r="IC41" s="171"/>
      <c r="ID41" s="171"/>
      <c r="IE41" s="171"/>
      <c r="IF41" s="171"/>
      <c r="IG41" s="171"/>
      <c r="IH41" s="171"/>
    </row>
    <row r="42" spans="2:242" ht="12.75">
      <c r="B42" s="221"/>
      <c r="C42" s="221"/>
      <c r="D42" s="221"/>
      <c r="E42" s="221"/>
      <c r="F42" s="221"/>
      <c r="G42" s="221"/>
      <c r="H42" s="221"/>
      <c r="I42" s="221"/>
      <c r="HY42" s="171"/>
      <c r="HZ42" s="171"/>
      <c r="IA42" s="171"/>
      <c r="IB42" s="171"/>
      <c r="IC42" s="171"/>
      <c r="ID42" s="171"/>
      <c r="IE42" s="171"/>
      <c r="IF42" s="171"/>
      <c r="IG42" s="171"/>
      <c r="IH42" s="171"/>
    </row>
    <row r="43" spans="2:242" ht="12.75">
      <c r="B43" s="221"/>
      <c r="C43" s="221"/>
      <c r="D43" s="221"/>
      <c r="E43" s="221"/>
      <c r="F43" s="221"/>
      <c r="G43" s="221"/>
      <c r="H43" s="221"/>
      <c r="I43" s="221"/>
      <c r="HY43" s="171"/>
      <c r="HZ43" s="171"/>
      <c r="IA43" s="171"/>
      <c r="IB43" s="171"/>
      <c r="IC43" s="171"/>
      <c r="ID43" s="171"/>
      <c r="IE43" s="171"/>
      <c r="IF43" s="171"/>
      <c r="IG43" s="171"/>
      <c r="IH43" s="171"/>
    </row>
    <row r="44" spans="2:242" ht="12.75">
      <c r="B44" s="221"/>
      <c r="C44" s="221"/>
      <c r="D44" s="221"/>
      <c r="E44" s="221"/>
      <c r="F44" s="221"/>
      <c r="G44" s="221"/>
      <c r="H44" s="221"/>
      <c r="I44" s="221"/>
      <c r="AE44" s="219"/>
      <c r="AF44" s="219"/>
      <c r="AG44" s="219"/>
      <c r="AH44" s="219"/>
      <c r="AI44" s="219"/>
      <c r="AJ44" s="219"/>
      <c r="AK44" s="219"/>
      <c r="AL44" s="219"/>
      <c r="HY44" s="171"/>
      <c r="HZ44" s="171"/>
      <c r="IA44" s="171"/>
      <c r="IB44" s="171"/>
      <c r="IC44" s="171"/>
      <c r="ID44" s="171"/>
      <c r="IE44" s="171"/>
      <c r="IF44" s="171"/>
      <c r="IG44" s="171"/>
      <c r="IH44" s="171"/>
    </row>
    <row r="45" spans="2:242" ht="12.75">
      <c r="B45" s="221"/>
      <c r="C45" s="221"/>
      <c r="D45" s="221"/>
      <c r="E45" s="221"/>
      <c r="F45" s="221"/>
      <c r="G45" s="221"/>
      <c r="H45" s="221"/>
      <c r="I45" s="221"/>
      <c r="AE45" s="219"/>
      <c r="AF45" s="219"/>
      <c r="AG45" s="219"/>
      <c r="AH45" s="219"/>
      <c r="AI45" s="219"/>
      <c r="AJ45" s="219"/>
      <c r="AK45" s="219"/>
      <c r="AL45" s="219"/>
      <c r="HY45" s="171"/>
      <c r="HZ45" s="171"/>
      <c r="IA45" s="171"/>
      <c r="IB45" s="171"/>
      <c r="IC45" s="171"/>
      <c r="ID45" s="171"/>
      <c r="IE45" s="171"/>
      <c r="IF45" s="171"/>
      <c r="IG45" s="171"/>
      <c r="IH45" s="171"/>
    </row>
    <row r="46" spans="2:242" ht="12.75">
      <c r="B46" s="221"/>
      <c r="C46" s="221"/>
      <c r="D46" s="221"/>
      <c r="E46" s="221"/>
      <c r="F46" s="221"/>
      <c r="G46" s="221"/>
      <c r="H46" s="221"/>
      <c r="I46" s="221"/>
      <c r="AE46" s="219"/>
      <c r="AF46" s="219"/>
      <c r="AG46" s="219"/>
      <c r="AH46" s="219"/>
      <c r="AI46" s="219"/>
      <c r="AJ46" s="219"/>
      <c r="AK46" s="219"/>
      <c r="AL46" s="219"/>
      <c r="HY46" s="171"/>
      <c r="HZ46" s="171"/>
      <c r="IA46" s="171"/>
      <c r="IB46" s="171"/>
      <c r="IC46" s="171"/>
      <c r="ID46" s="171"/>
      <c r="IE46" s="171"/>
      <c r="IF46" s="171"/>
      <c r="IG46" s="171"/>
      <c r="IH46" s="171"/>
    </row>
    <row r="47" spans="31:38" ht="12.75">
      <c r="AE47" s="219"/>
      <c r="AF47" s="219"/>
      <c r="AG47" s="219"/>
      <c r="AH47" s="219"/>
      <c r="AI47" s="219"/>
      <c r="AJ47" s="219"/>
      <c r="AK47" s="219"/>
      <c r="AL47" s="219"/>
    </row>
  </sheetData>
  <sheetProtection/>
  <mergeCells count="26">
    <mergeCell ref="H29:H30"/>
    <mergeCell ref="I29:I30"/>
    <mergeCell ref="G6:G7"/>
    <mergeCell ref="H6:H7"/>
    <mergeCell ref="I6:I7"/>
    <mergeCell ref="A29:A30"/>
    <mergeCell ref="B29:B30"/>
    <mergeCell ref="C29:C30"/>
    <mergeCell ref="D29:D30"/>
    <mergeCell ref="E29:E30"/>
    <mergeCell ref="F29:F30"/>
    <mergeCell ref="G29:G30"/>
    <mergeCell ref="A6:A7"/>
    <mergeCell ref="B6:B7"/>
    <mergeCell ref="C6:C7"/>
    <mergeCell ref="D6:D7"/>
    <mergeCell ref="E6:E7"/>
    <mergeCell ref="F6:F7"/>
    <mergeCell ref="J5:Z5"/>
    <mergeCell ref="AA6:AA7"/>
    <mergeCell ref="AB6:AB7"/>
    <mergeCell ref="AC6:AC7"/>
    <mergeCell ref="J28:Z28"/>
    <mergeCell ref="AA29:AA30"/>
    <mergeCell ref="AB29:AB30"/>
    <mergeCell ref="AC29:AC30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Y3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107" customWidth="1"/>
    <col min="2" max="2" width="3.57421875" style="107" bestFit="1" customWidth="1"/>
    <col min="3" max="3" width="11.140625" style="107" customWidth="1"/>
    <col min="4" max="4" width="15.421875" style="107" bestFit="1" customWidth="1"/>
    <col min="5" max="5" width="10.7109375" style="122" customWidth="1"/>
    <col min="6" max="6" width="15.00390625" style="143" customWidth="1"/>
    <col min="7" max="7" width="17.57421875" style="143" bestFit="1" customWidth="1"/>
    <col min="8" max="8" width="14.140625" style="143" customWidth="1"/>
    <col min="9" max="9" width="6.421875" style="248" customWidth="1"/>
    <col min="10" max="10" width="9.140625" style="259" customWidth="1"/>
    <col min="11" max="11" width="5.28125" style="259" bestFit="1" customWidth="1"/>
    <col min="12" max="12" width="20.00390625" style="114" bestFit="1" customWidth="1"/>
    <col min="13" max="15" width="23.00390625" style="107" bestFit="1" customWidth="1"/>
    <col min="16" max="16384" width="9.140625" style="107" customWidth="1"/>
  </cols>
  <sheetData>
    <row r="1" spans="1:12" s="1" customFormat="1" ht="15">
      <c r="A1" s="1" t="s">
        <v>79</v>
      </c>
      <c r="D1" s="2"/>
      <c r="E1" s="3"/>
      <c r="F1" s="3"/>
      <c r="G1" s="3"/>
      <c r="H1" s="4"/>
      <c r="I1" s="244"/>
      <c r="J1" s="4"/>
      <c r="K1" s="4"/>
      <c r="L1" s="5"/>
    </row>
    <row r="2" spans="1:13" s="1" customFormat="1" ht="15">
      <c r="A2" s="1" t="s">
        <v>108</v>
      </c>
      <c r="D2" s="2"/>
      <c r="E2" s="3"/>
      <c r="F2" s="3"/>
      <c r="G2" s="4"/>
      <c r="H2" s="4"/>
      <c r="I2" s="244"/>
      <c r="J2" s="4"/>
      <c r="K2" s="5"/>
      <c r="L2" s="7"/>
      <c r="M2" s="8"/>
    </row>
    <row r="3" spans="1:12" s="114" customFormat="1" ht="12" customHeight="1">
      <c r="A3" s="107"/>
      <c r="B3" s="107"/>
      <c r="C3" s="107"/>
      <c r="D3" s="108"/>
      <c r="E3" s="109"/>
      <c r="F3" s="110"/>
      <c r="G3" s="110"/>
      <c r="H3" s="110"/>
      <c r="I3" s="245"/>
      <c r="J3" s="246"/>
      <c r="K3" s="246"/>
      <c r="L3" s="247"/>
    </row>
    <row r="4" spans="1:14" s="78" customFormat="1" ht="15">
      <c r="A4" s="84"/>
      <c r="B4" s="84"/>
      <c r="C4" s="267" t="s">
        <v>113</v>
      </c>
      <c r="D4" s="267"/>
      <c r="E4" s="268"/>
      <c r="F4" s="268"/>
      <c r="G4" s="268"/>
      <c r="H4" s="270"/>
      <c r="I4" s="272"/>
      <c r="J4" s="274"/>
      <c r="K4" s="274"/>
      <c r="L4" s="84"/>
      <c r="M4" s="84"/>
      <c r="N4" s="84"/>
    </row>
    <row r="5" spans="1:13" s="78" customFormat="1" ht="18" customHeight="1" thickBot="1">
      <c r="A5" s="84"/>
      <c r="B5" s="84"/>
      <c r="C5" s="267"/>
      <c r="D5" s="267" t="s">
        <v>82</v>
      </c>
      <c r="E5" s="269">
        <v>1.1574074074074073E-05</v>
      </c>
      <c r="F5" s="227"/>
      <c r="G5" s="227"/>
      <c r="H5" s="271"/>
      <c r="I5" s="273"/>
      <c r="J5" s="275"/>
      <c r="K5" s="276"/>
      <c r="L5" s="276"/>
      <c r="M5" s="84"/>
    </row>
    <row r="6" spans="1:13" s="76" customFormat="1" ht="18" customHeight="1" thickBot="1">
      <c r="A6" s="125" t="s">
        <v>3</v>
      </c>
      <c r="B6" s="251" t="s">
        <v>4</v>
      </c>
      <c r="C6" s="252" t="s">
        <v>5</v>
      </c>
      <c r="D6" s="88" t="s">
        <v>6</v>
      </c>
      <c r="E6" s="253" t="s">
        <v>7</v>
      </c>
      <c r="F6" s="254" t="s">
        <v>8</v>
      </c>
      <c r="G6" s="90" t="s">
        <v>9</v>
      </c>
      <c r="H6" s="90" t="s">
        <v>10</v>
      </c>
      <c r="I6" s="255" t="s">
        <v>11</v>
      </c>
      <c r="J6" s="253" t="s">
        <v>19</v>
      </c>
      <c r="K6" s="92" t="s">
        <v>86</v>
      </c>
      <c r="L6" s="93" t="s">
        <v>20</v>
      </c>
      <c r="M6" s="277"/>
    </row>
    <row r="7" spans="1:12" s="70" customFormat="1" ht="18" customHeight="1">
      <c r="A7" s="95">
        <v>1</v>
      </c>
      <c r="B7" s="96">
        <v>264</v>
      </c>
      <c r="C7" s="97" t="s">
        <v>45</v>
      </c>
      <c r="D7" s="98" t="s">
        <v>46</v>
      </c>
      <c r="E7" s="99" t="s">
        <v>47</v>
      </c>
      <c r="F7" s="100" t="s">
        <v>32</v>
      </c>
      <c r="G7" s="100" t="s">
        <v>33</v>
      </c>
      <c r="H7" s="100" t="s">
        <v>34</v>
      </c>
      <c r="I7" s="256">
        <f aca="true" t="shared" si="0" ref="I7:I13">IF(ISBLANK(J7),"",INT(0.08713*(305.5-(J7/$E$5))^1.85))</f>
        <v>587</v>
      </c>
      <c r="J7" s="257">
        <v>0.002177777777777778</v>
      </c>
      <c r="K7" s="258">
        <f aca="true" t="shared" si="1" ref="K7:K13">IF(ISBLANK(J7),"",IF(J7&gt;0.00211226851851852,"",IF(J7&lt;=0.00162615740740741,"TSM",IF(J7&lt;=0.00166087962962963,"SM",IF(J7&lt;=0.00174189814814815,"KSM",IF(J7&lt;=0.00185763888888889,"I A",IF(J7&lt;=0.00203125,"II A",IF(J7&lt;=0.00225115740740741,"III A"))))))))</f>
      </c>
      <c r="L7" s="105" t="s">
        <v>48</v>
      </c>
    </row>
    <row r="8" spans="1:12" s="70" customFormat="1" ht="18" customHeight="1">
      <c r="A8" s="95">
        <v>2</v>
      </c>
      <c r="B8" s="96">
        <v>285</v>
      </c>
      <c r="C8" s="97" t="s">
        <v>35</v>
      </c>
      <c r="D8" s="98" t="s">
        <v>36</v>
      </c>
      <c r="E8" s="99" t="s">
        <v>37</v>
      </c>
      <c r="F8" s="100" t="s">
        <v>38</v>
      </c>
      <c r="G8" s="100" t="s">
        <v>39</v>
      </c>
      <c r="H8" s="100" t="s">
        <v>40</v>
      </c>
      <c r="I8" s="256">
        <f t="shared" si="0"/>
        <v>553</v>
      </c>
      <c r="J8" s="257">
        <v>0.0022197916666666664</v>
      </c>
      <c r="K8" s="258">
        <f t="shared" si="1"/>
      </c>
      <c r="L8" s="105" t="s">
        <v>41</v>
      </c>
    </row>
    <row r="9" spans="1:12" s="70" customFormat="1" ht="18" customHeight="1">
      <c r="A9" s="95">
        <v>3</v>
      </c>
      <c r="B9" s="96">
        <v>157</v>
      </c>
      <c r="C9" s="97" t="s">
        <v>52</v>
      </c>
      <c r="D9" s="98" t="s">
        <v>53</v>
      </c>
      <c r="E9" s="99" t="s">
        <v>54</v>
      </c>
      <c r="F9" s="100" t="s">
        <v>55</v>
      </c>
      <c r="G9" s="100" t="s">
        <v>56</v>
      </c>
      <c r="H9" s="100" t="s">
        <v>57</v>
      </c>
      <c r="I9" s="256">
        <f t="shared" si="0"/>
        <v>553</v>
      </c>
      <c r="J9" s="257">
        <v>0.002220138888888889</v>
      </c>
      <c r="K9" s="258">
        <f t="shared" si="1"/>
      </c>
      <c r="L9" s="105" t="s">
        <v>58</v>
      </c>
    </row>
    <row r="10" spans="1:12" s="70" customFormat="1" ht="18" customHeight="1">
      <c r="A10" s="95">
        <v>4</v>
      </c>
      <c r="B10" s="96">
        <v>16</v>
      </c>
      <c r="C10" s="97" t="s">
        <v>23</v>
      </c>
      <c r="D10" s="98" t="s">
        <v>24</v>
      </c>
      <c r="E10" s="99" t="s">
        <v>25</v>
      </c>
      <c r="F10" s="100" t="s">
        <v>26</v>
      </c>
      <c r="G10" s="100" t="s">
        <v>27</v>
      </c>
      <c r="H10" s="100"/>
      <c r="I10" s="256">
        <f t="shared" si="0"/>
        <v>543</v>
      </c>
      <c r="J10" s="257">
        <v>0.002233449074074074</v>
      </c>
      <c r="K10" s="258">
        <f t="shared" si="1"/>
      </c>
      <c r="L10" s="105" t="s">
        <v>28</v>
      </c>
    </row>
    <row r="11" spans="1:12" s="70" customFormat="1" ht="18" customHeight="1">
      <c r="A11" s="95">
        <v>5</v>
      </c>
      <c r="B11" s="96">
        <v>263</v>
      </c>
      <c r="C11" s="97" t="s">
        <v>29</v>
      </c>
      <c r="D11" s="98" t="s">
        <v>30</v>
      </c>
      <c r="E11" s="99" t="s">
        <v>31</v>
      </c>
      <c r="F11" s="100" t="s">
        <v>32</v>
      </c>
      <c r="G11" s="100" t="s">
        <v>33</v>
      </c>
      <c r="H11" s="100" t="s">
        <v>34</v>
      </c>
      <c r="I11" s="256">
        <f t="shared" si="0"/>
        <v>516</v>
      </c>
      <c r="J11" s="257">
        <v>0.0022680555555555557</v>
      </c>
      <c r="K11" s="258">
        <f t="shared" si="1"/>
      </c>
      <c r="L11" s="105" t="s">
        <v>48</v>
      </c>
    </row>
    <row r="12" spans="1:12" s="70" customFormat="1" ht="18" customHeight="1">
      <c r="A12" s="95">
        <v>6</v>
      </c>
      <c r="B12" s="96">
        <v>17</v>
      </c>
      <c r="C12" s="97" t="s">
        <v>49</v>
      </c>
      <c r="D12" s="98" t="s">
        <v>50</v>
      </c>
      <c r="E12" s="99" t="s">
        <v>51</v>
      </c>
      <c r="F12" s="100" t="s">
        <v>26</v>
      </c>
      <c r="G12" s="100" t="s">
        <v>27</v>
      </c>
      <c r="H12" s="100"/>
      <c r="I12" s="256">
        <f t="shared" si="0"/>
        <v>427</v>
      </c>
      <c r="J12" s="257">
        <v>0.002392013888888889</v>
      </c>
      <c r="K12" s="258">
        <f t="shared" si="1"/>
      </c>
      <c r="L12" s="105" t="s">
        <v>28</v>
      </c>
    </row>
    <row r="13" spans="1:12" s="70" customFormat="1" ht="18" customHeight="1">
      <c r="A13" s="95">
        <v>7</v>
      </c>
      <c r="B13" s="96">
        <v>326</v>
      </c>
      <c r="C13" s="97" t="s">
        <v>42</v>
      </c>
      <c r="D13" s="98" t="s">
        <v>43</v>
      </c>
      <c r="E13" s="99" t="s">
        <v>44</v>
      </c>
      <c r="F13" s="100" t="s">
        <v>26</v>
      </c>
      <c r="G13" s="100" t="s">
        <v>27</v>
      </c>
      <c r="H13" s="100"/>
      <c r="I13" s="256">
        <f t="shared" si="0"/>
        <v>393</v>
      </c>
      <c r="J13" s="257">
        <v>0.0024415509259259256</v>
      </c>
      <c r="K13" s="258">
        <f t="shared" si="1"/>
      </c>
      <c r="L13" s="105" t="s">
        <v>28</v>
      </c>
    </row>
    <row r="16" spans="1:12" s="1" customFormat="1" ht="15">
      <c r="A16" s="1" t="s">
        <v>79</v>
      </c>
      <c r="D16" s="2"/>
      <c r="E16" s="3"/>
      <c r="F16" s="3"/>
      <c r="G16" s="3"/>
      <c r="H16" s="4"/>
      <c r="I16" s="244"/>
      <c r="J16" s="4"/>
      <c r="K16" s="4"/>
      <c r="L16" s="5"/>
    </row>
    <row r="17" spans="1:12" s="1" customFormat="1" ht="15">
      <c r="A17" s="1" t="s">
        <v>108</v>
      </c>
      <c r="D17" s="2"/>
      <c r="E17" s="3"/>
      <c r="F17" s="3"/>
      <c r="G17" s="4"/>
      <c r="H17" s="4"/>
      <c r="I17" s="244"/>
      <c r="J17" s="4"/>
      <c r="K17" s="5"/>
      <c r="L17" s="7"/>
    </row>
    <row r="18" spans="1:12" s="114" customFormat="1" ht="12" customHeight="1">
      <c r="A18" s="107"/>
      <c r="B18" s="107"/>
      <c r="C18" s="107"/>
      <c r="D18" s="108"/>
      <c r="E18" s="109"/>
      <c r="F18" s="110"/>
      <c r="G18" s="110"/>
      <c r="H18" s="110"/>
      <c r="I18" s="245"/>
      <c r="J18" s="246"/>
      <c r="K18" s="246"/>
      <c r="L18" s="247"/>
    </row>
    <row r="19" spans="3:11" s="78" customFormat="1" ht="15">
      <c r="C19" s="79" t="s">
        <v>114</v>
      </c>
      <c r="D19" s="79"/>
      <c r="E19" s="80"/>
      <c r="F19" s="80"/>
      <c r="G19" s="80"/>
      <c r="H19" s="81"/>
      <c r="I19" s="248"/>
      <c r="J19" s="65"/>
      <c r="K19" s="65"/>
    </row>
    <row r="20" spans="3:12" s="78" customFormat="1" ht="18" customHeight="1" thickBot="1">
      <c r="C20" s="79"/>
      <c r="D20" s="79" t="s">
        <v>82</v>
      </c>
      <c r="E20" s="249">
        <v>1.1574074074074073E-05</v>
      </c>
      <c r="F20" s="250"/>
      <c r="G20" s="250"/>
      <c r="H20" s="73"/>
      <c r="I20" s="245"/>
      <c r="J20" s="48"/>
      <c r="K20" s="75"/>
      <c r="L20" s="75"/>
    </row>
    <row r="21" spans="1:12" s="76" customFormat="1" ht="18" customHeight="1" thickBot="1">
      <c r="A21" s="125" t="s">
        <v>3</v>
      </c>
      <c r="B21" s="251" t="s">
        <v>4</v>
      </c>
      <c r="C21" s="252" t="s">
        <v>5</v>
      </c>
      <c r="D21" s="88" t="s">
        <v>6</v>
      </c>
      <c r="E21" s="253" t="s">
        <v>7</v>
      </c>
      <c r="F21" s="254" t="s">
        <v>8</v>
      </c>
      <c r="G21" s="90" t="s">
        <v>9</v>
      </c>
      <c r="H21" s="90" t="s">
        <v>10</v>
      </c>
      <c r="I21" s="255" t="s">
        <v>11</v>
      </c>
      <c r="J21" s="253" t="s">
        <v>19</v>
      </c>
      <c r="K21" s="92" t="s">
        <v>86</v>
      </c>
      <c r="L21" s="93" t="s">
        <v>20</v>
      </c>
    </row>
    <row r="22" spans="1:12" s="70" customFormat="1" ht="18" customHeight="1">
      <c r="A22" s="95">
        <v>1</v>
      </c>
      <c r="B22" s="96">
        <v>90</v>
      </c>
      <c r="C22" s="97" t="s">
        <v>69</v>
      </c>
      <c r="D22" s="98" t="s">
        <v>70</v>
      </c>
      <c r="E22" s="99" t="s">
        <v>71</v>
      </c>
      <c r="F22" s="100" t="s">
        <v>65</v>
      </c>
      <c r="G22" s="100" t="s">
        <v>66</v>
      </c>
      <c r="H22" s="100" t="s">
        <v>57</v>
      </c>
      <c r="I22" s="256">
        <f>IF(ISBLANK(J22),"",INT(0.08713*(305.5-(J22/$E$5))^1.85))</f>
        <v>724</v>
      </c>
      <c r="J22" s="257">
        <v>0.002014583333333333</v>
      </c>
      <c r="K22" s="258" t="str">
        <f>IF(ISBLANK(J22),"",IF(J22&gt;0.00211226851851852,"",IF(J22&lt;=0.00162615740740741,"TSM",IF(J22&lt;=0.00166087962962963,"SM",IF(J22&lt;=0.00174189814814815,"KSM",IF(J22&lt;=0.00185763888888889,"I A",IF(J22&lt;=0.00203125,"II A",IF(J22&lt;=0.00225115740740741,"III A"))))))))</f>
        <v>II A</v>
      </c>
      <c r="L22" s="105" t="s">
        <v>72</v>
      </c>
    </row>
    <row r="23" spans="1:12" s="70" customFormat="1" ht="18" customHeight="1">
      <c r="A23" s="95">
        <v>2</v>
      </c>
      <c r="B23" s="96">
        <v>55</v>
      </c>
      <c r="C23" s="97" t="s">
        <v>62</v>
      </c>
      <c r="D23" s="98" t="s">
        <v>63</v>
      </c>
      <c r="E23" s="99" t="s">
        <v>64</v>
      </c>
      <c r="F23" s="100" t="s">
        <v>65</v>
      </c>
      <c r="G23" s="100" t="s">
        <v>66</v>
      </c>
      <c r="H23" s="100" t="s">
        <v>67</v>
      </c>
      <c r="I23" s="256">
        <f>IF(ISBLANK(J23),"",INT(0.08713*(305.5-(J23/$E$5))^1.85))</f>
        <v>713</v>
      </c>
      <c r="J23" s="257">
        <v>0.002026851851851852</v>
      </c>
      <c r="K23" s="258" t="str">
        <f>IF(ISBLANK(J23),"",IF(J23&gt;0.00211226851851852,"",IF(J23&lt;=0.00162615740740741,"TSM",IF(J23&lt;=0.00166087962962963,"SM",IF(J23&lt;=0.00174189814814815,"KSM",IF(J23&lt;=0.00185763888888889,"I A",IF(J23&lt;=0.00203125,"II A",IF(J23&lt;=0.00225115740740741,"III A"))))))))</f>
        <v>II A</v>
      </c>
      <c r="L23" s="105" t="s">
        <v>68</v>
      </c>
    </row>
    <row r="24" spans="1:12" s="70" customFormat="1" ht="18" customHeight="1">
      <c r="A24" s="95">
        <v>3</v>
      </c>
      <c r="B24" s="96">
        <v>56</v>
      </c>
      <c r="C24" s="97" t="s">
        <v>42</v>
      </c>
      <c r="D24" s="98" t="s">
        <v>77</v>
      </c>
      <c r="E24" s="99" t="s">
        <v>78</v>
      </c>
      <c r="F24" s="100" t="s">
        <v>65</v>
      </c>
      <c r="G24" s="100" t="s">
        <v>66</v>
      </c>
      <c r="H24" s="100" t="s">
        <v>76</v>
      </c>
      <c r="I24" s="256">
        <f>IF(ISBLANK(J24),"",INT(0.08713*(305.5-(J24/$E$5))^1.85))</f>
        <v>598</v>
      </c>
      <c r="J24" s="257">
        <v>0.0021636574074074075</v>
      </c>
      <c r="K24" s="258">
        <f>IF(ISBLANK(J24),"",IF(J24&gt;0.00211226851851852,"",IF(J24&lt;=0.00162615740740741,"TSM",IF(J24&lt;=0.00166087962962963,"SM",IF(J24&lt;=0.00174189814814815,"KSM",IF(J24&lt;=0.00185763888888889,"I A",IF(J24&lt;=0.00203125,"II A",IF(J24&lt;=0.00225115740740741,"III A"))))))))</f>
      </c>
      <c r="L24" s="105" t="s">
        <v>68</v>
      </c>
    </row>
    <row r="25" spans="1:12" s="70" customFormat="1" ht="18" customHeight="1">
      <c r="A25" s="95">
        <v>4</v>
      </c>
      <c r="B25" s="96">
        <v>58</v>
      </c>
      <c r="C25" s="97" t="s">
        <v>73</v>
      </c>
      <c r="D25" s="98" t="s">
        <v>74</v>
      </c>
      <c r="E25" s="99" t="s">
        <v>75</v>
      </c>
      <c r="F25" s="100" t="s">
        <v>65</v>
      </c>
      <c r="G25" s="100" t="s">
        <v>66</v>
      </c>
      <c r="H25" s="100" t="s">
        <v>76</v>
      </c>
      <c r="I25" s="256">
        <f>IF(ISBLANK(J25),"",INT(0.08713*(305.5-(J25/$E$5))^1.85))</f>
        <v>364</v>
      </c>
      <c r="J25" s="257">
        <v>0.002486458333333333</v>
      </c>
      <c r="K25" s="258">
        <f>IF(ISBLANK(J25),"",IF(J25&gt;0.00211226851851852,"",IF(J25&lt;=0.00162615740740741,"TSM",IF(J25&lt;=0.00166087962962963,"SM",IF(J25&lt;=0.00174189814814815,"KSM",IF(J25&lt;=0.00185763888888889,"I A",IF(J25&lt;=0.00203125,"II A",IF(J25&lt;=0.00225115740740741,"III A"))))))))</f>
      </c>
      <c r="L25" s="105" t="s">
        <v>68</v>
      </c>
    </row>
    <row r="27" spans="1:233" s="221" customFormat="1" ht="12.75">
      <c r="A27" s="170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1"/>
      <c r="FL27" s="171"/>
      <c r="FM27" s="171"/>
      <c r="FN27" s="171"/>
      <c r="FO27" s="171"/>
      <c r="FP27" s="171"/>
      <c r="FQ27" s="171"/>
      <c r="FR27" s="171"/>
      <c r="FS27" s="171"/>
      <c r="FT27" s="171"/>
      <c r="FU27" s="171"/>
      <c r="FV27" s="171"/>
      <c r="FW27" s="171"/>
      <c r="FX27" s="171"/>
      <c r="FY27" s="171"/>
      <c r="FZ27" s="171"/>
      <c r="GA27" s="171"/>
      <c r="GB27" s="171"/>
      <c r="GC27" s="171"/>
      <c r="GD27" s="171"/>
      <c r="GE27" s="171"/>
      <c r="GF27" s="171"/>
      <c r="GG27" s="171"/>
      <c r="GH27" s="171"/>
      <c r="GI27" s="171"/>
      <c r="GJ27" s="171"/>
      <c r="GK27" s="171"/>
      <c r="GL27" s="171"/>
      <c r="GM27" s="171"/>
      <c r="GN27" s="171"/>
      <c r="GO27" s="171"/>
      <c r="GP27" s="171"/>
      <c r="GQ27" s="171"/>
      <c r="GR27" s="171"/>
      <c r="GS27" s="171"/>
      <c r="GT27" s="171"/>
      <c r="GU27" s="171"/>
      <c r="GV27" s="171"/>
      <c r="GW27" s="171"/>
      <c r="GX27" s="171"/>
      <c r="GY27" s="171"/>
      <c r="GZ27" s="171"/>
      <c r="HA27" s="171"/>
      <c r="HB27" s="171"/>
      <c r="HC27" s="171"/>
      <c r="HD27" s="171"/>
      <c r="HE27" s="171"/>
      <c r="HF27" s="171"/>
      <c r="HG27" s="171"/>
      <c r="HH27" s="171"/>
      <c r="HI27" s="171"/>
      <c r="HJ27" s="171"/>
      <c r="HK27" s="171"/>
      <c r="HL27" s="171"/>
      <c r="HM27" s="171"/>
      <c r="HN27" s="171"/>
      <c r="HO27" s="171"/>
      <c r="HP27" s="171"/>
      <c r="HQ27" s="171"/>
      <c r="HR27" s="171"/>
      <c r="HS27" s="171"/>
      <c r="HT27" s="171"/>
      <c r="HU27" s="171"/>
      <c r="HV27" s="171"/>
      <c r="HW27" s="171"/>
      <c r="HX27" s="171"/>
      <c r="HY27" s="171"/>
    </row>
    <row r="28" spans="1:233" s="221" customFormat="1" ht="12.75">
      <c r="A28" s="170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  <c r="FG28" s="171"/>
      <c r="FH28" s="171"/>
      <c r="FI28" s="171"/>
      <c r="FJ28" s="171"/>
      <c r="FK28" s="171"/>
      <c r="FL28" s="171"/>
      <c r="FM28" s="171"/>
      <c r="FN28" s="171"/>
      <c r="FO28" s="171"/>
      <c r="FP28" s="171"/>
      <c r="FQ28" s="171"/>
      <c r="FR28" s="171"/>
      <c r="FS28" s="171"/>
      <c r="FT28" s="171"/>
      <c r="FU28" s="171"/>
      <c r="FV28" s="171"/>
      <c r="FW28" s="171"/>
      <c r="FX28" s="171"/>
      <c r="FY28" s="171"/>
      <c r="FZ28" s="171"/>
      <c r="GA28" s="171"/>
      <c r="GB28" s="171"/>
      <c r="GC28" s="171"/>
      <c r="GD28" s="171"/>
      <c r="GE28" s="171"/>
      <c r="GF28" s="171"/>
      <c r="GG28" s="171"/>
      <c r="GH28" s="171"/>
      <c r="GI28" s="171"/>
      <c r="GJ28" s="171"/>
      <c r="GK28" s="171"/>
      <c r="GL28" s="171"/>
      <c r="GM28" s="171"/>
      <c r="GN28" s="171"/>
      <c r="GO28" s="171"/>
      <c r="GP28" s="171"/>
      <c r="GQ28" s="171"/>
      <c r="GR28" s="171"/>
      <c r="GS28" s="171"/>
      <c r="GT28" s="171"/>
      <c r="GU28" s="171"/>
      <c r="GV28" s="171"/>
      <c r="GW28" s="171"/>
      <c r="GX28" s="171"/>
      <c r="GY28" s="171"/>
      <c r="GZ28" s="171"/>
      <c r="HA28" s="171"/>
      <c r="HB28" s="171"/>
      <c r="HC28" s="171"/>
      <c r="HD28" s="171"/>
      <c r="HE28" s="171"/>
      <c r="HF28" s="171"/>
      <c r="HG28" s="171"/>
      <c r="HH28" s="171"/>
      <c r="HI28" s="171"/>
      <c r="HJ28" s="171"/>
      <c r="HK28" s="171"/>
      <c r="HL28" s="171"/>
      <c r="HM28" s="171"/>
      <c r="HN28" s="171"/>
      <c r="HO28" s="171"/>
      <c r="HP28" s="171"/>
      <c r="HQ28" s="171"/>
      <c r="HR28" s="171"/>
      <c r="HS28" s="171"/>
      <c r="HT28" s="171"/>
      <c r="HU28" s="171"/>
      <c r="HV28" s="171"/>
      <c r="HW28" s="171"/>
      <c r="HX28" s="171"/>
      <c r="HY28" s="171"/>
    </row>
    <row r="29" spans="1:233" s="221" customFormat="1" ht="12.75">
      <c r="A29" s="170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219"/>
      <c r="W29" s="219"/>
      <c r="X29" s="219"/>
      <c r="Y29" s="219"/>
      <c r="Z29" s="219"/>
      <c r="AA29" s="219"/>
      <c r="AB29" s="219"/>
      <c r="AC29" s="219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1"/>
      <c r="FT29" s="171"/>
      <c r="FU29" s="171"/>
      <c r="FV29" s="171"/>
      <c r="FW29" s="171"/>
      <c r="FX29" s="171"/>
      <c r="FY29" s="171"/>
      <c r="FZ29" s="171"/>
      <c r="GA29" s="171"/>
      <c r="GB29" s="171"/>
      <c r="GC29" s="171"/>
      <c r="GD29" s="171"/>
      <c r="GE29" s="171"/>
      <c r="GF29" s="171"/>
      <c r="GG29" s="171"/>
      <c r="GH29" s="171"/>
      <c r="GI29" s="171"/>
      <c r="GJ29" s="171"/>
      <c r="GK29" s="171"/>
      <c r="GL29" s="171"/>
      <c r="GM29" s="171"/>
      <c r="GN29" s="171"/>
      <c r="GO29" s="171"/>
      <c r="GP29" s="171"/>
      <c r="GQ29" s="171"/>
      <c r="GR29" s="171"/>
      <c r="GS29" s="171"/>
      <c r="GT29" s="171"/>
      <c r="GU29" s="171"/>
      <c r="GV29" s="171"/>
      <c r="GW29" s="171"/>
      <c r="GX29" s="171"/>
      <c r="GY29" s="171"/>
      <c r="GZ29" s="171"/>
      <c r="HA29" s="171"/>
      <c r="HB29" s="171"/>
      <c r="HC29" s="171"/>
      <c r="HD29" s="171"/>
      <c r="HE29" s="171"/>
      <c r="HF29" s="171"/>
      <c r="HG29" s="171"/>
      <c r="HH29" s="171"/>
      <c r="HI29" s="171"/>
      <c r="HJ29" s="171"/>
      <c r="HK29" s="171"/>
      <c r="HL29" s="171"/>
      <c r="HM29" s="171"/>
      <c r="HN29" s="171"/>
      <c r="HO29" s="171"/>
      <c r="HP29" s="171"/>
      <c r="HQ29" s="171"/>
      <c r="HR29" s="171"/>
      <c r="HS29" s="171"/>
      <c r="HT29" s="171"/>
      <c r="HU29" s="171"/>
      <c r="HV29" s="171"/>
      <c r="HW29" s="171"/>
      <c r="HX29" s="171"/>
      <c r="HY29" s="171"/>
    </row>
    <row r="30" spans="1:233" s="221" customFormat="1" ht="12.75">
      <c r="A30" s="170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219"/>
      <c r="W30" s="219"/>
      <c r="X30" s="219"/>
      <c r="Y30" s="219"/>
      <c r="Z30" s="219"/>
      <c r="AA30" s="219"/>
      <c r="AB30" s="219"/>
      <c r="AC30" s="219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171"/>
      <c r="FG30" s="171"/>
      <c r="FH30" s="171"/>
      <c r="FI30" s="171"/>
      <c r="FJ30" s="171"/>
      <c r="FK30" s="171"/>
      <c r="FL30" s="171"/>
      <c r="FM30" s="171"/>
      <c r="FN30" s="171"/>
      <c r="FO30" s="171"/>
      <c r="FP30" s="171"/>
      <c r="FQ30" s="171"/>
      <c r="FR30" s="171"/>
      <c r="FS30" s="171"/>
      <c r="FT30" s="171"/>
      <c r="FU30" s="171"/>
      <c r="FV30" s="171"/>
      <c r="FW30" s="171"/>
      <c r="FX30" s="171"/>
      <c r="FY30" s="171"/>
      <c r="FZ30" s="171"/>
      <c r="GA30" s="171"/>
      <c r="GB30" s="171"/>
      <c r="GC30" s="171"/>
      <c r="GD30" s="171"/>
      <c r="GE30" s="171"/>
      <c r="GF30" s="171"/>
      <c r="GG30" s="171"/>
      <c r="GH30" s="171"/>
      <c r="GI30" s="171"/>
      <c r="GJ30" s="171"/>
      <c r="GK30" s="171"/>
      <c r="GL30" s="171"/>
      <c r="GM30" s="171"/>
      <c r="GN30" s="171"/>
      <c r="GO30" s="171"/>
      <c r="GP30" s="171"/>
      <c r="GQ30" s="171"/>
      <c r="GR30" s="171"/>
      <c r="GS30" s="171"/>
      <c r="GT30" s="171"/>
      <c r="GU30" s="171"/>
      <c r="GV30" s="171"/>
      <c r="GW30" s="171"/>
      <c r="GX30" s="171"/>
      <c r="GY30" s="171"/>
      <c r="GZ30" s="171"/>
      <c r="HA30" s="171"/>
      <c r="HB30" s="171"/>
      <c r="HC30" s="171"/>
      <c r="HD30" s="171"/>
      <c r="HE30" s="171"/>
      <c r="HF30" s="171"/>
      <c r="HG30" s="171"/>
      <c r="HH30" s="171"/>
      <c r="HI30" s="171"/>
      <c r="HJ30" s="171"/>
      <c r="HK30" s="171"/>
      <c r="HL30" s="171"/>
      <c r="HM30" s="171"/>
      <c r="HN30" s="171"/>
      <c r="HO30" s="171"/>
      <c r="HP30" s="171"/>
      <c r="HQ30" s="171"/>
      <c r="HR30" s="171"/>
      <c r="HS30" s="171"/>
      <c r="HT30" s="171"/>
      <c r="HU30" s="171"/>
      <c r="HV30" s="171"/>
      <c r="HW30" s="171"/>
      <c r="HX30" s="171"/>
      <c r="HY30" s="171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Step</cp:lastModifiedBy>
  <cp:lastPrinted>2019-02-15T14:01:55Z</cp:lastPrinted>
  <dcterms:created xsi:type="dcterms:W3CDTF">2019-02-14T10:40:22Z</dcterms:created>
  <dcterms:modified xsi:type="dcterms:W3CDTF">2019-02-15T19:24:36Z</dcterms:modified>
  <cp:category/>
  <cp:version/>
  <cp:contentType/>
  <cp:contentStatus/>
</cp:coreProperties>
</file>