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/>
  </bookViews>
  <sheets>
    <sheet name="100 M par.beg." sheetId="16" r:id="rId1"/>
    <sheet name="100 M Finalas" sheetId="17" r:id="rId2"/>
    <sheet name="100 M Suvestinė" sheetId="18" r:id="rId3"/>
    <sheet name="100 V par.beg." sheetId="19" r:id="rId4"/>
    <sheet name="100 V Finalas" sheetId="20" r:id="rId5"/>
    <sheet name="100 V Suvestinė" sheetId="21" r:id="rId6"/>
    <sheet name="200 M bėgimai" sheetId="45" r:id="rId7"/>
    <sheet name="200 M Finalas" sheetId="46" r:id="rId8"/>
    <sheet name="200 M Suvestinė" sheetId="47" r:id="rId9"/>
    <sheet name="200 V bėgimai" sheetId="48" r:id="rId10"/>
    <sheet name="200 V Finalas" sheetId="49" r:id="rId11"/>
    <sheet name="200 V Suvestinė" sheetId="50" r:id="rId12"/>
    <sheet name="400 M bėg." sheetId="7" r:id="rId13"/>
    <sheet name="400 M Suvestinė" sheetId="8" r:id="rId14"/>
    <sheet name="400 V bėg." sheetId="10" r:id="rId15"/>
    <sheet name="400 V Suvestinė" sheetId="11" r:id="rId16"/>
    <sheet name="800 M" sheetId="41" r:id="rId17"/>
    <sheet name="800 V bėg." sheetId="43" r:id="rId18"/>
    <sheet name="800 V Suvestinė" sheetId="44" r:id="rId19"/>
    <sheet name="1500 M" sheetId="4" r:id="rId20"/>
    <sheet name="1500 V bėg." sheetId="5" r:id="rId21"/>
    <sheet name="1500 V Suvestinė" sheetId="6" r:id="rId22"/>
    <sheet name="3000 M" sheetId="35" r:id="rId23"/>
    <sheet name="5000 M" sheetId="24" r:id="rId24"/>
    <sheet name="5000 V " sheetId="55" r:id="rId25"/>
    <sheet name="10000 V " sheetId="25" r:id="rId26"/>
    <sheet name="100 bb M" sheetId="12" r:id="rId27"/>
    <sheet name="110 bb V" sheetId="14" r:id="rId28"/>
    <sheet name="400 bb M bėg." sheetId="39" r:id="rId29"/>
    <sheet name="400 bb M Suvestinė" sheetId="40" r:id="rId30"/>
    <sheet name="400 bb V" sheetId="38" r:id="rId31"/>
    <sheet name="3000m kl. M" sheetId="53" r:id="rId32"/>
    <sheet name="3000m kl. V" sheetId="52" r:id="rId33"/>
    <sheet name="4x100 M" sheetId="27" r:id="rId34"/>
    <sheet name="4x100 V" sheetId="28" r:id="rId35"/>
    <sheet name="10000m sp. ėj. M" sheetId="30" r:id="rId36"/>
    <sheet name="10000m sp. ėj. V" sheetId="29" r:id="rId37"/>
    <sheet name="Aukštis M" sheetId="3" r:id="rId38"/>
    <sheet name="Aukstis V" sheetId="9" r:id="rId39"/>
    <sheet name="Kartis M" sheetId="33" r:id="rId40"/>
    <sheet name="Kartis V" sheetId="42" r:id="rId41"/>
    <sheet name="Tolis M" sheetId="26" r:id="rId42"/>
    <sheet name="Tolis V" sheetId="15" r:id="rId43"/>
    <sheet name="Trisuolis M" sheetId="54" r:id="rId44"/>
    <sheet name="Trišuolis V" sheetId="36" r:id="rId45"/>
    <sheet name="Rutulys M" sheetId="1" r:id="rId46"/>
    <sheet name="Rutulys V" sheetId="13" r:id="rId47"/>
    <sheet name="Diskas M" sheetId="37" r:id="rId48"/>
    <sheet name="Diskas V" sheetId="51" r:id="rId49"/>
    <sheet name="Kūjis M" sheetId="32" r:id="rId50"/>
    <sheet name="Kūjis V" sheetId="34" r:id="rId51"/>
    <sheet name="Ietis M" sheetId="23" r:id="rId52"/>
    <sheet name="Ietis V" sheetId="2" r:id="rId53"/>
    <sheet name="užskaitos" sheetId="31" r:id="rId54"/>
    <sheet name="Komandiniai U20" sheetId="56" r:id="rId55"/>
  </sheets>
  <calcPr calcId="162913"/>
</workbook>
</file>

<file path=xl/calcChain.xml><?xml version="1.0" encoding="utf-8"?>
<calcChain xmlns="http://schemas.openxmlformats.org/spreadsheetml/2006/main">
  <c r="L28" i="56" l="1"/>
  <c r="L27" i="56"/>
  <c r="L26" i="56"/>
  <c r="L25" i="56"/>
  <c r="L24" i="56"/>
  <c r="L23" i="56"/>
  <c r="L22" i="56"/>
  <c r="L21" i="56"/>
  <c r="L20" i="56"/>
  <c r="L19" i="56"/>
  <c r="F19" i="56"/>
  <c r="L18" i="56"/>
  <c r="F18" i="56"/>
  <c r="L17" i="56"/>
  <c r="F17" i="56"/>
  <c r="L16" i="56"/>
  <c r="F16" i="56"/>
  <c r="L15" i="56"/>
  <c r="L14" i="56"/>
  <c r="L13" i="56"/>
  <c r="F13" i="56"/>
  <c r="L12" i="56"/>
  <c r="F12" i="56"/>
  <c r="L11" i="56"/>
  <c r="F11" i="56"/>
  <c r="L10" i="56"/>
  <c r="F10" i="56"/>
  <c r="L12" i="55" l="1"/>
  <c r="L11" i="55"/>
  <c r="L10" i="55"/>
  <c r="L9" i="55"/>
  <c r="L8" i="55"/>
  <c r="R20" i="54" l="1"/>
  <c r="S20" i="54" s="1"/>
  <c r="R18" i="54"/>
  <c r="R19" i="54" s="1"/>
  <c r="R16" i="54"/>
  <c r="R17" i="54" s="1"/>
  <c r="R14" i="54"/>
  <c r="S14" i="54" s="1"/>
  <c r="R12" i="54"/>
  <c r="R13" i="54" s="1"/>
  <c r="R10" i="54"/>
  <c r="R11" i="54" s="1"/>
  <c r="R8" i="54"/>
  <c r="R9" i="54" s="1"/>
  <c r="S16" i="54" l="1"/>
  <c r="S12" i="54"/>
  <c r="S8" i="54"/>
  <c r="R15" i="54"/>
  <c r="S10" i="54"/>
  <c r="S18" i="54"/>
  <c r="L11" i="53"/>
  <c r="L10" i="53"/>
  <c r="L9" i="53"/>
  <c r="L8" i="53"/>
  <c r="L14" i="52" l="1"/>
  <c r="L13" i="52"/>
  <c r="L12" i="52"/>
  <c r="L11" i="52"/>
  <c r="L10" i="52"/>
  <c r="L9" i="52"/>
  <c r="L8" i="52"/>
  <c r="R14" i="51" l="1"/>
  <c r="S14" i="51" s="1"/>
  <c r="R13" i="51"/>
  <c r="S13" i="51" s="1"/>
  <c r="R12" i="51"/>
  <c r="S12" i="51" s="1"/>
  <c r="R11" i="51"/>
  <c r="S11" i="51" s="1"/>
  <c r="R10" i="51"/>
  <c r="S10" i="51" s="1"/>
  <c r="R9" i="51"/>
  <c r="S9" i="51" s="1"/>
  <c r="R8" i="51"/>
  <c r="S8" i="51" s="1"/>
  <c r="R44" i="50" l="1"/>
  <c r="R43" i="50"/>
  <c r="R42" i="50"/>
  <c r="R41" i="50"/>
  <c r="R40" i="50"/>
  <c r="R39" i="50"/>
  <c r="R38" i="50"/>
  <c r="R37" i="50"/>
  <c r="R36" i="50"/>
  <c r="R35" i="50"/>
  <c r="R34" i="50"/>
  <c r="R33" i="50"/>
  <c r="R32" i="50"/>
  <c r="R31" i="50"/>
  <c r="R30" i="50"/>
  <c r="R29" i="50"/>
  <c r="R28" i="50"/>
  <c r="R27" i="50"/>
  <c r="R26" i="50"/>
  <c r="R25" i="50"/>
  <c r="R24" i="50"/>
  <c r="R23" i="50"/>
  <c r="R22" i="50"/>
  <c r="R2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7" i="50"/>
  <c r="R12" i="49"/>
  <c r="R11" i="49"/>
  <c r="R10" i="49"/>
  <c r="R9" i="49"/>
  <c r="R8" i="49"/>
  <c r="R7" i="49"/>
  <c r="R62" i="48"/>
  <c r="R61" i="48"/>
  <c r="R60" i="48"/>
  <c r="R59" i="48"/>
  <c r="R58" i="48"/>
  <c r="R54" i="48"/>
  <c r="R53" i="48"/>
  <c r="R52" i="48"/>
  <c r="R51" i="48"/>
  <c r="R50" i="48"/>
  <c r="R46" i="48"/>
  <c r="R45" i="48"/>
  <c r="R44" i="48"/>
  <c r="R43" i="48"/>
  <c r="R42" i="48"/>
  <c r="R38" i="48"/>
  <c r="R37" i="48"/>
  <c r="R36" i="48"/>
  <c r="R35" i="48"/>
  <c r="R34" i="48"/>
  <c r="R33" i="48"/>
  <c r="R29" i="48"/>
  <c r="R28" i="48"/>
  <c r="R27" i="48"/>
  <c r="R26" i="48"/>
  <c r="R25" i="48"/>
  <c r="R24" i="48"/>
  <c r="R20" i="48"/>
  <c r="R19" i="48"/>
  <c r="R18" i="48"/>
  <c r="R17" i="48"/>
  <c r="R16" i="48"/>
  <c r="R12" i="48"/>
  <c r="R11" i="48"/>
  <c r="R10" i="48"/>
  <c r="R9" i="48"/>
  <c r="R8" i="48"/>
  <c r="R7" i="48"/>
  <c r="Q34" i="47" l="1"/>
  <c r="Q33" i="47"/>
  <c r="Q32" i="47"/>
  <c r="Q31" i="47"/>
  <c r="Q30" i="47"/>
  <c r="Q29" i="47"/>
  <c r="Q28" i="47"/>
  <c r="Q27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Q8" i="47"/>
  <c r="Q13" i="46"/>
  <c r="Q12" i="46"/>
  <c r="Q11" i="46"/>
  <c r="Q10" i="46"/>
  <c r="Q9" i="46"/>
  <c r="Q8" i="46"/>
  <c r="Q46" i="45"/>
  <c r="Q45" i="45"/>
  <c r="Q44" i="45"/>
  <c r="Q43" i="45"/>
  <c r="Q42" i="45"/>
  <c r="Q38" i="45"/>
  <c r="Q37" i="45"/>
  <c r="Q36" i="45"/>
  <c r="Q35" i="45"/>
  <c r="Q34" i="45"/>
  <c r="Q30" i="45"/>
  <c r="Q29" i="45"/>
  <c r="Q28" i="45"/>
  <c r="Q27" i="45"/>
  <c r="Q26" i="45"/>
  <c r="Q22" i="45"/>
  <c r="Q21" i="45"/>
  <c r="Q20" i="45"/>
  <c r="Q19" i="45"/>
  <c r="Q18" i="45"/>
  <c r="Q17" i="45"/>
  <c r="Q13" i="45"/>
  <c r="Q12" i="45"/>
  <c r="Q11" i="45"/>
  <c r="Q10" i="45"/>
  <c r="Q9" i="45"/>
  <c r="Q8" i="45"/>
  <c r="L23" i="44" l="1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9" i="44"/>
  <c r="L8" i="44"/>
  <c r="L30" i="43"/>
  <c r="L29" i="43"/>
  <c r="L28" i="43"/>
  <c r="L27" i="43"/>
  <c r="L26" i="43"/>
  <c r="L25" i="43"/>
  <c r="L20" i="43"/>
  <c r="L19" i="43"/>
  <c r="L18" i="43"/>
  <c r="L17" i="43"/>
  <c r="L16" i="43"/>
  <c r="L12" i="43"/>
  <c r="L11" i="43"/>
  <c r="L10" i="43"/>
  <c r="L9" i="43"/>
  <c r="L8" i="43"/>
  <c r="W11" i="42" l="1"/>
  <c r="W10" i="42"/>
  <c r="W9" i="42"/>
  <c r="W8" i="42"/>
  <c r="L15" i="41" l="1"/>
  <c r="L14" i="41"/>
  <c r="L13" i="41"/>
  <c r="L12" i="41"/>
  <c r="L11" i="41"/>
  <c r="L10" i="41"/>
  <c r="L9" i="41"/>
  <c r="L8" i="41"/>
  <c r="M16" i="40" l="1"/>
  <c r="M15" i="40"/>
  <c r="M14" i="40"/>
  <c r="M13" i="40"/>
  <c r="M12" i="40"/>
  <c r="M11" i="40"/>
  <c r="M10" i="40"/>
  <c r="M9" i="40"/>
  <c r="M8" i="40"/>
  <c r="M19" i="39"/>
  <c r="M18" i="39"/>
  <c r="M17" i="39"/>
  <c r="M16" i="39"/>
  <c r="M15" i="39"/>
  <c r="M11" i="39"/>
  <c r="M10" i="39"/>
  <c r="M9" i="39"/>
  <c r="M8" i="39"/>
  <c r="M13" i="38" l="1"/>
  <c r="M12" i="38"/>
  <c r="M11" i="38"/>
  <c r="M10" i="38"/>
  <c r="M9" i="38"/>
  <c r="M8" i="38"/>
  <c r="R14" i="37" l="1"/>
  <c r="S14" i="37" s="1"/>
  <c r="R13" i="37"/>
  <c r="S13" i="37" s="1"/>
  <c r="R12" i="37"/>
  <c r="S12" i="37" s="1"/>
  <c r="R11" i="37"/>
  <c r="S11" i="37" s="1"/>
  <c r="R10" i="37"/>
  <c r="S10" i="37" s="1"/>
  <c r="R9" i="37"/>
  <c r="S9" i="37" s="1"/>
  <c r="R8" i="37"/>
  <c r="S8" i="37" s="1"/>
  <c r="R29" i="36" l="1"/>
  <c r="R27" i="36"/>
  <c r="R25" i="36"/>
  <c r="R22" i="36"/>
  <c r="S22" i="36" s="1"/>
  <c r="R20" i="36"/>
  <c r="R21" i="36" s="1"/>
  <c r="R18" i="36"/>
  <c r="S18" i="36" s="1"/>
  <c r="R17" i="36"/>
  <c r="R16" i="36"/>
  <c r="S16" i="36" s="1"/>
  <c r="R14" i="36"/>
  <c r="S14" i="36" s="1"/>
  <c r="R12" i="36"/>
  <c r="R13" i="36" s="1"/>
  <c r="R10" i="36"/>
  <c r="S10" i="36" s="1"/>
  <c r="R8" i="36"/>
  <c r="R9" i="36" s="1"/>
  <c r="S8" i="36" l="1"/>
  <c r="R19" i="36"/>
  <c r="R11" i="36"/>
  <c r="S12" i="36"/>
  <c r="R15" i="36"/>
  <c r="S20" i="36"/>
  <c r="R23" i="36"/>
  <c r="L14" i="35" l="1"/>
  <c r="L13" i="35"/>
  <c r="L12" i="35"/>
  <c r="L11" i="35"/>
  <c r="L10" i="35"/>
  <c r="L9" i="35"/>
  <c r="L8" i="35"/>
  <c r="S13" i="34" l="1"/>
  <c r="S12" i="34"/>
  <c r="S11" i="34"/>
  <c r="S10" i="34"/>
  <c r="S9" i="34"/>
  <c r="S8" i="34"/>
  <c r="U10" i="33" l="1"/>
  <c r="U9" i="33"/>
  <c r="U8" i="33"/>
  <c r="S13" i="32" l="1"/>
  <c r="R13" i="32"/>
  <c r="R12" i="32"/>
  <c r="S12" i="32" s="1"/>
  <c r="R11" i="32"/>
  <c r="S11" i="32" s="1"/>
  <c r="R10" i="32"/>
  <c r="S10" i="32" s="1"/>
  <c r="R9" i="32"/>
  <c r="S9" i="32" s="1"/>
  <c r="R8" i="32"/>
  <c r="S8" i="32" s="1"/>
  <c r="M9" i="30" l="1"/>
  <c r="M8" i="30"/>
  <c r="M9" i="29" l="1"/>
  <c r="M8" i="29"/>
  <c r="M19" i="28" l="1"/>
  <c r="M18" i="28"/>
  <c r="M17" i="28"/>
  <c r="M16" i="28"/>
  <c r="M15" i="28"/>
  <c r="M14" i="28"/>
  <c r="M13" i="28"/>
  <c r="M12" i="28"/>
  <c r="M11" i="28"/>
  <c r="M10" i="28"/>
  <c r="M9" i="28"/>
  <c r="M8" i="28"/>
  <c r="M15" i="27"/>
  <c r="M14" i="27"/>
  <c r="M13" i="27"/>
  <c r="M12" i="27"/>
  <c r="M11" i="27"/>
  <c r="M10" i="27"/>
  <c r="M9" i="27"/>
  <c r="M8" i="27"/>
  <c r="R45" i="26" l="1"/>
  <c r="R42" i="26"/>
  <c r="R43" i="26" s="1"/>
  <c r="R40" i="26"/>
  <c r="R41" i="26" s="1"/>
  <c r="R38" i="26"/>
  <c r="R39" i="26" s="1"/>
  <c r="R36" i="26"/>
  <c r="R37" i="26" s="1"/>
  <c r="R34" i="26"/>
  <c r="R35" i="26" s="1"/>
  <c r="R32" i="26"/>
  <c r="S32" i="26" s="1"/>
  <c r="R30" i="26"/>
  <c r="R31" i="26" s="1"/>
  <c r="R28" i="26"/>
  <c r="R29" i="26" s="1"/>
  <c r="R26" i="26"/>
  <c r="R27" i="26" s="1"/>
  <c r="R25" i="26"/>
  <c r="R24" i="26"/>
  <c r="S24" i="26" s="1"/>
  <c r="S22" i="26"/>
  <c r="R22" i="26"/>
  <c r="R23" i="26" s="1"/>
  <c r="R20" i="26"/>
  <c r="R21" i="26" s="1"/>
  <c r="R18" i="26"/>
  <c r="R19" i="26" s="1"/>
  <c r="R16" i="26"/>
  <c r="S16" i="26" s="1"/>
  <c r="S14" i="26"/>
  <c r="R14" i="26"/>
  <c r="R15" i="26" s="1"/>
  <c r="R12" i="26"/>
  <c r="R13" i="26" s="1"/>
  <c r="R10" i="26"/>
  <c r="R11" i="26" s="1"/>
  <c r="R8" i="26"/>
  <c r="S8" i="26" s="1"/>
  <c r="R17" i="26" l="1"/>
  <c r="S38" i="26"/>
  <c r="S30" i="26"/>
  <c r="R9" i="26"/>
  <c r="R33" i="26"/>
  <c r="S12" i="26"/>
  <c r="S20" i="26"/>
  <c r="S28" i="26"/>
  <c r="S36" i="26"/>
  <c r="S10" i="26"/>
  <c r="S18" i="26"/>
  <c r="S26" i="26"/>
  <c r="S34" i="26"/>
  <c r="S42" i="26"/>
  <c r="S40" i="26"/>
  <c r="L10" i="25" l="1"/>
  <c r="L9" i="25"/>
  <c r="L8" i="25"/>
  <c r="L9" i="24" l="1"/>
  <c r="L8" i="24"/>
  <c r="Q15" i="17" l="1"/>
  <c r="Q14" i="17"/>
  <c r="Q13" i="17"/>
  <c r="Q12" i="17"/>
  <c r="Q11" i="17"/>
  <c r="Q10" i="17"/>
  <c r="Q9" i="17"/>
  <c r="Q8" i="17"/>
  <c r="R16" i="23" l="1"/>
  <c r="S16" i="23" s="1"/>
  <c r="R15" i="23"/>
  <c r="S15" i="23" s="1"/>
  <c r="R14" i="23"/>
  <c r="S14" i="23" s="1"/>
  <c r="R13" i="23"/>
  <c r="S13" i="23" s="1"/>
  <c r="R12" i="23"/>
  <c r="S12" i="23" s="1"/>
  <c r="R11" i="23"/>
  <c r="S11" i="23" s="1"/>
  <c r="R10" i="23"/>
  <c r="S10" i="23" s="1"/>
  <c r="R9" i="23"/>
  <c r="S9" i="23" s="1"/>
  <c r="R8" i="23"/>
  <c r="S8" i="23" s="1"/>
  <c r="Q33" i="21" l="1"/>
  <c r="Q32" i="21"/>
  <c r="Q31" i="21"/>
  <c r="Q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4" i="21"/>
  <c r="Q15" i="21"/>
  <c r="Q10" i="21"/>
  <c r="Q11" i="21"/>
  <c r="Q12" i="21"/>
  <c r="Q13" i="21"/>
  <c r="Q9" i="21"/>
  <c r="Q8" i="21"/>
  <c r="Q15" i="20"/>
  <c r="Q14" i="20"/>
  <c r="Q13" i="20"/>
  <c r="Q12" i="20"/>
  <c r="Q11" i="20"/>
  <c r="Q10" i="20"/>
  <c r="Q9" i="20"/>
  <c r="Q8" i="20"/>
  <c r="Q39" i="19"/>
  <c r="Q38" i="19"/>
  <c r="Q37" i="19"/>
  <c r="Q36" i="19"/>
  <c r="Q35" i="19"/>
  <c r="Q34" i="19"/>
  <c r="Q33" i="19"/>
  <c r="Q30" i="19"/>
  <c r="Q29" i="19"/>
  <c r="Q28" i="19"/>
  <c r="Q27" i="19"/>
  <c r="Q26" i="19"/>
  <c r="Q25" i="19"/>
  <c r="Q22" i="19"/>
  <c r="Q21" i="19"/>
  <c r="Q20" i="19"/>
  <c r="Q19" i="19"/>
  <c r="Q18" i="19"/>
  <c r="Q17" i="19"/>
  <c r="Q14" i="19"/>
  <c r="Q13" i="19"/>
  <c r="Q12" i="19"/>
  <c r="Q11" i="19"/>
  <c r="Q10" i="19"/>
  <c r="Q9" i="19"/>
  <c r="Q8" i="19"/>
  <c r="Q29" i="18" l="1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35" i="16"/>
  <c r="Q34" i="16"/>
  <c r="Q33" i="16"/>
  <c r="Q32" i="16"/>
  <c r="Q31" i="16"/>
  <c r="Q30" i="16"/>
  <c r="Q29" i="16"/>
  <c r="Q25" i="16"/>
  <c r="Q24" i="16"/>
  <c r="Q23" i="16"/>
  <c r="Q22" i="16"/>
  <c r="Q21" i="16"/>
  <c r="Q20" i="16"/>
  <c r="Q19" i="16"/>
  <c r="Q15" i="16"/>
  <c r="Q14" i="16"/>
  <c r="Q13" i="16"/>
  <c r="Q12" i="16"/>
  <c r="Q11" i="16"/>
  <c r="Q10" i="16"/>
  <c r="Q9" i="16"/>
  <c r="Q8" i="16"/>
  <c r="R42" i="15"/>
  <c r="R43" i="15" s="1"/>
  <c r="R40" i="15"/>
  <c r="S40" i="15" s="1"/>
  <c r="R38" i="15"/>
  <c r="S38" i="15" s="1"/>
  <c r="R36" i="15"/>
  <c r="R37" i="15" s="1"/>
  <c r="R34" i="15"/>
  <c r="R35" i="15" s="1"/>
  <c r="R32" i="15"/>
  <c r="S32" i="15" s="1"/>
  <c r="R31" i="15"/>
  <c r="R30" i="15"/>
  <c r="S30" i="15" s="1"/>
  <c r="R29" i="15"/>
  <c r="R28" i="15"/>
  <c r="S28" i="15" s="1"/>
  <c r="R26" i="15"/>
  <c r="R27" i="15" s="1"/>
  <c r="R24" i="15"/>
  <c r="S24" i="15" s="1"/>
  <c r="R22" i="15"/>
  <c r="S22" i="15" s="1"/>
  <c r="R21" i="15"/>
  <c r="S20" i="15"/>
  <c r="R20" i="15"/>
  <c r="R18" i="15"/>
  <c r="R19" i="15" s="1"/>
  <c r="R16" i="15"/>
  <c r="S16" i="15" s="1"/>
  <c r="R14" i="15"/>
  <c r="S14" i="15" s="1"/>
  <c r="R12" i="15"/>
  <c r="R13" i="15" s="1"/>
  <c r="R10" i="15"/>
  <c r="R11" i="15" s="1"/>
  <c r="R8" i="15"/>
  <c r="S8" i="15" s="1"/>
  <c r="S12" i="15" l="1"/>
  <c r="R39" i="15"/>
  <c r="S36" i="15"/>
  <c r="R23" i="15"/>
  <c r="R15" i="15"/>
  <c r="R9" i="15"/>
  <c r="R17" i="15"/>
  <c r="R25" i="15"/>
  <c r="R33" i="15"/>
  <c r="R41" i="15"/>
  <c r="S10" i="15"/>
  <c r="S18" i="15"/>
  <c r="S26" i="15"/>
  <c r="S34" i="15"/>
  <c r="S42" i="15"/>
  <c r="Q13" i="14" l="1"/>
  <c r="Q12" i="14"/>
  <c r="Q11" i="14"/>
  <c r="Q10" i="14"/>
  <c r="Q9" i="14"/>
  <c r="Q8" i="14"/>
  <c r="R16" i="13" l="1"/>
  <c r="S16" i="13" s="1"/>
  <c r="R15" i="13"/>
  <c r="S15" i="13" s="1"/>
  <c r="R14" i="13"/>
  <c r="S14" i="13" s="1"/>
  <c r="R13" i="13"/>
  <c r="S13" i="13" s="1"/>
  <c r="R12" i="13"/>
  <c r="S12" i="13" s="1"/>
  <c r="R11" i="13"/>
  <c r="S11" i="13" s="1"/>
  <c r="R10" i="13"/>
  <c r="S10" i="13" s="1"/>
  <c r="R9" i="13"/>
  <c r="S9" i="13" s="1"/>
  <c r="R8" i="13"/>
  <c r="S8" i="13" s="1"/>
  <c r="M13" i="12" l="1"/>
  <c r="M12" i="12"/>
  <c r="M11" i="12"/>
  <c r="M10" i="12"/>
  <c r="M9" i="12"/>
  <c r="M8" i="12"/>
  <c r="M37" i="11" l="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49" i="10"/>
  <c r="M48" i="10"/>
  <c r="M47" i="10"/>
  <c r="M46" i="10"/>
  <c r="M45" i="10"/>
  <c r="M44" i="10"/>
  <c r="M40" i="10"/>
  <c r="M39" i="10"/>
  <c r="M38" i="10"/>
  <c r="M37" i="10"/>
  <c r="M36" i="10"/>
  <c r="M35" i="10"/>
  <c r="M31" i="10"/>
  <c r="M30" i="10"/>
  <c r="M29" i="10"/>
  <c r="M28" i="10"/>
  <c r="M27" i="10"/>
  <c r="M26" i="10"/>
  <c r="M22" i="10"/>
  <c r="M21" i="10"/>
  <c r="M20" i="10"/>
  <c r="M19" i="10"/>
  <c r="M18" i="10"/>
  <c r="M17" i="10"/>
  <c r="M13" i="10"/>
  <c r="M12" i="10"/>
  <c r="M11" i="10"/>
  <c r="M10" i="10"/>
  <c r="M9" i="10"/>
  <c r="M8" i="10"/>
  <c r="V14" i="9" l="1"/>
  <c r="V13" i="9"/>
  <c r="V12" i="9"/>
  <c r="V11" i="9"/>
  <c r="V10" i="9"/>
  <c r="V9" i="9"/>
  <c r="V8" i="9"/>
  <c r="M25" i="8" l="1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31" i="7"/>
  <c r="M30" i="7"/>
  <c r="M29" i="7"/>
  <c r="M28" i="7"/>
  <c r="M27" i="7"/>
  <c r="M26" i="7"/>
  <c r="M22" i="7"/>
  <c r="M21" i="7"/>
  <c r="M20" i="7"/>
  <c r="M19" i="7"/>
  <c r="M18" i="7"/>
  <c r="M17" i="7"/>
  <c r="M13" i="7"/>
  <c r="M12" i="7"/>
  <c r="M11" i="7"/>
  <c r="M10" i="7"/>
  <c r="M9" i="7"/>
  <c r="M8" i="7"/>
  <c r="L25" i="6" l="1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28" i="5"/>
  <c r="L27" i="5"/>
  <c r="L26" i="5"/>
  <c r="L25" i="5"/>
  <c r="L24" i="5"/>
  <c r="L23" i="5"/>
  <c r="L22" i="5"/>
  <c r="L21" i="5"/>
  <c r="L20" i="5"/>
  <c r="L17" i="5"/>
  <c r="L16" i="5"/>
  <c r="L15" i="5"/>
  <c r="L14" i="5"/>
  <c r="L13" i="5"/>
  <c r="L12" i="5"/>
  <c r="L11" i="5"/>
  <c r="L10" i="5"/>
  <c r="L9" i="5"/>
  <c r="L8" i="5"/>
  <c r="L8" i="4" l="1"/>
  <c r="L9" i="4"/>
  <c r="L10" i="4"/>
  <c r="L11" i="4"/>
  <c r="L12" i="4"/>
  <c r="L13" i="4"/>
  <c r="L14" i="4"/>
  <c r="L15" i="4"/>
  <c r="L16" i="4"/>
  <c r="L17" i="4"/>
  <c r="L18" i="4"/>
  <c r="L19" i="4"/>
  <c r="W19" i="3" l="1"/>
  <c r="W18" i="3"/>
  <c r="W17" i="3"/>
  <c r="W16" i="3"/>
  <c r="W15" i="3"/>
  <c r="W14" i="3"/>
  <c r="W13" i="3"/>
  <c r="W12" i="3"/>
  <c r="W11" i="3"/>
  <c r="W10" i="3"/>
  <c r="W9" i="3"/>
  <c r="W8" i="3"/>
  <c r="R15" i="2" l="1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s="1"/>
  <c r="R12" i="1" l="1"/>
  <c r="R10" i="1"/>
  <c r="S10" i="1" s="1"/>
  <c r="R11" i="1"/>
  <c r="S11" i="1" s="1"/>
  <c r="R8" i="1"/>
  <c r="S8" i="1" s="1"/>
  <c r="S12" i="1"/>
  <c r="R9" i="1"/>
  <c r="S9" i="1" s="1"/>
  <c r="R13" i="1"/>
  <c r="S13" i="1" s="1"/>
</calcChain>
</file>

<file path=xl/sharedStrings.xml><?xml version="1.0" encoding="utf-8"?>
<sst xmlns="http://schemas.openxmlformats.org/spreadsheetml/2006/main" count="7138" uniqueCount="1535">
  <si>
    <t>Rutulio stūmimas moterims</t>
  </si>
  <si>
    <t>Bandymai</t>
  </si>
  <si>
    <t>Nr.</t>
  </si>
  <si>
    <t>Vardas</t>
  </si>
  <si>
    <t>Pavardė</t>
  </si>
  <si>
    <t>Gim.data</t>
  </si>
  <si>
    <t>Miestas</t>
  </si>
  <si>
    <t>SUC</t>
  </si>
  <si>
    <t>Klubas</t>
  </si>
  <si>
    <t>Taškai</t>
  </si>
  <si>
    <t>Eilė</t>
  </si>
  <si>
    <t>Rez.</t>
  </si>
  <si>
    <t>Kv.l.</t>
  </si>
  <si>
    <t>Treneris</t>
  </si>
  <si>
    <t>Vilnius,</t>
  </si>
  <si>
    <t>2019-06-21</t>
  </si>
  <si>
    <t>Vieta TJV</t>
  </si>
  <si>
    <t>LIETUVOS JAUNIMO ČEMPIONATAS</t>
  </si>
  <si>
    <t>Roma</t>
  </si>
  <si>
    <t>Linkevičiūtė</t>
  </si>
  <si>
    <t>2001-04-22</t>
  </si>
  <si>
    <t>Kaunas 2</t>
  </si>
  <si>
    <t>Startas</t>
  </si>
  <si>
    <t>ind.</t>
  </si>
  <si>
    <t>Z.Grabauskienė</t>
  </si>
  <si>
    <t>11.50</t>
  </si>
  <si>
    <t>Miglė</t>
  </si>
  <si>
    <t>Paulikaitė</t>
  </si>
  <si>
    <t>2000-02-21</t>
  </si>
  <si>
    <t>"Šilainiai"</t>
  </si>
  <si>
    <t>I.Jakubaitytė</t>
  </si>
  <si>
    <t>12.48</t>
  </si>
  <si>
    <t>Urtė</t>
  </si>
  <si>
    <t>Bačianskaitė</t>
  </si>
  <si>
    <t>2000-09-17</t>
  </si>
  <si>
    <t>Panevėžys</t>
  </si>
  <si>
    <t>PKKSC</t>
  </si>
  <si>
    <t>"Žvaigždė"</t>
  </si>
  <si>
    <t>A.Dobregienė</t>
  </si>
  <si>
    <t>14.48</t>
  </si>
  <si>
    <t>Kristina</t>
  </si>
  <si>
    <t>Bataitytė</t>
  </si>
  <si>
    <t>2002-11-22</t>
  </si>
  <si>
    <t>Šilutė</t>
  </si>
  <si>
    <t>ŠSM</t>
  </si>
  <si>
    <t>L.Leikuvienė</t>
  </si>
  <si>
    <t>10.73</t>
  </si>
  <si>
    <t>Eglė</t>
  </si>
  <si>
    <t>Zarankaitė</t>
  </si>
  <si>
    <t>2000-12-22</t>
  </si>
  <si>
    <t>Utena</t>
  </si>
  <si>
    <t>UDSC</t>
  </si>
  <si>
    <t>ULAK</t>
  </si>
  <si>
    <t>V.Zarankienė</t>
  </si>
  <si>
    <t>13.52</t>
  </si>
  <si>
    <t>Vaičiūnaitė</t>
  </si>
  <si>
    <t>2002-09-20</t>
  </si>
  <si>
    <t>10.29</t>
  </si>
  <si>
    <t>X</t>
  </si>
  <si>
    <t xml:space="preserve"> -</t>
  </si>
  <si>
    <t>Vieta</t>
  </si>
  <si>
    <t>TARPTAUTINĖS JAUNIMO VARŽYBOS</t>
  </si>
  <si>
    <t>Ieties metimas vyrams</t>
  </si>
  <si>
    <t>Marius</t>
  </si>
  <si>
    <t>Rudzevičius</t>
  </si>
  <si>
    <t>2003-03-12</t>
  </si>
  <si>
    <t>Šilutė, Vilnius 1</t>
  </si>
  <si>
    <t>VMSC</t>
  </si>
  <si>
    <t>B.Mulskis, E.Matusevičius</t>
  </si>
  <si>
    <t>65.50</t>
  </si>
  <si>
    <t>Kim</t>
  </si>
  <si>
    <t>Kavalenka</t>
  </si>
  <si>
    <t>2000-10-02</t>
  </si>
  <si>
    <t>Baltarusija</t>
  </si>
  <si>
    <t>Vildijus</t>
  </si>
  <si>
    <t>Petkus</t>
  </si>
  <si>
    <t>2001-02-22</t>
  </si>
  <si>
    <t>L.Maleckis, V.Maleckienė</t>
  </si>
  <si>
    <t>57.12</t>
  </si>
  <si>
    <t>Jurgis</t>
  </si>
  <si>
    <t>Džiaugys</t>
  </si>
  <si>
    <t>2000-11-18</t>
  </si>
  <si>
    <t>R.Ramanauskaitė</t>
  </si>
  <si>
    <t>58.40</t>
  </si>
  <si>
    <t>Linas</t>
  </si>
  <si>
    <t>Stasiūnas</t>
  </si>
  <si>
    <t>2000-06-12</t>
  </si>
  <si>
    <t>Šiauliai, Šiaulių r.</t>
  </si>
  <si>
    <t>ŠLASC</t>
  </si>
  <si>
    <t>„Dinamitas“</t>
  </si>
  <si>
    <t>V.Žiedienė, J.Spudis</t>
  </si>
  <si>
    <t>45.14</t>
  </si>
  <si>
    <t>Vilius</t>
  </si>
  <si>
    <t>Paikovas</t>
  </si>
  <si>
    <t>2001-04-19</t>
  </si>
  <si>
    <t>Vilnius 1</t>
  </si>
  <si>
    <t>Ozo gim.</t>
  </si>
  <si>
    <t>J.Radžius</t>
  </si>
  <si>
    <t>47.64</t>
  </si>
  <si>
    <t>Arnas</t>
  </si>
  <si>
    <t>Bartkevičius</t>
  </si>
  <si>
    <t>2001-04-13</t>
  </si>
  <si>
    <t>Kaunas ind.</t>
  </si>
  <si>
    <t>48.08</t>
  </si>
  <si>
    <t>Donatas</t>
  </si>
  <si>
    <t>Muraška</t>
  </si>
  <si>
    <t>2002-02-04</t>
  </si>
  <si>
    <t>Šakiai</t>
  </si>
  <si>
    <t>ŠJKSC</t>
  </si>
  <si>
    <t>V.Strokas</t>
  </si>
  <si>
    <t>45.26</t>
  </si>
  <si>
    <t>Lukas Justas</t>
  </si>
  <si>
    <t>Filipavičius</t>
  </si>
  <si>
    <t>2003-05-06</t>
  </si>
  <si>
    <t>Vilnius ind.</t>
  </si>
  <si>
    <t>DNS</t>
  </si>
  <si>
    <t>E.Matusevičius</t>
  </si>
  <si>
    <t>32.21</t>
  </si>
  <si>
    <t>Šuolis į aukštį moterims</t>
  </si>
  <si>
    <t>1.45</t>
  </si>
  <si>
    <t>1.50</t>
  </si>
  <si>
    <t>1.55</t>
  </si>
  <si>
    <t>1.60</t>
  </si>
  <si>
    <t>1.65</t>
  </si>
  <si>
    <t>1.70</t>
  </si>
  <si>
    <t>1.75</t>
  </si>
  <si>
    <t>1.79</t>
  </si>
  <si>
    <t>Gintarė</t>
  </si>
  <si>
    <t>Tirevičiūtė</t>
  </si>
  <si>
    <t>2000-05-26</t>
  </si>
  <si>
    <t>Vilnius 1, Palanga</t>
  </si>
  <si>
    <t>COSMA</t>
  </si>
  <si>
    <t>0</t>
  </si>
  <si>
    <t>X0</t>
  </si>
  <si>
    <t>XXX</t>
  </si>
  <si>
    <t>T.Krasauskienė, A.Bajoras</t>
  </si>
  <si>
    <t>Amelita</t>
  </si>
  <si>
    <t>Taujanskaitė</t>
  </si>
  <si>
    <t>2002-06-01</t>
  </si>
  <si>
    <t>Šiauliai</t>
  </si>
  <si>
    <t>"Beržyno žiogelis"</t>
  </si>
  <si>
    <t>D.Maceikienė</t>
  </si>
  <si>
    <t>Atėnė</t>
  </si>
  <si>
    <t>Šliževičiūtė</t>
  </si>
  <si>
    <t>2003-05-22</t>
  </si>
  <si>
    <t>Kaunas 1</t>
  </si>
  <si>
    <t>„Be1“</t>
  </si>
  <si>
    <t>XX0</t>
  </si>
  <si>
    <t>1.72</t>
  </si>
  <si>
    <t>Satera</t>
  </si>
  <si>
    <t>Balčaitytė</t>
  </si>
  <si>
    <t>2003-12-05</t>
  </si>
  <si>
    <t>Klaipėda</t>
  </si>
  <si>
    <t>Kl.LAM</t>
  </si>
  <si>
    <t>Start You</t>
  </si>
  <si>
    <t>A.Šilauskas</t>
  </si>
  <si>
    <t>1.73</t>
  </si>
  <si>
    <t>Vera</t>
  </si>
  <si>
    <t>Antonova</t>
  </si>
  <si>
    <t>2000-08-25</t>
  </si>
  <si>
    <t>"Piramidė"</t>
  </si>
  <si>
    <t>A.Šilauskas, V.Murašovas</t>
  </si>
  <si>
    <t>1.66</t>
  </si>
  <si>
    <t>Vėjūnė</t>
  </si>
  <si>
    <t>Maceikaitė</t>
  </si>
  <si>
    <t>2000-09-10</t>
  </si>
  <si>
    <t>L.Maceika</t>
  </si>
  <si>
    <t>-</t>
  </si>
  <si>
    <t>X -</t>
  </si>
  <si>
    <t>Vaiva</t>
  </si>
  <si>
    <t>Adomavičiūtė</t>
  </si>
  <si>
    <t>2003-01-23</t>
  </si>
  <si>
    <t>T.Krasauskienė</t>
  </si>
  <si>
    <t>Diana</t>
  </si>
  <si>
    <t>Kardokaitė</t>
  </si>
  <si>
    <t>2002-08-07</t>
  </si>
  <si>
    <t>N.Gedgaudienė</t>
  </si>
  <si>
    <t>1.57</t>
  </si>
  <si>
    <t>Elzė Viktorija</t>
  </si>
  <si>
    <t>Kazlauskaitė</t>
  </si>
  <si>
    <t>2001-10-18</t>
  </si>
  <si>
    <t>Vilnius 2</t>
  </si>
  <si>
    <t>Karina</t>
  </si>
  <si>
    <t>Sorkina</t>
  </si>
  <si>
    <t>2001-09-03</t>
  </si>
  <si>
    <t>Augustė</t>
  </si>
  <si>
    <t>Martinaitytė</t>
  </si>
  <si>
    <t>2003-03-19</t>
  </si>
  <si>
    <t>Šiauliai ind.</t>
  </si>
  <si>
    <t>E.Petrokas</t>
  </si>
  <si>
    <t>"Šokliukas"</t>
  </si>
  <si>
    <t>Ras.KKSC</t>
  </si>
  <si>
    <t>Raseiniai</t>
  </si>
  <si>
    <t>2001-08-10</t>
  </si>
  <si>
    <t>Kapliauskaitė</t>
  </si>
  <si>
    <t>5:29.98</t>
  </si>
  <si>
    <t>A.Sniečkus, M.Sniečkus</t>
  </si>
  <si>
    <t>"Greitas spurtas"</t>
  </si>
  <si>
    <t>R.Sargūno s.g.</t>
  </si>
  <si>
    <t>2001-12-12</t>
  </si>
  <si>
    <t>Ramoškaitė</t>
  </si>
  <si>
    <t>Eimantė</t>
  </si>
  <si>
    <t>A.Kitanov, R.Razmaitė</t>
  </si>
  <si>
    <t>Šiaulių SG</t>
  </si>
  <si>
    <t>Šiauliai ind., Tauragė</t>
  </si>
  <si>
    <t>2003-10-29</t>
  </si>
  <si>
    <t>Jonikaitė</t>
  </si>
  <si>
    <t>Ugnė</t>
  </si>
  <si>
    <t>A.Tolstiks, I.Krakoviak-Tolstika</t>
  </si>
  <si>
    <t>2002-01-31</t>
  </si>
  <si>
    <t>Stračinskytė</t>
  </si>
  <si>
    <t>Aistė</t>
  </si>
  <si>
    <t>5:14.42</t>
  </si>
  <si>
    <t>K.Jezepčikas</t>
  </si>
  <si>
    <t>DĖK</t>
  </si>
  <si>
    <t>DSC</t>
  </si>
  <si>
    <t>Druskininkai</t>
  </si>
  <si>
    <t>2003-07-13</t>
  </si>
  <si>
    <t>Tamašauskaitė</t>
  </si>
  <si>
    <t>Andra</t>
  </si>
  <si>
    <t>5:07.75</t>
  </si>
  <si>
    <t>V.Komisaraitis</t>
  </si>
  <si>
    <t>MLASK</t>
  </si>
  <si>
    <t>Sūduva</t>
  </si>
  <si>
    <t>Marijampolė</t>
  </si>
  <si>
    <t>2003-03-21</t>
  </si>
  <si>
    <t>Bendaravičiūtė</t>
  </si>
  <si>
    <t>Deimantė</t>
  </si>
  <si>
    <t>4:56.88</t>
  </si>
  <si>
    <t>I.Krakoviak-Tolstika, I.Ivoškienė</t>
  </si>
  <si>
    <t>Vilnius 1, Elektrėnai</t>
  </si>
  <si>
    <t>2002-07-23</t>
  </si>
  <si>
    <t>Gurskaitė</t>
  </si>
  <si>
    <t>Sandra</t>
  </si>
  <si>
    <t>4:48.20</t>
  </si>
  <si>
    <t>R.Kančys, D.Virbickas</t>
  </si>
  <si>
    <t>KMK</t>
  </si>
  <si>
    <t>2003-05-20</t>
  </si>
  <si>
    <t>Jakobsone</t>
  </si>
  <si>
    <t>Marija</t>
  </si>
  <si>
    <t>Šiauliai ind, Tauragė</t>
  </si>
  <si>
    <t>2002-03-30</t>
  </si>
  <si>
    <t>Repšytė</t>
  </si>
  <si>
    <t>Meda</t>
  </si>
  <si>
    <t>4:39.84</t>
  </si>
  <si>
    <t>J.Beržinskienė</t>
  </si>
  <si>
    <t>"Maratonas"</t>
  </si>
  <si>
    <t>2001-04-12</t>
  </si>
  <si>
    <t>Žvinklytė</t>
  </si>
  <si>
    <t>J.Beržanskis</t>
  </si>
  <si>
    <t>"Stadija"</t>
  </si>
  <si>
    <t>2001-02-11</t>
  </si>
  <si>
    <t>Karinauskaitė</t>
  </si>
  <si>
    <t>Greta</t>
  </si>
  <si>
    <t>4:34,99</t>
  </si>
  <si>
    <t>2000-12-13</t>
  </si>
  <si>
    <t>Novik</t>
  </si>
  <si>
    <t>Ina</t>
  </si>
  <si>
    <t>Rezultatas</t>
  </si>
  <si>
    <t>1500 m bėgimas moterims</t>
  </si>
  <si>
    <t>1500 m bėgimas vyrams</t>
  </si>
  <si>
    <t>bėgimas iš</t>
  </si>
  <si>
    <t>Tomas</t>
  </si>
  <si>
    <t>Bačiulis</t>
  </si>
  <si>
    <t>2002-02-26</t>
  </si>
  <si>
    <t>4:28.15</t>
  </si>
  <si>
    <t>Marijus</t>
  </si>
  <si>
    <t>Dranginis</t>
  </si>
  <si>
    <t>2003-12-03</t>
  </si>
  <si>
    <t>R.Bindokienė</t>
  </si>
  <si>
    <t>4:24.37</t>
  </si>
  <si>
    <t>Šinkūnas</t>
  </si>
  <si>
    <t>2000-02-17</t>
  </si>
  <si>
    <t>P.Žukienė, V.Kozlov</t>
  </si>
  <si>
    <t>4:41.44</t>
  </si>
  <si>
    <t>Modestas</t>
  </si>
  <si>
    <t>Miliūnas</t>
  </si>
  <si>
    <t>2002-03-31</t>
  </si>
  <si>
    <t>D.Jankauskaitė</t>
  </si>
  <si>
    <t>4:26.34</t>
  </si>
  <si>
    <t>Evaldas</t>
  </si>
  <si>
    <t>Lukošius</t>
  </si>
  <si>
    <t>2002-12-21</t>
  </si>
  <si>
    <t>Kėdainiai, Šiauliai ind.</t>
  </si>
  <si>
    <t>4:39.68</t>
  </si>
  <si>
    <t>Darius</t>
  </si>
  <si>
    <t>Kriukovskis</t>
  </si>
  <si>
    <t>2001-10-20</t>
  </si>
  <si>
    <t>K.Sabalytė</t>
  </si>
  <si>
    <t>4:37.48</t>
  </si>
  <si>
    <t>Eimantas</t>
  </si>
  <si>
    <t>Končius</t>
  </si>
  <si>
    <t>2003-09-20</t>
  </si>
  <si>
    <t>Justas</t>
  </si>
  <si>
    <t>Kazlauskas</t>
  </si>
  <si>
    <t>2001-05-04</t>
  </si>
  <si>
    <t>Kaišiadorys</t>
  </si>
  <si>
    <t>KŠSPC</t>
  </si>
  <si>
    <t>"Kertus"</t>
  </si>
  <si>
    <t>A.Kavaliauskas</t>
  </si>
  <si>
    <t>4:49.88</t>
  </si>
  <si>
    <t>Dobrovolskis</t>
  </si>
  <si>
    <t>2002-02-17</t>
  </si>
  <si>
    <t>DVA</t>
  </si>
  <si>
    <t>4:40.06</t>
  </si>
  <si>
    <t>Giedrius</t>
  </si>
  <si>
    <t>Valinčius</t>
  </si>
  <si>
    <t>2000-01-20</t>
  </si>
  <si>
    <t>V.Komisaraitis, A.Šalčius</t>
  </si>
  <si>
    <t>3:59.32</t>
  </si>
  <si>
    <t>Ivan</t>
  </si>
  <si>
    <t>Lukashevich</t>
  </si>
  <si>
    <t>2000-07-27</t>
  </si>
  <si>
    <t>Sažinas</t>
  </si>
  <si>
    <t>2002-05-05</t>
  </si>
  <si>
    <t>Švenčionys ind.</t>
  </si>
  <si>
    <t>ŠRSC</t>
  </si>
  <si>
    <t>"Aitvaras"</t>
  </si>
  <si>
    <t>R.Turla</t>
  </si>
  <si>
    <t>4:18.58</t>
  </si>
  <si>
    <t>Budrikas</t>
  </si>
  <si>
    <t>2002-03-26</t>
  </si>
  <si>
    <t>4:11.22</t>
  </si>
  <si>
    <t>Dariuš</t>
  </si>
  <si>
    <t>Zabelo</t>
  </si>
  <si>
    <t>2002-01-30</t>
  </si>
  <si>
    <t>Vilniaus r.</t>
  </si>
  <si>
    <t>VRSM</t>
  </si>
  <si>
    <t>V.Gražys</t>
  </si>
  <si>
    <t>4:08.00</t>
  </si>
  <si>
    <t>Rokas</t>
  </si>
  <si>
    <t>Ašmena</t>
  </si>
  <si>
    <t>2001-06-29</t>
  </si>
  <si>
    <t>Elektrėnai</t>
  </si>
  <si>
    <t>ESC</t>
  </si>
  <si>
    <t>A.Valatkevičius</t>
  </si>
  <si>
    <t>4:17.81</t>
  </si>
  <si>
    <t>Deividas</t>
  </si>
  <si>
    <t>Davydovas</t>
  </si>
  <si>
    <t>2003-07-08</t>
  </si>
  <si>
    <t>"Nikė"</t>
  </si>
  <si>
    <t>M.Krakys</t>
  </si>
  <si>
    <t>4:20.12</t>
  </si>
  <si>
    <t>Jotkus</t>
  </si>
  <si>
    <t>2003-01-01</t>
  </si>
  <si>
    <t>R.Kančys</t>
  </si>
  <si>
    <t>4:22.38</t>
  </si>
  <si>
    <t>Vaidas</t>
  </si>
  <si>
    <t>Janonis</t>
  </si>
  <si>
    <t>2001-12-13</t>
  </si>
  <si>
    <t>A.Sniečkus</t>
  </si>
  <si>
    <t>4:20.55</t>
  </si>
  <si>
    <t>Suvestinė</t>
  </si>
  <si>
    <t>400 m bėgimas moterims</t>
  </si>
  <si>
    <t>R.l.</t>
  </si>
  <si>
    <t>Vaitulevičiūtė</t>
  </si>
  <si>
    <t>2002-06-09</t>
  </si>
  <si>
    <t>1:01.01</t>
  </si>
  <si>
    <t>Julija</t>
  </si>
  <si>
    <t>Baciūtė</t>
  </si>
  <si>
    <t>2001-10-11</t>
  </si>
  <si>
    <t>1:03.95</t>
  </si>
  <si>
    <t>Gustė</t>
  </si>
  <si>
    <t>Valantinavičiūtė</t>
  </si>
  <si>
    <t>2000-01-14</t>
  </si>
  <si>
    <t>R.Kergytė-Dauskurdienė</t>
  </si>
  <si>
    <t>1:03.92</t>
  </si>
  <si>
    <t>Jancevičiūtė</t>
  </si>
  <si>
    <t>2002-07-20</t>
  </si>
  <si>
    <t>Švenčionys</t>
  </si>
  <si>
    <t>Z.Zenkevičius</t>
  </si>
  <si>
    <t>1:05.15</t>
  </si>
  <si>
    <t>Samanta</t>
  </si>
  <si>
    <t>Banionytė</t>
  </si>
  <si>
    <t>2001-12-10</t>
  </si>
  <si>
    <t>1:07.55</t>
  </si>
  <si>
    <t>Petrūnaitė</t>
  </si>
  <si>
    <t>2003-07-16</t>
  </si>
  <si>
    <t>R.Sausaitis</t>
  </si>
  <si>
    <t>1:08.18</t>
  </si>
  <si>
    <t>Akvilė</t>
  </si>
  <si>
    <t>Jonauskytė</t>
  </si>
  <si>
    <t>2000-09-18</t>
  </si>
  <si>
    <t>59.92</t>
  </si>
  <si>
    <t>Monika</t>
  </si>
  <si>
    <t>Šaltenytė</t>
  </si>
  <si>
    <t>2000-11-25</t>
  </si>
  <si>
    <t>L.Juchnevičienė</t>
  </si>
  <si>
    <t>Mincytė</t>
  </si>
  <si>
    <t>1:00.76</t>
  </si>
  <si>
    <t>Ingrida</t>
  </si>
  <si>
    <t>Sinkevičiūtė</t>
  </si>
  <si>
    <t>2000-07-26</t>
  </si>
  <si>
    <t>D.Tamulevičius, M.Ambrizas</t>
  </si>
  <si>
    <t>59.68</t>
  </si>
  <si>
    <t>Rosita</t>
  </si>
  <si>
    <t>Šimkevičiūtė</t>
  </si>
  <si>
    <t>2001-01-31</t>
  </si>
  <si>
    <t>1:00.90</t>
  </si>
  <si>
    <t>Austė</t>
  </si>
  <si>
    <t>Macijauskaitė</t>
  </si>
  <si>
    <t>2000-08-18</t>
  </si>
  <si>
    <t>M.Vadeikis</t>
  </si>
  <si>
    <t>59.62</t>
  </si>
  <si>
    <t>Asteria</t>
  </si>
  <si>
    <t>Uzo Limai</t>
  </si>
  <si>
    <t>2001-07-19</t>
  </si>
  <si>
    <t>Roberta</t>
  </si>
  <si>
    <t>Žikaitė</t>
  </si>
  <si>
    <t>2001-06-02</t>
  </si>
  <si>
    <t>Ariogalos tauras</t>
  </si>
  <si>
    <t>M.Skamarakas</t>
  </si>
  <si>
    <t>57.65</t>
  </si>
  <si>
    <t>Hanna</t>
  </si>
  <si>
    <t>Zikejeva</t>
  </si>
  <si>
    <t>2001-08-07</t>
  </si>
  <si>
    <t>I.Jefimova</t>
  </si>
  <si>
    <t>59.45</t>
  </si>
  <si>
    <t>59.37</t>
  </si>
  <si>
    <t>Karolina</t>
  </si>
  <si>
    <t>Zeleniūtė</t>
  </si>
  <si>
    <t>2000-07-03</t>
  </si>
  <si>
    <t>J.Beržinskienė, D.Rauktys</t>
  </si>
  <si>
    <t>59.30</t>
  </si>
  <si>
    <t>Bedalytė</t>
  </si>
  <si>
    <t>2000-06-17</t>
  </si>
  <si>
    <t>"Midlongas"</t>
  </si>
  <si>
    <t>58.18</t>
  </si>
  <si>
    <t>Šuolis į aukštį vyrams</t>
  </si>
  <si>
    <t>1.80</t>
  </si>
  <si>
    <t>1.85</t>
  </si>
  <si>
    <t>1.90</t>
  </si>
  <si>
    <t>1.95</t>
  </si>
  <si>
    <t>2.00</t>
  </si>
  <si>
    <t>2.03</t>
  </si>
  <si>
    <t>Armandas</t>
  </si>
  <si>
    <t>Biekša</t>
  </si>
  <si>
    <t>2001-07-30</t>
  </si>
  <si>
    <t>D.Skirmantienė</t>
  </si>
  <si>
    <t>Mantas</t>
  </si>
  <si>
    <t>Račas</t>
  </si>
  <si>
    <t>2000-07-30</t>
  </si>
  <si>
    <t>Aistis</t>
  </si>
  <si>
    <t>Andrejauskas</t>
  </si>
  <si>
    <t>2000-08-17</t>
  </si>
  <si>
    <t>"Šuolis"</t>
  </si>
  <si>
    <t>R.Snarskienė</t>
  </si>
  <si>
    <t>Gytis</t>
  </si>
  <si>
    <t>Ščipokas</t>
  </si>
  <si>
    <t>2002-09-23</t>
  </si>
  <si>
    <t>Justinas</t>
  </si>
  <si>
    <t>Karkauskas</t>
  </si>
  <si>
    <t>2002-03-29</t>
  </si>
  <si>
    <t>Alytus</t>
  </si>
  <si>
    <t>ASRC</t>
  </si>
  <si>
    <t>ALASK</t>
  </si>
  <si>
    <t>R.Salickas</t>
  </si>
  <si>
    <t>Dominykas</t>
  </si>
  <si>
    <t>Butkus</t>
  </si>
  <si>
    <t>2001-05-15</t>
  </si>
  <si>
    <t>S.Obelienienė</t>
  </si>
  <si>
    <t>Robertas</t>
  </si>
  <si>
    <t>Žilius</t>
  </si>
  <si>
    <t>2001-01-22</t>
  </si>
  <si>
    <t>A.Urmulevičius</t>
  </si>
  <si>
    <t>NM</t>
  </si>
  <si>
    <t>400 m bėgimas vyrams</t>
  </si>
  <si>
    <t>Ernestas</t>
  </si>
  <si>
    <t>Razmys</t>
  </si>
  <si>
    <t>2002-06-16</t>
  </si>
  <si>
    <t>57.09</t>
  </si>
  <si>
    <t>Erikas</t>
  </si>
  <si>
    <t>Samuchovas</t>
  </si>
  <si>
    <t>2003-05-10</t>
  </si>
  <si>
    <t>Č.Kundrotas</t>
  </si>
  <si>
    <t>56.64</t>
  </si>
  <si>
    <t>Adomas</t>
  </si>
  <si>
    <t>Čeponis</t>
  </si>
  <si>
    <t>2003-08-25</t>
  </si>
  <si>
    <t>56.41</t>
  </si>
  <si>
    <t>Tamašauskas</t>
  </si>
  <si>
    <t>2000-04-29</t>
  </si>
  <si>
    <t>56.57</t>
  </si>
  <si>
    <t>Tadas</t>
  </si>
  <si>
    <t>Matijošius</t>
  </si>
  <si>
    <t>2002-04-06</t>
  </si>
  <si>
    <t>56.94</t>
  </si>
  <si>
    <t>Valentas</t>
  </si>
  <si>
    <t>Urba</t>
  </si>
  <si>
    <t>2002-02-12</t>
  </si>
  <si>
    <t>Kelmė</t>
  </si>
  <si>
    <t>VJSM</t>
  </si>
  <si>
    <t>G.Kasputis</t>
  </si>
  <si>
    <t>58.90</t>
  </si>
  <si>
    <t>Karolis</t>
  </si>
  <si>
    <t>Jankauskas</t>
  </si>
  <si>
    <t>2000-10-13</t>
  </si>
  <si>
    <t>L.Balsytė</t>
  </si>
  <si>
    <t>55.72</t>
  </si>
  <si>
    <t>Dovydas</t>
  </si>
  <si>
    <t>Vanagas</t>
  </si>
  <si>
    <t>2001-08-31</t>
  </si>
  <si>
    <t>J.Strumskytė-Razgūnė</t>
  </si>
  <si>
    <t>54.22</t>
  </si>
  <si>
    <t>Stanevičius</t>
  </si>
  <si>
    <t>2001-09-08</t>
  </si>
  <si>
    <t>54.09</t>
  </si>
  <si>
    <t>Krapukaitis</t>
  </si>
  <si>
    <t>2002-10-31</t>
  </si>
  <si>
    <t>54.11</t>
  </si>
  <si>
    <t>Martinas</t>
  </si>
  <si>
    <t>Kaminskas</t>
  </si>
  <si>
    <t>2001-03-26</t>
  </si>
  <si>
    <t>D.Skirmantienė, J.Armonienė</t>
  </si>
  <si>
    <t>55.63</t>
  </si>
  <si>
    <t>Gustas</t>
  </si>
  <si>
    <t>Gresevičius</t>
  </si>
  <si>
    <t>2003-07-01</t>
  </si>
  <si>
    <t>V.Baronienė, J.Beržinskienė</t>
  </si>
  <si>
    <t>56.00</t>
  </si>
  <si>
    <t>Juozas</t>
  </si>
  <si>
    <t>Bindokas</t>
  </si>
  <si>
    <t>2002-01-24</t>
  </si>
  <si>
    <t>53.65</t>
  </si>
  <si>
    <t>Barzda</t>
  </si>
  <si>
    <t>2000-08-30</t>
  </si>
  <si>
    <t>53.31</t>
  </si>
  <si>
    <t>Žygimantas</t>
  </si>
  <si>
    <t>Bagdonas</t>
  </si>
  <si>
    <t>2001-07-23</t>
  </si>
  <si>
    <t>53.25</t>
  </si>
  <si>
    <t>Maliuševskis</t>
  </si>
  <si>
    <t>2000-06-30</t>
  </si>
  <si>
    <t>G.Michniova</t>
  </si>
  <si>
    <t>Ivanovas</t>
  </si>
  <si>
    <t>2001-08-05</t>
  </si>
  <si>
    <t>53.56</t>
  </si>
  <si>
    <t>Lukas</t>
  </si>
  <si>
    <t>Šermukšnis</t>
  </si>
  <si>
    <t>2001-12-05</t>
  </si>
  <si>
    <t>O.Pavilionienė</t>
  </si>
  <si>
    <t>53.82</t>
  </si>
  <si>
    <t>Valaitis</t>
  </si>
  <si>
    <t>2003-01-13</t>
  </si>
  <si>
    <t>Biržai</t>
  </si>
  <si>
    <t>BKKSC</t>
  </si>
  <si>
    <t>S.Strelcovas</t>
  </si>
  <si>
    <t>52.81</t>
  </si>
  <si>
    <t>Rytis</t>
  </si>
  <si>
    <t>52.36</t>
  </si>
  <si>
    <t>Miroslav</t>
  </si>
  <si>
    <t>Zniščinskij</t>
  </si>
  <si>
    <t>2000-05-08</t>
  </si>
  <si>
    <t>52.33</t>
  </si>
  <si>
    <t>Jokubaitis</t>
  </si>
  <si>
    <t>D.Šaučikovas</t>
  </si>
  <si>
    <t>Karza</t>
  </si>
  <si>
    <t>2001-09-16</t>
  </si>
  <si>
    <t>V.Šmidtas</t>
  </si>
  <si>
    <t>52.52</t>
  </si>
  <si>
    <t>Martynas</t>
  </si>
  <si>
    <t>Čepas</t>
  </si>
  <si>
    <t>2001-09-19</t>
  </si>
  <si>
    <t>52.63</t>
  </si>
  <si>
    <t>Katinas</t>
  </si>
  <si>
    <t>2000-08-21</t>
  </si>
  <si>
    <t>J.Kirilovienė</t>
  </si>
  <si>
    <t>51.19</t>
  </si>
  <si>
    <t>Danielius</t>
  </si>
  <si>
    <t>Adamavičius</t>
  </si>
  <si>
    <t>2002-02-28</t>
  </si>
  <si>
    <t>A.Izergin</t>
  </si>
  <si>
    <t>50.73</t>
  </si>
  <si>
    <t>Aliaksandrau</t>
  </si>
  <si>
    <t>Uladzislau</t>
  </si>
  <si>
    <t>49,77</t>
  </si>
  <si>
    <t>Nedas</t>
  </si>
  <si>
    <t>Talalas</t>
  </si>
  <si>
    <t>2003-10-16</t>
  </si>
  <si>
    <t>N.Gedgaudienė, O.Pavilionienė</t>
  </si>
  <si>
    <t>49.97</t>
  </si>
  <si>
    <t>Marcinkevičius</t>
  </si>
  <si>
    <t>2000-10-26</t>
  </si>
  <si>
    <t>51.00</t>
  </si>
  <si>
    <t>Ščerbacho</t>
  </si>
  <si>
    <t>2000-01-10</t>
  </si>
  <si>
    <t>52.19</t>
  </si>
  <si>
    <t>100 m barjerinis bėgimas moterims</t>
  </si>
  <si>
    <t>Finalas</t>
  </si>
  <si>
    <t>Vėjas</t>
  </si>
  <si>
    <t>Gabija</t>
  </si>
  <si>
    <t>Klimukaitė</t>
  </si>
  <si>
    <t>2003-02-25</t>
  </si>
  <si>
    <t>D.Senkus</t>
  </si>
  <si>
    <t>14.34(76)</t>
  </si>
  <si>
    <t>Gabrielė</t>
  </si>
  <si>
    <t>Čeponytė</t>
  </si>
  <si>
    <t>2000-02-04</t>
  </si>
  <si>
    <t>N.Sabaliauskienė</t>
  </si>
  <si>
    <t>14.46</t>
  </si>
  <si>
    <t>Marija Fausta</t>
  </si>
  <si>
    <t>Rimkevičiūtė</t>
  </si>
  <si>
    <t>2003-06-26</t>
  </si>
  <si>
    <t>L.Roikienė</t>
  </si>
  <si>
    <t>16.07</t>
  </si>
  <si>
    <t>Emilija</t>
  </si>
  <si>
    <t>Mockutė</t>
  </si>
  <si>
    <t>2001-05-14</t>
  </si>
  <si>
    <t>A.Skujytė</t>
  </si>
  <si>
    <t>16.36</t>
  </si>
  <si>
    <t>Iveta</t>
  </si>
  <si>
    <t>Varnelytė</t>
  </si>
  <si>
    <t>2000-01-25</t>
  </si>
  <si>
    <t>17.50</t>
  </si>
  <si>
    <t>Kornelija</t>
  </si>
  <si>
    <t>Gilaitytė</t>
  </si>
  <si>
    <t>2001-05-07</t>
  </si>
  <si>
    <t>18.36</t>
  </si>
  <si>
    <t>Rutulio stūmimas vyrams</t>
  </si>
  <si>
    <t>(Įrankio svoris 6 kg)</t>
  </si>
  <si>
    <t>Aliaksei</t>
  </si>
  <si>
    <t>Alesandrovich</t>
  </si>
  <si>
    <t>2001-01-02</t>
  </si>
  <si>
    <t>Mikhail</t>
  </si>
  <si>
    <t>Samuseu</t>
  </si>
  <si>
    <t>2000-04-25</t>
  </si>
  <si>
    <t>Čepys</t>
  </si>
  <si>
    <t>2001-06-18</t>
  </si>
  <si>
    <t>Klaipėda, Palanga</t>
  </si>
  <si>
    <t>V.Murašovas, A.Bajoras</t>
  </si>
  <si>
    <t>17.78</t>
  </si>
  <si>
    <t>Naubartas</t>
  </si>
  <si>
    <t>Stripeikis</t>
  </si>
  <si>
    <t>2000-03-10</t>
  </si>
  <si>
    <t>ŠLASC, Šiaulių SG</t>
  </si>
  <si>
    <t>J.Baikštienė, T.Skalikas</t>
  </si>
  <si>
    <t>18.03</t>
  </si>
  <si>
    <t>Augustas</t>
  </si>
  <si>
    <t>Inda</t>
  </si>
  <si>
    <t>2000-08-04</t>
  </si>
  <si>
    <t>16.34</t>
  </si>
  <si>
    <t>Gelažius</t>
  </si>
  <si>
    <t>Vilnius 1, Joniškis</t>
  </si>
  <si>
    <t>J.Radžius, R.Prokopenko</t>
  </si>
  <si>
    <t>16.75</t>
  </si>
  <si>
    <t>Domanaitis</t>
  </si>
  <si>
    <t>"Nemunas"</t>
  </si>
  <si>
    <t>L.Maleckis, V.Kidykas</t>
  </si>
  <si>
    <t>15.11</t>
  </si>
  <si>
    <t>Simonas</t>
  </si>
  <si>
    <t>Bakanas</t>
  </si>
  <si>
    <t>2002-03-25</t>
  </si>
  <si>
    <t>13.90</t>
  </si>
  <si>
    <t>Rutkūnas</t>
  </si>
  <si>
    <t>2003-04-22</t>
  </si>
  <si>
    <t>Kėdainiai</t>
  </si>
  <si>
    <t>KSC</t>
  </si>
  <si>
    <t>N.Daugėlienė</t>
  </si>
  <si>
    <t>110 m barjerinis bėgimas vyrams</t>
  </si>
  <si>
    <t>Par.bėg.</t>
  </si>
  <si>
    <t>Pijus</t>
  </si>
  <si>
    <t>Banys</t>
  </si>
  <si>
    <t>2000-10-10</t>
  </si>
  <si>
    <t>R.Sakalauskienė</t>
  </si>
  <si>
    <t>15.60</t>
  </si>
  <si>
    <t>Kazbaras</t>
  </si>
  <si>
    <t>2000-03-05</t>
  </si>
  <si>
    <t>16.22w</t>
  </si>
  <si>
    <t>Petrusevičius</t>
  </si>
  <si>
    <t>2000-03-09</t>
  </si>
  <si>
    <t>V.Bagamolovas</t>
  </si>
  <si>
    <t>16.37(106)</t>
  </si>
  <si>
    <t>Domas</t>
  </si>
  <si>
    <t>Gailevičius</t>
  </si>
  <si>
    <t>2001-12-18</t>
  </si>
  <si>
    <t>A.Gavėnas</t>
  </si>
  <si>
    <t>15.59w, 15.64</t>
  </si>
  <si>
    <t>Brazdžiūnas</t>
  </si>
  <si>
    <t>2001-02-02</t>
  </si>
  <si>
    <t>17.46</t>
  </si>
  <si>
    <t>Murnikovas</t>
  </si>
  <si>
    <t>2002-03-18</t>
  </si>
  <si>
    <t>16.40(91)</t>
  </si>
  <si>
    <t>Šuolis į tolį vyrams</t>
  </si>
  <si>
    <t>Algirdas</t>
  </si>
  <si>
    <t>Strelčiūnas</t>
  </si>
  <si>
    <t>Pasvalys</t>
  </si>
  <si>
    <t>PSM</t>
  </si>
  <si>
    <t>"Lėvuo"</t>
  </si>
  <si>
    <t>E.Žilys</t>
  </si>
  <si>
    <t>Kiryl</t>
  </si>
  <si>
    <t>Sots</t>
  </si>
  <si>
    <t>P</t>
  </si>
  <si>
    <t>Yahor</t>
  </si>
  <si>
    <t>Znudau</t>
  </si>
  <si>
    <t>Mark</t>
  </si>
  <si>
    <t>Mazheika</t>
  </si>
  <si>
    <t>Chuiko</t>
  </si>
  <si>
    <t>.</t>
  </si>
  <si>
    <t>Aurimas</t>
  </si>
  <si>
    <t>Gražulis</t>
  </si>
  <si>
    <t>2000-06-28</t>
  </si>
  <si>
    <t xml:space="preserve">I.Gricevičienė, </t>
  </si>
  <si>
    <t>6.55</t>
  </si>
  <si>
    <t>A.Gricevičius</t>
  </si>
  <si>
    <t>Gagieckas</t>
  </si>
  <si>
    <t>2001-08-22</t>
  </si>
  <si>
    <t>6.42</t>
  </si>
  <si>
    <t>Airidas</t>
  </si>
  <si>
    <t>Zabaras</t>
  </si>
  <si>
    <t>2003-01-12</t>
  </si>
  <si>
    <t xml:space="preserve">ŠLASC, </t>
  </si>
  <si>
    <t>J.Baikštienė</t>
  </si>
  <si>
    <t>6.75</t>
  </si>
  <si>
    <t>Matas</t>
  </si>
  <si>
    <t>Bagamolovas</t>
  </si>
  <si>
    <t>2001-05-18</t>
  </si>
  <si>
    <t>6.68</t>
  </si>
  <si>
    <t>Jonas</t>
  </si>
  <si>
    <t>Repečka</t>
  </si>
  <si>
    <t>2001-09-24</t>
  </si>
  <si>
    <t>6.36</t>
  </si>
  <si>
    <t>Povilas</t>
  </si>
  <si>
    <t>Šiliauskas</t>
  </si>
  <si>
    <t>2001-09-22</t>
  </si>
  <si>
    <t>E.Norvilas</t>
  </si>
  <si>
    <t>6.83</t>
  </si>
  <si>
    <t>Titas</t>
  </si>
  <si>
    <t>Mužas</t>
  </si>
  <si>
    <t>2001-05-12</t>
  </si>
  <si>
    <t>Šiauliai, Radviliškis</t>
  </si>
  <si>
    <t xml:space="preserve">"Beržyno </t>
  </si>
  <si>
    <t xml:space="preserve">L.Maceika, </t>
  </si>
  <si>
    <t>6.30</t>
  </si>
  <si>
    <t>žiogelis"</t>
  </si>
  <si>
    <t>V.Novikovas</t>
  </si>
  <si>
    <t>Osvaldas</t>
  </si>
  <si>
    <t>Guščius</t>
  </si>
  <si>
    <t>2002-08-05</t>
  </si>
  <si>
    <t>6.62</t>
  </si>
  <si>
    <t>Šapka</t>
  </si>
  <si>
    <t>2002-12-19</t>
  </si>
  <si>
    <t>K.Šapka</t>
  </si>
  <si>
    <t>6.05</t>
  </si>
  <si>
    <t>Mykolas</t>
  </si>
  <si>
    <t>Pėtelis</t>
  </si>
  <si>
    <t xml:space="preserve">V.Komisaraitis, </t>
  </si>
  <si>
    <t>6.11</t>
  </si>
  <si>
    <t>O.Živilaitė</t>
  </si>
  <si>
    <t>Vokietaitis</t>
  </si>
  <si>
    <t>2003-10-14</t>
  </si>
  <si>
    <t>6.24</t>
  </si>
  <si>
    <t>Oskaras</t>
  </si>
  <si>
    <t>Karlinskas</t>
  </si>
  <si>
    <t>2002-11-08</t>
  </si>
  <si>
    <t>D.Vrubliauskas</t>
  </si>
  <si>
    <t>5.88</t>
  </si>
  <si>
    <t>Balčiūnas</t>
  </si>
  <si>
    <t>2001-08-24</t>
  </si>
  <si>
    <t>5.49</t>
  </si>
  <si>
    <t>100 m bėgimas moterims</t>
  </si>
  <si>
    <t>SM</t>
  </si>
  <si>
    <t>Andrė</t>
  </si>
  <si>
    <t>Ožechauskaitė</t>
  </si>
  <si>
    <t>2003-11-03</t>
  </si>
  <si>
    <t>12.12</t>
  </si>
  <si>
    <t>Krystsina</t>
  </si>
  <si>
    <t>Kantsavenka</t>
  </si>
  <si>
    <t>2001-08-18</t>
  </si>
  <si>
    <t>Evelina</t>
  </si>
  <si>
    <t>Savickaitė</t>
  </si>
  <si>
    <t>12.66w, 12.81</t>
  </si>
  <si>
    <t>Vesta</t>
  </si>
  <si>
    <t>Ručenko</t>
  </si>
  <si>
    <t>2003-05-23</t>
  </si>
  <si>
    <t>R.Jakubauskas</t>
  </si>
  <si>
    <t>12.93</t>
  </si>
  <si>
    <t>Silvija</t>
  </si>
  <si>
    <t>Žilinskaitė</t>
  </si>
  <si>
    <t>2003-03-24</t>
  </si>
  <si>
    <t>13.30</t>
  </si>
  <si>
    <t>Fausta</t>
  </si>
  <si>
    <t>Rutkauskaitė</t>
  </si>
  <si>
    <t>2002-02-18</t>
  </si>
  <si>
    <t>M.Saliamonas</t>
  </si>
  <si>
    <t>13.70</t>
  </si>
  <si>
    <t>Mikelionytė</t>
  </si>
  <si>
    <t>2001-07-29</t>
  </si>
  <si>
    <t>14.19</t>
  </si>
  <si>
    <t>Patricija</t>
  </si>
  <si>
    <t>Darevskytė</t>
  </si>
  <si>
    <t>2000-05-29</t>
  </si>
  <si>
    <t>14.94</t>
  </si>
  <si>
    <t>Takas</t>
  </si>
  <si>
    <t>Gunda</t>
  </si>
  <si>
    <t>Jakimavičiūtė</t>
  </si>
  <si>
    <t>2000-05-01</t>
  </si>
  <si>
    <t>E.Žiupkienė</t>
  </si>
  <si>
    <t>12.41</t>
  </si>
  <si>
    <t>Talalaitė</t>
  </si>
  <si>
    <t>12.43</t>
  </si>
  <si>
    <t>Kulikauskaitė</t>
  </si>
  <si>
    <t>2003-11-13</t>
  </si>
  <si>
    <t>12.98w, 12.99</t>
  </si>
  <si>
    <t>Martyna</t>
  </si>
  <si>
    <t>Gražinytė</t>
  </si>
  <si>
    <t>2001-10-01</t>
  </si>
  <si>
    <t>13.56w, 13.75</t>
  </si>
  <si>
    <t>Dija</t>
  </si>
  <si>
    <t>Jasaitė</t>
  </si>
  <si>
    <t>2002-12-16</t>
  </si>
  <si>
    <t>13.88</t>
  </si>
  <si>
    <t>Ruseckaitė</t>
  </si>
  <si>
    <t>2000-06-06</t>
  </si>
  <si>
    <t>14.41</t>
  </si>
  <si>
    <t>Bazarauskaitė</t>
  </si>
  <si>
    <t>2003-09-07</t>
  </si>
  <si>
    <t>Ž.Leskauskas</t>
  </si>
  <si>
    <t>16.08</t>
  </si>
  <si>
    <t>Kaminskaitė</t>
  </si>
  <si>
    <t>2000-05-11</t>
  </si>
  <si>
    <t>Panevėžys, Kėdainiai</t>
  </si>
  <si>
    <t>R.Sakalauskienė, R.Jakubauskas</t>
  </si>
  <si>
    <t>12.04</t>
  </si>
  <si>
    <t>Tatsiana</t>
  </si>
  <si>
    <t>Volkava</t>
  </si>
  <si>
    <t>2002-09-10</t>
  </si>
  <si>
    <t>Guoda</t>
  </si>
  <si>
    <t>Petkevičiūtė</t>
  </si>
  <si>
    <t>2000-05-17</t>
  </si>
  <si>
    <t>12.86w, 12.97</t>
  </si>
  <si>
    <t>Ieva</t>
  </si>
  <si>
    <t>Sobolevska</t>
  </si>
  <si>
    <t>2002-04-11</t>
  </si>
  <si>
    <t>13.23</t>
  </si>
  <si>
    <t>Ernesta</t>
  </si>
  <si>
    <t>Pranytė</t>
  </si>
  <si>
    <t>2000-08-11</t>
  </si>
  <si>
    <t>13.61w</t>
  </si>
  <si>
    <t>Juonytė</t>
  </si>
  <si>
    <t>2003-10-03</t>
  </si>
  <si>
    <t>13.95</t>
  </si>
  <si>
    <t>Kotryna</t>
  </si>
  <si>
    <t>Patapaitė</t>
  </si>
  <si>
    <t>Z.Peleckienė</t>
  </si>
  <si>
    <t>Filanas</t>
  </si>
  <si>
    <t>100 m bėgimas vyrams</t>
  </si>
  <si>
    <t>Trijonis</t>
  </si>
  <si>
    <t>2001-01-26</t>
  </si>
  <si>
    <t>E.Žiupkienė, D.Grigienė</t>
  </si>
  <si>
    <t>10.97</t>
  </si>
  <si>
    <t>2</t>
  </si>
  <si>
    <t>Mančinskas</t>
  </si>
  <si>
    <t>2001-06-27</t>
  </si>
  <si>
    <t>NT</t>
  </si>
  <si>
    <t>11.39</t>
  </si>
  <si>
    <t>3</t>
  </si>
  <si>
    <t>Vakaris</t>
  </si>
  <si>
    <t>Toleikis</t>
  </si>
  <si>
    <t>2003-09-03</t>
  </si>
  <si>
    <t>11.91</t>
  </si>
  <si>
    <t>4</t>
  </si>
  <si>
    <t>Arminas</t>
  </si>
  <si>
    <t>Šeštokas</t>
  </si>
  <si>
    <t>11.69</t>
  </si>
  <si>
    <t>5</t>
  </si>
  <si>
    <t>Deivydas</t>
  </si>
  <si>
    <t>Mikelionis</t>
  </si>
  <si>
    <t>2001-10-03</t>
  </si>
  <si>
    <t>12.16</t>
  </si>
  <si>
    <t>6</t>
  </si>
  <si>
    <t>Ailandas</t>
  </si>
  <si>
    <t>Barauskas</t>
  </si>
  <si>
    <t>2001-11-14</t>
  </si>
  <si>
    <t>E.Dilys</t>
  </si>
  <si>
    <t>12.01</t>
  </si>
  <si>
    <t>7</t>
  </si>
  <si>
    <t>Levickis</t>
  </si>
  <si>
    <t>2001-01-04</t>
  </si>
  <si>
    <t>Berūkštis</t>
  </si>
  <si>
    <t>A.Gavelytė, A.Baranauskas</t>
  </si>
  <si>
    <t>11.09</t>
  </si>
  <si>
    <t>Valerijus</t>
  </si>
  <si>
    <t>Bakhovkin</t>
  </si>
  <si>
    <t>2003-02-15</t>
  </si>
  <si>
    <t>11.47</t>
  </si>
  <si>
    <t>Denisas</t>
  </si>
  <si>
    <t>Belčenkov</t>
  </si>
  <si>
    <t>2002-01-21</t>
  </si>
  <si>
    <t>11.78</t>
  </si>
  <si>
    <t>Kristijonas</t>
  </si>
  <si>
    <t>Klimas</t>
  </si>
  <si>
    <t>2002-04-12</t>
  </si>
  <si>
    <t>12.07</t>
  </si>
  <si>
    <t>Grigoravičius</t>
  </si>
  <si>
    <t>2000-06-01</t>
  </si>
  <si>
    <t>12.24</t>
  </si>
  <si>
    <t>Andrius</t>
  </si>
  <si>
    <t>Vasiljevas</t>
  </si>
  <si>
    <t>Kristupas</t>
  </si>
  <si>
    <t>Seikauskas</t>
  </si>
  <si>
    <t>2001-05-08</t>
  </si>
  <si>
    <t>11.13</t>
  </si>
  <si>
    <t>Julius</t>
  </si>
  <si>
    <t>Kalindra</t>
  </si>
  <si>
    <t>2002-09-24</t>
  </si>
  <si>
    <t>11.79</t>
  </si>
  <si>
    <t>Čelkis</t>
  </si>
  <si>
    <t>2001-11-11</t>
  </si>
  <si>
    <t>11.95</t>
  </si>
  <si>
    <t>Artūr</t>
  </si>
  <si>
    <t>Karagezian</t>
  </si>
  <si>
    <t>2001-10-15</t>
  </si>
  <si>
    <t>11.92</t>
  </si>
  <si>
    <t>Antanas</t>
  </si>
  <si>
    <t>Zakarka</t>
  </si>
  <si>
    <t>2002-02-25</t>
  </si>
  <si>
    <t>Brudnius</t>
  </si>
  <si>
    <t>2001-05-21</t>
  </si>
  <si>
    <t>J.Čižauskas</t>
  </si>
  <si>
    <t>12.09</t>
  </si>
  <si>
    <t>Nakrošis</t>
  </si>
  <si>
    <t>11.26</t>
  </si>
  <si>
    <t>11.65</t>
  </si>
  <si>
    <t>Augustinas</t>
  </si>
  <si>
    <t>2001-10-14</t>
  </si>
  <si>
    <t>D.Šaučikovas, L.Maceika</t>
  </si>
  <si>
    <t>11.84</t>
  </si>
  <si>
    <t>V.Komisaraitis, O.Živilaitė</t>
  </si>
  <si>
    <t>11.97</t>
  </si>
  <si>
    <t>Semion</t>
  </si>
  <si>
    <t>Boikov</t>
  </si>
  <si>
    <t>2003-09-26</t>
  </si>
  <si>
    <t>12.10</t>
  </si>
  <si>
    <t>Kipras</t>
  </si>
  <si>
    <t>Žukauskas</t>
  </si>
  <si>
    <t>2003-04-21</t>
  </si>
  <si>
    <t>12.96</t>
  </si>
  <si>
    <t>1v</t>
  </si>
  <si>
    <t>2v</t>
  </si>
  <si>
    <t>Ieties metimas moterims</t>
  </si>
  <si>
    <t>Majauskaitė</t>
  </si>
  <si>
    <t>2001-03-21</t>
  </si>
  <si>
    <t>T.Nekrošaitė</t>
  </si>
  <si>
    <t>42.12</t>
  </si>
  <si>
    <t>Paulauskaitė</t>
  </si>
  <si>
    <t>Vilnius 1, Šilutė</t>
  </si>
  <si>
    <t>41.03</t>
  </si>
  <si>
    <t>Milda</t>
  </si>
  <si>
    <t>Šnipaitė</t>
  </si>
  <si>
    <t>V.Gudzinevičienė</t>
  </si>
  <si>
    <t>35.10</t>
  </si>
  <si>
    <t>Eigelytė</t>
  </si>
  <si>
    <t>2001-11-08</t>
  </si>
  <si>
    <t>Širvintos</t>
  </si>
  <si>
    <t>ŠSC</t>
  </si>
  <si>
    <t>A.Kmitas</t>
  </si>
  <si>
    <t>32.84</t>
  </si>
  <si>
    <t>Skaistė</t>
  </si>
  <si>
    <t>Chudobaitė</t>
  </si>
  <si>
    <t>2001-10-05</t>
  </si>
  <si>
    <t>32.18</t>
  </si>
  <si>
    <t>Mankevičiūtė</t>
  </si>
  <si>
    <t>2003-09-09</t>
  </si>
  <si>
    <t>30.57</t>
  </si>
  <si>
    <t>Agnė</t>
  </si>
  <si>
    <t>Urbutytė</t>
  </si>
  <si>
    <t>2003-10-30</t>
  </si>
  <si>
    <t>26.20</t>
  </si>
  <si>
    <t>Mingailė</t>
  </si>
  <si>
    <t>Vasiliauskaitė</t>
  </si>
  <si>
    <t>2003-07-28</t>
  </si>
  <si>
    <t>Vėjas: -0.8</t>
  </si>
  <si>
    <t>5000 m bėgimas moterims</t>
  </si>
  <si>
    <t>Syryca</t>
  </si>
  <si>
    <t>2000-03-31</t>
  </si>
  <si>
    <t>J.Strumskytė-Razgūnė, R.Sausaitis</t>
  </si>
  <si>
    <t>Gasickaitė</t>
  </si>
  <si>
    <t>2003-11-15</t>
  </si>
  <si>
    <t>10000 m bėgimas vyrams</t>
  </si>
  <si>
    <t>Lelis</t>
  </si>
  <si>
    <t>2000-11-11</t>
  </si>
  <si>
    <t>Paulius</t>
  </si>
  <si>
    <t>Gudaitis</t>
  </si>
  <si>
    <t>2002-06-29</t>
  </si>
  <si>
    <t>Daugėla</t>
  </si>
  <si>
    <t>Šuolis į tolį moterims</t>
  </si>
  <si>
    <t>Česnauskytė</t>
  </si>
  <si>
    <t>2000-04-09</t>
  </si>
  <si>
    <t>5.63</t>
  </si>
  <si>
    <t>Vaida</t>
  </si>
  <si>
    <t>Padimanskaitė</t>
  </si>
  <si>
    <t>2000-08-07</t>
  </si>
  <si>
    <t>5.95</t>
  </si>
  <si>
    <t>Luka</t>
  </si>
  <si>
    <t>Garšvaitė</t>
  </si>
  <si>
    <t>2001-03-25</t>
  </si>
  <si>
    <t>A.Gavelytė</t>
  </si>
  <si>
    <t>5.78</t>
  </si>
  <si>
    <t>5.59</t>
  </si>
  <si>
    <t xml:space="preserve">A.Šilauskas, </t>
  </si>
  <si>
    <t>5.32</t>
  </si>
  <si>
    <t>V.Murašovas</t>
  </si>
  <si>
    <t>Strupaitė</t>
  </si>
  <si>
    <t>2002-10-10</t>
  </si>
  <si>
    <t>Olivija</t>
  </si>
  <si>
    <t>Vaitaitytė</t>
  </si>
  <si>
    <t>2002-03-10</t>
  </si>
  <si>
    <t>5.58</t>
  </si>
  <si>
    <t>Kščenavičiūtė</t>
  </si>
  <si>
    <t>2002-04-22</t>
  </si>
  <si>
    <t>5.61</t>
  </si>
  <si>
    <t>5.18</t>
  </si>
  <si>
    <t>5.03</t>
  </si>
  <si>
    <t>Ema</t>
  </si>
  <si>
    <t>Kavaliauskaitė</t>
  </si>
  <si>
    <t>2001-10-02</t>
  </si>
  <si>
    <t xml:space="preserve">A.Tolstiks, </t>
  </si>
  <si>
    <t>5.09</t>
  </si>
  <si>
    <t>I.Krakoviak-Tolstika</t>
  </si>
  <si>
    <t>Irma</t>
  </si>
  <si>
    <t>Bilevičiūtė</t>
  </si>
  <si>
    <t>2002-05-12</t>
  </si>
  <si>
    <t>V.Kiaulakis</t>
  </si>
  <si>
    <t>5.12</t>
  </si>
  <si>
    <t>Liudvika</t>
  </si>
  <si>
    <t>Bajelytė</t>
  </si>
  <si>
    <t>2002-11-11</t>
  </si>
  <si>
    <t>4.94</t>
  </si>
  <si>
    <t>4.86</t>
  </si>
  <si>
    <t>Emilė</t>
  </si>
  <si>
    <t>Kazimieraitytė</t>
  </si>
  <si>
    <t xml:space="preserve">R.Razmaitė, </t>
  </si>
  <si>
    <t>Taraškevičiūtė</t>
  </si>
  <si>
    <t>4.41</t>
  </si>
  <si>
    <t>Jašauskaitė</t>
  </si>
  <si>
    <t>2000-03-28</t>
  </si>
  <si>
    <t>5.56</t>
  </si>
  <si>
    <t>4x100 m estafetinis bėgimas moterims</t>
  </si>
  <si>
    <t>Etapas</t>
  </si>
  <si>
    <t xml:space="preserve">Vardas </t>
  </si>
  <si>
    <t xml:space="preserve">Pavardė </t>
  </si>
  <si>
    <t>Taškai koef. 2</t>
  </si>
  <si>
    <t>Rezul-tatas</t>
  </si>
  <si>
    <t>Markevičiūtė</t>
  </si>
  <si>
    <t>2002-01-20</t>
  </si>
  <si>
    <t>I.Jakubaitytė, J.Kasirye-Sebalu</t>
  </si>
  <si>
    <t>4x100 m estafetinis bėgimas vyrams</t>
  </si>
  <si>
    <t>Taškai koef.2</t>
  </si>
  <si>
    <t>Rezul- tatas</t>
  </si>
  <si>
    <t>Babinskas</t>
  </si>
  <si>
    <t>Elonas</t>
  </si>
  <si>
    <t>Dalinskas</t>
  </si>
  <si>
    <t>2002-04-04</t>
  </si>
  <si>
    <t>10000 m sp. ėjimas  vyrams</t>
  </si>
  <si>
    <t>Anton</t>
  </si>
  <si>
    <t>Bildziuha</t>
  </si>
  <si>
    <t>Juozaitis</t>
  </si>
  <si>
    <t>2000-08-24</t>
  </si>
  <si>
    <t>Birštonas</t>
  </si>
  <si>
    <t>BSC</t>
  </si>
  <si>
    <t>A.Mikėno ĖK</t>
  </si>
  <si>
    <t>J.Juozaitis, P.Juozaitis</t>
  </si>
  <si>
    <t>47:14.27</t>
  </si>
  <si>
    <t>10000 m sp. ėjimas  moterims</t>
  </si>
  <si>
    <t>Austėja</t>
  </si>
  <si>
    <t>2000-05-25</t>
  </si>
  <si>
    <t>Kėdainiai, Vilnius 1</t>
  </si>
  <si>
    <t>R.Kaselis, J.Romankovas</t>
  </si>
  <si>
    <t>Adrija</t>
  </si>
  <si>
    <t>Meškauskaitė</t>
  </si>
  <si>
    <t>2001-09-07</t>
  </si>
  <si>
    <t>PSĖK</t>
  </si>
  <si>
    <t>V.Meškauskas</t>
  </si>
  <si>
    <t xml:space="preserve">LIETUVOS JAUNIMO PIRMENYBĖS </t>
  </si>
  <si>
    <t>Užskaitos</t>
  </si>
  <si>
    <t>Rungtis</t>
  </si>
  <si>
    <t xml:space="preserve">100 m </t>
  </si>
  <si>
    <t>Andriukaitytė</t>
  </si>
  <si>
    <t>R.Jakubauskas, A.Ulinskas</t>
  </si>
  <si>
    <t>400 m bb</t>
  </si>
  <si>
    <t>Galvydytė</t>
  </si>
  <si>
    <t>2000-01-17</t>
  </si>
  <si>
    <t>Einius</t>
  </si>
  <si>
    <t>V.Lebeckienė, A.Sniečkus</t>
  </si>
  <si>
    <t>7-kovė</t>
  </si>
  <si>
    <t>10-kovė</t>
  </si>
  <si>
    <t>Sabašinskas</t>
  </si>
  <si>
    <t>2000-03-15</t>
  </si>
  <si>
    <t>I.Jakubaitytė, V.Kokarskaja</t>
  </si>
  <si>
    <t>2019-06-21/22</t>
  </si>
  <si>
    <t>Kūjo metimas moterims</t>
  </si>
  <si>
    <t>2019-06-22</t>
  </si>
  <si>
    <t>Katsiaryna</t>
  </si>
  <si>
    <t>Valadkevich</t>
  </si>
  <si>
    <t>Soboleva</t>
  </si>
  <si>
    <t>2001-02-18</t>
  </si>
  <si>
    <t>Butėnaitė</t>
  </si>
  <si>
    <t>2000-05-20</t>
  </si>
  <si>
    <t>Panevėžys, Rokiškis</t>
  </si>
  <si>
    <t>Tauras</t>
  </si>
  <si>
    <t>V.Ščevinskas, V.Čereška</t>
  </si>
  <si>
    <t>52.78</t>
  </si>
  <si>
    <t>Klaudija</t>
  </si>
  <si>
    <t>Bieliauskaitė</t>
  </si>
  <si>
    <t>J.Baltrušaitis</t>
  </si>
  <si>
    <t>42.30</t>
  </si>
  <si>
    <t>Šeikutė</t>
  </si>
  <si>
    <t>Rokiškis</t>
  </si>
  <si>
    <t>Rok.KKSC</t>
  </si>
  <si>
    <t>R.Šinkūnas</t>
  </si>
  <si>
    <t>39.36</t>
  </si>
  <si>
    <t>Gerda</t>
  </si>
  <si>
    <t>Balsevičiūtė</t>
  </si>
  <si>
    <t>2002-01-19</t>
  </si>
  <si>
    <t>Šiaulių r.</t>
  </si>
  <si>
    <t>Kuršėnų SM</t>
  </si>
  <si>
    <t>Meškuičiai</t>
  </si>
  <si>
    <t>P.Vaitkus</t>
  </si>
  <si>
    <t>Šuolis su kartimi moterims</t>
  </si>
  <si>
    <t>2.40</t>
  </si>
  <si>
    <t>2.60</t>
  </si>
  <si>
    <t>2.80</t>
  </si>
  <si>
    <t>3.00</t>
  </si>
  <si>
    <t>Neringa</t>
  </si>
  <si>
    <t>Skipskytė</t>
  </si>
  <si>
    <t>R.Sadzevičienė</t>
  </si>
  <si>
    <t>2.90</t>
  </si>
  <si>
    <t>Ramanauskaitė</t>
  </si>
  <si>
    <t>2000-04-13</t>
  </si>
  <si>
    <t>Aušra</t>
  </si>
  <si>
    <t>Guigaitė</t>
  </si>
  <si>
    <t>2002-03-19</t>
  </si>
  <si>
    <t>Kūjo metimas vyrams</t>
  </si>
  <si>
    <t>(Įrankio svoris 6 kg.)</t>
  </si>
  <si>
    <t>Pritulskis</t>
  </si>
  <si>
    <t>V.Ščevinskas</t>
  </si>
  <si>
    <t>2001-10-24</t>
  </si>
  <si>
    <t>46.53</t>
  </si>
  <si>
    <t>Aidas</t>
  </si>
  <si>
    <t>Zavackas</t>
  </si>
  <si>
    <t>2000-05-06</t>
  </si>
  <si>
    <t>40.62</t>
  </si>
  <si>
    <t>Sabastijauskas</t>
  </si>
  <si>
    <t>44.32</t>
  </si>
  <si>
    <t>Susnys</t>
  </si>
  <si>
    <t>2002-01-01</t>
  </si>
  <si>
    <t>3000m bėgimas moterims</t>
  </si>
  <si>
    <t>10:00.34</t>
  </si>
  <si>
    <t>10:52.48</t>
  </si>
  <si>
    <t>Raistė</t>
  </si>
  <si>
    <t>Vaištaraitė</t>
  </si>
  <si>
    <t>2002-05-19</t>
  </si>
  <si>
    <t>11:55.72</t>
  </si>
  <si>
    <t>Kneižytė</t>
  </si>
  <si>
    <t>2003-05-14</t>
  </si>
  <si>
    <t>Kelmė ind.</t>
  </si>
  <si>
    <t>Arijana</t>
  </si>
  <si>
    <t>Kotova</t>
  </si>
  <si>
    <t>2002-09-07</t>
  </si>
  <si>
    <t>Trišuolis vyrams</t>
  </si>
  <si>
    <t>-1,3</t>
  </si>
  <si>
    <t>Junevičius</t>
  </si>
  <si>
    <t>2001-10-08</t>
  </si>
  <si>
    <t xml:space="preserve">Vilnius 1, </t>
  </si>
  <si>
    <t>G.Janušauskas,</t>
  </si>
  <si>
    <t>14.99</t>
  </si>
  <si>
    <t>2,6</t>
  </si>
  <si>
    <t xml:space="preserve"> R.Junevičius</t>
  </si>
  <si>
    <t>Griška</t>
  </si>
  <si>
    <t>2001-05-13</t>
  </si>
  <si>
    <t>14.12</t>
  </si>
  <si>
    <t>0,0</t>
  </si>
  <si>
    <t>1,9</t>
  </si>
  <si>
    <t>Denas</t>
  </si>
  <si>
    <t>2000-09-29</t>
  </si>
  <si>
    <t xml:space="preserve">V.Žiedienė, J.Spudis, </t>
  </si>
  <si>
    <t>14.21</t>
  </si>
  <si>
    <t>1,8</t>
  </si>
  <si>
    <t>-0,7</t>
  </si>
  <si>
    <t>1,0</t>
  </si>
  <si>
    <t>2,3</t>
  </si>
  <si>
    <t>R.Podolskis</t>
  </si>
  <si>
    <t>Ivaškevičius</t>
  </si>
  <si>
    <t>2001-08-13</t>
  </si>
  <si>
    <t>13.65</t>
  </si>
  <si>
    <t>-1,2</t>
  </si>
  <si>
    <t>-1,0</t>
  </si>
  <si>
    <t>0,6</t>
  </si>
  <si>
    <t>Narijauskas</t>
  </si>
  <si>
    <t>Z.Rajunčius</t>
  </si>
  <si>
    <t>14.26</t>
  </si>
  <si>
    <t>-,04</t>
  </si>
  <si>
    <t>ŠLASC,</t>
  </si>
  <si>
    <t>12.75</t>
  </si>
  <si>
    <t xml:space="preserve"> Šiaulių SG</t>
  </si>
  <si>
    <t>Disko metimas moterims</t>
  </si>
  <si>
    <t>Sonata</t>
  </si>
  <si>
    <t>Rudytė</t>
  </si>
  <si>
    <t>2001-02-14</t>
  </si>
  <si>
    <t>Rokiškis, Vilnius 1</t>
  </si>
  <si>
    <t>x</t>
  </si>
  <si>
    <t>R.Šinkūnas, J.Radžius</t>
  </si>
  <si>
    <t>46.38</t>
  </si>
  <si>
    <t>44.52</t>
  </si>
  <si>
    <t>Paulina</t>
  </si>
  <si>
    <t>Stuglytė</t>
  </si>
  <si>
    <t>2004-11-06</t>
  </si>
  <si>
    <t>40.01</t>
  </si>
  <si>
    <t>31.70</t>
  </si>
  <si>
    <t>Adrulionytė</t>
  </si>
  <si>
    <t>2002-06-13</t>
  </si>
  <si>
    <t>33.65</t>
  </si>
  <si>
    <t>27.85</t>
  </si>
  <si>
    <t>Ligita</t>
  </si>
  <si>
    <t>Palubinskaitė</t>
  </si>
  <si>
    <t>E.Grigošaitis</t>
  </si>
  <si>
    <t>29.24</t>
  </si>
  <si>
    <t>400 m barjerinis bėgimas vyrams</t>
  </si>
  <si>
    <t>57.06</t>
  </si>
  <si>
    <t>1:01.27</t>
  </si>
  <si>
    <t>1:00.54</t>
  </si>
  <si>
    <t>Laurynas</t>
  </si>
  <si>
    <t>Streikus</t>
  </si>
  <si>
    <t>V.Čereška</t>
  </si>
  <si>
    <t>1:04.17</t>
  </si>
  <si>
    <t>1:02.60</t>
  </si>
  <si>
    <t>1:01.18 (84)</t>
  </si>
  <si>
    <t>V.Žiedienė, J.Spudis, P.Vaitkus</t>
  </si>
  <si>
    <t>400 m barjerinis bėgimas moterims</t>
  </si>
  <si>
    <t>Bartkutė</t>
  </si>
  <si>
    <t>2003-06-21</t>
  </si>
  <si>
    <t>1:19.56</t>
  </si>
  <si>
    <t>1:13.35</t>
  </si>
  <si>
    <t>Garbauskaitė</t>
  </si>
  <si>
    <t>2002-05-14</t>
  </si>
  <si>
    <t>1:22.58</t>
  </si>
  <si>
    <t>Elena</t>
  </si>
  <si>
    <t>2003-09-06</t>
  </si>
  <si>
    <t>1:04.43</t>
  </si>
  <si>
    <t>1:04.65</t>
  </si>
  <si>
    <t>1:05.23</t>
  </si>
  <si>
    <t>1:09.31</t>
  </si>
  <si>
    <t>Radvilė</t>
  </si>
  <si>
    <t>Balnytė</t>
  </si>
  <si>
    <t>2001-12-08</t>
  </si>
  <si>
    <t>Akmenė, Šiauliai ind.</t>
  </si>
  <si>
    <t>1:05.76</t>
  </si>
  <si>
    <t>800 m bėgimas moterims</t>
  </si>
  <si>
    <t>Palina</t>
  </si>
  <si>
    <t>Kiberava</t>
  </si>
  <si>
    <t>2000-12-17</t>
  </si>
  <si>
    <t>2:11,12</t>
  </si>
  <si>
    <t>2:12,77</t>
  </si>
  <si>
    <t>Dominyka</t>
  </si>
  <si>
    <t>Petraškaitė</t>
  </si>
  <si>
    <t>2001-05-27</t>
  </si>
  <si>
    <t>2:15.49</t>
  </si>
  <si>
    <t>2:16.59</t>
  </si>
  <si>
    <t>2:17.35</t>
  </si>
  <si>
    <t>Maryia</t>
  </si>
  <si>
    <t>Trusko</t>
  </si>
  <si>
    <t>2002-06-07</t>
  </si>
  <si>
    <t>Barbora</t>
  </si>
  <si>
    <t>Bučinskaitė</t>
  </si>
  <si>
    <t>2002-06-23</t>
  </si>
  <si>
    <t>2:27.89</t>
  </si>
  <si>
    <t>Šuolis su kartimi vyrams</t>
  </si>
  <si>
    <t>3.20</t>
  </si>
  <si>
    <t>3.40</t>
  </si>
  <si>
    <t>3.60</t>
  </si>
  <si>
    <t>3.80</t>
  </si>
  <si>
    <t>4.00</t>
  </si>
  <si>
    <t>3.30</t>
  </si>
  <si>
    <t>Šalnaitis</t>
  </si>
  <si>
    <t>2003-09-21</t>
  </si>
  <si>
    <t>R.Ančlauskas</t>
  </si>
  <si>
    <t>3.50</t>
  </si>
  <si>
    <t>Gofencas</t>
  </si>
  <si>
    <t>2000-05-12</t>
  </si>
  <si>
    <t>X-</t>
  </si>
  <si>
    <t>XX</t>
  </si>
  <si>
    <t>R.Podolskis, J.Spudis</t>
  </si>
  <si>
    <t>Šimkus</t>
  </si>
  <si>
    <t>2003-07-10</t>
  </si>
  <si>
    <t>3.25</t>
  </si>
  <si>
    <t>800 m bėgimas vyrams</t>
  </si>
  <si>
    <t>bėgimas iš 3</t>
  </si>
  <si>
    <t>2:08.00</t>
  </si>
  <si>
    <t>Andreikėnas</t>
  </si>
  <si>
    <t>2:11.75</t>
  </si>
  <si>
    <t>2:13.09</t>
  </si>
  <si>
    <t>2:03.80</t>
  </si>
  <si>
    <t>2:02.31</t>
  </si>
  <si>
    <t>2:04.73</t>
  </si>
  <si>
    <t>2:06.04</t>
  </si>
  <si>
    <t>Edvinas</t>
  </si>
  <si>
    <t>Armanavičius</t>
  </si>
  <si>
    <t>2:03.95</t>
  </si>
  <si>
    <t>DNF</t>
  </si>
  <si>
    <t>2:05.87</t>
  </si>
  <si>
    <t>Bendžius</t>
  </si>
  <si>
    <t>2000-06-16</t>
  </si>
  <si>
    <t>Šilutė, Šiauliai ind.</t>
  </si>
  <si>
    <t>1:58.31</t>
  </si>
  <si>
    <t>2:00.38</t>
  </si>
  <si>
    <t>1:58.30</t>
  </si>
  <si>
    <t>2:02.00</t>
  </si>
  <si>
    <t>2:01.95</t>
  </si>
  <si>
    <t>Ignas</t>
  </si>
  <si>
    <t>Arbačiauskas</t>
  </si>
  <si>
    <t>2:00.18</t>
  </si>
  <si>
    <t>200 m bėgimas moterims</t>
  </si>
  <si>
    <t>Rez.fin.</t>
  </si>
  <si>
    <t>25.76</t>
  </si>
  <si>
    <t>26.79</t>
  </si>
  <si>
    <t>Jonė</t>
  </si>
  <si>
    <t>Marozaitė</t>
  </si>
  <si>
    <t>2003-07-11</t>
  </si>
  <si>
    <t>28.20</t>
  </si>
  <si>
    <t>29.35</t>
  </si>
  <si>
    <t>30.60</t>
  </si>
  <si>
    <t>24.84</t>
  </si>
  <si>
    <t>25.94</t>
  </si>
  <si>
    <t>26.76</t>
  </si>
  <si>
    <t>Aleksandra</t>
  </si>
  <si>
    <t>Andrejeva</t>
  </si>
  <si>
    <t>2002-03-28</t>
  </si>
  <si>
    <t>28.64</t>
  </si>
  <si>
    <t>Lukrecija</t>
  </si>
  <si>
    <t>Sabaitytė</t>
  </si>
  <si>
    <t>2002-04-08</t>
  </si>
  <si>
    <t>DQ</t>
  </si>
  <si>
    <t>25.71</t>
  </si>
  <si>
    <t>32.33</t>
  </si>
  <si>
    <t>25.99</t>
  </si>
  <si>
    <t>25.22</t>
  </si>
  <si>
    <t>Kamilė</t>
  </si>
  <si>
    <t>Ženevičiūtė</t>
  </si>
  <si>
    <t>2002-09-26</t>
  </si>
  <si>
    <t>26.91</t>
  </si>
  <si>
    <t>2001-11-27</t>
  </si>
  <si>
    <t>R.Razmaitė,D.Maceikienė</t>
  </si>
  <si>
    <t>29.19</t>
  </si>
  <si>
    <t>29.42</t>
  </si>
  <si>
    <t>26.28</t>
  </si>
  <si>
    <t>25.42</t>
  </si>
  <si>
    <t>27.14</t>
  </si>
  <si>
    <t>26.34</t>
  </si>
  <si>
    <t>27.30</t>
  </si>
  <si>
    <t>Juana</t>
  </si>
  <si>
    <t>Montvilaitė</t>
  </si>
  <si>
    <t>2002-05-30</t>
  </si>
  <si>
    <t>29.60</t>
  </si>
  <si>
    <t>Vėjas: 1.7</t>
  </si>
  <si>
    <t>200 m bėgimas vyrams</t>
  </si>
  <si>
    <t>25.02</t>
  </si>
  <si>
    <t>23.77</t>
  </si>
  <si>
    <t xml:space="preserve"> 23.01</t>
  </si>
  <si>
    <t>Prociukas</t>
  </si>
  <si>
    <t>2000-01-11</t>
  </si>
  <si>
    <t>Pakruojis</t>
  </si>
  <si>
    <t>Pakr.KKSC</t>
  </si>
  <si>
    <t>A.Macevičius</t>
  </si>
  <si>
    <t>24.18</t>
  </si>
  <si>
    <t>Ražinskas</t>
  </si>
  <si>
    <t>2002-02-03</t>
  </si>
  <si>
    <t>26.50</t>
  </si>
  <si>
    <t>Morozovas</t>
  </si>
  <si>
    <t>2000-01-13</t>
  </si>
  <si>
    <t>25.01</t>
  </si>
  <si>
    <t>24.25</t>
  </si>
  <si>
    <t>25.89</t>
  </si>
  <si>
    <t>22.66</t>
  </si>
  <si>
    <t>Regimantas</t>
  </si>
  <si>
    <t>Tiškus</t>
  </si>
  <si>
    <t>2000-09-22</t>
  </si>
  <si>
    <t>Ras.KKSC </t>
  </si>
  <si>
    <t>E.Petrokas,Z.Rajunčius</t>
  </si>
  <si>
    <t>24.63</t>
  </si>
  <si>
    <t>24.04</t>
  </si>
  <si>
    <t>25.81</t>
  </si>
  <si>
    <t>25.78</t>
  </si>
  <si>
    <t>22.86</t>
  </si>
  <si>
    <t>23.83</t>
  </si>
  <si>
    <t>24.10w</t>
  </si>
  <si>
    <t>Vaitiekus</t>
  </si>
  <si>
    <t>2001-06-16</t>
  </si>
  <si>
    <t>Vitalis</t>
  </si>
  <si>
    <t>Deikus</t>
  </si>
  <si>
    <t>25.19</t>
  </si>
  <si>
    <t>Mackevičius</t>
  </si>
  <si>
    <t>2003-06-08</t>
  </si>
  <si>
    <t>24.93</t>
  </si>
  <si>
    <t>23.05</t>
  </si>
  <si>
    <t>24.30</t>
  </si>
  <si>
    <t>26.08</t>
  </si>
  <si>
    <t>23.62</t>
  </si>
  <si>
    <t>23.73</t>
  </si>
  <si>
    <t>23.27</t>
  </si>
  <si>
    <t>24.45</t>
  </si>
  <si>
    <t>24.87</t>
  </si>
  <si>
    <t>26.82w</t>
  </si>
  <si>
    <t>24.16</t>
  </si>
  <si>
    <t>23.51</t>
  </si>
  <si>
    <t>Kavaliauskas</t>
  </si>
  <si>
    <t>24.82</t>
  </si>
  <si>
    <t>23.56</t>
  </si>
  <si>
    <t>Rez.p.b.</t>
  </si>
  <si>
    <t>Disko metimas vyrams</t>
  </si>
  <si>
    <t>(Įrankio svoris 1,75 kg)</t>
  </si>
  <si>
    <t>Alekna</t>
  </si>
  <si>
    <t>„Jusis Training“</t>
  </si>
  <si>
    <t>M.Jusis</t>
  </si>
  <si>
    <t>57.67</t>
  </si>
  <si>
    <t>Miliauskas</t>
  </si>
  <si>
    <t>2000-10-21</t>
  </si>
  <si>
    <t>Sviataslau</t>
  </si>
  <si>
    <t>Varantsou</t>
  </si>
  <si>
    <t>2000-07-02</t>
  </si>
  <si>
    <t>2002-09-18</t>
  </si>
  <si>
    <t>51.16</t>
  </si>
  <si>
    <t>Tautvydas</t>
  </si>
  <si>
    <t>Peleckis</t>
  </si>
  <si>
    <t>2001-08-17</t>
  </si>
  <si>
    <t>R.Kondratienė</t>
  </si>
  <si>
    <t>48.15</t>
  </si>
  <si>
    <t>45.78</t>
  </si>
  <si>
    <t>Čereškevičius</t>
  </si>
  <si>
    <t>2002-03-27</t>
  </si>
  <si>
    <t>Makaravičius</t>
  </si>
  <si>
    <t>K.Giedraitis</t>
  </si>
  <si>
    <t>45.43</t>
  </si>
  <si>
    <t>3000m kl. bėgimas vyrams</t>
  </si>
  <si>
    <t>11:31.89</t>
  </si>
  <si>
    <t>Rasimas</t>
  </si>
  <si>
    <t>2003-04-06</t>
  </si>
  <si>
    <t>Valdas</t>
  </si>
  <si>
    <t>Palubinskas</t>
  </si>
  <si>
    <t>2001-04-16</t>
  </si>
  <si>
    <t>A.Ulinskas</t>
  </si>
  <si>
    <t>Kutavičius</t>
  </si>
  <si>
    <t>2001-12-29</t>
  </si>
  <si>
    <t>M.Malinauskas</t>
  </si>
  <si>
    <t>Venckus</t>
  </si>
  <si>
    <t>2003-04-07</t>
  </si>
  <si>
    <t>Janiulis</t>
  </si>
  <si>
    <t>P.Šaučikovas, M.Malinauskas</t>
  </si>
  <si>
    <t>3000m kl. bėgimas moterims</t>
  </si>
  <si>
    <t>Maya</t>
  </si>
  <si>
    <t>Tonkikh</t>
  </si>
  <si>
    <t>2001-07-12</t>
  </si>
  <si>
    <t>Simona</t>
  </si>
  <si>
    <t>Sendrevičiūtė</t>
  </si>
  <si>
    <t>2000-09-01</t>
  </si>
  <si>
    <t>Neda</t>
  </si>
  <si>
    <t>Dovidaitytė</t>
  </si>
  <si>
    <t>Trišuolis moterys</t>
  </si>
  <si>
    <t>12.17</t>
  </si>
  <si>
    <t>0,8</t>
  </si>
  <si>
    <t>-0,3</t>
  </si>
  <si>
    <t>1,6</t>
  </si>
  <si>
    <t>1,7</t>
  </si>
  <si>
    <t>-0,2</t>
  </si>
  <si>
    <t>1,2</t>
  </si>
  <si>
    <t>1,4</t>
  </si>
  <si>
    <t>0,7</t>
  </si>
  <si>
    <t>11.70</t>
  </si>
  <si>
    <t>-0,6</t>
  </si>
  <si>
    <t>0,2</t>
  </si>
  <si>
    <t>02,4</t>
  </si>
  <si>
    <t xml:space="preserve">T.Krasauskienė, </t>
  </si>
  <si>
    <t>3,2</t>
  </si>
  <si>
    <t>3,0</t>
  </si>
  <si>
    <t>1,1</t>
  </si>
  <si>
    <t>A.Bajoras</t>
  </si>
  <si>
    <t>Kudirkaitė</t>
  </si>
  <si>
    <t>2002-10-04</t>
  </si>
  <si>
    <t>10.50</t>
  </si>
  <si>
    <t>2,2</t>
  </si>
  <si>
    <t>2,0</t>
  </si>
  <si>
    <t>-0,4</t>
  </si>
  <si>
    <t>2,8</t>
  </si>
  <si>
    <t>1,3</t>
  </si>
  <si>
    <t>-0,8</t>
  </si>
  <si>
    <t>0,4</t>
  </si>
  <si>
    <t>-0,0</t>
  </si>
  <si>
    <t>6,1</t>
  </si>
  <si>
    <t>0,1</t>
  </si>
  <si>
    <t>5000 m bėgimas vyrams</t>
  </si>
  <si>
    <t>14:58.51</t>
  </si>
  <si>
    <t>Faustas</t>
  </si>
  <si>
    <t>2000-09-12</t>
  </si>
  <si>
    <t>Kostas</t>
  </si>
  <si>
    <t>Dagys</t>
  </si>
  <si>
    <t>2002-05-25</t>
  </si>
  <si>
    <t>Staskevičius</t>
  </si>
  <si>
    <t>V.Gumauskas, A.Klebauskas</t>
  </si>
  <si>
    <t>2019 m. birželio 21-22 d.</t>
  </si>
  <si>
    <t>KOMANDINIAI REZULTATAI</t>
  </si>
  <si>
    <t>Miestai:</t>
  </si>
  <si>
    <t>Rajonai ir savivaldybės:</t>
  </si>
  <si>
    <t>I grupė</t>
  </si>
  <si>
    <t>Vilnius-1</t>
  </si>
  <si>
    <t>167</t>
  </si>
  <si>
    <t>Kaunas-1</t>
  </si>
  <si>
    <t>139</t>
  </si>
  <si>
    <t>Kaunas-2</t>
  </si>
  <si>
    <t>113</t>
  </si>
  <si>
    <t>Vilnius-2</t>
  </si>
  <si>
    <t>90</t>
  </si>
  <si>
    <t>80</t>
  </si>
  <si>
    <t>II grupė</t>
  </si>
  <si>
    <t>67</t>
  </si>
  <si>
    <t>274</t>
  </si>
  <si>
    <t>Šiaulių raj.</t>
  </si>
  <si>
    <t>61</t>
  </si>
  <si>
    <t>230</t>
  </si>
  <si>
    <t>56</t>
  </si>
  <si>
    <t>154</t>
  </si>
  <si>
    <t>46</t>
  </si>
  <si>
    <t>132.5</t>
  </si>
  <si>
    <t>Vilniaus raj.</t>
  </si>
  <si>
    <t>34</t>
  </si>
  <si>
    <t>32</t>
  </si>
  <si>
    <t>27</t>
  </si>
  <si>
    <t>24</t>
  </si>
  <si>
    <t>18</t>
  </si>
  <si>
    <t>15</t>
  </si>
  <si>
    <t>14</t>
  </si>
  <si>
    <t>13</t>
  </si>
  <si>
    <t>Varžybų vyr. teisėjas</t>
  </si>
  <si>
    <t>JŪRATĖ STRUMSKYTĖ RAIZGŪNĖ (Nacionalinė kategorija)</t>
  </si>
  <si>
    <t>Varžybų vyr. sekretorius</t>
  </si>
  <si>
    <t>ALFONSAS BULIUOLIS  (Tarptautinė kategorija)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</si>
</sst>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#,##0\ &quot;Lt&quot;;[Red]\-#,##0\ &quot;Lt&quot;"/>
    <numFmt numFmtId="165" formatCode="_-* #,##0.00\ &quot;Lt&quot;_-;\-* #,##0.00\ &quot;Lt&quot;_-;_-* &quot;-&quot;??\ &quot;Lt&quot;_-;_-@_-"/>
    <numFmt numFmtId="166" formatCode="_-* #,##0.00\ _L_t_-;\-* #,##0.00\ _L_t_-;_-* &quot;-&quot;??\ _L_t_-;_-@_-"/>
    <numFmt numFmtId="167" formatCode="#,##0;\-#,##0;&quot;-&quot;"/>
    <numFmt numFmtId="168" formatCode="#,##0;\-#,##0;\-"/>
    <numFmt numFmtId="169" formatCode="#,##0.00;\-#,##0.00;&quot;-&quot;"/>
    <numFmt numFmtId="170" formatCode="#,##0.00;\-#,##0.00;\-"/>
    <numFmt numFmtId="171" formatCode="#,##0%;\-#,##0%;&quot;- &quot;"/>
    <numFmt numFmtId="172" formatCode="#,##0.0%;\-#,##0.0%;&quot;- &quot;"/>
    <numFmt numFmtId="173" formatCode="#,##0.00%;\-#,##0.00%;&quot;- &quot;"/>
    <numFmt numFmtId="174" formatCode="#,##0.0;\-#,##0.0;&quot;-&quot;"/>
    <numFmt numFmtId="175" formatCode="#,##0.0;\-#,##0.0;\-"/>
    <numFmt numFmtId="176" formatCode="_(* #,##0.00_);_(* \(#,##0.00\);_(* &quot;-&quot;??_);_(@_)"/>
    <numFmt numFmtId="177" formatCode="_-* #,##0_-;\-* #,##0_-;_-* &quot;-&quot;_-;_-@_-"/>
    <numFmt numFmtId="178" formatCode="_-* #,##0.00_-;\-* #,##0.00_-;_-* &quot;-&quot;??_-;_-@_-"/>
    <numFmt numFmtId="179" formatCode="[Red]0%;[Red]\(0%\)"/>
    <numFmt numFmtId="180" formatCode="yyyy\-mm\-dd;@"/>
    <numFmt numFmtId="181" formatCode="m:ss.00"/>
    <numFmt numFmtId="182" formatCode="[$-FC27]yyyy\ &quot;m.&quot;\ mmmm\ d\ &quot;d.&quot;;@"/>
    <numFmt numFmtId="183" formatCode="[m]:ss.00"/>
    <numFmt numFmtId="184" formatCode="hh:mm;@"/>
    <numFmt numFmtId="185" formatCode="0.0"/>
    <numFmt numFmtId="186" formatCode="yyyy/mm/dd;@"/>
    <numFmt numFmtId="187" formatCode="0%;\(0%\)"/>
    <numFmt numFmtId="188" formatCode="0.00\ %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000"/>
    <numFmt numFmtId="194" formatCode="ss.00"/>
    <numFmt numFmtId="195" formatCode="mm:ss.00"/>
    <numFmt numFmtId="196" formatCode="#,##0.00&quot; &quot;[$Lt-427];[Red]&quot;-&quot;#,##0.00&quot; &quot;[$Lt-427]"/>
  </numFmts>
  <fonts count="13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Times New Roman"/>
      <family val="1"/>
    </font>
    <font>
      <sz val="10"/>
      <name val="Arial"/>
      <family val="2"/>
      <charset val="186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86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Times New Roman"/>
      <family val="1"/>
      <charset val="186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11"/>
      <color indexed="62"/>
      <name val="Calibri"/>
      <family val="2"/>
    </font>
    <font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8"/>
      <name val="Arial Narrow"/>
      <family val="2"/>
    </font>
    <font>
      <sz val="10"/>
      <color indexed="8"/>
      <name val="Times New Roman"/>
      <family val="2"/>
      <charset val="186"/>
    </font>
    <font>
      <sz val="10"/>
      <name val="Arial"/>
      <family val="2"/>
      <charset val="204"/>
    </font>
    <font>
      <sz val="11"/>
      <name val="Arial"/>
      <family val="2"/>
    </font>
    <font>
      <sz val="10"/>
      <name val="TimesLT"/>
    </font>
    <font>
      <sz val="10"/>
      <name val="TimesLT"/>
      <charset val="186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86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  <charset val="186"/>
    </font>
    <font>
      <b/>
      <i/>
      <sz val="10"/>
      <name val="Times New Roman"/>
      <family val="1"/>
    </font>
    <font>
      <sz val="6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1"/>
      <name val="Times New Roman"/>
      <family val="1"/>
    </font>
    <font>
      <sz val="10"/>
      <name val="Times New Roman"/>
      <family val="1"/>
      <charset val="186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  <charset val="186"/>
    </font>
    <font>
      <sz val="6"/>
      <name val="Times New Roman"/>
      <family val="1"/>
    </font>
    <font>
      <sz val="16"/>
      <name val="Times New Roman"/>
      <family val="1"/>
      <charset val="186"/>
    </font>
    <font>
      <sz val="11"/>
      <name val="Times New Roman"/>
      <family val="1"/>
    </font>
    <font>
      <sz val="11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5"/>
      <name val="Times New Roman"/>
      <family val="1"/>
    </font>
    <font>
      <b/>
      <i/>
      <sz val="20"/>
      <name val="Times New Roman"/>
      <family val="1"/>
      <charset val="186"/>
    </font>
    <font>
      <sz val="20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</font>
    <font>
      <b/>
      <sz val="10"/>
      <color indexed="9"/>
      <name val="Times New Roman"/>
      <family val="1"/>
    </font>
    <font>
      <b/>
      <sz val="7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indexed="8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048">
    <xf numFmtId="0" fontId="0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67" fontId="30" fillId="0" borderId="0" applyFill="0" applyBorder="0" applyAlignment="0"/>
    <xf numFmtId="168" fontId="30" fillId="0" borderId="0" applyFill="0" applyBorder="0" applyAlignment="0"/>
    <xf numFmtId="168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72" fontId="30" fillId="0" borderId="0" applyFill="0" applyBorder="0" applyAlignment="0"/>
    <xf numFmtId="173" fontId="30" fillId="0" borderId="0" applyFill="0" applyBorder="0" applyAlignment="0"/>
    <xf numFmtId="167" fontId="30" fillId="0" borderId="0" applyFill="0" applyBorder="0" applyAlignment="0"/>
    <xf numFmtId="168" fontId="30" fillId="0" borderId="0" applyFill="0" applyBorder="0" applyAlignment="0"/>
    <xf numFmtId="168" fontId="30" fillId="0" borderId="0" applyFill="0" applyBorder="0" applyAlignment="0"/>
    <xf numFmtId="174" fontId="30" fillId="0" borderId="0" applyFill="0" applyBorder="0" applyAlignment="0"/>
    <xf numFmtId="175" fontId="30" fillId="0" borderId="0" applyFill="0" applyBorder="0" applyAlignment="0"/>
    <xf numFmtId="175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170" fontId="30" fillId="0" borderId="0" applyFill="0" applyBorder="0" applyAlignment="0"/>
    <xf numFmtId="0" fontId="31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3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167" fontId="14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4" fontId="30" fillId="0" borderId="0" applyFill="0" applyBorder="0" applyAlignment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7" fontId="35" fillId="0" borderId="0" applyFill="0" applyBorder="0" applyAlignment="0"/>
    <xf numFmtId="168" fontId="35" fillId="0" borderId="0" applyFill="0" applyBorder="0" applyAlignment="0"/>
    <xf numFmtId="168" fontId="35" fillId="0" borderId="0" applyFill="0" applyBorder="0" applyAlignment="0"/>
    <xf numFmtId="169" fontId="35" fillId="0" borderId="0" applyFill="0" applyBorder="0" applyAlignment="0"/>
    <xf numFmtId="170" fontId="35" fillId="0" borderId="0" applyFill="0" applyBorder="0" applyAlignment="0"/>
    <xf numFmtId="170" fontId="35" fillId="0" borderId="0" applyFill="0" applyBorder="0" applyAlignment="0"/>
    <xf numFmtId="167" fontId="35" fillId="0" borderId="0" applyFill="0" applyBorder="0" applyAlignment="0"/>
    <xf numFmtId="168" fontId="35" fillId="0" borderId="0" applyFill="0" applyBorder="0" applyAlignment="0"/>
    <xf numFmtId="168" fontId="35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5" fontId="35" fillId="0" borderId="0" applyFill="0" applyBorder="0" applyAlignment="0"/>
    <xf numFmtId="169" fontId="35" fillId="0" borderId="0" applyFill="0" applyBorder="0" applyAlignment="0"/>
    <xf numFmtId="170" fontId="35" fillId="0" borderId="0" applyFill="0" applyBorder="0" applyAlignment="0"/>
    <xf numFmtId="170" fontId="35" fillId="0" borderId="0" applyFill="0" applyBorder="0" applyAlignment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38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5" applyNumberFormat="0" applyAlignment="0" applyProtection="0">
      <alignment horizontal="left" vertical="center"/>
    </xf>
    <xf numFmtId="0" fontId="40" fillId="0" borderId="22" applyNumberFormat="0" applyAlignment="0" applyProtection="0"/>
    <xf numFmtId="0" fontId="40" fillId="0" borderId="5" applyNumberFormat="0" applyAlignment="0" applyProtection="0">
      <alignment horizontal="left" vertical="center"/>
    </xf>
    <xf numFmtId="0" fontId="40" fillId="0" borderId="23">
      <alignment horizontal="left" vertical="center"/>
    </xf>
    <xf numFmtId="0" fontId="40" fillId="0" borderId="24">
      <alignment horizontal="left" vertical="center"/>
    </xf>
    <xf numFmtId="0" fontId="40" fillId="0" borderId="23">
      <alignment horizontal="left" vertical="center"/>
    </xf>
    <xf numFmtId="0" fontId="41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2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0" fontId="39" fillId="24" borderId="14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7" fillId="7" borderId="20" applyNumberFormat="0" applyAlignment="0" applyProtection="0"/>
    <xf numFmtId="0" fontId="48" fillId="7" borderId="20" applyNumberFormat="0" applyAlignment="0" applyProtection="0"/>
    <xf numFmtId="0" fontId="48" fillId="7" borderId="20" applyNumberFormat="0" applyAlignment="0" applyProtection="0"/>
    <xf numFmtId="0" fontId="48" fillId="7" borderId="20" applyNumberFormat="0" applyAlignment="0" applyProtection="0"/>
    <xf numFmtId="0" fontId="47" fillId="7" borderId="20" applyNumberFormat="0" applyAlignment="0" applyProtection="0"/>
    <xf numFmtId="0" fontId="49" fillId="0" borderId="0"/>
    <xf numFmtId="0" fontId="3" fillId="0" borderId="0"/>
    <xf numFmtId="0" fontId="21" fillId="0" borderId="0"/>
    <xf numFmtId="0" fontId="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5" applyNumberFormat="0" applyAlignment="0" applyProtection="0"/>
    <xf numFmtId="0" fontId="51" fillId="20" borderId="25" applyNumberFormat="0" applyAlignment="0" applyProtection="0"/>
    <xf numFmtId="0" fontId="51" fillId="20" borderId="25" applyNumberFormat="0" applyAlignment="0" applyProtection="0"/>
    <xf numFmtId="167" fontId="52" fillId="0" borderId="0" applyFill="0" applyBorder="0" applyAlignment="0"/>
    <xf numFmtId="168" fontId="52" fillId="0" borderId="0" applyFill="0" applyBorder="0" applyAlignment="0"/>
    <xf numFmtId="168" fontId="52" fillId="0" borderId="0" applyFill="0" applyBorder="0" applyAlignment="0"/>
    <xf numFmtId="169" fontId="52" fillId="0" borderId="0" applyFill="0" applyBorder="0" applyAlignment="0"/>
    <xf numFmtId="170" fontId="52" fillId="0" borderId="0" applyFill="0" applyBorder="0" applyAlignment="0"/>
    <xf numFmtId="170" fontId="52" fillId="0" borderId="0" applyFill="0" applyBorder="0" applyAlignment="0"/>
    <xf numFmtId="167" fontId="52" fillId="0" borderId="0" applyFill="0" applyBorder="0" applyAlignment="0"/>
    <xf numFmtId="168" fontId="52" fillId="0" borderId="0" applyFill="0" applyBorder="0" applyAlignment="0"/>
    <xf numFmtId="168" fontId="52" fillId="0" borderId="0" applyFill="0" applyBorder="0" applyAlignment="0"/>
    <xf numFmtId="174" fontId="52" fillId="0" borderId="0" applyFill="0" applyBorder="0" applyAlignment="0"/>
    <xf numFmtId="175" fontId="52" fillId="0" borderId="0" applyFill="0" applyBorder="0" applyAlignment="0"/>
    <xf numFmtId="175" fontId="52" fillId="0" borderId="0" applyFill="0" applyBorder="0" applyAlignment="0"/>
    <xf numFmtId="169" fontId="52" fillId="0" borderId="0" applyFill="0" applyBorder="0" applyAlignment="0"/>
    <xf numFmtId="170" fontId="52" fillId="0" borderId="0" applyFill="0" applyBorder="0" applyAlignment="0"/>
    <xf numFmtId="170" fontId="52" fillId="0" borderId="0" applyFill="0" applyBorder="0" applyAlignment="0"/>
    <xf numFmtId="0" fontId="53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179" fontId="57" fillId="0" borderId="0"/>
    <xf numFmtId="179" fontId="58" fillId="0" borderId="0"/>
    <xf numFmtId="179" fontId="58" fillId="0" borderId="0"/>
    <xf numFmtId="179" fontId="58" fillId="0" borderId="0"/>
    <xf numFmtId="179" fontId="57" fillId="0" borderId="0"/>
    <xf numFmtId="0" fontId="3" fillId="0" borderId="0"/>
    <xf numFmtId="0" fontId="3" fillId="0" borderId="0"/>
    <xf numFmtId="21" fontId="21" fillId="0" borderId="0"/>
    <xf numFmtId="180" fontId="21" fillId="0" borderId="0"/>
    <xf numFmtId="0" fontId="3" fillId="0" borderId="0"/>
    <xf numFmtId="180" fontId="21" fillId="0" borderId="0"/>
    <xf numFmtId="180" fontId="21" fillId="0" borderId="0"/>
    <xf numFmtId="180" fontId="21" fillId="0" borderId="0"/>
    <xf numFmtId="0" fontId="3" fillId="0" borderId="0"/>
    <xf numFmtId="180" fontId="21" fillId="0" borderId="0"/>
    <xf numFmtId="0" fontId="3" fillId="0" borderId="0"/>
    <xf numFmtId="0" fontId="3" fillId="0" borderId="0"/>
    <xf numFmtId="180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21" fontId="21" fillId="0" borderId="0"/>
    <xf numFmtId="21" fontId="21" fillId="0" borderId="0"/>
    <xf numFmtId="0" fontId="3" fillId="0" borderId="0"/>
    <xf numFmtId="180" fontId="21" fillId="0" borderId="0"/>
    <xf numFmtId="180" fontId="21" fillId="0" borderId="0"/>
    <xf numFmtId="21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3" fillId="0" borderId="0"/>
    <xf numFmtId="180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0" fontId="14" fillId="0" borderId="0"/>
    <xf numFmtId="0" fontId="14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21" fontId="21" fillId="0" borderId="0"/>
    <xf numFmtId="21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3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0" fontId="3" fillId="0" borderId="0"/>
    <xf numFmtId="180" fontId="21" fillId="0" borderId="0"/>
    <xf numFmtId="180" fontId="21" fillId="0" borderId="0"/>
    <xf numFmtId="0" fontId="3" fillId="0" borderId="0"/>
    <xf numFmtId="0" fontId="14" fillId="0" borderId="0"/>
    <xf numFmtId="180" fontId="21" fillId="0" borderId="0"/>
    <xf numFmtId="0" fontId="14" fillId="0" borderId="0"/>
    <xf numFmtId="0" fontId="14" fillId="0" borderId="0"/>
    <xf numFmtId="0" fontId="14" fillId="0" borderId="0"/>
    <xf numFmtId="180" fontId="21" fillId="0" borderId="0"/>
    <xf numFmtId="0" fontId="14" fillId="0" borderId="0"/>
    <xf numFmtId="180" fontId="21" fillId="0" borderId="0"/>
    <xf numFmtId="180" fontId="21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180" fontId="21" fillId="0" borderId="0"/>
    <xf numFmtId="0" fontId="3" fillId="0" borderId="0"/>
    <xf numFmtId="180" fontId="21" fillId="0" borderId="0"/>
    <xf numFmtId="180" fontId="21" fillId="0" borderId="0"/>
    <xf numFmtId="0" fontId="3" fillId="0" borderId="0"/>
    <xf numFmtId="180" fontId="21" fillId="0" borderId="0"/>
    <xf numFmtId="0" fontId="14" fillId="0" borderId="0"/>
    <xf numFmtId="0" fontId="14" fillId="0" borderId="0"/>
    <xf numFmtId="180" fontId="21" fillId="0" borderId="0"/>
    <xf numFmtId="0" fontId="3" fillId="0" borderId="0"/>
    <xf numFmtId="180" fontId="21" fillId="0" borderId="0"/>
    <xf numFmtId="0" fontId="20" fillId="0" borderId="0"/>
    <xf numFmtId="0" fontId="3" fillId="0" borderId="0"/>
    <xf numFmtId="0" fontId="14" fillId="0" borderId="0"/>
    <xf numFmtId="180" fontId="21" fillId="0" borderId="0"/>
    <xf numFmtId="0" fontId="14" fillId="0" borderId="0"/>
    <xf numFmtId="0" fontId="14" fillId="0" borderId="0"/>
    <xf numFmtId="0" fontId="14" fillId="0" borderId="0"/>
    <xf numFmtId="180" fontId="21" fillId="0" borderId="0"/>
    <xf numFmtId="0" fontId="14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180" fontId="21" fillId="0" borderId="0"/>
    <xf numFmtId="0" fontId="20" fillId="0" borderId="0"/>
    <xf numFmtId="0" fontId="20" fillId="0" borderId="0"/>
    <xf numFmtId="0" fontId="20" fillId="0" borderId="0"/>
    <xf numFmtId="180" fontId="21" fillId="0" borderId="0"/>
    <xf numFmtId="180" fontId="21" fillId="0" borderId="0"/>
    <xf numFmtId="0" fontId="3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180" fontId="21" fillId="0" borderId="0"/>
    <xf numFmtId="180" fontId="21" fillId="0" borderId="0"/>
    <xf numFmtId="180" fontId="21" fillId="0" borderId="0"/>
    <xf numFmtId="0" fontId="3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3" fillId="0" borderId="0"/>
    <xf numFmtId="0" fontId="3" fillId="0" borderId="0"/>
    <xf numFmtId="180" fontId="21" fillId="0" borderId="0"/>
    <xf numFmtId="0" fontId="3" fillId="0" borderId="0"/>
    <xf numFmtId="0" fontId="3" fillId="0" borderId="0"/>
    <xf numFmtId="0" fontId="3" fillId="0" borderId="0"/>
    <xf numFmtId="18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59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0" fontId="21" fillId="0" borderId="0"/>
    <xf numFmtId="0" fontId="3" fillId="0" borderId="0"/>
    <xf numFmtId="180" fontId="21" fillId="0" borderId="0"/>
    <xf numFmtId="180" fontId="21" fillId="0" borderId="0"/>
    <xf numFmtId="180" fontId="21" fillId="0" borderId="0"/>
    <xf numFmtId="0" fontId="3" fillId="0" borderId="0"/>
    <xf numFmtId="0" fontId="3" fillId="0" borderId="0"/>
    <xf numFmtId="0" fontId="3" fillId="0" borderId="0"/>
    <xf numFmtId="180" fontId="21" fillId="0" borderId="0"/>
    <xf numFmtId="0" fontId="14" fillId="0" borderId="0"/>
    <xf numFmtId="180" fontId="21" fillId="0" borderId="0"/>
    <xf numFmtId="18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0" fontId="3" fillId="0" borderId="0"/>
    <xf numFmtId="0" fontId="60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1" fontId="3" fillId="0" borderId="0"/>
    <xf numFmtId="181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0" fontId="3" fillId="0" borderId="0"/>
    <xf numFmtId="182" fontId="3" fillId="0" borderId="0"/>
    <xf numFmtId="180" fontId="21" fillId="0" borderId="0"/>
    <xf numFmtId="180" fontId="3" fillId="0" borderId="0"/>
    <xf numFmtId="180" fontId="3" fillId="0" borderId="0"/>
    <xf numFmtId="180" fontId="3" fillId="0" borderId="0"/>
    <xf numFmtId="180" fontId="21" fillId="0" borderId="0"/>
    <xf numFmtId="180" fontId="21" fillId="0" borderId="0"/>
    <xf numFmtId="180" fontId="21" fillId="0" borderId="0"/>
    <xf numFmtId="180" fontId="3" fillId="0" borderId="0"/>
    <xf numFmtId="0" fontId="14" fillId="0" borderId="0"/>
    <xf numFmtId="0" fontId="14" fillId="0" borderId="0"/>
    <xf numFmtId="180" fontId="3" fillId="0" borderId="0"/>
    <xf numFmtId="0" fontId="60" fillId="0" borderId="0"/>
    <xf numFmtId="0" fontId="60" fillId="0" borderId="0"/>
    <xf numFmtId="0" fontId="60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60" fillId="0" borderId="0"/>
    <xf numFmtId="180" fontId="21" fillId="0" borderId="0"/>
    <xf numFmtId="180" fontId="21" fillId="0" borderId="0"/>
    <xf numFmtId="172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2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2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2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64" fontId="21" fillId="0" borderId="0"/>
    <xf numFmtId="182" fontId="21" fillId="0" borderId="0"/>
    <xf numFmtId="182" fontId="21" fillId="0" borderId="0"/>
    <xf numFmtId="164" fontId="21" fillId="0" borderId="0"/>
    <xf numFmtId="182" fontId="21" fillId="0" borderId="0"/>
    <xf numFmtId="179" fontId="21" fillId="0" borderId="0"/>
    <xf numFmtId="183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77" fontId="21" fillId="0" borderId="0"/>
    <xf numFmtId="177" fontId="21" fillId="0" borderId="0"/>
    <xf numFmtId="179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2" fontId="21" fillId="0" borderId="0"/>
    <xf numFmtId="182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60" fillId="0" borderId="0"/>
    <xf numFmtId="180" fontId="21" fillId="0" borderId="0"/>
    <xf numFmtId="180" fontId="21" fillId="0" borderId="0"/>
    <xf numFmtId="0" fontId="14" fillId="0" borderId="0"/>
    <xf numFmtId="182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180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0" fontId="60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/>
    <xf numFmtId="181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80" fontId="3" fillId="0" borderId="0"/>
    <xf numFmtId="180" fontId="3" fillId="0" borderId="0"/>
    <xf numFmtId="0" fontId="3" fillId="0" borderId="0"/>
    <xf numFmtId="180" fontId="3" fillId="0" borderId="0"/>
    <xf numFmtId="180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1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3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20" fillId="0" borderId="0"/>
    <xf numFmtId="0" fontId="61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21" fillId="0" borderId="0"/>
    <xf numFmtId="0" fontId="49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180" fontId="3" fillId="0" borderId="0"/>
    <xf numFmtId="180" fontId="3" fillId="0" borderId="0"/>
    <xf numFmtId="21" fontId="3" fillId="0" borderId="0"/>
    <xf numFmtId="0" fontId="30" fillId="0" borderId="0"/>
    <xf numFmtId="18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3" fillId="0" borderId="0"/>
    <xf numFmtId="180" fontId="3" fillId="0" borderId="0"/>
    <xf numFmtId="21" fontId="3" fillId="0" borderId="0"/>
    <xf numFmtId="180" fontId="3" fillId="0" borderId="0"/>
    <xf numFmtId="0" fontId="21" fillId="0" borderId="0"/>
    <xf numFmtId="0" fontId="21" fillId="0" borderId="0"/>
    <xf numFmtId="0" fontId="3" fillId="0" borderId="0"/>
    <xf numFmtId="180" fontId="3" fillId="0" borderId="0"/>
    <xf numFmtId="180" fontId="3" fillId="0" borderId="0"/>
    <xf numFmtId="0" fontId="3" fillId="0" borderId="0"/>
    <xf numFmtId="180" fontId="3" fillId="0" borderId="0"/>
    <xf numFmtId="180" fontId="3" fillId="0" borderId="0"/>
    <xf numFmtId="0" fontId="30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0" fontId="30" fillId="0" borderId="0"/>
    <xf numFmtId="0" fontId="14" fillId="0" borderId="0"/>
    <xf numFmtId="0" fontId="14" fillId="0" borderId="0"/>
    <xf numFmtId="0" fontId="21" fillId="0" borderId="0"/>
    <xf numFmtId="0" fontId="49" fillId="0" borderId="0"/>
    <xf numFmtId="0" fontId="1" fillId="0" borderId="0"/>
    <xf numFmtId="0" fontId="62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21" fontId="21" fillId="0" borderId="0"/>
    <xf numFmtId="0" fontId="3" fillId="0" borderId="0"/>
    <xf numFmtId="0" fontId="21" fillId="0" borderId="0"/>
    <xf numFmtId="185" fontId="21" fillId="0" borderId="0"/>
    <xf numFmtId="185" fontId="21" fillId="0" borderId="0"/>
    <xf numFmtId="185" fontId="21" fillId="0" borderId="0"/>
    <xf numFmtId="185" fontId="21" fillId="0" borderId="0"/>
    <xf numFmtId="185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1" fontId="21" fillId="0" borderId="0"/>
    <xf numFmtId="21" fontId="21" fillId="0" borderId="0"/>
    <xf numFmtId="21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21" fontId="21" fillId="0" borderId="0"/>
    <xf numFmtId="18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21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21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21" fontId="21" fillId="0" borderId="0"/>
    <xf numFmtId="180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180" fontId="21" fillId="0" borderId="0"/>
    <xf numFmtId="0" fontId="3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4" fillId="0" borderId="0"/>
    <xf numFmtId="0" fontId="3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21" fillId="0" borderId="0"/>
    <xf numFmtId="0" fontId="20" fillId="0" borderId="0"/>
    <xf numFmtId="0" fontId="63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3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186" fontId="21" fillId="0" borderId="0"/>
    <xf numFmtId="180" fontId="21" fillId="0" borderId="0"/>
    <xf numFmtId="0" fontId="3" fillId="0" borderId="0"/>
    <xf numFmtId="0" fontId="1" fillId="0" borderId="0"/>
    <xf numFmtId="0" fontId="21" fillId="0" borderId="0"/>
    <xf numFmtId="0" fontId="3" fillId="0" borderId="0"/>
    <xf numFmtId="0" fontId="14" fillId="0" borderId="0"/>
    <xf numFmtId="21" fontId="21" fillId="0" borderId="0"/>
    <xf numFmtId="0" fontId="14" fillId="0" borderId="0"/>
    <xf numFmtId="0" fontId="3" fillId="0" borderId="0"/>
    <xf numFmtId="180" fontId="21" fillId="0" borderId="0"/>
    <xf numFmtId="0" fontId="21" fillId="0" borderId="0"/>
    <xf numFmtId="0" fontId="14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21" fontId="21" fillId="0" borderId="0"/>
    <xf numFmtId="0" fontId="14" fillId="0" borderId="0"/>
    <xf numFmtId="0" fontId="21" fillId="0" borderId="0"/>
    <xf numFmtId="21" fontId="21" fillId="0" borderId="0"/>
    <xf numFmtId="180" fontId="21" fillId="0" borderId="0"/>
    <xf numFmtId="0" fontId="3" fillId="0" borderId="0"/>
    <xf numFmtId="0" fontId="21" fillId="0" borderId="0"/>
    <xf numFmtId="180" fontId="21" fillId="0" borderId="0"/>
    <xf numFmtId="180" fontId="21" fillId="0" borderId="0"/>
    <xf numFmtId="180" fontId="21" fillId="0" borderId="0"/>
    <xf numFmtId="0" fontId="21" fillId="0" borderId="0"/>
    <xf numFmtId="18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21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21" fontId="21" fillId="0" borderId="0"/>
    <xf numFmtId="21" fontId="21" fillId="0" borderId="0"/>
    <xf numFmtId="0" fontId="21" fillId="0" borderId="0"/>
    <xf numFmtId="0" fontId="21" fillId="0" borderId="0"/>
    <xf numFmtId="0" fontId="21" fillId="0" borderId="0"/>
    <xf numFmtId="2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49" fillId="0" borderId="0"/>
    <xf numFmtId="0" fontId="3" fillId="27" borderId="27" applyNumberFormat="0" applyFont="0" applyAlignment="0" applyProtection="0"/>
    <xf numFmtId="0" fontId="64" fillId="20" borderId="25" applyNumberFormat="0" applyAlignment="0" applyProtection="0"/>
    <xf numFmtId="0" fontId="51" fillId="20" borderId="25" applyNumberFormat="0" applyAlignment="0" applyProtection="0"/>
    <xf numFmtId="0" fontId="51" fillId="20" borderId="25" applyNumberFormat="0" applyAlignment="0" applyProtection="0"/>
    <xf numFmtId="0" fontId="3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3" fillId="0" borderId="0"/>
    <xf numFmtId="0" fontId="14" fillId="0" borderId="0"/>
    <xf numFmtId="0" fontId="21" fillId="27" borderId="27" applyNumberFormat="0" applyFon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87" fontId="14" fillId="0" borderId="0" applyFont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10" fontId="3" fillId="0" borderId="0" applyFont="0" applyFill="0" applyBorder="0" applyAlignment="0" applyProtection="0"/>
    <xf numFmtId="188" fontId="3" fillId="0" borderId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88" fontId="3" fillId="0" borderId="0" applyFill="0" applyBorder="0" applyAlignment="0" applyProtection="0"/>
    <xf numFmtId="167" fontId="66" fillId="0" borderId="0" applyFill="0" applyBorder="0" applyAlignment="0"/>
    <xf numFmtId="168" fontId="66" fillId="0" borderId="0" applyFill="0" applyBorder="0" applyAlignment="0"/>
    <xf numFmtId="168" fontId="66" fillId="0" borderId="0" applyFill="0" applyBorder="0" applyAlignment="0"/>
    <xf numFmtId="169" fontId="66" fillId="0" borderId="0" applyFill="0" applyBorder="0" applyAlignment="0"/>
    <xf numFmtId="170" fontId="66" fillId="0" borderId="0" applyFill="0" applyBorder="0" applyAlignment="0"/>
    <xf numFmtId="170" fontId="66" fillId="0" borderId="0" applyFill="0" applyBorder="0" applyAlignment="0"/>
    <xf numFmtId="167" fontId="66" fillId="0" borderId="0" applyFill="0" applyBorder="0" applyAlignment="0"/>
    <xf numFmtId="168" fontId="66" fillId="0" borderId="0" applyFill="0" applyBorder="0" applyAlignment="0"/>
    <xf numFmtId="168" fontId="66" fillId="0" borderId="0" applyFill="0" applyBorder="0" applyAlignment="0"/>
    <xf numFmtId="174" fontId="66" fillId="0" borderId="0" applyFill="0" applyBorder="0" applyAlignment="0"/>
    <xf numFmtId="175" fontId="66" fillId="0" borderId="0" applyFill="0" applyBorder="0" applyAlignment="0"/>
    <xf numFmtId="175" fontId="66" fillId="0" borderId="0" applyFill="0" applyBorder="0" applyAlignment="0"/>
    <xf numFmtId="169" fontId="66" fillId="0" borderId="0" applyFill="0" applyBorder="0" applyAlignment="0"/>
    <xf numFmtId="170" fontId="66" fillId="0" borderId="0" applyFill="0" applyBorder="0" applyAlignment="0"/>
    <xf numFmtId="170" fontId="66" fillId="0" borderId="0" applyFill="0" applyBorder="0" applyAlignment="0"/>
    <xf numFmtId="0" fontId="5" fillId="0" borderId="15" applyAlignment="0">
      <alignment horizontal="right"/>
    </xf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49" fontId="30" fillId="0" borderId="0" applyFill="0" applyBorder="0" applyAlignment="0"/>
    <xf numFmtId="189" fontId="30" fillId="0" borderId="0" applyFill="0" applyBorder="0" applyAlignment="0"/>
    <xf numFmtId="49" fontId="30" fillId="0" borderId="0" applyFill="0" applyBorder="0" applyAlignment="0"/>
    <xf numFmtId="49" fontId="30" fillId="0" borderId="0" applyFill="0" applyBorder="0" applyAlignment="0"/>
    <xf numFmtId="190" fontId="30" fillId="0" borderId="0" applyFill="0" applyBorder="0" applyAlignment="0"/>
    <xf numFmtId="49" fontId="30" fillId="0" borderId="0" applyFill="0" applyBorder="0" applyAlignment="0"/>
    <xf numFmtId="49" fontId="30" fillId="0" borderId="0" applyFill="0" applyBorder="0" applyAlignment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71" fillId="7" borderId="20" applyNumberFormat="0" applyAlignment="0" applyProtection="0"/>
    <xf numFmtId="0" fontId="72" fillId="20" borderId="25" applyNumberFormat="0" applyAlignment="0" applyProtection="0"/>
    <xf numFmtId="0" fontId="73" fillId="20" borderId="20" applyNumberFormat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8" applyNumberFormat="0" applyFill="0" applyAlignment="0" applyProtection="0"/>
    <xf numFmtId="0" fontId="78" fillId="21" borderId="21" applyNumberFormat="0" applyAlignment="0" applyProtection="0"/>
    <xf numFmtId="0" fontId="79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81" fillId="0" borderId="0"/>
    <xf numFmtId="0" fontId="82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3" fillId="27" borderId="27" applyNumberFormat="0" applyFont="0" applyAlignment="0" applyProtection="0"/>
    <xf numFmtId="0" fontId="84" fillId="0" borderId="26" applyNumberFormat="0" applyFill="0" applyAlignment="0" applyProtection="0"/>
    <xf numFmtId="0" fontId="85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4" fillId="0" borderId="0"/>
    <xf numFmtId="196" fontId="49" fillId="0" borderId="0" applyNumberFormat="0" applyBorder="0" applyProtection="0"/>
    <xf numFmtId="0" fontId="20" fillId="0" borderId="0"/>
    <xf numFmtId="0" fontId="14" fillId="0" borderId="0"/>
    <xf numFmtId="0" fontId="21" fillId="0" borderId="0"/>
    <xf numFmtId="0" fontId="123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72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2" fontId="20" fillId="0" borderId="0"/>
    <xf numFmtId="182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2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3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2" fontId="20" fillId="0" borderId="0"/>
    <xf numFmtId="182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5" fontId="20" fillId="0" borderId="0"/>
    <xf numFmtId="185" fontId="20" fillId="0" borderId="0"/>
    <xf numFmtId="185" fontId="20" fillId="0" borderId="0"/>
    <xf numFmtId="185" fontId="20" fillId="0" borderId="0"/>
    <xf numFmtId="185" fontId="20" fillId="0" borderId="0"/>
    <xf numFmtId="185" fontId="20" fillId="0" borderId="0"/>
    <xf numFmtId="18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20" fillId="0" borderId="0"/>
    <xf numFmtId="180" fontId="20" fillId="0" borderId="0"/>
    <xf numFmtId="18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21" fillId="0" borderId="0"/>
  </cellStyleXfs>
  <cellXfs count="559">
    <xf numFmtId="0" fontId="0" fillId="0" borderId="0" xfId="0"/>
    <xf numFmtId="0" fontId="2" fillId="0" borderId="0" xfId="2" applyFont="1" applyFill="1"/>
    <xf numFmtId="49" fontId="4" fillId="0" borderId="0" xfId="2" applyNumberFormat="1" applyFont="1" applyFill="1" applyAlignment="1">
      <alignment horizontal="center"/>
    </xf>
    <xf numFmtId="49" fontId="5" fillId="0" borderId="0" xfId="2" applyNumberFormat="1" applyFont="1" applyFill="1"/>
    <xf numFmtId="49" fontId="6" fillId="0" borderId="0" xfId="2" applyNumberFormat="1" applyFont="1" applyFill="1" applyAlignment="1">
      <alignment horizontal="right"/>
    </xf>
    <xf numFmtId="0" fontId="7" fillId="0" borderId="0" xfId="3" applyFont="1" applyFill="1"/>
    <xf numFmtId="0" fontId="4" fillId="0" borderId="0" xfId="1" applyFont="1" applyFill="1"/>
    <xf numFmtId="0" fontId="8" fillId="0" borderId="0" xfId="2" applyFont="1" applyFill="1" applyAlignment="1">
      <alignment vertical="center"/>
    </xf>
    <xf numFmtId="49" fontId="9" fillId="0" borderId="0" xfId="2" applyNumberFormat="1" applyFont="1" applyFill="1" applyAlignment="1">
      <alignment horizontal="right"/>
    </xf>
    <xf numFmtId="0" fontId="5" fillId="0" borderId="0" xfId="2" applyNumberFormat="1" applyFont="1" applyFill="1"/>
    <xf numFmtId="49" fontId="4" fillId="0" borderId="0" xfId="2" applyNumberFormat="1" applyFont="1" applyFill="1" applyAlignment="1">
      <alignment horizontal="left"/>
    </xf>
    <xf numFmtId="0" fontId="5" fillId="0" borderId="0" xfId="2" applyNumberFormat="1" applyFont="1" applyFill="1" applyAlignment="1">
      <alignment horizontal="center"/>
    </xf>
    <xf numFmtId="49" fontId="5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49" fontId="11" fillId="0" borderId="0" xfId="2" applyNumberFormat="1" applyFont="1" applyFill="1" applyAlignment="1">
      <alignment horizontal="right"/>
    </xf>
    <xf numFmtId="0" fontId="5" fillId="0" borderId="0" xfId="2" applyFont="1" applyFill="1"/>
    <xf numFmtId="0" fontId="9" fillId="0" borderId="0" xfId="2" applyFont="1" applyFill="1"/>
    <xf numFmtId="0" fontId="12" fillId="0" borderId="4" xfId="2" applyNumberFormat="1" applyFont="1" applyFill="1" applyBorder="1" applyAlignment="1">
      <alignment horizontal="center" vertical="center"/>
    </xf>
    <xf numFmtId="49" fontId="12" fillId="0" borderId="6" xfId="2" applyNumberFormat="1" applyFont="1" applyFill="1" applyBorder="1" applyAlignment="1">
      <alignment horizontal="right" vertical="center"/>
    </xf>
    <xf numFmtId="49" fontId="12" fillId="0" borderId="7" xfId="2" applyNumberFormat="1" applyFont="1" applyFill="1" applyBorder="1" applyAlignment="1">
      <alignment horizontal="left" vertical="center"/>
    </xf>
    <xf numFmtId="49" fontId="13" fillId="0" borderId="8" xfId="2" applyNumberFormat="1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2" fillId="0" borderId="0" xfId="2" applyFont="1" applyFill="1"/>
    <xf numFmtId="0" fontId="5" fillId="0" borderId="14" xfId="3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left" vertical="center"/>
    </xf>
    <xf numFmtId="49" fontId="10" fillId="0" borderId="16" xfId="1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left" vertical="center"/>
    </xf>
    <xf numFmtId="49" fontId="10" fillId="0" borderId="14" xfId="1" applyNumberFormat="1" applyFont="1" applyFill="1" applyBorder="1" applyAlignment="1">
      <alignment horizontal="left" vertical="center"/>
    </xf>
    <xf numFmtId="1" fontId="13" fillId="0" borderId="14" xfId="2" applyNumberFormat="1" applyFont="1" applyFill="1" applyBorder="1" applyAlignment="1">
      <alignment horizontal="center" vertical="center"/>
    </xf>
    <xf numFmtId="2" fontId="16" fillId="0" borderId="14" xfId="2" applyNumberFormat="1" applyFont="1" applyFill="1" applyBorder="1" applyAlignment="1">
      <alignment horizontal="center" vertical="center"/>
    </xf>
    <xf numFmtId="1" fontId="10" fillId="0" borderId="14" xfId="2" applyNumberFormat="1" applyFont="1" applyFill="1" applyBorder="1" applyAlignment="1">
      <alignment horizontal="center" vertical="center"/>
    </xf>
    <xf numFmtId="2" fontId="9" fillId="0" borderId="14" xfId="2" applyNumberFormat="1" applyFont="1" applyFill="1" applyBorder="1" applyAlignment="1">
      <alignment horizontal="center" vertical="center"/>
    </xf>
    <xf numFmtId="49" fontId="17" fillId="0" borderId="0" xfId="1" applyNumberFormat="1" applyFont="1" applyFill="1" applyAlignment="1">
      <alignment horizontal="center"/>
    </xf>
    <xf numFmtId="49" fontId="5" fillId="0" borderId="0" xfId="1" applyNumberFormat="1" applyFont="1" applyFill="1"/>
    <xf numFmtId="0" fontId="5" fillId="0" borderId="15" xfId="1" applyNumberFormat="1" applyFont="1" applyFill="1" applyBorder="1" applyAlignment="1">
      <alignment horizontal="center" vertical="center"/>
    </xf>
    <xf numFmtId="49" fontId="9" fillId="0" borderId="0" xfId="2" applyNumberFormat="1" applyFont="1" applyFill="1"/>
    <xf numFmtId="0" fontId="2" fillId="0" borderId="0" xfId="1011" applyFont="1" applyFill="1"/>
    <xf numFmtId="0" fontId="87" fillId="0" borderId="9" xfId="2" applyNumberFormat="1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/>
    </xf>
    <xf numFmtId="0" fontId="2" fillId="0" borderId="0" xfId="0" applyFont="1" applyFill="1"/>
    <xf numFmtId="2" fontId="5" fillId="0" borderId="14" xfId="2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1" fontId="88" fillId="0" borderId="14" xfId="1421" applyNumberFormat="1" applyFont="1" applyFill="1" applyBorder="1" applyAlignment="1">
      <alignment horizontal="center" vertical="center"/>
    </xf>
    <xf numFmtId="2" fontId="89" fillId="0" borderId="14" xfId="1421" applyNumberFormat="1" applyFont="1" applyFill="1" applyBorder="1" applyAlignment="1">
      <alignment horizontal="center" vertical="center"/>
    </xf>
    <xf numFmtId="1" fontId="89" fillId="0" borderId="14" xfId="1421" applyNumberFormat="1" applyFont="1" applyFill="1" applyBorder="1" applyAlignment="1">
      <alignment horizontal="center" vertical="center"/>
    </xf>
    <xf numFmtId="2" fontId="90" fillId="0" borderId="14" xfId="1421" applyNumberFormat="1" applyFont="1" applyFill="1" applyBorder="1" applyAlignment="1">
      <alignment horizontal="center" vertical="center"/>
    </xf>
    <xf numFmtId="2" fontId="91" fillId="0" borderId="14" xfId="1421" applyNumberFormat="1" applyFont="1" applyFill="1" applyBorder="1" applyAlignment="1">
      <alignment horizontal="center" vertical="center"/>
    </xf>
    <xf numFmtId="0" fontId="92" fillId="0" borderId="0" xfId="4" applyFont="1" applyFill="1"/>
    <xf numFmtId="49" fontId="91" fillId="0" borderId="0" xfId="4" applyNumberFormat="1" applyFont="1" applyFill="1"/>
    <xf numFmtId="49" fontId="93" fillId="0" borderId="0" xfId="4" applyNumberFormat="1" applyFont="1" applyFill="1" applyAlignment="1">
      <alignment horizontal="center"/>
    </xf>
    <xf numFmtId="0" fontId="94" fillId="0" borderId="0" xfId="3" applyFont="1" applyFill="1"/>
    <xf numFmtId="0" fontId="95" fillId="0" borderId="0" xfId="3" applyFont="1" applyFill="1" applyAlignment="1">
      <alignment horizontal="center"/>
    </xf>
    <xf numFmtId="0" fontId="96" fillId="0" borderId="0" xfId="4" applyFont="1" applyFill="1" applyAlignment="1">
      <alignment vertical="center"/>
    </xf>
    <xf numFmtId="0" fontId="95" fillId="0" borderId="0" xfId="3" applyFont="1" applyFill="1" applyAlignment="1">
      <alignment horizontal="center" vertical="center"/>
    </xf>
    <xf numFmtId="49" fontId="90" fillId="0" borderId="0" xfId="4" applyNumberFormat="1" applyFont="1" applyFill="1"/>
    <xf numFmtId="49" fontId="91" fillId="0" borderId="0" xfId="4" applyNumberFormat="1" applyFont="1" applyFill="1" applyAlignment="1">
      <alignment horizontal="center"/>
    </xf>
    <xf numFmtId="0" fontId="93" fillId="0" borderId="0" xfId="4" applyFont="1" applyFill="1" applyAlignment="1">
      <alignment horizontal="left"/>
    </xf>
    <xf numFmtId="0" fontId="91" fillId="0" borderId="0" xfId="4" applyFont="1" applyFill="1" applyAlignment="1">
      <alignment horizontal="center"/>
    </xf>
    <xf numFmtId="49" fontId="96" fillId="0" borderId="0" xfId="4" applyNumberFormat="1" applyFont="1" applyFill="1" applyAlignment="1">
      <alignment horizontal="left"/>
    </xf>
    <xf numFmtId="14" fontId="97" fillId="0" borderId="0" xfId="4" applyNumberFormat="1" applyFont="1" applyFill="1" applyAlignment="1">
      <alignment horizontal="right"/>
    </xf>
    <xf numFmtId="49" fontId="98" fillId="0" borderId="0" xfId="4" applyNumberFormat="1" applyFont="1" applyFill="1" applyAlignment="1">
      <alignment horizontal="center"/>
    </xf>
    <xf numFmtId="0" fontId="99" fillId="0" borderId="0" xfId="4" applyFont="1" applyFill="1" applyAlignment="1">
      <alignment horizontal="left"/>
    </xf>
    <xf numFmtId="0" fontId="98" fillId="0" borderId="0" xfId="4" applyFont="1" applyFill="1" applyAlignment="1">
      <alignment horizontal="center"/>
    </xf>
    <xf numFmtId="49" fontId="90" fillId="0" borderId="4" xfId="4" applyNumberFormat="1" applyFont="1" applyFill="1" applyBorder="1" applyAlignment="1">
      <alignment horizontal="center" vertical="center"/>
    </xf>
    <xf numFmtId="49" fontId="90" fillId="0" borderId="9" xfId="4" applyNumberFormat="1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right" vertical="center"/>
    </xf>
    <xf numFmtId="0" fontId="15" fillId="0" borderId="7" xfId="4" applyFont="1" applyFill="1" applyBorder="1" applyAlignment="1">
      <alignment horizontal="left" vertical="center"/>
    </xf>
    <xf numFmtId="2" fontId="15" fillId="0" borderId="9" xfId="4" applyNumberFormat="1" applyFont="1" applyFill="1" applyBorder="1" applyAlignment="1">
      <alignment horizontal="center" vertical="center"/>
    </xf>
    <xf numFmtId="0" fontId="15" fillId="0" borderId="29" xfId="4" applyFont="1" applyFill="1" applyBorder="1" applyAlignment="1">
      <alignment horizontal="center" vertical="center"/>
    </xf>
    <xf numFmtId="0" fontId="90" fillId="0" borderId="0" xfId="4" applyFont="1" applyFill="1" applyAlignment="1">
      <alignment horizontal="center"/>
    </xf>
    <xf numFmtId="0" fontId="91" fillId="0" borderId="14" xfId="4" applyNumberFormat="1" applyFont="1" applyFill="1" applyBorder="1" applyAlignment="1">
      <alignment horizontal="center" vertical="center"/>
    </xf>
    <xf numFmtId="49" fontId="91" fillId="0" borderId="14" xfId="4" applyNumberFormat="1" applyFont="1" applyFill="1" applyBorder="1" applyAlignment="1">
      <alignment horizontal="center" vertical="center"/>
    </xf>
    <xf numFmtId="0" fontId="91" fillId="0" borderId="15" xfId="4" applyFont="1" applyFill="1" applyBorder="1" applyAlignment="1">
      <alignment horizontal="right" vertical="center"/>
    </xf>
    <xf numFmtId="0" fontId="90" fillId="0" borderId="16" xfId="4" applyFont="1" applyFill="1" applyBorder="1" applyAlignment="1">
      <alignment horizontal="left" vertical="center"/>
    </xf>
    <xf numFmtId="49" fontId="100" fillId="0" borderId="16" xfId="4" applyNumberFormat="1" applyFont="1" applyFill="1" applyBorder="1" applyAlignment="1">
      <alignment horizontal="center" vertical="center"/>
    </xf>
    <xf numFmtId="0" fontId="100" fillId="0" borderId="16" xfId="4" applyFont="1" applyFill="1" applyBorder="1" applyAlignment="1">
      <alignment horizontal="left" vertical="center"/>
    </xf>
    <xf numFmtId="0" fontId="95" fillId="0" borderId="16" xfId="4" applyFont="1" applyFill="1" applyBorder="1" applyAlignment="1">
      <alignment horizontal="left" vertical="center"/>
    </xf>
    <xf numFmtId="0" fontId="13" fillId="0" borderId="14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0" fontId="95" fillId="0" borderId="14" xfId="4" applyFont="1" applyFill="1" applyBorder="1" applyAlignment="1">
      <alignment horizontal="left" vertical="center"/>
    </xf>
    <xf numFmtId="0" fontId="100" fillId="0" borderId="0" xfId="4" applyFont="1" applyFill="1" applyAlignment="1">
      <alignment horizontal="center"/>
    </xf>
    <xf numFmtId="0" fontId="5" fillId="0" borderId="0" xfId="3" applyFont="1" applyFill="1"/>
    <xf numFmtId="0" fontId="17" fillId="0" borderId="0" xfId="3" applyFont="1" applyFill="1"/>
    <xf numFmtId="49" fontId="10" fillId="0" borderId="0" xfId="3" applyNumberFormat="1" applyFont="1" applyFill="1" applyAlignment="1">
      <alignment horizontal="center"/>
    </xf>
    <xf numFmtId="0" fontId="5" fillId="0" borderId="0" xfId="3" applyNumberFormat="1" applyFont="1" applyFill="1" applyAlignment="1">
      <alignment horizontal="center"/>
    </xf>
    <xf numFmtId="49" fontId="5" fillId="0" borderId="0" xfId="3" applyNumberFormat="1" applyFont="1" applyFill="1" applyAlignment="1">
      <alignment horizontal="left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>
      <alignment horizontal="center"/>
    </xf>
    <xf numFmtId="14" fontId="21" fillId="0" borderId="0" xfId="262" applyNumberFormat="1"/>
    <xf numFmtId="0" fontId="17" fillId="0" borderId="0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center"/>
    </xf>
    <xf numFmtId="181" fontId="9" fillId="0" borderId="14" xfId="3" applyNumberFormat="1" applyFont="1" applyFill="1" applyBorder="1" applyAlignment="1">
      <alignment horizontal="center" vertical="center"/>
    </xf>
    <xf numFmtId="0" fontId="16" fillId="0" borderId="14" xfId="3" applyFont="1" applyFill="1" applyBorder="1" applyAlignment="1">
      <alignment horizontal="center" vertical="center"/>
    </xf>
    <xf numFmtId="49" fontId="16" fillId="0" borderId="16" xfId="3" applyNumberFormat="1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left" vertical="center"/>
    </xf>
    <xf numFmtId="0" fontId="5" fillId="0" borderId="15" xfId="3" applyFont="1" applyFill="1" applyBorder="1" applyAlignment="1">
      <alignment horizontal="right" vertical="center"/>
    </xf>
    <xf numFmtId="0" fontId="12" fillId="0" borderId="0" xfId="3" applyFont="1" applyFill="1" applyAlignment="1">
      <alignment vertical="center"/>
    </xf>
    <xf numFmtId="0" fontId="101" fillId="0" borderId="0" xfId="3" applyFont="1" applyFill="1" applyAlignment="1">
      <alignment vertical="center"/>
    </xf>
    <xf numFmtId="0" fontId="13" fillId="0" borderId="29" xfId="3" applyFont="1" applyFill="1" applyBorder="1" applyAlignment="1">
      <alignment horizontal="center" vertical="center"/>
    </xf>
    <xf numFmtId="49" fontId="13" fillId="0" borderId="6" xfId="3" applyNumberFormat="1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49" fontId="13" fillId="0" borderId="9" xfId="3" applyNumberFormat="1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lef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4" xfId="3" applyFont="1" applyFill="1" applyBorder="1" applyAlignment="1">
      <alignment horizontal="center" vertical="center"/>
    </xf>
    <xf numFmtId="49" fontId="10" fillId="0" borderId="0" xfId="2" applyNumberFormat="1" applyFont="1" applyFill="1"/>
    <xf numFmtId="0" fontId="9" fillId="0" borderId="0" xfId="3" applyFont="1" applyFill="1" applyAlignment="1">
      <alignment horizontal="left"/>
    </xf>
    <xf numFmtId="49" fontId="9" fillId="0" borderId="0" xfId="3" applyNumberFormat="1" applyFont="1" applyFill="1" applyAlignment="1">
      <alignment horizontal="left"/>
    </xf>
    <xf numFmtId="0" fontId="9" fillId="0" borderId="0" xfId="3" applyFont="1" applyFill="1"/>
    <xf numFmtId="0" fontId="9" fillId="0" borderId="0" xfId="3" applyFont="1" applyFill="1" applyAlignment="1">
      <alignment horizontal="center"/>
    </xf>
    <xf numFmtId="0" fontId="9" fillId="0" borderId="0" xfId="3" applyFont="1" applyFill="1" applyAlignment="1">
      <alignment horizontal="right"/>
    </xf>
    <xf numFmtId="14" fontId="102" fillId="0" borderId="0" xfId="3" applyNumberFormat="1" applyFont="1" applyFill="1" applyAlignment="1">
      <alignment horizontal="right"/>
    </xf>
    <xf numFmtId="49" fontId="4" fillId="0" borderId="0" xfId="3" applyNumberFormat="1" applyFont="1" applyFill="1"/>
    <xf numFmtId="0" fontId="4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7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49" fontId="10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49" fontId="7" fillId="0" borderId="0" xfId="3" applyNumberFormat="1" applyFont="1" applyFill="1" applyAlignment="1">
      <alignment horizontal="left" vertical="center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4" fillId="0" borderId="0" xfId="262" applyFont="1" applyFill="1"/>
    <xf numFmtId="0" fontId="7" fillId="0" borderId="0" xfId="3" applyNumberFormat="1" applyFont="1" applyFill="1" applyAlignment="1">
      <alignment horizontal="center"/>
    </xf>
    <xf numFmtId="49" fontId="7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right"/>
    </xf>
    <xf numFmtId="0" fontId="2" fillId="0" borderId="0" xfId="3" applyFont="1" applyFill="1"/>
    <xf numFmtId="0" fontId="2" fillId="0" borderId="0" xfId="1" applyFont="1" applyFill="1"/>
    <xf numFmtId="0" fontId="17" fillId="0" borderId="0" xfId="3" applyNumberFormat="1" applyFont="1" applyFill="1"/>
    <xf numFmtId="0" fontId="17" fillId="0" borderId="0" xfId="3" applyNumberFormat="1" applyFont="1" applyFill="1" applyAlignment="1">
      <alignment vertical="center"/>
    </xf>
    <xf numFmtId="181" fontId="103" fillId="0" borderId="0" xfId="2" applyNumberFormat="1" applyFont="1" applyFill="1" applyAlignment="1">
      <alignment horizontal="center"/>
    </xf>
    <xf numFmtId="0" fontId="13" fillId="0" borderId="5" xfId="3" applyFont="1" applyFill="1" applyBorder="1" applyAlignment="1">
      <alignment horizontal="center" vertical="center"/>
    </xf>
    <xf numFmtId="1" fontId="13" fillId="0" borderId="14" xfId="3" applyNumberFormat="1" applyFont="1" applyFill="1" applyBorder="1" applyAlignment="1">
      <alignment horizontal="center" vertical="center"/>
    </xf>
    <xf numFmtId="181" fontId="12" fillId="0" borderId="14" xfId="3" applyNumberFormat="1" applyFont="1" applyFill="1" applyBorder="1" applyAlignment="1">
      <alignment horizontal="center" vertical="center"/>
    </xf>
    <xf numFmtId="0" fontId="87" fillId="0" borderId="14" xfId="3" applyFont="1" applyFill="1" applyBorder="1" applyAlignment="1">
      <alignment horizontal="center" vertical="center"/>
    </xf>
    <xf numFmtId="181" fontId="103" fillId="0" borderId="0" xfId="262" applyNumberFormat="1" applyFont="1" applyFill="1" applyAlignment="1">
      <alignment horizontal="center"/>
    </xf>
    <xf numFmtId="0" fontId="10" fillId="0" borderId="4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right" vertical="center"/>
    </xf>
    <xf numFmtId="0" fontId="10" fillId="0" borderId="7" xfId="3" applyFont="1" applyFill="1" applyBorder="1" applyAlignment="1">
      <alignment horizontal="left" vertical="center"/>
    </xf>
    <xf numFmtId="49" fontId="10" fillId="0" borderId="9" xfId="3" applyNumberFormat="1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0" fontId="87" fillId="0" borderId="7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49" fontId="10" fillId="0" borderId="6" xfId="3" applyNumberFormat="1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1" fontId="104" fillId="0" borderId="14" xfId="3" applyNumberFormat="1" applyFont="1" applyFill="1" applyBorder="1" applyAlignment="1">
      <alignment horizontal="center" vertical="center"/>
    </xf>
    <xf numFmtId="181" fontId="9" fillId="0" borderId="14" xfId="262" applyNumberFormat="1" applyFont="1" applyFill="1" applyBorder="1" applyAlignment="1" applyProtection="1">
      <alignment horizontal="center" vertical="center" shrinkToFit="1"/>
    </xf>
    <xf numFmtId="193" fontId="10" fillId="0" borderId="14" xfId="262" applyNumberFormat="1" applyFont="1" applyFill="1" applyBorder="1" applyAlignment="1">
      <alignment horizontal="center"/>
    </xf>
    <xf numFmtId="0" fontId="10" fillId="0" borderId="14" xfId="3" applyFont="1" applyFill="1" applyBorder="1" applyAlignment="1">
      <alignment horizontal="center" vertical="center"/>
    </xf>
    <xf numFmtId="49" fontId="17" fillId="0" borderId="0" xfId="3" applyNumberFormat="1" applyFont="1" applyFill="1" applyBorder="1" applyAlignment="1">
      <alignment horizontal="center" vertical="center"/>
    </xf>
    <xf numFmtId="49" fontId="17" fillId="0" borderId="0" xfId="3" applyNumberFormat="1" applyFont="1" applyFill="1" applyBorder="1" applyAlignment="1">
      <alignment horizontal="left" vertical="center"/>
    </xf>
    <xf numFmtId="0" fontId="5" fillId="0" borderId="0" xfId="3" applyFont="1" applyFill="1" applyBorder="1"/>
    <xf numFmtId="194" fontId="9" fillId="0" borderId="14" xfId="262" applyNumberFormat="1" applyFont="1" applyFill="1" applyBorder="1" applyAlignment="1" applyProtection="1">
      <alignment horizontal="center" vertical="center" shrinkToFit="1"/>
    </xf>
    <xf numFmtId="0" fontId="5" fillId="0" borderId="0" xfId="3" applyFont="1" applyFill="1" applyBorder="1" applyAlignment="1">
      <alignment horizontal="left"/>
    </xf>
    <xf numFmtId="49" fontId="15" fillId="0" borderId="9" xfId="4" applyNumberFormat="1" applyFont="1" applyFill="1" applyBorder="1" applyAlignment="1">
      <alignment horizontal="center" vertical="center"/>
    </xf>
    <xf numFmtId="0" fontId="105" fillId="0" borderId="14" xfId="4" applyNumberFormat="1" applyFont="1" applyFill="1" applyBorder="1" applyAlignment="1">
      <alignment horizontal="center" vertical="center"/>
    </xf>
    <xf numFmtId="49" fontId="89" fillId="0" borderId="14" xfId="4" applyNumberFormat="1" applyFont="1" applyFill="1" applyBorder="1" applyAlignment="1">
      <alignment horizontal="center" vertical="center"/>
    </xf>
    <xf numFmtId="2" fontId="90" fillId="0" borderId="14" xfId="4" applyNumberFormat="1" applyFont="1" applyFill="1" applyBorder="1" applyAlignment="1">
      <alignment horizontal="center" vertical="center"/>
    </xf>
    <xf numFmtId="2" fontId="5" fillId="0" borderId="14" xfId="1422" applyNumberFormat="1" applyFont="1" applyFill="1" applyBorder="1" applyAlignment="1">
      <alignment horizontal="center" vertical="center"/>
    </xf>
    <xf numFmtId="0" fontId="10" fillId="0" borderId="0" xfId="3" applyNumberFormat="1" applyFont="1" applyFill="1"/>
    <xf numFmtId="0" fontId="7" fillId="0" borderId="0" xfId="3" applyFont="1" applyFill="1" applyAlignment="1">
      <alignment horizontal="left"/>
    </xf>
    <xf numFmtId="0" fontId="10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12" fillId="0" borderId="0" xfId="3" applyFont="1" applyFill="1" applyAlignment="1">
      <alignment horizontal="left" vertical="center"/>
    </xf>
    <xf numFmtId="1" fontId="10" fillId="0" borderId="14" xfId="3" applyNumberFormat="1" applyFont="1" applyFill="1" applyBorder="1" applyAlignment="1">
      <alignment horizontal="center" vertical="center"/>
    </xf>
    <xf numFmtId="2" fontId="9" fillId="0" borderId="14" xfId="2" applyNumberFormat="1" applyFont="1" applyFill="1" applyBorder="1" applyAlignment="1">
      <alignment horizontal="center"/>
    </xf>
    <xf numFmtId="193" fontId="10" fillId="0" borderId="14" xfId="2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180" fontId="16" fillId="0" borderId="16" xfId="3" applyNumberFormat="1" applyFont="1" applyFill="1" applyBorder="1" applyAlignment="1">
      <alignment horizontal="center" vertical="center"/>
    </xf>
    <xf numFmtId="1" fontId="10" fillId="0" borderId="14" xfId="1336" applyNumberFormat="1" applyFont="1" applyFill="1" applyBorder="1" applyAlignment="1">
      <alignment horizontal="center" vertical="center"/>
    </xf>
    <xf numFmtId="185" fontId="10" fillId="0" borderId="14" xfId="2" applyNumberFormat="1" applyFont="1" applyFill="1" applyBorder="1" applyAlignment="1">
      <alignment horizontal="center"/>
    </xf>
    <xf numFmtId="0" fontId="10" fillId="0" borderId="14" xfId="1336" applyFont="1" applyFill="1" applyBorder="1" applyAlignment="1">
      <alignment horizontal="center" vertical="center"/>
    </xf>
    <xf numFmtId="49" fontId="12" fillId="0" borderId="9" xfId="2" applyNumberFormat="1" applyFont="1" applyFill="1" applyBorder="1" applyAlignment="1">
      <alignment horizontal="center" vertical="center"/>
    </xf>
    <xf numFmtId="0" fontId="5" fillId="0" borderId="14" xfId="1011" applyNumberFormat="1" applyFont="1" applyFill="1" applyBorder="1" applyAlignment="1">
      <alignment horizontal="center" vertical="center"/>
    </xf>
    <xf numFmtId="0" fontId="5" fillId="0" borderId="15" xfId="1011" applyFont="1" applyFill="1" applyBorder="1" applyAlignment="1">
      <alignment horizontal="right" vertical="center"/>
    </xf>
    <xf numFmtId="0" fontId="9" fillId="0" borderId="16" xfId="1011" applyFont="1" applyFill="1" applyBorder="1" applyAlignment="1">
      <alignment horizontal="left" vertical="center"/>
    </xf>
    <xf numFmtId="49" fontId="10" fillId="0" borderId="16" xfId="1011" applyNumberFormat="1" applyFont="1" applyFill="1" applyBorder="1" applyAlignment="1">
      <alignment horizontal="center" vertical="center"/>
    </xf>
    <xf numFmtId="0" fontId="10" fillId="0" borderId="14" xfId="1011" applyFont="1" applyFill="1" applyBorder="1" applyAlignment="1">
      <alignment horizontal="left" vertical="center"/>
    </xf>
    <xf numFmtId="49" fontId="10" fillId="0" borderId="14" xfId="1011" applyNumberFormat="1" applyFont="1" applyFill="1" applyBorder="1" applyAlignment="1">
      <alignment horizontal="left" vertical="center"/>
    </xf>
    <xf numFmtId="0" fontId="10" fillId="0" borderId="14" xfId="1011" applyFont="1" applyFill="1" applyBorder="1" applyAlignment="1">
      <alignment vertical="center"/>
    </xf>
    <xf numFmtId="49" fontId="17" fillId="0" borderId="0" xfId="1011" applyNumberFormat="1" applyFont="1" applyFill="1" applyAlignment="1">
      <alignment horizontal="center"/>
    </xf>
    <xf numFmtId="49" fontId="5" fillId="0" borderId="0" xfId="1011" applyNumberFormat="1" applyFont="1" applyFill="1"/>
    <xf numFmtId="0" fontId="101" fillId="0" borderId="0" xfId="3" applyFont="1" applyFill="1"/>
    <xf numFmtId="0" fontId="10" fillId="0" borderId="0" xfId="3" applyFont="1" applyFill="1"/>
    <xf numFmtId="0" fontId="10" fillId="0" borderId="0" xfId="3" applyFont="1" applyFill="1" applyAlignment="1">
      <alignment vertical="center"/>
    </xf>
    <xf numFmtId="2" fontId="106" fillId="0" borderId="14" xfId="2" applyNumberFormat="1" applyFont="1" applyFill="1" applyBorder="1" applyAlignment="1">
      <alignment horizontal="center"/>
    </xf>
    <xf numFmtId="2" fontId="107" fillId="0" borderId="14" xfId="2" applyNumberFormat="1" applyFont="1" applyFill="1" applyBorder="1" applyAlignment="1">
      <alignment horizontal="center"/>
    </xf>
    <xf numFmtId="49" fontId="101" fillId="0" borderId="0" xfId="3" applyNumberFormat="1" applyFont="1" applyFill="1" applyAlignment="1">
      <alignment horizontal="center"/>
    </xf>
    <xf numFmtId="0" fontId="4" fillId="0" borderId="0" xfId="0" applyFont="1" applyFill="1"/>
    <xf numFmtId="0" fontId="12" fillId="0" borderId="33" xfId="2" applyNumberFormat="1" applyFont="1" applyFill="1" applyBorder="1" applyAlignment="1">
      <alignment horizontal="center" vertical="center"/>
    </xf>
    <xf numFmtId="0" fontId="87" fillId="0" borderId="34" xfId="2" applyNumberFormat="1" applyFont="1" applyFill="1" applyBorder="1" applyAlignment="1">
      <alignment horizontal="center" vertical="center" wrapText="1"/>
    </xf>
    <xf numFmtId="49" fontId="12" fillId="0" borderId="34" xfId="2" applyNumberFormat="1" applyFont="1" applyFill="1" applyBorder="1" applyAlignment="1">
      <alignment horizontal="center" vertical="center"/>
    </xf>
    <xf numFmtId="49" fontId="12" fillId="0" borderId="35" xfId="2" applyNumberFormat="1" applyFont="1" applyFill="1" applyBorder="1" applyAlignment="1">
      <alignment horizontal="right" vertical="center"/>
    </xf>
    <xf numFmtId="49" fontId="12" fillId="0" borderId="36" xfId="2" applyNumberFormat="1" applyFont="1" applyFill="1" applyBorder="1" applyAlignment="1">
      <alignment horizontal="left" vertical="center"/>
    </xf>
    <xf numFmtId="49" fontId="13" fillId="0" borderId="37" xfId="2" applyNumberFormat="1" applyFont="1" applyFill="1" applyBorder="1" applyAlignment="1">
      <alignment horizontal="center" vertical="center"/>
    </xf>
    <xf numFmtId="0" fontId="13" fillId="0" borderId="37" xfId="2" applyFont="1" applyFill="1" applyBorder="1" applyAlignment="1">
      <alignment horizontal="center" vertical="center"/>
    </xf>
    <xf numFmtId="0" fontId="15" fillId="0" borderId="34" xfId="4" applyFont="1" applyFill="1" applyBorder="1" applyAlignment="1">
      <alignment horizontal="center" vertical="center"/>
    </xf>
    <xf numFmtId="0" fontId="13" fillId="0" borderId="38" xfId="2" applyFont="1" applyFill="1" applyBorder="1" applyAlignment="1">
      <alignment horizontal="center" vertical="center"/>
    </xf>
    <xf numFmtId="0" fontId="5" fillId="0" borderId="39" xfId="2" applyNumberFormat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right" vertical="center"/>
    </xf>
    <xf numFmtId="0" fontId="9" fillId="0" borderId="41" xfId="2" applyFont="1" applyFill="1" applyBorder="1" applyAlignment="1">
      <alignment horizontal="left" vertical="center"/>
    </xf>
    <xf numFmtId="180" fontId="10" fillId="0" borderId="39" xfId="2" applyNumberFormat="1" applyFont="1" applyFill="1" applyBorder="1" applyAlignment="1">
      <alignment horizontal="center" vertical="center"/>
    </xf>
    <xf numFmtId="0" fontId="17" fillId="0" borderId="39" xfId="2" applyFont="1" applyFill="1" applyBorder="1" applyAlignment="1">
      <alignment horizontal="left" vertical="center"/>
    </xf>
    <xf numFmtId="49" fontId="10" fillId="0" borderId="40" xfId="2" applyNumberFormat="1" applyFont="1" applyFill="1" applyBorder="1" applyAlignment="1">
      <alignment horizontal="left" vertical="center"/>
    </xf>
    <xf numFmtId="1" fontId="104" fillId="0" borderId="39" xfId="2" applyNumberFormat="1" applyFont="1" applyFill="1" applyBorder="1" applyAlignment="1">
      <alignment horizontal="center" vertical="center"/>
    </xf>
    <xf numFmtId="2" fontId="5" fillId="0" borderId="42" xfId="2" applyNumberFormat="1" applyFont="1" applyFill="1" applyBorder="1" applyAlignment="1">
      <alignment horizontal="center" vertical="center"/>
    </xf>
    <xf numFmtId="1" fontId="10" fillId="28" borderId="39" xfId="2" applyNumberFormat="1" applyFont="1" applyFill="1" applyBorder="1" applyAlignment="1">
      <alignment horizontal="center" vertical="center"/>
    </xf>
    <xf numFmtId="2" fontId="9" fillId="0" borderId="39" xfId="2" applyNumberFormat="1" applyFont="1" applyFill="1" applyBorder="1" applyAlignment="1">
      <alignment horizontal="center" vertical="center"/>
    </xf>
    <xf numFmtId="2" fontId="5" fillId="0" borderId="39" xfId="2" applyNumberFormat="1" applyFont="1" applyFill="1" applyBorder="1" applyAlignment="1">
      <alignment horizontal="center" vertical="center"/>
    </xf>
    <xf numFmtId="0" fontId="10" fillId="0" borderId="39" xfId="2" applyFont="1" applyFill="1" applyBorder="1" applyAlignment="1">
      <alignment horizontal="left" vertical="center" wrapText="1"/>
    </xf>
    <xf numFmtId="2" fontId="10" fillId="0" borderId="0" xfId="2" applyNumberFormat="1" applyFont="1" applyFill="1"/>
    <xf numFmtId="0" fontId="108" fillId="0" borderId="43" xfId="2" applyNumberFormat="1" applyFont="1" applyFill="1" applyBorder="1" applyAlignment="1">
      <alignment horizontal="center" vertical="center"/>
    </xf>
    <xf numFmtId="0" fontId="5" fillId="0" borderId="43" xfId="2" applyNumberFormat="1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right" vertical="center"/>
    </xf>
    <xf numFmtId="0" fontId="9" fillId="0" borderId="45" xfId="2" applyFont="1" applyFill="1" applyBorder="1" applyAlignment="1">
      <alignment horizontal="left" vertical="center"/>
    </xf>
    <xf numFmtId="49" fontId="10" fillId="0" borderId="43" xfId="2" applyNumberFormat="1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horizontal="left" vertical="center"/>
    </xf>
    <xf numFmtId="49" fontId="10" fillId="0" borderId="44" xfId="2" applyNumberFormat="1" applyFont="1" applyFill="1" applyBorder="1" applyAlignment="1">
      <alignment horizontal="left" vertical="center"/>
    </xf>
    <xf numFmtId="1" fontId="104" fillId="0" borderId="43" xfId="2" applyNumberFormat="1" applyFont="1" applyFill="1" applyBorder="1" applyAlignment="1">
      <alignment horizontal="center" vertical="center"/>
    </xf>
    <xf numFmtId="185" fontId="10" fillId="0" borderId="42" xfId="2" applyNumberFormat="1" applyFont="1" applyFill="1" applyBorder="1" applyAlignment="1">
      <alignment horizontal="center"/>
    </xf>
    <xf numFmtId="1" fontId="10" fillId="28" borderId="43" xfId="2" applyNumberFormat="1" applyFont="1" applyFill="1" applyBorder="1" applyAlignment="1">
      <alignment horizontal="center" vertical="center"/>
    </xf>
    <xf numFmtId="2" fontId="109" fillId="0" borderId="43" xfId="2" applyNumberFormat="1" applyFont="1" applyFill="1" applyBorder="1" applyAlignment="1">
      <alignment horizontal="center" vertical="center"/>
    </xf>
    <xf numFmtId="2" fontId="110" fillId="0" borderId="43" xfId="2" applyNumberFormat="1" applyFont="1" applyFill="1" applyBorder="1" applyAlignment="1">
      <alignment horizontal="center" vertical="center"/>
    </xf>
    <xf numFmtId="0" fontId="10" fillId="0" borderId="43" xfId="2" applyFont="1" applyFill="1" applyBorder="1" applyAlignment="1">
      <alignment horizontal="left" vertical="center" wrapText="1"/>
    </xf>
    <xf numFmtId="0" fontId="10" fillId="0" borderId="0" xfId="3" applyFont="1" applyFill="1" applyAlignment="1">
      <alignment horizontal="left"/>
    </xf>
    <xf numFmtId="0" fontId="10" fillId="0" borderId="0" xfId="3" applyFont="1" applyFill="1" applyAlignment="1">
      <alignment horizontal="left" vertical="center"/>
    </xf>
    <xf numFmtId="0" fontId="13" fillId="0" borderId="33" xfId="3" applyFont="1" applyFill="1" applyBorder="1" applyAlignment="1">
      <alignment horizontal="center" vertical="center"/>
    </xf>
    <xf numFmtId="0" fontId="13" fillId="0" borderId="34" xfId="3" applyFont="1" applyFill="1" applyBorder="1" applyAlignment="1">
      <alignment horizontal="center" vertical="center"/>
    </xf>
    <xf numFmtId="0" fontId="13" fillId="0" borderId="35" xfId="3" applyFont="1" applyFill="1" applyBorder="1" applyAlignment="1">
      <alignment horizontal="right" vertical="center"/>
    </xf>
    <xf numFmtId="0" fontId="13" fillId="0" borderId="36" xfId="3" applyFont="1" applyFill="1" applyBorder="1" applyAlignment="1">
      <alignment horizontal="left" vertical="center"/>
    </xf>
    <xf numFmtId="49" fontId="13" fillId="0" borderId="34" xfId="3" applyNumberFormat="1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horizontal="center" vertical="center"/>
    </xf>
    <xf numFmtId="49" fontId="13" fillId="0" borderId="35" xfId="3" applyNumberFormat="1" applyFont="1" applyFill="1" applyBorder="1" applyAlignment="1">
      <alignment horizontal="center" vertical="center"/>
    </xf>
    <xf numFmtId="0" fontId="13" fillId="0" borderId="46" xfId="3" applyFont="1" applyFill="1" applyBorder="1" applyAlignment="1">
      <alignment horizontal="center" vertical="center"/>
    </xf>
    <xf numFmtId="0" fontId="87" fillId="0" borderId="0" xfId="3" applyFont="1" applyFill="1" applyAlignment="1">
      <alignment horizontal="left" vertical="center"/>
    </xf>
    <xf numFmtId="0" fontId="87" fillId="0" borderId="0" xfId="3" applyFont="1" applyFill="1" applyAlignment="1">
      <alignment vertical="center"/>
    </xf>
    <xf numFmtId="0" fontId="5" fillId="0" borderId="42" xfId="3" applyFont="1" applyFill="1" applyBorder="1" applyAlignment="1">
      <alignment horizontal="center" vertical="center"/>
    </xf>
    <xf numFmtId="0" fontId="5" fillId="0" borderId="47" xfId="3" applyFont="1" applyFill="1" applyBorder="1" applyAlignment="1">
      <alignment horizontal="center" vertical="center"/>
    </xf>
    <xf numFmtId="0" fontId="5" fillId="0" borderId="47" xfId="3" applyFont="1" applyFill="1" applyBorder="1" applyAlignment="1">
      <alignment horizontal="right" vertical="center"/>
    </xf>
    <xf numFmtId="0" fontId="9" fillId="0" borderId="48" xfId="3" applyFont="1" applyFill="1" applyBorder="1" applyAlignment="1">
      <alignment horizontal="left" vertical="center"/>
    </xf>
    <xf numFmtId="49" fontId="16" fillId="0" borderId="42" xfId="3" applyNumberFormat="1" applyFont="1" applyFill="1" applyBorder="1" applyAlignment="1">
      <alignment horizontal="center" vertical="center"/>
    </xf>
    <xf numFmtId="0" fontId="10" fillId="0" borderId="42" xfId="3" applyFont="1" applyFill="1" applyBorder="1" applyAlignment="1">
      <alignment horizontal="left" vertical="center"/>
    </xf>
    <xf numFmtId="1" fontId="104" fillId="0" borderId="42" xfId="3" applyNumberFormat="1" applyFont="1" applyFill="1" applyBorder="1" applyAlignment="1">
      <alignment horizontal="center" vertical="center"/>
    </xf>
    <xf numFmtId="2" fontId="106" fillId="0" borderId="42" xfId="2" applyNumberFormat="1" applyFont="1" applyFill="1" applyBorder="1" applyAlignment="1">
      <alignment horizontal="center"/>
    </xf>
    <xf numFmtId="185" fontId="10" fillId="0" borderId="42" xfId="262" applyNumberFormat="1" applyFont="1" applyFill="1" applyBorder="1" applyAlignment="1">
      <alignment horizontal="center"/>
    </xf>
    <xf numFmtId="193" fontId="10" fillId="0" borderId="42" xfId="262" applyNumberFormat="1" applyFont="1" applyFill="1" applyBorder="1" applyAlignment="1">
      <alignment horizontal="center"/>
    </xf>
    <xf numFmtId="2" fontId="111" fillId="0" borderId="42" xfId="2" applyNumberFormat="1" applyFont="1" applyFill="1" applyBorder="1" applyAlignment="1">
      <alignment horizontal="center"/>
    </xf>
    <xf numFmtId="193" fontId="10" fillId="0" borderId="42" xfId="2" applyNumberFormat="1" applyFont="1" applyFill="1" applyBorder="1" applyAlignment="1">
      <alignment horizontal="center"/>
    </xf>
    <xf numFmtId="0" fontId="10" fillId="0" borderId="42" xfId="3" applyFont="1" applyFill="1" applyBorder="1" applyAlignment="1">
      <alignment horizontal="center" vertical="center"/>
    </xf>
    <xf numFmtId="49" fontId="10" fillId="0" borderId="0" xfId="3" applyNumberFormat="1" applyFont="1" applyFill="1" applyAlignment="1">
      <alignment horizontal="left"/>
    </xf>
    <xf numFmtId="0" fontId="91" fillId="0" borderId="47" xfId="4" applyFont="1" applyFill="1" applyBorder="1" applyAlignment="1">
      <alignment horizontal="right" vertical="center"/>
    </xf>
    <xf numFmtId="0" fontId="90" fillId="0" borderId="48" xfId="4" applyFont="1" applyFill="1" applyBorder="1" applyAlignment="1">
      <alignment horizontal="left" vertical="center"/>
    </xf>
    <xf numFmtId="49" fontId="100" fillId="0" borderId="48" xfId="4" applyNumberFormat="1" applyFont="1" applyFill="1" applyBorder="1" applyAlignment="1">
      <alignment horizontal="center" vertical="center"/>
    </xf>
    <xf numFmtId="0" fontId="100" fillId="0" borderId="42" xfId="4" applyFont="1" applyFill="1" applyBorder="1" applyAlignment="1">
      <alignment horizontal="left" vertical="center"/>
    </xf>
    <xf numFmtId="0" fontId="112" fillId="0" borderId="42" xfId="3" applyFont="1" applyFill="1" applyBorder="1" applyAlignment="1">
      <alignment horizontal="left" vertical="center"/>
    </xf>
    <xf numFmtId="49" fontId="16" fillId="0" borderId="48" xfId="3" applyNumberFormat="1" applyFont="1" applyFill="1" applyBorder="1" applyAlignment="1">
      <alignment horizontal="center" vertical="center"/>
    </xf>
    <xf numFmtId="2" fontId="111" fillId="0" borderId="42" xfId="262" applyNumberFormat="1" applyFont="1" applyFill="1" applyBorder="1" applyAlignment="1">
      <alignment horizontal="center"/>
    </xf>
    <xf numFmtId="0" fontId="113" fillId="0" borderId="0" xfId="3" applyFont="1" applyFill="1"/>
    <xf numFmtId="49" fontId="17" fillId="0" borderId="0" xfId="3" applyNumberFormat="1" applyFont="1" applyFill="1"/>
    <xf numFmtId="0" fontId="113" fillId="0" borderId="0" xfId="3" applyFont="1" applyFill="1" applyAlignment="1">
      <alignment vertical="center"/>
    </xf>
    <xf numFmtId="49" fontId="17" fillId="0" borderId="0" xfId="3" applyNumberFormat="1" applyFont="1" applyFill="1" applyAlignment="1">
      <alignment vertical="center"/>
    </xf>
    <xf numFmtId="0" fontId="107" fillId="0" borderId="0" xfId="3" applyFont="1" applyFill="1"/>
    <xf numFmtId="49" fontId="87" fillId="0" borderId="0" xfId="2" applyNumberFormat="1" applyFont="1" applyFill="1"/>
    <xf numFmtId="0" fontId="10" fillId="0" borderId="33" xfId="3" applyFont="1" applyFill="1" applyBorder="1" applyAlignment="1">
      <alignment horizontal="center" vertical="center"/>
    </xf>
    <xf numFmtId="0" fontId="10" fillId="0" borderId="49" xfId="3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horizontal="right" vertical="center"/>
    </xf>
    <xf numFmtId="0" fontId="10" fillId="0" borderId="36" xfId="3" applyFont="1" applyFill="1" applyBorder="1" applyAlignment="1">
      <alignment horizontal="left" vertical="center"/>
    </xf>
    <xf numFmtId="49" fontId="10" fillId="0" borderId="34" xfId="3" applyNumberFormat="1" applyFont="1" applyFill="1" applyBorder="1" applyAlignment="1">
      <alignment horizontal="center" vertical="center"/>
    </xf>
    <xf numFmtId="0" fontId="10" fillId="0" borderId="36" xfId="3" applyFont="1" applyFill="1" applyBorder="1" applyAlignment="1">
      <alignment horizontal="center" vertical="center"/>
    </xf>
    <xf numFmtId="0" fontId="87" fillId="0" borderId="36" xfId="3" applyFont="1" applyFill="1" applyBorder="1" applyAlignment="1">
      <alignment horizontal="center" vertical="center"/>
    </xf>
    <xf numFmtId="0" fontId="10" fillId="0" borderId="34" xfId="3" applyFont="1" applyFill="1" applyBorder="1" applyAlignment="1">
      <alignment horizontal="center" vertical="center"/>
    </xf>
    <xf numFmtId="49" fontId="10" fillId="0" borderId="35" xfId="3" applyNumberFormat="1" applyFont="1" applyFill="1" applyBorder="1" applyAlignment="1">
      <alignment horizontal="center" vertical="center"/>
    </xf>
    <xf numFmtId="0" fontId="10" fillId="0" borderId="46" xfId="3" applyFont="1" applyFill="1" applyBorder="1" applyAlignment="1">
      <alignment horizontal="center" vertical="center"/>
    </xf>
    <xf numFmtId="49" fontId="10" fillId="0" borderId="48" xfId="3" applyNumberFormat="1" applyFont="1" applyFill="1" applyBorder="1" applyAlignment="1">
      <alignment horizontal="center" vertical="center"/>
    </xf>
    <xf numFmtId="0" fontId="87" fillId="0" borderId="42" xfId="3" applyFont="1" applyFill="1" applyBorder="1" applyAlignment="1">
      <alignment horizontal="left" vertical="center"/>
    </xf>
    <xf numFmtId="2" fontId="106" fillId="0" borderId="42" xfId="262" applyNumberFormat="1" applyFont="1" applyFill="1" applyBorder="1" applyAlignment="1">
      <alignment horizontal="center"/>
    </xf>
    <xf numFmtId="2" fontId="114" fillId="0" borderId="42" xfId="262" applyNumberFormat="1" applyFont="1" applyFill="1" applyBorder="1" applyAlignment="1">
      <alignment horizontal="center"/>
    </xf>
    <xf numFmtId="49" fontId="17" fillId="0" borderId="0" xfId="3" applyNumberFormat="1" applyFont="1" applyFill="1" applyAlignment="1">
      <alignment horizontal="center"/>
    </xf>
    <xf numFmtId="0" fontId="5" fillId="29" borderId="0" xfId="3" applyFont="1" applyFill="1"/>
    <xf numFmtId="2" fontId="115" fillId="0" borderId="42" xfId="262" applyNumberFormat="1" applyFont="1" applyFill="1" applyBorder="1" applyAlignment="1">
      <alignment horizontal="center"/>
    </xf>
    <xf numFmtId="0" fontId="5" fillId="0" borderId="33" xfId="2" applyNumberFormat="1" applyFont="1" applyFill="1" applyBorder="1" applyAlignment="1">
      <alignment horizontal="center" vertical="center"/>
    </xf>
    <xf numFmtId="49" fontId="5" fillId="0" borderId="49" xfId="2" applyNumberFormat="1" applyFont="1" applyFill="1" applyBorder="1" applyAlignment="1">
      <alignment horizontal="center" vertical="center"/>
    </xf>
    <xf numFmtId="49" fontId="5" fillId="0" borderId="35" xfId="2" applyNumberFormat="1" applyFont="1" applyFill="1" applyBorder="1" applyAlignment="1">
      <alignment horizontal="right" vertical="center"/>
    </xf>
    <xf numFmtId="49" fontId="5" fillId="0" borderId="36" xfId="2" applyNumberFormat="1" applyFont="1" applyFill="1" applyBorder="1" applyAlignment="1">
      <alignment horizontal="left" vertical="center"/>
    </xf>
    <xf numFmtId="49" fontId="10" fillId="0" borderId="37" xfId="2" applyNumberFormat="1" applyFont="1" applyFill="1" applyBorder="1" applyAlignment="1">
      <alignment horizontal="center" vertical="center"/>
    </xf>
    <xf numFmtId="0" fontId="10" fillId="0" borderId="37" xfId="2" applyFont="1" applyFill="1" applyBorder="1" applyAlignment="1">
      <alignment horizontal="center" vertical="center"/>
    </xf>
    <xf numFmtId="0" fontId="116" fillId="0" borderId="34" xfId="4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104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/>
    </xf>
    <xf numFmtId="0" fontId="5" fillId="0" borderId="42" xfId="1" applyNumberFormat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right" vertical="center"/>
    </xf>
    <xf numFmtId="0" fontId="9" fillId="0" borderId="48" xfId="1" applyFont="1" applyFill="1" applyBorder="1" applyAlignment="1">
      <alignment horizontal="left" vertical="center"/>
    </xf>
    <xf numFmtId="49" fontId="10" fillId="0" borderId="48" xfId="1" applyNumberFormat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left" vertical="center"/>
    </xf>
    <xf numFmtId="49" fontId="10" fillId="0" borderId="42" xfId="1" applyNumberFormat="1" applyFont="1" applyFill="1" applyBorder="1" applyAlignment="1">
      <alignment horizontal="left" vertical="center"/>
    </xf>
    <xf numFmtId="1" fontId="13" fillId="0" borderId="42" xfId="1423" applyNumberFormat="1" applyFont="1" applyFill="1" applyBorder="1" applyAlignment="1">
      <alignment horizontal="center" vertical="center"/>
    </xf>
    <xf numFmtId="2" fontId="16" fillId="0" borderId="42" xfId="1423" applyNumberFormat="1" applyFont="1" applyFill="1" applyBorder="1" applyAlignment="1">
      <alignment horizontal="center" vertical="center"/>
    </xf>
    <xf numFmtId="1" fontId="16" fillId="0" borderId="42" xfId="1423" applyNumberFormat="1" applyFont="1" applyFill="1" applyBorder="1" applyAlignment="1">
      <alignment horizontal="center" vertical="center"/>
    </xf>
    <xf numFmtId="2" fontId="9" fillId="0" borderId="42" xfId="1423" applyNumberFormat="1" applyFont="1" applyFill="1" applyBorder="1" applyAlignment="1">
      <alignment horizontal="center" vertical="center"/>
    </xf>
    <xf numFmtId="2" fontId="5" fillId="0" borderId="42" xfId="1423" applyNumberFormat="1" applyFont="1" applyFill="1" applyBorder="1" applyAlignment="1">
      <alignment horizontal="center" vertical="center"/>
    </xf>
    <xf numFmtId="0" fontId="2" fillId="0" borderId="0" xfId="262" applyFont="1" applyFill="1"/>
    <xf numFmtId="0" fontId="13" fillId="0" borderId="49" xfId="3" applyFont="1" applyFill="1" applyBorder="1" applyAlignment="1">
      <alignment horizontal="center" vertical="center"/>
    </xf>
    <xf numFmtId="0" fontId="104" fillId="0" borderId="0" xfId="3" applyFont="1" applyFill="1" applyAlignment="1">
      <alignment vertical="center"/>
    </xf>
    <xf numFmtId="1" fontId="105" fillId="0" borderId="42" xfId="3" applyNumberFormat="1" applyFont="1" applyFill="1" applyBorder="1" applyAlignment="1">
      <alignment horizontal="center" vertical="center"/>
    </xf>
    <xf numFmtId="195" fontId="117" fillId="0" borderId="42" xfId="3" applyNumberFormat="1" applyFont="1" applyFill="1" applyBorder="1" applyAlignment="1">
      <alignment horizontal="center" vertical="center"/>
    </xf>
    <xf numFmtId="0" fontId="91" fillId="0" borderId="42" xfId="262" applyFont="1" applyFill="1" applyBorder="1" applyAlignment="1">
      <alignment horizontal="center" vertical="center"/>
    </xf>
    <xf numFmtId="1" fontId="13" fillId="0" borderId="42" xfId="3" applyNumberFormat="1" applyFont="1" applyFill="1" applyBorder="1" applyAlignment="1">
      <alignment horizontal="center" vertical="center"/>
    </xf>
    <xf numFmtId="181" fontId="12" fillId="0" borderId="42" xfId="3" applyNumberFormat="1" applyFont="1" applyFill="1" applyBorder="1" applyAlignment="1">
      <alignment horizontal="center" vertical="center"/>
    </xf>
    <xf numFmtId="0" fontId="87" fillId="0" borderId="42" xfId="3" applyFont="1" applyFill="1" applyBorder="1" applyAlignment="1">
      <alignment horizontal="center" vertical="center"/>
    </xf>
    <xf numFmtId="0" fontId="4" fillId="0" borderId="0" xfId="1011" applyFont="1" applyFill="1"/>
    <xf numFmtId="0" fontId="10" fillId="0" borderId="0" xfId="2" applyFont="1" applyFill="1"/>
    <xf numFmtId="0" fontId="118" fillId="0" borderId="0" xfId="1012" applyFont="1" applyFill="1"/>
    <xf numFmtId="0" fontId="119" fillId="0" borderId="0" xfId="1012" applyFont="1" applyBorder="1"/>
    <xf numFmtId="0" fontId="107" fillId="0" borderId="0" xfId="1012" applyFont="1" applyBorder="1"/>
    <xf numFmtId="0" fontId="107" fillId="0" borderId="0" xfId="1012" applyFont="1" applyFill="1" applyBorder="1"/>
    <xf numFmtId="0" fontId="120" fillId="0" borderId="0" xfId="1012" applyFont="1"/>
    <xf numFmtId="0" fontId="107" fillId="0" borderId="0" xfId="1012" applyFont="1"/>
    <xf numFmtId="0" fontId="12" fillId="0" borderId="0" xfId="1012" applyFont="1"/>
    <xf numFmtId="0" fontId="120" fillId="0" borderId="0" xfId="1012" applyFont="1" applyFill="1"/>
    <xf numFmtId="0" fontId="12" fillId="0" borderId="50" xfId="1012" applyFont="1" applyBorder="1" applyAlignment="1">
      <alignment horizontal="center" vertical="center"/>
    </xf>
    <xf numFmtId="0" fontId="13" fillId="0" borderId="51" xfId="1012" applyFont="1" applyBorder="1" applyAlignment="1">
      <alignment horizontal="center" vertical="center"/>
    </xf>
    <xf numFmtId="0" fontId="12" fillId="0" borderId="31" xfId="1012" applyFont="1" applyBorder="1" applyAlignment="1">
      <alignment horizontal="center" vertical="center"/>
    </xf>
    <xf numFmtId="0" fontId="12" fillId="0" borderId="52" xfId="1012" applyFont="1" applyBorder="1" applyAlignment="1">
      <alignment horizontal="right" vertical="center"/>
    </xf>
    <xf numFmtId="0" fontId="12" fillId="0" borderId="31" xfId="1012" applyFont="1" applyBorder="1" applyAlignment="1">
      <alignment horizontal="left" vertical="center"/>
    </xf>
    <xf numFmtId="0" fontId="12" fillId="0" borderId="51" xfId="1012" applyFont="1" applyBorder="1" applyAlignment="1">
      <alignment horizontal="center" vertical="center"/>
    </xf>
    <xf numFmtId="0" fontId="12" fillId="0" borderId="52" xfId="1012" applyFont="1" applyBorder="1" applyAlignment="1">
      <alignment horizontal="center" vertical="center"/>
    </xf>
    <xf numFmtId="0" fontId="12" fillId="0" borderId="52" xfId="1012" applyFont="1" applyBorder="1" applyAlignment="1">
      <alignment horizontal="center" vertical="center" wrapText="1"/>
    </xf>
    <xf numFmtId="0" fontId="12" fillId="0" borderId="52" xfId="1012" applyFont="1" applyFill="1" applyBorder="1" applyAlignment="1">
      <alignment horizontal="center" vertical="center"/>
    </xf>
    <xf numFmtId="0" fontId="12" fillId="0" borderId="53" xfId="1012" applyFont="1" applyBorder="1" applyAlignment="1">
      <alignment horizontal="center" vertical="center"/>
    </xf>
    <xf numFmtId="0" fontId="107" fillId="0" borderId="0" xfId="1012" applyFont="1" applyAlignment="1">
      <alignment vertical="center"/>
    </xf>
    <xf numFmtId="0" fontId="107" fillId="0" borderId="42" xfId="1012" applyNumberFormat="1" applyFont="1" applyBorder="1" applyAlignment="1">
      <alignment horizontal="center" vertical="center"/>
    </xf>
    <xf numFmtId="0" fontId="5" fillId="0" borderId="42" xfId="1" applyFont="1" applyBorder="1" applyAlignment="1">
      <alignment horizontal="left"/>
    </xf>
    <xf numFmtId="0" fontId="107" fillId="0" borderId="47" xfId="1012" applyNumberFormat="1" applyFont="1" applyBorder="1" applyAlignment="1">
      <alignment horizontal="right"/>
    </xf>
    <xf numFmtId="0" fontId="12" fillId="0" borderId="23" xfId="1012" applyNumberFormat="1" applyFont="1" applyBorder="1" applyAlignment="1">
      <alignment horizontal="left"/>
    </xf>
    <xf numFmtId="180" fontId="107" fillId="0" borderId="47" xfId="1012" applyNumberFormat="1" applyFont="1" applyBorder="1" applyAlignment="1">
      <alignment horizontal="center"/>
    </xf>
    <xf numFmtId="180" fontId="121" fillId="0" borderId="42" xfId="1012" applyNumberFormat="1" applyFont="1" applyBorder="1" applyAlignment="1">
      <alignment horizontal="left"/>
    </xf>
    <xf numFmtId="180" fontId="107" fillId="0" borderId="42" xfId="1012" applyNumberFormat="1" applyFont="1" applyFill="1" applyBorder="1" applyAlignment="1">
      <alignment horizontal="center"/>
    </xf>
    <xf numFmtId="0" fontId="107" fillId="0" borderId="47" xfId="1012" applyNumberFormat="1" applyFont="1" applyBorder="1" applyAlignment="1">
      <alignment horizontal="center"/>
    </xf>
    <xf numFmtId="0" fontId="21" fillId="0" borderId="0" xfId="262" applyFont="1" applyFill="1" applyBorder="1"/>
    <xf numFmtId="0" fontId="107" fillId="0" borderId="0" xfId="1012" applyFont="1" applyFill="1"/>
    <xf numFmtId="0" fontId="107" fillId="0" borderId="52" xfId="1012" applyFont="1" applyBorder="1" applyAlignment="1">
      <alignment horizontal="center" vertical="center" wrapText="1"/>
    </xf>
    <xf numFmtId="0" fontId="5" fillId="0" borderId="47" xfId="1" applyFont="1" applyBorder="1" applyAlignment="1">
      <alignment horizontal="right"/>
    </xf>
    <xf numFmtId="0" fontId="9" fillId="0" borderId="48" xfId="1" applyFont="1" applyBorder="1" applyAlignment="1">
      <alignment horizontal="left"/>
    </xf>
    <xf numFmtId="49" fontId="5" fillId="0" borderId="42" xfId="1" applyNumberFormat="1" applyFont="1" applyBorder="1" applyAlignment="1">
      <alignment horizontal="center"/>
    </xf>
    <xf numFmtId="1" fontId="87" fillId="0" borderId="42" xfId="3" applyNumberFormat="1" applyFont="1" applyFill="1" applyBorder="1" applyAlignment="1">
      <alignment horizontal="center" vertical="center"/>
    </xf>
    <xf numFmtId="181" fontId="110" fillId="0" borderId="0" xfId="262" applyNumberFormat="1" applyFont="1" applyFill="1" applyAlignment="1">
      <alignment horizontal="center"/>
    </xf>
    <xf numFmtId="0" fontId="13" fillId="0" borderId="35" xfId="3" applyFont="1" applyFill="1" applyBorder="1" applyAlignment="1">
      <alignment horizontal="center" vertical="center"/>
    </xf>
    <xf numFmtId="1" fontId="10" fillId="0" borderId="42" xfId="3" applyNumberFormat="1" applyFont="1" applyFill="1" applyBorder="1" applyAlignment="1">
      <alignment horizontal="center" vertical="center"/>
    </xf>
    <xf numFmtId="180" fontId="21" fillId="0" borderId="0" xfId="262" applyNumberFormat="1"/>
    <xf numFmtId="0" fontId="2" fillId="0" borderId="0" xfId="1424" applyFont="1" applyFill="1"/>
    <xf numFmtId="0" fontId="2" fillId="0" borderId="0" xfId="1425" applyFont="1" applyFill="1"/>
    <xf numFmtId="0" fontId="2" fillId="0" borderId="0" xfId="1034" applyFont="1" applyFill="1"/>
    <xf numFmtId="49" fontId="4" fillId="0" borderId="0" xfId="1034" applyNumberFormat="1" applyFont="1" applyFill="1" applyAlignment="1">
      <alignment horizontal="center"/>
    </xf>
    <xf numFmtId="49" fontId="5" fillId="0" borderId="0" xfId="1034" applyNumberFormat="1" applyFont="1" applyFill="1"/>
    <xf numFmtId="0" fontId="122" fillId="0" borderId="0" xfId="1023" applyFont="1" applyAlignment="1">
      <alignment vertical="center"/>
    </xf>
    <xf numFmtId="0" fontId="4" fillId="0" borderId="0" xfId="1425" applyFont="1" applyFill="1"/>
    <xf numFmtId="0" fontId="8" fillId="0" borderId="0" xfId="1034" applyFont="1" applyFill="1" applyAlignment="1">
      <alignment vertical="center"/>
    </xf>
    <xf numFmtId="0" fontId="5" fillId="0" borderId="0" xfId="1034" applyNumberFormat="1" applyFont="1" applyFill="1"/>
    <xf numFmtId="49" fontId="4" fillId="0" borderId="0" xfId="1034" applyNumberFormat="1" applyFont="1" applyFill="1" applyAlignment="1">
      <alignment horizontal="left"/>
    </xf>
    <xf numFmtId="49" fontId="11" fillId="0" borderId="0" xfId="1034" applyNumberFormat="1" applyFont="1" applyFill="1" applyAlignment="1">
      <alignment horizontal="right"/>
    </xf>
    <xf numFmtId="0" fontId="5" fillId="0" borderId="0" xfId="1034" applyNumberFormat="1" applyFont="1" applyFill="1" applyAlignment="1">
      <alignment horizontal="center"/>
    </xf>
    <xf numFmtId="49" fontId="5" fillId="0" borderId="0" xfId="1034" applyNumberFormat="1" applyFont="1" applyFill="1" applyAlignment="1">
      <alignment horizontal="center"/>
    </xf>
    <xf numFmtId="0" fontId="4" fillId="0" borderId="0" xfId="1034" applyFont="1" applyFill="1" applyAlignment="1">
      <alignment horizontal="left"/>
    </xf>
    <xf numFmtId="0" fontId="5" fillId="0" borderId="0" xfId="1034" applyFont="1" applyFill="1" applyAlignment="1">
      <alignment horizontal="center"/>
    </xf>
    <xf numFmtId="0" fontId="5" fillId="0" borderId="0" xfId="1034" applyFont="1" applyFill="1"/>
    <xf numFmtId="0" fontId="9" fillId="0" borderId="0" xfId="1034" applyFont="1" applyFill="1"/>
    <xf numFmtId="0" fontId="12" fillId="0" borderId="33" xfId="1034" applyNumberFormat="1" applyFont="1" applyFill="1" applyBorder="1" applyAlignment="1">
      <alignment horizontal="center" vertical="center"/>
    </xf>
    <xf numFmtId="0" fontId="87" fillId="0" borderId="34" xfId="1034" applyNumberFormat="1" applyFont="1" applyFill="1" applyBorder="1" applyAlignment="1">
      <alignment horizontal="center" vertical="center" wrapText="1"/>
    </xf>
    <xf numFmtId="49" fontId="12" fillId="0" borderId="35" xfId="1034" applyNumberFormat="1" applyFont="1" applyFill="1" applyBorder="1" applyAlignment="1">
      <alignment horizontal="right" vertical="center"/>
    </xf>
    <xf numFmtId="49" fontId="12" fillId="0" borderId="36" xfId="1034" applyNumberFormat="1" applyFont="1" applyFill="1" applyBorder="1" applyAlignment="1">
      <alignment horizontal="left" vertical="center"/>
    </xf>
    <xf numFmtId="49" fontId="13" fillId="0" borderId="37" xfId="1034" applyNumberFormat="1" applyFont="1" applyFill="1" applyBorder="1" applyAlignment="1">
      <alignment horizontal="center" vertical="center"/>
    </xf>
    <xf numFmtId="0" fontId="13" fillId="0" borderId="37" xfId="1034" applyFont="1" applyFill="1" applyBorder="1" applyAlignment="1">
      <alignment horizontal="center" vertical="center"/>
    </xf>
    <xf numFmtId="0" fontId="12" fillId="0" borderId="0" xfId="1034" applyFont="1" applyFill="1"/>
    <xf numFmtId="0" fontId="5" fillId="0" borderId="47" xfId="1425" applyNumberFormat="1" applyFont="1" applyFill="1" applyBorder="1" applyAlignment="1">
      <alignment horizontal="center" vertical="center"/>
    </xf>
    <xf numFmtId="0" fontId="5" fillId="0" borderId="47" xfId="1425" applyFont="1" applyFill="1" applyBorder="1" applyAlignment="1">
      <alignment horizontal="right" vertical="center"/>
    </xf>
    <xf numFmtId="0" fontId="9" fillId="0" borderId="48" xfId="1425" applyFont="1" applyFill="1" applyBorder="1" applyAlignment="1">
      <alignment horizontal="left" vertical="center"/>
    </xf>
    <xf numFmtId="49" fontId="10" fillId="0" borderId="48" xfId="1425" applyNumberFormat="1" applyFont="1" applyFill="1" applyBorder="1" applyAlignment="1">
      <alignment horizontal="center" vertical="center"/>
    </xf>
    <xf numFmtId="0" fontId="10" fillId="0" borderId="42" xfId="1425" applyFont="1" applyFill="1" applyBorder="1" applyAlignment="1">
      <alignment horizontal="left" vertical="center"/>
    </xf>
    <xf numFmtId="49" fontId="10" fillId="0" borderId="42" xfId="1425" applyNumberFormat="1" applyFont="1" applyFill="1" applyBorder="1" applyAlignment="1">
      <alignment horizontal="left" vertical="center"/>
    </xf>
    <xf numFmtId="2" fontId="13" fillId="0" borderId="42" xfId="1034" applyNumberFormat="1" applyFont="1" applyFill="1" applyBorder="1" applyAlignment="1">
      <alignment horizontal="center" vertical="center"/>
    </xf>
    <xf numFmtId="49" fontId="17" fillId="0" borderId="0" xfId="1425" applyNumberFormat="1" applyFont="1" applyFill="1" applyAlignment="1">
      <alignment horizontal="center"/>
    </xf>
    <xf numFmtId="49" fontId="5" fillId="0" borderId="0" xfId="1425" applyNumberFormat="1" applyFont="1" applyFill="1"/>
    <xf numFmtId="0" fontId="5" fillId="0" borderId="42" xfId="1034" applyNumberFormat="1" applyFont="1" applyFill="1" applyBorder="1"/>
    <xf numFmtId="0" fontId="5" fillId="0" borderId="47" xfId="1011" applyFont="1" applyFill="1" applyBorder="1" applyAlignment="1">
      <alignment horizontal="right" vertical="center"/>
    </xf>
    <xf numFmtId="0" fontId="9" fillId="0" borderId="48" xfId="1011" applyFont="1" applyFill="1" applyBorder="1" applyAlignment="1">
      <alignment horizontal="left" vertical="center"/>
    </xf>
    <xf numFmtId="49" fontId="10" fillId="0" borderId="48" xfId="1011" applyNumberFormat="1" applyFont="1" applyFill="1" applyBorder="1" applyAlignment="1">
      <alignment horizontal="center" vertical="center"/>
    </xf>
    <xf numFmtId="0" fontId="10" fillId="0" borderId="42" xfId="1011" applyFont="1" applyFill="1" applyBorder="1" applyAlignment="1">
      <alignment horizontal="left" vertical="center"/>
    </xf>
    <xf numFmtId="49" fontId="10" fillId="0" borderId="42" xfId="1011" applyNumberFormat="1" applyFont="1" applyFill="1" applyBorder="1" applyAlignment="1">
      <alignment horizontal="left" vertical="center"/>
    </xf>
    <xf numFmtId="49" fontId="9" fillId="0" borderId="0" xfId="1034" applyNumberFormat="1" applyFont="1" applyFill="1"/>
    <xf numFmtId="1" fontId="13" fillId="0" borderId="42" xfId="1034" applyNumberFormat="1" applyFont="1" applyFill="1" applyBorder="1" applyAlignment="1">
      <alignment horizontal="center" vertical="center"/>
    </xf>
    <xf numFmtId="49" fontId="10" fillId="0" borderId="34" xfId="3" applyNumberFormat="1" applyFont="1" applyFill="1" applyBorder="1" applyAlignment="1">
      <alignment horizontal="center" vertical="center" wrapText="1"/>
    </xf>
    <xf numFmtId="49" fontId="12" fillId="0" borderId="49" xfId="2" applyNumberFormat="1" applyFont="1" applyFill="1" applyBorder="1" applyAlignment="1">
      <alignment horizontal="center" vertical="center"/>
    </xf>
    <xf numFmtId="1" fontId="13" fillId="0" borderId="42" xfId="2036" applyNumberFormat="1" applyFont="1" applyFill="1" applyBorder="1" applyAlignment="1">
      <alignment horizontal="center" vertical="center"/>
    </xf>
    <xf numFmtId="2" fontId="16" fillId="0" borderId="42" xfId="2036" applyNumberFormat="1" applyFont="1" applyFill="1" applyBorder="1" applyAlignment="1">
      <alignment horizontal="center" vertical="center"/>
    </xf>
    <xf numFmtId="1" fontId="16" fillId="0" borderId="42" xfId="2036" applyNumberFormat="1" applyFont="1" applyFill="1" applyBorder="1" applyAlignment="1">
      <alignment horizontal="center" vertical="center"/>
    </xf>
    <xf numFmtId="2" fontId="9" fillId="0" borderId="42" xfId="2036" applyNumberFormat="1" applyFont="1" applyFill="1" applyBorder="1" applyAlignment="1">
      <alignment horizontal="center" vertical="center"/>
    </xf>
    <xf numFmtId="2" fontId="5" fillId="0" borderId="42" xfId="2036" applyNumberFormat="1" applyFont="1" applyFill="1" applyBorder="1" applyAlignment="1">
      <alignment horizontal="center" vertical="center"/>
    </xf>
    <xf numFmtId="49" fontId="90" fillId="0" borderId="33" xfId="4" applyNumberFormat="1" applyFont="1" applyFill="1" applyBorder="1" applyAlignment="1">
      <alignment horizontal="center" vertical="center"/>
    </xf>
    <xf numFmtId="49" fontId="90" fillId="0" borderId="34" xfId="4" applyNumberFormat="1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right" vertical="center"/>
    </xf>
    <xf numFmtId="0" fontId="15" fillId="0" borderId="36" xfId="4" applyFont="1" applyFill="1" applyBorder="1" applyAlignment="1">
      <alignment horizontal="left" vertical="center"/>
    </xf>
    <xf numFmtId="2" fontId="15" fillId="0" borderId="34" xfId="4" applyNumberFormat="1" applyFont="1" applyFill="1" applyBorder="1" applyAlignment="1">
      <alignment horizontal="center" vertical="center"/>
    </xf>
    <xf numFmtId="0" fontId="15" fillId="0" borderId="46" xfId="4" applyFont="1" applyFill="1" applyBorder="1" applyAlignment="1">
      <alignment horizontal="center" vertical="center"/>
    </xf>
    <xf numFmtId="0" fontId="91" fillId="0" borderId="42" xfId="4" applyNumberFormat="1" applyFont="1" applyFill="1" applyBorder="1" applyAlignment="1">
      <alignment horizontal="center" vertical="center"/>
    </xf>
    <xf numFmtId="49" fontId="91" fillId="0" borderId="42" xfId="4" applyNumberFormat="1" applyFont="1" applyFill="1" applyBorder="1" applyAlignment="1">
      <alignment horizontal="center" vertical="center"/>
    </xf>
    <xf numFmtId="49" fontId="100" fillId="0" borderId="42" xfId="4" applyNumberFormat="1" applyFont="1" applyFill="1" applyBorder="1" applyAlignment="1">
      <alignment horizontal="center" vertical="center"/>
    </xf>
    <xf numFmtId="0" fontId="95" fillId="0" borderId="42" xfId="4" applyFont="1" applyFill="1" applyBorder="1" applyAlignment="1">
      <alignment horizontal="left" vertical="center"/>
    </xf>
    <xf numFmtId="0" fontId="10" fillId="0" borderId="43" xfId="2037" applyNumberFormat="1" applyFont="1" applyFill="1" applyBorder="1" applyAlignment="1">
      <alignment horizontal="center" vertical="center"/>
    </xf>
    <xf numFmtId="49" fontId="5" fillId="0" borderId="42" xfId="2" applyNumberFormat="1" applyFont="1" applyFill="1" applyBorder="1" applyAlignment="1">
      <alignment horizontal="center" vertical="center"/>
    </xf>
    <xf numFmtId="2" fontId="9" fillId="0" borderId="42" xfId="2" applyNumberFormat="1" applyFont="1" applyFill="1" applyBorder="1" applyAlignment="1">
      <alignment horizontal="center" vertical="center"/>
    </xf>
    <xf numFmtId="0" fontId="5" fillId="0" borderId="43" xfId="2037" applyNumberFormat="1" applyFont="1" applyFill="1" applyBorder="1" applyAlignment="1">
      <alignment horizontal="center" vertical="center"/>
    </xf>
    <xf numFmtId="1" fontId="13" fillId="0" borderId="42" xfId="2038" applyNumberFormat="1" applyFont="1" applyFill="1" applyBorder="1" applyAlignment="1">
      <alignment horizontal="center" vertical="center"/>
    </xf>
    <xf numFmtId="2" fontId="16" fillId="0" borderId="42" xfId="2038" applyNumberFormat="1" applyFont="1" applyFill="1" applyBorder="1" applyAlignment="1">
      <alignment horizontal="center" vertical="center"/>
    </xf>
    <xf numFmtId="1" fontId="16" fillId="0" borderId="42" xfId="2038" applyNumberFormat="1" applyFont="1" applyFill="1" applyBorder="1" applyAlignment="1">
      <alignment horizontal="center" vertical="center"/>
    </xf>
    <xf numFmtId="2" fontId="9" fillId="0" borderId="42" xfId="2038" applyNumberFormat="1" applyFont="1" applyFill="1" applyBorder="1" applyAlignment="1">
      <alignment horizontal="center" vertical="center"/>
    </xf>
    <xf numFmtId="2" fontId="5" fillId="0" borderId="42" xfId="2038" applyNumberFormat="1" applyFont="1" applyFill="1" applyBorder="1" applyAlignment="1">
      <alignment horizontal="center" vertical="center"/>
    </xf>
    <xf numFmtId="0" fontId="92" fillId="0" borderId="0" xfId="262" applyFont="1" applyFill="1"/>
    <xf numFmtId="49" fontId="91" fillId="0" borderId="0" xfId="262" applyNumberFormat="1" applyFont="1" applyFill="1"/>
    <xf numFmtId="49" fontId="93" fillId="0" borderId="0" xfId="262" applyNumberFormat="1" applyFont="1" applyFill="1" applyAlignment="1">
      <alignment horizontal="center"/>
    </xf>
    <xf numFmtId="181" fontId="103" fillId="0" borderId="0" xfId="1231" applyNumberFormat="1" applyFont="1" applyFill="1" applyAlignment="1">
      <alignment horizontal="center"/>
    </xf>
    <xf numFmtId="186" fontId="87" fillId="0" borderId="42" xfId="1231" applyFont="1" applyFill="1" applyBorder="1" applyAlignment="1">
      <alignment horizontal="center"/>
    </xf>
    <xf numFmtId="49" fontId="10" fillId="0" borderId="0" xfId="2" applyNumberFormat="1" applyFont="1" applyFill="1" applyAlignment="1">
      <alignment horizontal="center"/>
    </xf>
    <xf numFmtId="0" fontId="104" fillId="0" borderId="0" xfId="2" applyFont="1" applyFill="1"/>
    <xf numFmtId="1" fontId="107" fillId="0" borderId="39" xfId="2" applyNumberFormat="1" applyFont="1" applyFill="1" applyBorder="1" applyAlignment="1">
      <alignment horizontal="center" vertical="center"/>
    </xf>
    <xf numFmtId="1" fontId="5" fillId="0" borderId="39" xfId="2" applyNumberFormat="1" applyFont="1" applyFill="1" applyBorder="1" applyAlignment="1">
      <alignment horizontal="center" vertical="center"/>
    </xf>
    <xf numFmtId="1" fontId="107" fillId="0" borderId="43" xfId="2" applyNumberFormat="1" applyFont="1" applyFill="1" applyBorder="1" applyAlignment="1">
      <alignment horizontal="center" vertical="center"/>
    </xf>
    <xf numFmtId="49" fontId="10" fillId="0" borderId="42" xfId="2" applyNumberFormat="1" applyFont="1" applyFill="1" applyBorder="1" applyAlignment="1">
      <alignment horizontal="center"/>
    </xf>
    <xf numFmtId="1" fontId="5" fillId="0" borderId="43" xfId="2" applyNumberFormat="1" applyFont="1" applyFill="1" applyBorder="1" applyAlignment="1">
      <alignment horizontal="center" vertical="center"/>
    </xf>
    <xf numFmtId="2" fontId="124" fillId="0" borderId="43" xfId="2" applyNumberFormat="1" applyFont="1" applyFill="1" applyBorder="1" applyAlignment="1">
      <alignment horizontal="center" vertical="center"/>
    </xf>
    <xf numFmtId="0" fontId="5" fillId="0" borderId="47" xfId="1011" applyNumberFormat="1" applyFont="1" applyFill="1" applyBorder="1" applyAlignment="1">
      <alignment horizontal="center" vertical="center"/>
    </xf>
    <xf numFmtId="1" fontId="13" fillId="0" borderId="42" xfId="1422" applyNumberFormat="1" applyFont="1" applyFill="1" applyBorder="1" applyAlignment="1">
      <alignment horizontal="center" vertical="center"/>
    </xf>
    <xf numFmtId="2" fontId="16" fillId="0" borderId="42" xfId="1422" applyNumberFormat="1" applyFont="1" applyFill="1" applyBorder="1" applyAlignment="1">
      <alignment horizontal="center" vertical="center"/>
    </xf>
    <xf numFmtId="1" fontId="10" fillId="0" borderId="42" xfId="1422" applyNumberFormat="1" applyFont="1" applyFill="1" applyBorder="1" applyAlignment="1">
      <alignment horizontal="center" vertical="center"/>
    </xf>
    <xf numFmtId="2" fontId="9" fillId="0" borderId="42" xfId="1422" applyNumberFormat="1" applyFont="1" applyFill="1" applyBorder="1" applyAlignment="1">
      <alignment horizontal="center" vertical="center"/>
    </xf>
    <xf numFmtId="2" fontId="5" fillId="0" borderId="42" xfId="1422" applyNumberFormat="1" applyFont="1" applyFill="1" applyBorder="1" applyAlignment="1">
      <alignment horizontal="center" vertical="center"/>
    </xf>
    <xf numFmtId="49" fontId="7" fillId="0" borderId="0" xfId="3" applyNumberFormat="1" applyFont="1" applyFill="1"/>
    <xf numFmtId="49" fontId="7" fillId="0" borderId="0" xfId="3" applyNumberFormat="1" applyFont="1" applyFill="1" applyAlignment="1">
      <alignment vertical="center"/>
    </xf>
    <xf numFmtId="49" fontId="5" fillId="0" borderId="0" xfId="3" applyNumberFormat="1" applyFont="1" applyFill="1"/>
    <xf numFmtId="181" fontId="103" fillId="0" borderId="0" xfId="2040" applyNumberFormat="1" applyFont="1" applyFill="1" applyAlignment="1">
      <alignment horizontal="center"/>
    </xf>
    <xf numFmtId="49" fontId="12" fillId="0" borderId="0" xfId="3" applyNumberFormat="1" applyFont="1" applyFill="1" applyAlignment="1">
      <alignment vertical="center"/>
    </xf>
    <xf numFmtId="194" fontId="9" fillId="0" borderId="42" xfId="2" applyNumberFormat="1" applyFont="1" applyFill="1" applyBorder="1" applyAlignment="1">
      <alignment horizontal="center"/>
    </xf>
    <xf numFmtId="181" fontId="9" fillId="0" borderId="42" xfId="2" applyNumberFormat="1" applyFont="1" applyFill="1" applyBorder="1" applyAlignment="1">
      <alignment horizontal="center"/>
    </xf>
    <xf numFmtId="49" fontId="125" fillId="0" borderId="0" xfId="3" applyNumberFormat="1" applyFont="1" applyFill="1" applyAlignment="1">
      <alignment vertical="center"/>
    </xf>
    <xf numFmtId="0" fontId="125" fillId="0" borderId="0" xfId="3" applyFont="1" applyFill="1" applyAlignment="1">
      <alignment vertical="center"/>
    </xf>
    <xf numFmtId="0" fontId="5" fillId="0" borderId="42" xfId="2041" applyFont="1" applyFill="1" applyBorder="1" applyAlignment="1">
      <alignment horizontal="center"/>
    </xf>
    <xf numFmtId="0" fontId="17" fillId="0" borderId="0" xfId="3" applyNumberFormat="1" applyFont="1" applyFill="1" applyAlignment="1">
      <alignment horizontal="center"/>
    </xf>
    <xf numFmtId="181" fontId="103" fillId="0" borderId="0" xfId="2042" applyNumberFormat="1" applyFont="1" applyFill="1" applyAlignment="1">
      <alignment horizontal="center"/>
    </xf>
    <xf numFmtId="0" fontId="13" fillId="0" borderId="0" xfId="3" applyFont="1" applyFill="1" applyAlignment="1">
      <alignment vertical="center"/>
    </xf>
    <xf numFmtId="0" fontId="5" fillId="28" borderId="42" xfId="3" applyFont="1" applyFill="1" applyBorder="1" applyAlignment="1">
      <alignment horizontal="center" vertical="center"/>
    </xf>
    <xf numFmtId="181" fontId="9" fillId="0" borderId="42" xfId="3" applyNumberFormat="1" applyFont="1" applyFill="1" applyBorder="1" applyAlignment="1">
      <alignment horizontal="center" vertical="center"/>
    </xf>
    <xf numFmtId="0" fontId="5" fillId="0" borderId="42" xfId="2042" applyFont="1" applyFill="1" applyBorder="1" applyAlignment="1">
      <alignment horizontal="center" vertical="center"/>
    </xf>
    <xf numFmtId="49" fontId="10" fillId="0" borderId="0" xfId="3" applyNumberFormat="1" applyFont="1" applyFill="1"/>
    <xf numFmtId="0" fontId="87" fillId="0" borderId="0" xfId="3" applyFont="1" applyFill="1"/>
    <xf numFmtId="49" fontId="15" fillId="0" borderId="34" xfId="4" applyNumberFormat="1" applyFont="1" applyFill="1" applyBorder="1" applyAlignment="1">
      <alignment horizontal="center" vertical="center"/>
    </xf>
    <xf numFmtId="0" fontId="13" fillId="0" borderId="42" xfId="2" applyNumberFormat="1" applyFont="1" applyFill="1" applyBorder="1" applyAlignment="1">
      <alignment horizontal="center" vertical="center"/>
    </xf>
    <xf numFmtId="49" fontId="10" fillId="0" borderId="0" xfId="3" applyNumberFormat="1" applyFont="1" applyFill="1" applyAlignment="1">
      <alignment vertical="center"/>
    </xf>
    <xf numFmtId="49" fontId="101" fillId="0" borderId="0" xfId="3" applyNumberFormat="1" applyFont="1" applyFill="1" applyAlignment="1">
      <alignment vertical="center"/>
    </xf>
    <xf numFmtId="49" fontId="104" fillId="0" borderId="0" xfId="3" applyNumberFormat="1" applyFont="1" applyFill="1" applyAlignment="1">
      <alignment vertical="center"/>
    </xf>
    <xf numFmtId="2" fontId="9" fillId="0" borderId="42" xfId="2" applyNumberFormat="1" applyFont="1" applyFill="1" applyBorder="1" applyAlignment="1">
      <alignment horizontal="center"/>
    </xf>
    <xf numFmtId="2" fontId="107" fillId="0" borderId="42" xfId="2" applyNumberFormat="1" applyFont="1" applyFill="1" applyBorder="1" applyAlignment="1">
      <alignment horizontal="center"/>
    </xf>
    <xf numFmtId="2" fontId="106" fillId="0" borderId="42" xfId="2043" applyNumberFormat="1" applyFont="1" applyFill="1" applyBorder="1" applyAlignment="1">
      <alignment horizontal="center"/>
    </xf>
    <xf numFmtId="185" fontId="10" fillId="0" borderId="42" xfId="2043" applyNumberFormat="1" applyFont="1" applyFill="1" applyBorder="1" applyAlignment="1">
      <alignment horizontal="center"/>
    </xf>
    <xf numFmtId="193" fontId="10" fillId="0" borderId="42" xfId="2043" applyNumberFormat="1" applyFont="1" applyFill="1" applyBorder="1" applyAlignment="1">
      <alignment horizontal="center"/>
    </xf>
    <xf numFmtId="0" fontId="10" fillId="30" borderId="42" xfId="3" applyFont="1" applyFill="1" applyBorder="1" applyAlignment="1">
      <alignment horizontal="center" vertical="center"/>
    </xf>
    <xf numFmtId="2" fontId="10" fillId="0" borderId="0" xfId="3" applyNumberFormat="1" applyFont="1" applyFill="1"/>
    <xf numFmtId="2" fontId="111" fillId="0" borderId="42" xfId="2043" applyNumberFormat="1" applyFont="1" applyFill="1" applyBorder="1" applyAlignment="1">
      <alignment horizontal="center"/>
    </xf>
    <xf numFmtId="2" fontId="115" fillId="0" borderId="42" xfId="2043" applyNumberFormat="1" applyFont="1" applyFill="1" applyBorder="1" applyAlignment="1">
      <alignment horizontal="center"/>
    </xf>
    <xf numFmtId="185" fontId="104" fillId="0" borderId="42" xfId="3" applyNumberFormat="1" applyFont="1" applyFill="1" applyBorder="1" applyAlignment="1">
      <alignment horizontal="center" vertical="center"/>
    </xf>
    <xf numFmtId="0" fontId="5" fillId="0" borderId="47" xfId="1" applyNumberFormat="1" applyFont="1" applyFill="1" applyBorder="1" applyAlignment="1">
      <alignment horizontal="center" vertical="center"/>
    </xf>
    <xf numFmtId="1" fontId="13" fillId="0" borderId="42" xfId="1" applyNumberFormat="1" applyFont="1" applyFill="1" applyBorder="1" applyAlignment="1">
      <alignment horizontal="center" vertical="center"/>
    </xf>
    <xf numFmtId="2" fontId="16" fillId="0" borderId="42" xfId="1" applyNumberFormat="1" applyFont="1" applyFill="1" applyBorder="1" applyAlignment="1">
      <alignment horizontal="center" vertical="center"/>
    </xf>
    <xf numFmtId="1" fontId="10" fillId="0" borderId="42" xfId="1" applyNumberFormat="1" applyFont="1" applyFill="1" applyBorder="1" applyAlignment="1">
      <alignment horizontal="center" vertical="center"/>
    </xf>
    <xf numFmtId="2" fontId="9" fillId="0" borderId="42" xfId="1" applyNumberFormat="1" applyFont="1" applyFill="1" applyBorder="1" applyAlignment="1">
      <alignment horizontal="center" vertical="center"/>
    </xf>
    <xf numFmtId="2" fontId="5" fillId="0" borderId="42" xfId="2044" applyNumberFormat="1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181" fontId="103" fillId="0" borderId="0" xfId="2045" applyNumberFormat="1" applyFont="1" applyFill="1" applyAlignment="1">
      <alignment horizontal="center"/>
    </xf>
    <xf numFmtId="0" fontId="5" fillId="0" borderId="42" xfId="2045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49" fontId="10" fillId="0" borderId="39" xfId="2" applyNumberFormat="1" applyFont="1" applyFill="1" applyBorder="1" applyAlignment="1">
      <alignment horizontal="left" vertical="center"/>
    </xf>
    <xf numFmtId="1" fontId="126" fillId="0" borderId="39" xfId="2046" applyNumberFormat="1" applyFont="1" applyFill="1" applyBorder="1" applyAlignment="1">
      <alignment horizontal="center" vertical="center"/>
    </xf>
    <xf numFmtId="2" fontId="5" fillId="0" borderId="42" xfId="2046" applyNumberFormat="1" applyFont="1" applyFill="1" applyBorder="1" applyAlignment="1">
      <alignment horizontal="center" vertical="center"/>
    </xf>
    <xf numFmtId="1" fontId="5" fillId="0" borderId="39" xfId="2046" applyNumberFormat="1" applyFont="1" applyFill="1" applyBorder="1" applyAlignment="1">
      <alignment horizontal="center" vertical="center"/>
    </xf>
    <xf numFmtId="2" fontId="9" fillId="0" borderId="39" xfId="2046" applyNumberFormat="1" applyFont="1" applyFill="1" applyBorder="1" applyAlignment="1">
      <alignment horizontal="center" vertical="center"/>
    </xf>
    <xf numFmtId="2" fontId="5" fillId="0" borderId="39" xfId="2046" applyNumberFormat="1" applyFont="1" applyFill="1" applyBorder="1" applyAlignment="1">
      <alignment horizontal="center" vertical="center"/>
    </xf>
    <xf numFmtId="0" fontId="110" fillId="0" borderId="43" xfId="2" applyNumberFormat="1" applyFont="1" applyFill="1" applyBorder="1" applyAlignment="1">
      <alignment horizontal="center" vertical="center"/>
    </xf>
    <xf numFmtId="49" fontId="10" fillId="0" borderId="43" xfId="2" applyNumberFormat="1" applyFont="1" applyFill="1" applyBorder="1" applyAlignment="1">
      <alignment horizontal="left" vertical="center"/>
    </xf>
    <xf numFmtId="1" fontId="126" fillId="0" borderId="43" xfId="2046" applyNumberFormat="1" applyFont="1" applyFill="1" applyBorder="1" applyAlignment="1">
      <alignment horizontal="center" vertical="center"/>
    </xf>
    <xf numFmtId="49" fontId="10" fillId="0" borderId="42" xfId="2046" applyNumberFormat="1" applyFont="1" applyFill="1" applyBorder="1" applyAlignment="1">
      <alignment horizontal="center"/>
    </xf>
    <xf numFmtId="1" fontId="5" fillId="0" borderId="43" xfId="2046" applyNumberFormat="1" applyFont="1" applyFill="1" applyBorder="1" applyAlignment="1">
      <alignment horizontal="center" vertical="center"/>
    </xf>
    <xf numFmtId="2" fontId="124" fillId="0" borderId="43" xfId="2046" applyNumberFormat="1" applyFont="1" applyFill="1" applyBorder="1" applyAlignment="1">
      <alignment horizontal="center" vertical="center"/>
    </xf>
    <xf numFmtId="2" fontId="110" fillId="0" borderId="43" xfId="2046" applyNumberFormat="1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horizontal="left" vertical="center" wrapText="1"/>
    </xf>
    <xf numFmtId="0" fontId="2" fillId="0" borderId="0" xfId="1236" applyFont="1" applyFill="1"/>
    <xf numFmtId="0" fontId="12" fillId="0" borderId="0" xfId="2039" applyFont="1"/>
    <xf numFmtId="0" fontId="12" fillId="0" borderId="0" xfId="2039" applyFont="1" applyAlignment="1">
      <alignment horizontal="center"/>
    </xf>
    <xf numFmtId="0" fontId="9" fillId="0" borderId="0" xfId="2039" applyFont="1" applyAlignment="1">
      <alignment horizontal="right"/>
    </xf>
    <xf numFmtId="49" fontId="9" fillId="0" borderId="0" xfId="2039" applyNumberFormat="1" applyFont="1" applyAlignment="1">
      <alignment horizontal="right"/>
    </xf>
    <xf numFmtId="0" fontId="107" fillId="0" borderId="0" xfId="2039" applyFont="1"/>
    <xf numFmtId="0" fontId="107" fillId="0" borderId="0" xfId="2039" applyFont="1" applyAlignment="1">
      <alignment horizontal="center"/>
    </xf>
    <xf numFmtId="0" fontId="87" fillId="0" borderId="0" xfId="2039" applyFont="1"/>
    <xf numFmtId="0" fontId="87" fillId="0" borderId="0" xfId="2039" applyFont="1" applyAlignment="1">
      <alignment horizontal="center"/>
    </xf>
    <xf numFmtId="49" fontId="107" fillId="0" borderId="0" xfId="2039" applyNumberFormat="1" applyFont="1" applyAlignment="1">
      <alignment horizontal="center"/>
    </xf>
    <xf numFmtId="49" fontId="107" fillId="0" borderId="0" xfId="2039" applyNumberFormat="1" applyFont="1"/>
    <xf numFmtId="0" fontId="127" fillId="0" borderId="0" xfId="2039" applyFont="1"/>
    <xf numFmtId="0" fontId="13" fillId="0" borderId="0" xfId="2039" applyFont="1"/>
    <xf numFmtId="0" fontId="13" fillId="0" borderId="0" xfId="2039" applyFont="1" applyAlignment="1">
      <alignment horizontal="center"/>
    </xf>
    <xf numFmtId="0" fontId="111" fillId="0" borderId="0" xfId="2039" applyFont="1"/>
    <xf numFmtId="49" fontId="107" fillId="0" borderId="0" xfId="2039" applyNumberFormat="1" applyFont="1" applyBorder="1" applyAlignment="1">
      <alignment horizontal="center"/>
    </xf>
    <xf numFmtId="49" fontId="107" fillId="0" borderId="0" xfId="2039" applyNumberFormat="1" applyFont="1" applyBorder="1"/>
    <xf numFmtId="0" fontId="12" fillId="0" borderId="0" xfId="2039" applyFont="1" applyAlignment="1">
      <alignment horizontal="left"/>
    </xf>
    <xf numFmtId="0" fontId="3" fillId="0" borderId="0" xfId="2039"/>
    <xf numFmtId="0" fontId="107" fillId="0" borderId="55" xfId="2039" applyFont="1" applyBorder="1" applyAlignment="1">
      <alignment horizontal="center"/>
    </xf>
    <xf numFmtId="49" fontId="107" fillId="0" borderId="56" xfId="2039" applyNumberFormat="1" applyFont="1" applyBorder="1" applyAlignment="1">
      <alignment horizontal="left"/>
    </xf>
    <xf numFmtId="0" fontId="128" fillId="0" borderId="57" xfId="2039" applyNumberFormat="1" applyFont="1" applyBorder="1" applyAlignment="1">
      <alignment horizontal="center"/>
    </xf>
    <xf numFmtId="0" fontId="87" fillId="0" borderId="57" xfId="2039" applyFont="1" applyBorder="1"/>
    <xf numFmtId="49" fontId="12" fillId="0" borderId="57" xfId="2039" applyNumberFormat="1" applyFont="1" applyBorder="1" applyAlignment="1">
      <alignment horizontal="center"/>
    </xf>
    <xf numFmtId="49" fontId="107" fillId="0" borderId="55" xfId="2039" applyNumberFormat="1" applyFont="1" applyBorder="1" applyAlignment="1">
      <alignment horizontal="left"/>
    </xf>
    <xf numFmtId="49" fontId="107" fillId="0" borderId="55" xfId="2039" applyNumberFormat="1" applyFont="1" applyBorder="1" applyAlignment="1">
      <alignment horizontal="center"/>
    </xf>
    <xf numFmtId="49" fontId="107" fillId="0" borderId="55" xfId="2039" applyNumberFormat="1" applyFont="1" applyFill="1" applyBorder="1" applyAlignment="1">
      <alignment horizontal="center"/>
    </xf>
    <xf numFmtId="0" fontId="87" fillId="0" borderId="0" xfId="2039" applyFont="1" applyAlignment="1">
      <alignment horizontal="left"/>
    </xf>
    <xf numFmtId="49" fontId="107" fillId="0" borderId="58" xfId="2039" applyNumberFormat="1" applyFont="1" applyBorder="1" applyAlignment="1">
      <alignment horizontal="left"/>
    </xf>
    <xf numFmtId="49" fontId="121" fillId="0" borderId="56" xfId="2039" applyNumberFormat="1" applyFont="1" applyBorder="1" applyAlignment="1">
      <alignment horizontal="center"/>
    </xf>
    <xf numFmtId="49" fontId="121" fillId="0" borderId="56" xfId="2039" applyNumberFormat="1" applyFont="1" applyFill="1" applyBorder="1" applyAlignment="1">
      <alignment horizontal="center"/>
    </xf>
    <xf numFmtId="0" fontId="114" fillId="0" borderId="0" xfId="1236" applyFont="1"/>
    <xf numFmtId="0" fontId="129" fillId="0" borderId="0" xfId="2047" applyFont="1"/>
    <xf numFmtId="0" fontId="3" fillId="0" borderId="0" xfId="1236"/>
    <xf numFmtId="0" fontId="107" fillId="0" borderId="39" xfId="1012" applyNumberFormat="1" applyFont="1" applyBorder="1" applyAlignment="1">
      <alignment horizontal="center" vertical="center"/>
    </xf>
    <xf numFmtId="0" fontId="107" fillId="0" borderId="54" xfId="1012" applyNumberFormat="1" applyFont="1" applyBorder="1" applyAlignment="1">
      <alignment horizontal="center" vertical="center"/>
    </xf>
    <xf numFmtId="0" fontId="107" fillId="0" borderId="43" xfId="1012" applyNumberFormat="1" applyFont="1" applyBorder="1" applyAlignment="1">
      <alignment horizontal="center" vertical="center"/>
    </xf>
    <xf numFmtId="2" fontId="12" fillId="0" borderId="39" xfId="1012" applyNumberFormat="1" applyFont="1" applyBorder="1" applyAlignment="1">
      <alignment horizontal="center" vertical="center"/>
    </xf>
    <xf numFmtId="2" fontId="12" fillId="0" borderId="54" xfId="1012" applyNumberFormat="1" applyFont="1" applyBorder="1" applyAlignment="1">
      <alignment horizontal="center" vertical="center"/>
    </xf>
    <xf numFmtId="2" fontId="12" fillId="0" borderId="43" xfId="1012" applyNumberFormat="1" applyFont="1" applyBorder="1" applyAlignment="1">
      <alignment horizontal="center" vertical="center"/>
    </xf>
    <xf numFmtId="0" fontId="107" fillId="0" borderId="39" xfId="1012" applyNumberFormat="1" applyFont="1" applyFill="1" applyBorder="1" applyAlignment="1">
      <alignment horizontal="center" vertical="center"/>
    </xf>
    <xf numFmtId="0" fontId="107" fillId="0" borderId="54" xfId="1012" applyNumberFormat="1" applyFont="1" applyFill="1" applyBorder="1" applyAlignment="1">
      <alignment horizontal="center" vertical="center"/>
    </xf>
    <xf numFmtId="0" fontId="107" fillId="0" borderId="43" xfId="1012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/>
    </xf>
    <xf numFmtId="0" fontId="9" fillId="0" borderId="31" xfId="2" applyFont="1" applyFill="1" applyBorder="1" applyAlignment="1">
      <alignment horizontal="center"/>
    </xf>
    <xf numFmtId="0" fontId="9" fillId="0" borderId="32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</cellXfs>
  <cellStyles count="2048">
    <cellStyle name="1 antraštė 2" xfId="5"/>
    <cellStyle name="1 antraštė 3" xfId="6"/>
    <cellStyle name="1 antraštė 4" xfId="7"/>
    <cellStyle name="2 antraštė 2" xfId="8"/>
    <cellStyle name="2 antraštė 3" xfId="9"/>
    <cellStyle name="2 antraštė 4" xfId="10"/>
    <cellStyle name="20% - Accent1 2" xfId="11"/>
    <cellStyle name="20% - Accent1 2 2" xfId="12"/>
    <cellStyle name="20% - Accent1 3" xfId="13"/>
    <cellStyle name="20% - Accent2 2" xfId="14"/>
    <cellStyle name="20% - Accent2 2 2" xfId="15"/>
    <cellStyle name="20% - Accent2 3" xfId="16"/>
    <cellStyle name="20% - Accent3 2" xfId="17"/>
    <cellStyle name="20% - Accent3 2 2" xfId="18"/>
    <cellStyle name="20% - Accent3 3" xfId="19"/>
    <cellStyle name="20% - Accent4 2" xfId="20"/>
    <cellStyle name="20% - Accent4 2 2" xfId="21"/>
    <cellStyle name="20% - Accent4 3" xfId="22"/>
    <cellStyle name="20% - Accent5 2" xfId="23"/>
    <cellStyle name="20% - Accent5 2 2" xfId="24"/>
    <cellStyle name="20% - Accent5 3" xfId="25"/>
    <cellStyle name="20% - Accent6 2" xfId="26"/>
    <cellStyle name="20% - Accent6 2 2" xfId="27"/>
    <cellStyle name="20% - Accent6 3" xfId="28"/>
    <cellStyle name="20% – paryškinimas 1 2" xfId="1426"/>
    <cellStyle name="20% – paryškinimas 2 2" xfId="1427"/>
    <cellStyle name="20% – paryškinimas 3 2" xfId="1428"/>
    <cellStyle name="20% – paryškinimas 4 2" xfId="1429"/>
    <cellStyle name="20% – paryškinimas 5 2" xfId="1430"/>
    <cellStyle name="20% – paryškinimas 6 2" xfId="1431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3 antraštė 2" xfId="35"/>
    <cellStyle name="3 antraštė 3" xfId="36"/>
    <cellStyle name="3 antraštė 4" xfId="37"/>
    <cellStyle name="4 antraštė 2" xfId="38"/>
    <cellStyle name="4 antraštė 3" xfId="39"/>
    <cellStyle name="4 antraštė 4" xfId="40"/>
    <cellStyle name="40% - Accent1 2" xfId="41"/>
    <cellStyle name="40% - Accent1 2 2" xfId="42"/>
    <cellStyle name="40% - Accent1 3" xfId="43"/>
    <cellStyle name="40% - Accent2 2" xfId="44"/>
    <cellStyle name="40% - Accent2 2 2" xfId="45"/>
    <cellStyle name="40% - Accent2 3" xfId="46"/>
    <cellStyle name="40% - Accent3 2" xfId="47"/>
    <cellStyle name="40% - Accent3 2 2" xfId="48"/>
    <cellStyle name="40% - Accent3 3" xfId="49"/>
    <cellStyle name="40% - Accent4 2" xfId="50"/>
    <cellStyle name="40% - Accent4 2 2" xfId="51"/>
    <cellStyle name="40% - Accent4 3" xfId="52"/>
    <cellStyle name="40% - Accent5 2" xfId="53"/>
    <cellStyle name="40% - Accent5 2 2" xfId="54"/>
    <cellStyle name="40% - Accent5 3" xfId="55"/>
    <cellStyle name="40% - Accent6 2" xfId="56"/>
    <cellStyle name="40% - Accent6 2 2" xfId="57"/>
    <cellStyle name="40% - Accent6 3" xfId="58"/>
    <cellStyle name="40% – paryškinimas 1 2" xfId="1432"/>
    <cellStyle name="40% – paryškinimas 2 2" xfId="1433"/>
    <cellStyle name="40% – paryškinimas 3 2" xfId="1434"/>
    <cellStyle name="40% – paryškinimas 4 2" xfId="1435"/>
    <cellStyle name="40% – paryškinimas 5 2" xfId="1436"/>
    <cellStyle name="40% – paryškinimas 6 2" xfId="1437"/>
    <cellStyle name="40% - Акцент1" xfId="59"/>
    <cellStyle name="40% - Акцент2" xfId="60"/>
    <cellStyle name="40% - Акцент3" xfId="61"/>
    <cellStyle name="40% - Акцент4" xfId="62"/>
    <cellStyle name="40% - Акцент5" xfId="63"/>
    <cellStyle name="40% - Акцент6" xfId="64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60% - Акцент1" xfId="83"/>
    <cellStyle name="60% - Акцент2" xfId="84"/>
    <cellStyle name="60% - Акцент3" xfId="85"/>
    <cellStyle name="60% - Акцент4" xfId="86"/>
    <cellStyle name="60% - Акцент5" xfId="87"/>
    <cellStyle name="60% - Акцент6" xfId="88"/>
    <cellStyle name="Accent1 2" xfId="89"/>
    <cellStyle name="Accent1 2 2" xfId="90"/>
    <cellStyle name="Accent1 3" xfId="91"/>
    <cellStyle name="Accent2 2" xfId="92"/>
    <cellStyle name="Accent2 2 2" xfId="93"/>
    <cellStyle name="Accent2 3" xfId="94"/>
    <cellStyle name="Accent3 2" xfId="95"/>
    <cellStyle name="Accent3 2 2" xfId="96"/>
    <cellStyle name="Accent3 3" xfId="97"/>
    <cellStyle name="Accent4 2" xfId="98"/>
    <cellStyle name="Accent4 2 2" xfId="99"/>
    <cellStyle name="Accent4 3" xfId="100"/>
    <cellStyle name="Accent5 2" xfId="101"/>
    <cellStyle name="Accent5 2 2" xfId="102"/>
    <cellStyle name="Accent5 3" xfId="103"/>
    <cellStyle name="Accent6 2" xfId="104"/>
    <cellStyle name="Accent6 2 2" xfId="105"/>
    <cellStyle name="Accent6 3" xfId="106"/>
    <cellStyle name="Aiškinamasis tekstas 2" xfId="107"/>
    <cellStyle name="Aiškinamasis tekstas 3" xfId="108"/>
    <cellStyle name="Aiškinamasis tekstas 4" xfId="109"/>
    <cellStyle name="Bad 2" xfId="110"/>
    <cellStyle name="Bad 2 2" xfId="111"/>
    <cellStyle name="Bad 3" xfId="112"/>
    <cellStyle name="Calc Currency (0)" xfId="113"/>
    <cellStyle name="Calc Currency (0) 2" xfId="114"/>
    <cellStyle name="Calc Currency (0)_estafetes" xfId="115"/>
    <cellStyle name="Calc Currency (2)" xfId="116"/>
    <cellStyle name="Calc Currency (2) 2" xfId="117"/>
    <cellStyle name="Calc Currency (2)_estafetes" xfId="118"/>
    <cellStyle name="Calc Percent (0)" xfId="119"/>
    <cellStyle name="Calc Percent (1)" xfId="120"/>
    <cellStyle name="Calc Percent (2)" xfId="121"/>
    <cellStyle name="Calc Units (0)" xfId="122"/>
    <cellStyle name="Calc Units (0) 2" xfId="123"/>
    <cellStyle name="Calc Units (0)_estafetes" xfId="124"/>
    <cellStyle name="Calc Units (1)" xfId="125"/>
    <cellStyle name="Calc Units (1) 2" xfId="126"/>
    <cellStyle name="Calc Units (1)_estafetes" xfId="127"/>
    <cellStyle name="Calc Units (2)" xfId="128"/>
    <cellStyle name="Calc Units (2) 2" xfId="129"/>
    <cellStyle name="Calc Units (2)_estafetes" xfId="130"/>
    <cellStyle name="Calculation 2" xfId="131"/>
    <cellStyle name="Calculation 2 2" xfId="132"/>
    <cellStyle name="Calculation 3" xfId="133"/>
    <cellStyle name="Check Cell 2" xfId="134"/>
    <cellStyle name="Check Cell 2 2" xfId="135"/>
    <cellStyle name="Check Cell 3" xfId="136"/>
    <cellStyle name="Comma [00]" xfId="137"/>
    <cellStyle name="Comma [00] 2" xfId="138"/>
    <cellStyle name="Comma [00]_estafetes" xfId="139"/>
    <cellStyle name="Comma 10" xfId="140"/>
    <cellStyle name="Comma 11" xfId="141"/>
    <cellStyle name="Comma 12" xfId="142"/>
    <cellStyle name="Comma 13" xfId="143"/>
    <cellStyle name="Comma 14" xfId="144"/>
    <cellStyle name="Comma 15" xfId="145"/>
    <cellStyle name="Comma 16" xfId="146"/>
    <cellStyle name="Comma 17" xfId="147"/>
    <cellStyle name="Comma 18" xfId="148"/>
    <cellStyle name="Comma 19" xfId="149"/>
    <cellStyle name="Comma 2" xfId="150"/>
    <cellStyle name="Comma 2 2" xfId="151"/>
    <cellStyle name="Comma 2 3" xfId="152"/>
    <cellStyle name="Comma 2 4" xfId="153"/>
    <cellStyle name="Comma 2 5" xfId="154"/>
    <cellStyle name="Comma 2_20140201LLAFTaure" xfId="155"/>
    <cellStyle name="Comma 20" xfId="156"/>
    <cellStyle name="Comma 21" xfId="157"/>
    <cellStyle name="Comma 22" xfId="158"/>
    <cellStyle name="Comma 23" xfId="159"/>
    <cellStyle name="Comma 24" xfId="160"/>
    <cellStyle name="Comma 25" xfId="161"/>
    <cellStyle name="Comma 26" xfId="162"/>
    <cellStyle name="Comma 27" xfId="163"/>
    <cellStyle name="Comma 28" xfId="164"/>
    <cellStyle name="Comma 29" xfId="165"/>
    <cellStyle name="Comma 3" xfId="166"/>
    <cellStyle name="Comma 30" xfId="167"/>
    <cellStyle name="Comma 30 2" xfId="168"/>
    <cellStyle name="Comma 30 3" xfId="169"/>
    <cellStyle name="Comma 30_20140201LLAFTaure" xfId="170"/>
    <cellStyle name="Comma 31" xfId="171"/>
    <cellStyle name="Comma 32" xfId="172"/>
    <cellStyle name="Comma 33" xfId="173"/>
    <cellStyle name="Comma 34" xfId="174"/>
    <cellStyle name="Comma 35" xfId="175"/>
    <cellStyle name="Comma 36" xfId="176"/>
    <cellStyle name="Comma 37" xfId="177"/>
    <cellStyle name="Comma 38" xfId="178"/>
    <cellStyle name="Comma 39" xfId="179"/>
    <cellStyle name="Comma 4" xfId="180"/>
    <cellStyle name="Comma 40" xfId="181"/>
    <cellStyle name="Comma 41" xfId="182"/>
    <cellStyle name="Comma 42" xfId="183"/>
    <cellStyle name="Comma 5" xfId="184"/>
    <cellStyle name="Comma 6" xfId="185"/>
    <cellStyle name="Comma 7" xfId="186"/>
    <cellStyle name="Comma 8" xfId="187"/>
    <cellStyle name="Comma 9" xfId="188"/>
    <cellStyle name="Currency [00]" xfId="189"/>
    <cellStyle name="Currency [00] 2" xfId="190"/>
    <cellStyle name="Currency [00]_estafetes" xfId="191"/>
    <cellStyle name="Currency 2" xfId="192"/>
    <cellStyle name="Currency 2 2" xfId="193"/>
    <cellStyle name="Currency 2 3" xfId="194"/>
    <cellStyle name="Date Short" xfId="195"/>
    <cellStyle name="Dziesiętny [0]_PLDT" xfId="196"/>
    <cellStyle name="Dziesiętny_PLDT" xfId="197"/>
    <cellStyle name="Enter Currency (0)" xfId="198"/>
    <cellStyle name="Enter Currency (0) 2" xfId="199"/>
    <cellStyle name="Enter Currency (0)_estafetes" xfId="200"/>
    <cellStyle name="Enter Currency (2)" xfId="201"/>
    <cellStyle name="Enter Currency (2) 2" xfId="202"/>
    <cellStyle name="Enter Currency (2)_estafetes" xfId="203"/>
    <cellStyle name="Enter Units (0)" xfId="204"/>
    <cellStyle name="Enter Units (0) 2" xfId="205"/>
    <cellStyle name="Enter Units (0)_estafetes" xfId="206"/>
    <cellStyle name="Enter Units (1)" xfId="207"/>
    <cellStyle name="Enter Units (1) 2" xfId="208"/>
    <cellStyle name="Enter Units (1)_estafetes" xfId="209"/>
    <cellStyle name="Enter Units (2)" xfId="210"/>
    <cellStyle name="Enter Units (2) 2" xfId="211"/>
    <cellStyle name="Enter Units (2)_estafetes" xfId="212"/>
    <cellStyle name="Explanatory Text 2" xfId="213"/>
    <cellStyle name="Explanatory Text 2 2" xfId="214"/>
    <cellStyle name="Explanatory Text 3" xfId="215"/>
    <cellStyle name="Geras 2" xfId="216"/>
    <cellStyle name="Geras 3" xfId="217"/>
    <cellStyle name="Geras 4" xfId="218"/>
    <cellStyle name="Good 2" xfId="219"/>
    <cellStyle name="Good 2 2" xfId="220"/>
    <cellStyle name="Good 3" xfId="221"/>
    <cellStyle name="Grey" xfId="222"/>
    <cellStyle name="Grey 2" xfId="223"/>
    <cellStyle name="Grey_estafetes" xfId="224"/>
    <cellStyle name="Header1" xfId="225"/>
    <cellStyle name="Header1 2" xfId="226"/>
    <cellStyle name="Header1_100bb M" xfId="227"/>
    <cellStyle name="Header2" xfId="228"/>
    <cellStyle name="Header2 2" xfId="229"/>
    <cellStyle name="Header2_100bb M" xfId="230"/>
    <cellStyle name="Heading 1 2" xfId="231"/>
    <cellStyle name="Heading 1 2 2" xfId="232"/>
    <cellStyle name="Heading 1 3" xfId="233"/>
    <cellStyle name="Heading 2 2" xfId="234"/>
    <cellStyle name="Heading 2 2 2" xfId="235"/>
    <cellStyle name="Heading 2 3" xfId="236"/>
    <cellStyle name="Heading 3 2" xfId="237"/>
    <cellStyle name="Heading 3 2 2" xfId="238"/>
    <cellStyle name="Heading 3 3" xfId="239"/>
    <cellStyle name="Heading 4 2" xfId="240"/>
    <cellStyle name="Heading 4 2 2" xfId="241"/>
    <cellStyle name="Heading 4 3" xfId="242"/>
    <cellStyle name="Hiperłącze" xfId="243"/>
    <cellStyle name="Hiperłącze 2" xfId="244"/>
    <cellStyle name="Hiperłącze 2 2" xfId="245"/>
    <cellStyle name="Hiperłącze 3" xfId="246"/>
    <cellStyle name="Hiperłącze 4" xfId="247"/>
    <cellStyle name="Hiperłącze 5" xfId="248"/>
    <cellStyle name="Hiperłącze 6" xfId="249"/>
    <cellStyle name="Hiperłącze_7kove" xfId="250"/>
    <cellStyle name="Hipersaitas 2" xfId="251"/>
    <cellStyle name="Input [yellow]" xfId="252"/>
    <cellStyle name="Input [yellow] 2" xfId="253"/>
    <cellStyle name="Input [yellow]_estafetes" xfId="254"/>
    <cellStyle name="Input 2" xfId="255"/>
    <cellStyle name="Input 2 2" xfId="256"/>
    <cellStyle name="Input 3" xfId="257"/>
    <cellStyle name="Input 4" xfId="258"/>
    <cellStyle name="Input 5" xfId="259"/>
    <cellStyle name="Įprastas 2" xfId="260"/>
    <cellStyle name="Įprastas 2 2" xfId="1438"/>
    <cellStyle name="Įprastas 2 2 2" xfId="261"/>
    <cellStyle name="Įprastas 2_1500 M" xfId="1439"/>
    <cellStyle name="Įprastas 3" xfId="262"/>
    <cellStyle name="Įprastas 3 2" xfId="1440"/>
    <cellStyle name="Įprastas 3 3" xfId="1441"/>
    <cellStyle name="Įprastas 3_1500 M" xfId="1442"/>
    <cellStyle name="Įprastas 4" xfId="263"/>
    <cellStyle name="Įprastas 5" xfId="1443"/>
    <cellStyle name="Įspėjimo tekstas 2" xfId="264"/>
    <cellStyle name="Įspėjimo tekstas 3" xfId="265"/>
    <cellStyle name="Įspėjimo tekstas 4" xfId="266"/>
    <cellStyle name="Išvestis 2" xfId="267"/>
    <cellStyle name="Išvestis 3" xfId="268"/>
    <cellStyle name="Išvestis 4" xfId="269"/>
    <cellStyle name="Link Currency (0)" xfId="270"/>
    <cellStyle name="Link Currency (0) 2" xfId="271"/>
    <cellStyle name="Link Currency (0)_estafetes" xfId="272"/>
    <cellStyle name="Link Currency (2)" xfId="273"/>
    <cellStyle name="Link Currency (2) 2" xfId="274"/>
    <cellStyle name="Link Currency (2)_estafetes" xfId="275"/>
    <cellStyle name="Link Units (0)" xfId="276"/>
    <cellStyle name="Link Units (0) 2" xfId="277"/>
    <cellStyle name="Link Units (0)_estafetes" xfId="278"/>
    <cellStyle name="Link Units (1)" xfId="279"/>
    <cellStyle name="Link Units (1) 2" xfId="280"/>
    <cellStyle name="Link Units (1)_estafetes" xfId="281"/>
    <cellStyle name="Link Units (2)" xfId="282"/>
    <cellStyle name="Link Units (2) 2" xfId="283"/>
    <cellStyle name="Link Units (2)_estafetes" xfId="284"/>
    <cellStyle name="Linked Cell 2" xfId="285"/>
    <cellStyle name="Linked Cell 2 2" xfId="286"/>
    <cellStyle name="Linked Cell 3" xfId="287"/>
    <cellStyle name="Neutral 2" xfId="288"/>
    <cellStyle name="Neutral 2 2" xfId="289"/>
    <cellStyle name="Neutral 3" xfId="290"/>
    <cellStyle name="Normal" xfId="0" builtinId="0"/>
    <cellStyle name="Normal - Style1" xfId="291"/>
    <cellStyle name="Normal - Style1 2" xfId="292"/>
    <cellStyle name="Normal - Style1 3" xfId="293"/>
    <cellStyle name="Normal - Style1 4" xfId="294"/>
    <cellStyle name="Normal - Style1_7kove" xfId="295"/>
    <cellStyle name="Normal 10" xfId="296"/>
    <cellStyle name="Normal 10 10" xfId="297"/>
    <cellStyle name="Normal 10 11" xfId="298"/>
    <cellStyle name="Normal 10 2" xfId="299"/>
    <cellStyle name="Normal 10 2 2" xfId="300"/>
    <cellStyle name="Normal 10 2 2 2" xfId="301"/>
    <cellStyle name="Normal 10 2 2 2 2" xfId="1444"/>
    <cellStyle name="Normal 10 2 2 2_60bb M" xfId="1445"/>
    <cellStyle name="Normal 10 2 2 3" xfId="302"/>
    <cellStyle name="Normal 10 2 2 3 2" xfId="1446"/>
    <cellStyle name="Normal 10 2 2 3_60bb M" xfId="1447"/>
    <cellStyle name="Normal 10 2 2 4" xfId="303"/>
    <cellStyle name="Normal 10 2 2 4 2" xfId="1448"/>
    <cellStyle name="Normal 10 2 2 4_60bb M" xfId="1449"/>
    <cellStyle name="Normal 10 2 2_4x200 V" xfId="304"/>
    <cellStyle name="Normal 10 2 3" xfId="305"/>
    <cellStyle name="Normal 10 2 3 2" xfId="1450"/>
    <cellStyle name="Normal 10 2 3_60bb M" xfId="1451"/>
    <cellStyle name="Normal 10 2 4" xfId="306"/>
    <cellStyle name="Normal 10 2 5" xfId="307"/>
    <cellStyle name="Normal 10 2 6" xfId="1452"/>
    <cellStyle name="Normal 10 2_4x200 M" xfId="308"/>
    <cellStyle name="Normal 10 3" xfId="309"/>
    <cellStyle name="Normal 10 3 2" xfId="310"/>
    <cellStyle name="Normal 10 3 2 2" xfId="1453"/>
    <cellStyle name="Normal 10 3 2_60bb M" xfId="1454"/>
    <cellStyle name="Normal 10 3 3" xfId="311"/>
    <cellStyle name="Normal 10 3 3 2" xfId="1455"/>
    <cellStyle name="Normal 10 3 3_60bb M" xfId="1456"/>
    <cellStyle name="Normal 10 3 4" xfId="312"/>
    <cellStyle name="Normal 10 3 4 2" xfId="1457"/>
    <cellStyle name="Normal 10 3 4_60bb M" xfId="1458"/>
    <cellStyle name="Normal 10 3 5" xfId="1459"/>
    <cellStyle name="Normal 10 3_4x200 M" xfId="313"/>
    <cellStyle name="Normal 10 4" xfId="4"/>
    <cellStyle name="Normal 10 5" xfId="314"/>
    <cellStyle name="Normal 10 5 2" xfId="315"/>
    <cellStyle name="Normal 10 5 3" xfId="316"/>
    <cellStyle name="Normal 10 5 4" xfId="317"/>
    <cellStyle name="Normal 10 5_DALYVIAI" xfId="318"/>
    <cellStyle name="Normal 10 6" xfId="319"/>
    <cellStyle name="Normal 10 7" xfId="320"/>
    <cellStyle name="Normal 10 8" xfId="321"/>
    <cellStyle name="Normal 10 9" xfId="322"/>
    <cellStyle name="Normal 10_4x200 V" xfId="323"/>
    <cellStyle name="Normal 11" xfId="324"/>
    <cellStyle name="Normal 11 10" xfId="325"/>
    <cellStyle name="Normal 11 11" xfId="326"/>
    <cellStyle name="Normal 11 2" xfId="327"/>
    <cellStyle name="Normal 11 2 2" xfId="328"/>
    <cellStyle name="Normal 11 2 2 2" xfId="1460"/>
    <cellStyle name="Normal 11 2 2_60bb M" xfId="1461"/>
    <cellStyle name="Normal 11 2 3" xfId="329"/>
    <cellStyle name="Normal 11 2 3 2" xfId="1462"/>
    <cellStyle name="Normal 11 2 3_60bb M" xfId="1463"/>
    <cellStyle name="Normal 11 2 4" xfId="330"/>
    <cellStyle name="Normal 11 2 4 2" xfId="1464"/>
    <cellStyle name="Normal 11 2 4_60bb M" xfId="1465"/>
    <cellStyle name="Normal 11 2 5" xfId="331"/>
    <cellStyle name="Normal 11 2_4x200 M" xfId="332"/>
    <cellStyle name="Normal 11 3" xfId="333"/>
    <cellStyle name="Normal 11 3 2" xfId="334"/>
    <cellStyle name="Normal 11 3 2 2" xfId="1466"/>
    <cellStyle name="Normal 11 3 2_60bb M" xfId="1467"/>
    <cellStyle name="Normal 11 3 3" xfId="335"/>
    <cellStyle name="Normal 11 3 3 2" xfId="1468"/>
    <cellStyle name="Normal 11 3 3_60bb M" xfId="1469"/>
    <cellStyle name="Normal 11 3 4" xfId="336"/>
    <cellStyle name="Normal 11 3 4 2" xfId="1470"/>
    <cellStyle name="Normal 11 3 4_60bb M" xfId="1471"/>
    <cellStyle name="Normal 11 3 5" xfId="1472"/>
    <cellStyle name="Normal 11 3_4x200 M" xfId="337"/>
    <cellStyle name="Normal 11 4" xfId="338"/>
    <cellStyle name="Normal 11 5" xfId="339"/>
    <cellStyle name="Normal 11 5 2" xfId="340"/>
    <cellStyle name="Normal 11 5 2 2" xfId="1473"/>
    <cellStyle name="Normal 11 5 2_60bb M" xfId="1474"/>
    <cellStyle name="Normal 11 5 3" xfId="341"/>
    <cellStyle name="Normal 11 5 3 2" xfId="1475"/>
    <cellStyle name="Normal 11 5 3_60bb M" xfId="1476"/>
    <cellStyle name="Normal 11 5 4" xfId="342"/>
    <cellStyle name="Normal 11 5 4 2" xfId="1477"/>
    <cellStyle name="Normal 11 5 4_60bb M" xfId="1478"/>
    <cellStyle name="Normal 11 5_DALYVIAI" xfId="343"/>
    <cellStyle name="Normal 11 6" xfId="344"/>
    <cellStyle name="Normal 11 7" xfId="345"/>
    <cellStyle name="Normal 11 8" xfId="346"/>
    <cellStyle name="Normal 11 9" xfId="347"/>
    <cellStyle name="Normal 11_20140201LLAFTaure" xfId="348"/>
    <cellStyle name="Normal 12" xfId="349"/>
    <cellStyle name="Normal 12 2" xfId="350"/>
    <cellStyle name="Normal 12 2 2" xfId="351"/>
    <cellStyle name="Normal 12 2 2 2" xfId="1479"/>
    <cellStyle name="Normal 12 2 2_60bb M" xfId="1480"/>
    <cellStyle name="Normal 12 2 3" xfId="352"/>
    <cellStyle name="Normal 12 2 3 2" xfId="1481"/>
    <cellStyle name="Normal 12 2 3_60bb M" xfId="1482"/>
    <cellStyle name="Normal 12 2 4" xfId="353"/>
    <cellStyle name="Normal 12 2 4 2" xfId="1483"/>
    <cellStyle name="Normal 12 2 4_60bb M" xfId="1484"/>
    <cellStyle name="Normal 12 2 5" xfId="354"/>
    <cellStyle name="Normal 12 2 6" xfId="355"/>
    <cellStyle name="Normal 12 2_20140201LLAFTaure" xfId="356"/>
    <cellStyle name="Normal 12 3" xfId="357"/>
    <cellStyle name="Normal 12 4" xfId="358"/>
    <cellStyle name="Normal 12 4 2" xfId="359"/>
    <cellStyle name="Normal 12 4 2 2" xfId="1485"/>
    <cellStyle name="Normal 12 4 2_60bb M" xfId="1486"/>
    <cellStyle name="Normal 12 4 3" xfId="360"/>
    <cellStyle name="Normal 12 4 3 2" xfId="1487"/>
    <cellStyle name="Normal 12 4 3_60bb M" xfId="1488"/>
    <cellStyle name="Normal 12 4 4" xfId="361"/>
    <cellStyle name="Normal 12 4 4 2" xfId="1489"/>
    <cellStyle name="Normal 12 4 4_60bb M" xfId="1490"/>
    <cellStyle name="Normal 12 4_DALYVIAI" xfId="362"/>
    <cellStyle name="Normal 12 5" xfId="363"/>
    <cellStyle name="Normal 12 6" xfId="364"/>
    <cellStyle name="Normal 12 7" xfId="365"/>
    <cellStyle name="Normal 12 8" xfId="366"/>
    <cellStyle name="Normal 12_4x200 M" xfId="367"/>
    <cellStyle name="Normal 13" xfId="368"/>
    <cellStyle name="Normal 13 2" xfId="369"/>
    <cellStyle name="Normal 13 2 2" xfId="370"/>
    <cellStyle name="Normal 13 2 2 2" xfId="371"/>
    <cellStyle name="Normal 13 2 2 3" xfId="372"/>
    <cellStyle name="Normal 13 2 2 4" xfId="373"/>
    <cellStyle name="Normal 13 2 2 5" xfId="1491"/>
    <cellStyle name="Normal 13 2 2_4x200 M" xfId="374"/>
    <cellStyle name="Normal 13 2 3" xfId="375"/>
    <cellStyle name="Normal 13 2 4" xfId="376"/>
    <cellStyle name="Normal 13 2 4 2" xfId="1492"/>
    <cellStyle name="Normal 13 2 4_60bb M" xfId="1493"/>
    <cellStyle name="Normal 13 2 5" xfId="377"/>
    <cellStyle name="Normal 13 2 5 2" xfId="1494"/>
    <cellStyle name="Normal 13 2 5_60bb M" xfId="1495"/>
    <cellStyle name="Normal 13 2 6" xfId="378"/>
    <cellStyle name="Normal 13 2 7" xfId="379"/>
    <cellStyle name="Normal 13 2 8" xfId="380"/>
    <cellStyle name="Normal 13 2_20140201LLAFTaure" xfId="381"/>
    <cellStyle name="Normal 13 3" xfId="382"/>
    <cellStyle name="Normal 13 3 2" xfId="383"/>
    <cellStyle name="Normal 13 3 2 2" xfId="384"/>
    <cellStyle name="Normal 13 3 2_60bb M" xfId="1496"/>
    <cellStyle name="Normal 13 3 3" xfId="385"/>
    <cellStyle name="Normal 13 3 3 2" xfId="1497"/>
    <cellStyle name="Normal 13 3 3_60bb M" xfId="1498"/>
    <cellStyle name="Normal 13 3 4" xfId="386"/>
    <cellStyle name="Normal 13 3 4 2" xfId="1499"/>
    <cellStyle name="Normal 13 3 4_60bb M" xfId="1500"/>
    <cellStyle name="Normal 13 3 5" xfId="387"/>
    <cellStyle name="Normal 13 3_DALYVIAI" xfId="388"/>
    <cellStyle name="Normal 13 4" xfId="389"/>
    <cellStyle name="Normal 13 5" xfId="390"/>
    <cellStyle name="Normal 13 6" xfId="391"/>
    <cellStyle name="Normal 13_100 M" xfId="392"/>
    <cellStyle name="Normal 14" xfId="393"/>
    <cellStyle name="Normal 14 10" xfId="394"/>
    <cellStyle name="Normal 14 11" xfId="395"/>
    <cellStyle name="Normal 14 2" xfId="396"/>
    <cellStyle name="Normal 14 2 2" xfId="397"/>
    <cellStyle name="Normal 14 2 2 2" xfId="398"/>
    <cellStyle name="Normal 14 2 2 3" xfId="399"/>
    <cellStyle name="Normal 14 2 2 4" xfId="400"/>
    <cellStyle name="Normal 14 2 2 5" xfId="1501"/>
    <cellStyle name="Normal 14 2 2_4x200 M" xfId="401"/>
    <cellStyle name="Normal 14 2 3" xfId="402"/>
    <cellStyle name="Normal 14 2 4" xfId="403"/>
    <cellStyle name="Normal 14 2 4 2" xfId="1502"/>
    <cellStyle name="Normal 14 2 4_60bb M" xfId="1503"/>
    <cellStyle name="Normal 14 2 5" xfId="404"/>
    <cellStyle name="Normal 14 2 5 2" xfId="1504"/>
    <cellStyle name="Normal 14 2 5_60bb M" xfId="1505"/>
    <cellStyle name="Normal 14 2_DALYVIAI" xfId="405"/>
    <cellStyle name="Normal 14 3" xfId="406"/>
    <cellStyle name="Normal 14 3 2" xfId="407"/>
    <cellStyle name="Normal 14 3 2 2" xfId="1506"/>
    <cellStyle name="Normal 14 3 2_60bb M" xfId="1507"/>
    <cellStyle name="Normal 14 3 3" xfId="408"/>
    <cellStyle name="Normal 14 3 3 2" xfId="1508"/>
    <cellStyle name="Normal 14 3 3_60bb M" xfId="1509"/>
    <cellStyle name="Normal 14 3 4" xfId="409"/>
    <cellStyle name="Normal 14 3 4 2" xfId="1510"/>
    <cellStyle name="Normal 14 3 4_60bb M" xfId="1511"/>
    <cellStyle name="Normal 14 3_DALYVIAI" xfId="410"/>
    <cellStyle name="Normal 14 4" xfId="411"/>
    <cellStyle name="Normal 14 5" xfId="412"/>
    <cellStyle name="Normal 14 6" xfId="413"/>
    <cellStyle name="Normal 14 7" xfId="414"/>
    <cellStyle name="Normal 14 8" xfId="415"/>
    <cellStyle name="Normal 14 9" xfId="416"/>
    <cellStyle name="Normal 14_20140201LLAFTaure" xfId="417"/>
    <cellStyle name="Normal 15" xfId="418"/>
    <cellStyle name="Normal 15 10" xfId="419"/>
    <cellStyle name="Normal 15 2" xfId="420"/>
    <cellStyle name="Normal 15 2 2" xfId="421"/>
    <cellStyle name="Normal 15 2 2 2" xfId="1512"/>
    <cellStyle name="Normal 15 2 2_60bb M" xfId="1513"/>
    <cellStyle name="Normal 15 2 3" xfId="422"/>
    <cellStyle name="Normal 15 2 3 2" xfId="1514"/>
    <cellStyle name="Normal 15 2 3_60bb M" xfId="1515"/>
    <cellStyle name="Normal 15 2 4" xfId="423"/>
    <cellStyle name="Normal 15 2 4 2" xfId="1516"/>
    <cellStyle name="Normal 15 2 4_60bb M" xfId="1517"/>
    <cellStyle name="Normal 15 2 5" xfId="1518"/>
    <cellStyle name="Normal 15 2_4x200 M" xfId="424"/>
    <cellStyle name="Normal 15 3" xfId="425"/>
    <cellStyle name="Normal 15 4" xfId="426"/>
    <cellStyle name="Normal 15 4 2" xfId="427"/>
    <cellStyle name="Normal 15 4 2 2" xfId="1519"/>
    <cellStyle name="Normal 15 4 2_60bb M" xfId="1520"/>
    <cellStyle name="Normal 15 4 3" xfId="428"/>
    <cellStyle name="Normal 15 4 3 2" xfId="1521"/>
    <cellStyle name="Normal 15 4 3_60bb M" xfId="1522"/>
    <cellStyle name="Normal 15 4 4" xfId="429"/>
    <cellStyle name="Normal 15 4 4 2" xfId="1523"/>
    <cellStyle name="Normal 15 4 4_60bb M" xfId="1524"/>
    <cellStyle name="Normal 15 4_DALYVIAI" xfId="430"/>
    <cellStyle name="Normal 15 5" xfId="431"/>
    <cellStyle name="Normal 15 6" xfId="432"/>
    <cellStyle name="Normal 15 7" xfId="433"/>
    <cellStyle name="Normal 15 8" xfId="434"/>
    <cellStyle name="Normal 15 9" xfId="435"/>
    <cellStyle name="Normal 15_20140201LLAFTaure" xfId="436"/>
    <cellStyle name="Normal 16" xfId="437"/>
    <cellStyle name="Normal 16 10" xfId="438"/>
    <cellStyle name="Normal 16 2" xfId="439"/>
    <cellStyle name="Normal 16 2 2" xfId="440"/>
    <cellStyle name="Normal 16 2 2 2" xfId="1525"/>
    <cellStyle name="Normal 16 2 2_60bb M" xfId="1526"/>
    <cellStyle name="Normal 16 2 3" xfId="441"/>
    <cellStyle name="Normal 16 2 3 2" xfId="1527"/>
    <cellStyle name="Normal 16 2 3_60bb M" xfId="1528"/>
    <cellStyle name="Normal 16 2 4" xfId="442"/>
    <cellStyle name="Normal 16 2 4 2" xfId="1529"/>
    <cellStyle name="Normal 16 2 4_60bb M" xfId="1530"/>
    <cellStyle name="Normal 16 2 5" xfId="1531"/>
    <cellStyle name="Normal 16 2_4x200 M" xfId="443"/>
    <cellStyle name="Normal 16 3" xfId="444"/>
    <cellStyle name="Normal 16 3 2" xfId="1532"/>
    <cellStyle name="Normal 16 3_60bb M" xfId="1533"/>
    <cellStyle name="Normal 16 4" xfId="445"/>
    <cellStyle name="Normal 16 5" xfId="446"/>
    <cellStyle name="Normal 16 6" xfId="447"/>
    <cellStyle name="Normal 16 7" xfId="448"/>
    <cellStyle name="Normal 16 8" xfId="449"/>
    <cellStyle name="Normal 16 9" xfId="450"/>
    <cellStyle name="Normal 16_20140201LLAFTaure" xfId="451"/>
    <cellStyle name="Normal 17" xfId="452"/>
    <cellStyle name="Normal 17 10" xfId="453"/>
    <cellStyle name="Normal 17 2" xfId="454"/>
    <cellStyle name="Normal 17 2 2" xfId="455"/>
    <cellStyle name="Normal 17 2 2 2" xfId="1534"/>
    <cellStyle name="Normal 17 2 2_60bb M" xfId="1535"/>
    <cellStyle name="Normal 17 2 3" xfId="456"/>
    <cellStyle name="Normal 17 2 3 2" xfId="1536"/>
    <cellStyle name="Normal 17 2 3_60bb M" xfId="1537"/>
    <cellStyle name="Normal 17 2 4" xfId="457"/>
    <cellStyle name="Normal 17 2 4 2" xfId="1538"/>
    <cellStyle name="Normal 17 2 4_60bb M" xfId="1539"/>
    <cellStyle name="Normal 17 2 5" xfId="1540"/>
    <cellStyle name="Normal 17 2_4x200 M" xfId="458"/>
    <cellStyle name="Normal 17 3" xfId="459"/>
    <cellStyle name="Normal 17 4" xfId="460"/>
    <cellStyle name="Normal 17 4 2" xfId="461"/>
    <cellStyle name="Normal 17 4 2 2" xfId="1541"/>
    <cellStyle name="Normal 17 4 2_60bb M" xfId="1542"/>
    <cellStyle name="Normal 17 4 3" xfId="462"/>
    <cellStyle name="Normal 17 4 3 2" xfId="1543"/>
    <cellStyle name="Normal 17 4 3_60bb M" xfId="1544"/>
    <cellStyle name="Normal 17 4 4" xfId="463"/>
    <cellStyle name="Normal 17 4 4 2" xfId="1545"/>
    <cellStyle name="Normal 17 4 4_60bb M" xfId="1546"/>
    <cellStyle name="Normal 17 4_DALYVIAI" xfId="464"/>
    <cellStyle name="Normal 17 5" xfId="465"/>
    <cellStyle name="Normal 17 6" xfId="466"/>
    <cellStyle name="Normal 17 7" xfId="467"/>
    <cellStyle name="Normal 17 8" xfId="468"/>
    <cellStyle name="Normal 17 9" xfId="469"/>
    <cellStyle name="Normal 17_20140201LLAFTaure" xfId="470"/>
    <cellStyle name="Normal 18" xfId="471"/>
    <cellStyle name="Normal 18 10" xfId="472"/>
    <cellStyle name="Normal 18 2" xfId="473"/>
    <cellStyle name="Normal 18 2 2" xfId="474"/>
    <cellStyle name="Normal 18 2 2 2" xfId="475"/>
    <cellStyle name="Normal 18 2 2 3" xfId="476"/>
    <cellStyle name="Normal 18 2 2 4" xfId="477"/>
    <cellStyle name="Normal 18 2 2 5" xfId="1547"/>
    <cellStyle name="Normal 18 2 2_4x200 M" xfId="478"/>
    <cellStyle name="Normal 18 2 3" xfId="479"/>
    <cellStyle name="Normal 18 2 4" xfId="480"/>
    <cellStyle name="Normal 18 2 4 2" xfId="1548"/>
    <cellStyle name="Normal 18 2 4_60bb M" xfId="1549"/>
    <cellStyle name="Normal 18 2 5" xfId="481"/>
    <cellStyle name="Normal 18 2 5 2" xfId="1550"/>
    <cellStyle name="Normal 18 2 5_60bb M" xfId="1551"/>
    <cellStyle name="Normal 18 2_DALYVIAI" xfId="482"/>
    <cellStyle name="Normal 18 3" xfId="483"/>
    <cellStyle name="Normal 18 3 2" xfId="484"/>
    <cellStyle name="Normal 18 3 2 2" xfId="1552"/>
    <cellStyle name="Normal 18 3 2_60bb M" xfId="1553"/>
    <cellStyle name="Normal 18 3 3" xfId="485"/>
    <cellStyle name="Normal 18 3 3 2" xfId="1554"/>
    <cellStyle name="Normal 18 3 3_60bb M" xfId="1555"/>
    <cellStyle name="Normal 18 3 4" xfId="486"/>
    <cellStyle name="Normal 18 3 4 2" xfId="1556"/>
    <cellStyle name="Normal 18 3 4_60bb M" xfId="1557"/>
    <cellStyle name="Normal 18 3_DALYVIAI" xfId="487"/>
    <cellStyle name="Normal 18 4" xfId="488"/>
    <cellStyle name="Normal 18 5" xfId="489"/>
    <cellStyle name="Normal 18 6" xfId="490"/>
    <cellStyle name="Normal 18 7" xfId="491"/>
    <cellStyle name="Normal 18 8" xfId="492"/>
    <cellStyle name="Normal 18 9" xfId="493"/>
    <cellStyle name="Normal 18_20140201LLAFTaure" xfId="494"/>
    <cellStyle name="Normal 19" xfId="495"/>
    <cellStyle name="Normal 19 10" xfId="496"/>
    <cellStyle name="Normal 19 2" xfId="497"/>
    <cellStyle name="Normal 19 2 2" xfId="498"/>
    <cellStyle name="Normal 19 2 2 2" xfId="499"/>
    <cellStyle name="Normal 19 2 2 3" xfId="500"/>
    <cellStyle name="Normal 19 2 2 4" xfId="501"/>
    <cellStyle name="Normal 19 2 2 5" xfId="1558"/>
    <cellStyle name="Normal 19 2 2_4x200 M" xfId="502"/>
    <cellStyle name="Normal 19 2 3" xfId="503"/>
    <cellStyle name="Normal 19 2 4" xfId="504"/>
    <cellStyle name="Normal 19 2 4 2" xfId="1559"/>
    <cellStyle name="Normal 19 2 4_60bb M" xfId="1560"/>
    <cellStyle name="Normal 19 2 5" xfId="505"/>
    <cellStyle name="Normal 19 2 5 2" xfId="1561"/>
    <cellStyle name="Normal 19 2 5_60bb M" xfId="1562"/>
    <cellStyle name="Normal 19 2_DALYVIAI" xfId="506"/>
    <cellStyle name="Normal 19 3" xfId="507"/>
    <cellStyle name="Normal 19 3 2" xfId="508"/>
    <cellStyle name="Normal 19 3 2 2" xfId="1563"/>
    <cellStyle name="Normal 19 3 2_60bb M" xfId="1564"/>
    <cellStyle name="Normal 19 3 3" xfId="509"/>
    <cellStyle name="Normal 19 3 3 2" xfId="1565"/>
    <cellStyle name="Normal 19 3 3_60bb M" xfId="1566"/>
    <cellStyle name="Normal 19 3 4" xfId="510"/>
    <cellStyle name="Normal 19 3 4 2" xfId="1567"/>
    <cellStyle name="Normal 19 3 4_60bb M" xfId="1568"/>
    <cellStyle name="Normal 19 3_DALYVIAI" xfId="511"/>
    <cellStyle name="Normal 19 4" xfId="512"/>
    <cellStyle name="Normal 19 5" xfId="513"/>
    <cellStyle name="Normal 19 6" xfId="514"/>
    <cellStyle name="Normal 19 7" xfId="515"/>
    <cellStyle name="Normal 19 8" xfId="516"/>
    <cellStyle name="Normal 19 9" xfId="517"/>
    <cellStyle name="Normal 19_20140201LLAFTaure" xfId="518"/>
    <cellStyle name="Normal 2" xfId="519"/>
    <cellStyle name="Normal 2 10" xfId="520"/>
    <cellStyle name="Normal 2 10 2" xfId="521"/>
    <cellStyle name="Normal 2 11" xfId="522"/>
    <cellStyle name="Normal 2 11 2" xfId="523"/>
    <cellStyle name="Normal 2 12" xfId="524"/>
    <cellStyle name="Normal 2 12 2" xfId="525"/>
    <cellStyle name="Normal 2 13" xfId="526"/>
    <cellStyle name="Normal 2 13 2" xfId="527"/>
    <cellStyle name="Normal 2 14" xfId="528"/>
    <cellStyle name="Normal 2 14 2" xfId="529"/>
    <cellStyle name="Normal 2 15" xfId="530"/>
    <cellStyle name="Normal 2 15 2" xfId="531"/>
    <cellStyle name="Normal 2 16" xfId="532"/>
    <cellStyle name="Normal 2 17" xfId="533"/>
    <cellStyle name="Normal 2 18" xfId="534"/>
    <cellStyle name="Normal 2 19" xfId="535"/>
    <cellStyle name="Normal 2 2" xfId="536"/>
    <cellStyle name="Normal 2 2 10" xfId="537"/>
    <cellStyle name="Normal 2 2 10 2" xfId="538"/>
    <cellStyle name="Normal 2 2 10 2 2" xfId="1569"/>
    <cellStyle name="Normal 2 2 10 2_60bb M" xfId="1570"/>
    <cellStyle name="Normal 2 2 10 3" xfId="539"/>
    <cellStyle name="Normal 2 2 10 3 2" xfId="1571"/>
    <cellStyle name="Normal 2 2 10 3_60bb M" xfId="1572"/>
    <cellStyle name="Normal 2 2 10 4" xfId="540"/>
    <cellStyle name="Normal 2 2 10 4 2" xfId="1573"/>
    <cellStyle name="Normal 2 2 10 4_60bb M" xfId="1574"/>
    <cellStyle name="Normal 2 2 10_4x200 V" xfId="541"/>
    <cellStyle name="Normal 2 2 11" xfId="542"/>
    <cellStyle name="Normal 2 2 12" xfId="543"/>
    <cellStyle name="Normal 2 2 13" xfId="544"/>
    <cellStyle name="Normal 2 2 13 2" xfId="545"/>
    <cellStyle name="Normal 2 2 14" xfId="546"/>
    <cellStyle name="Normal 2 2 15" xfId="547"/>
    <cellStyle name="Normal 2 2 16" xfId="548"/>
    <cellStyle name="Normal 2 2 17" xfId="549"/>
    <cellStyle name="Normal 2 2 18" xfId="550"/>
    <cellStyle name="Normal 2 2 19" xfId="551"/>
    <cellStyle name="Normal 2 2 2" xfId="552"/>
    <cellStyle name="Normal 2 2 2 10" xfId="553"/>
    <cellStyle name="Normal 2 2 2 2" xfId="554"/>
    <cellStyle name="Normal 2 2 2 2 2" xfId="555"/>
    <cellStyle name="Normal 2 2 2 2 3" xfId="556"/>
    <cellStyle name="Normal 2 2 2 2 4" xfId="557"/>
    <cellStyle name="Normal 2 2 2 2 5" xfId="558"/>
    <cellStyle name="Normal 2 2 2 2 5 2" xfId="559"/>
    <cellStyle name="Normal 2 2 2 2 5 2 2" xfId="560"/>
    <cellStyle name="Normal 2 2 2 2 5 3" xfId="561"/>
    <cellStyle name="Normal 2 2 2 2 5 3 2" xfId="562"/>
    <cellStyle name="Normal 2 2 2 2 5 4" xfId="563"/>
    <cellStyle name="Normal 2 2 2 2 5_4x200 V" xfId="564"/>
    <cellStyle name="Normal 2 2 2 2_4x200 V" xfId="565"/>
    <cellStyle name="Normal 2 2 2 3" xfId="566"/>
    <cellStyle name="Normal 2 2 2 4" xfId="567"/>
    <cellStyle name="Normal 2 2 2 4 2" xfId="568"/>
    <cellStyle name="Normal 2 2 2 4 3" xfId="569"/>
    <cellStyle name="Normal 2 2 2 4 4" xfId="570"/>
    <cellStyle name="Normal 2 2 2 4 5" xfId="1575"/>
    <cellStyle name="Normal 2 2 2 4_4x200 M" xfId="571"/>
    <cellStyle name="Normal 2 2 2 5" xfId="572"/>
    <cellStyle name="Normal 2 2 2 5 2" xfId="1576"/>
    <cellStyle name="Normal 2 2 2 5_60bb M" xfId="1577"/>
    <cellStyle name="Normal 2 2 2 6" xfId="573"/>
    <cellStyle name="Normal 2 2 2 6 2" xfId="1578"/>
    <cellStyle name="Normal 2 2 2 6_60bb M" xfId="1579"/>
    <cellStyle name="Normal 2 2 2 7" xfId="574"/>
    <cellStyle name="Normal 2 2 2 8" xfId="575"/>
    <cellStyle name="Normal 2 2 2 9" xfId="576"/>
    <cellStyle name="Normal 2 2 2_4x200 V" xfId="577"/>
    <cellStyle name="Normal 2 2 20" xfId="578"/>
    <cellStyle name="Normal 2 2 21" xfId="579"/>
    <cellStyle name="Normal 2 2 22" xfId="580"/>
    <cellStyle name="Normal 2 2 23" xfId="581"/>
    <cellStyle name="Normal 2 2 24" xfId="582"/>
    <cellStyle name="Normal 2 2 25" xfId="583"/>
    <cellStyle name="Normal 2 2 26" xfId="584"/>
    <cellStyle name="Normal 2 2 27" xfId="585"/>
    <cellStyle name="Normal 2 2 28" xfId="586"/>
    <cellStyle name="Normal 2 2 29" xfId="587"/>
    <cellStyle name="Normal 2 2 3" xfId="588"/>
    <cellStyle name="Normal 2 2 3 10" xfId="589"/>
    <cellStyle name="Normal 2 2 3 10 2" xfId="1580"/>
    <cellStyle name="Normal 2 2 3 10_60bb M" xfId="1581"/>
    <cellStyle name="Normal 2 2 3 11" xfId="590"/>
    <cellStyle name="Normal 2 2 3 12" xfId="591"/>
    <cellStyle name="Normal 2 2 3 2" xfId="592"/>
    <cellStyle name="Normal 2 2 3 2 10" xfId="593"/>
    <cellStyle name="Normal 2 2 3 2 2" xfId="594"/>
    <cellStyle name="Normal 2 2 3 2 2 10" xfId="1582"/>
    <cellStyle name="Normal 2 2 3 2 2 2" xfId="595"/>
    <cellStyle name="Normal 2 2 3 2 2 2 2" xfId="596"/>
    <cellStyle name="Normal 2 2 3 2 2 2 2 2" xfId="1583"/>
    <cellStyle name="Normal 2 2 3 2 2 2 2_60bb M" xfId="1584"/>
    <cellStyle name="Normal 2 2 3 2 2 2 3" xfId="597"/>
    <cellStyle name="Normal 2 2 3 2 2 2 3 2" xfId="1585"/>
    <cellStyle name="Normal 2 2 3 2 2 2 3_60bb M" xfId="1586"/>
    <cellStyle name="Normal 2 2 3 2 2 2 4" xfId="598"/>
    <cellStyle name="Normal 2 2 3 2 2 2 4 2" xfId="1587"/>
    <cellStyle name="Normal 2 2 3 2 2 2 4_60bb M" xfId="1588"/>
    <cellStyle name="Normal 2 2 3 2 2 2 5" xfId="1589"/>
    <cellStyle name="Normal 2 2 3 2 2 2_4x200 M" xfId="599"/>
    <cellStyle name="Normal 2 2 3 2 2 3" xfId="600"/>
    <cellStyle name="Normal 2 2 3 2 2 3 2" xfId="601"/>
    <cellStyle name="Normal 2 2 3 2 2 3 2 2" xfId="1590"/>
    <cellStyle name="Normal 2 2 3 2 2 3 2_60bb M" xfId="1591"/>
    <cellStyle name="Normal 2 2 3 2 2 3 3" xfId="602"/>
    <cellStyle name="Normal 2 2 3 2 2 3 3 2" xfId="1592"/>
    <cellStyle name="Normal 2 2 3 2 2 3 3_60bb M" xfId="1593"/>
    <cellStyle name="Normal 2 2 3 2 2 3 4" xfId="603"/>
    <cellStyle name="Normal 2 2 3 2 2 3 4 2" xfId="1594"/>
    <cellStyle name="Normal 2 2 3 2 2 3 4_60bb M" xfId="1595"/>
    <cellStyle name="Normal 2 2 3 2 2 3 5" xfId="1596"/>
    <cellStyle name="Normal 2 2 3 2 2 3_4x200 M" xfId="604"/>
    <cellStyle name="Normal 2 2 3 2 2 4" xfId="605"/>
    <cellStyle name="Normal 2 2 3 2 2 4 2" xfId="606"/>
    <cellStyle name="Normal 2 2 3 2 2 4 2 2" xfId="1597"/>
    <cellStyle name="Normal 2 2 3 2 2 4 2_60bb M" xfId="1598"/>
    <cellStyle name="Normal 2 2 3 2 2 4 3" xfId="607"/>
    <cellStyle name="Normal 2 2 3 2 2 4 3 2" xfId="1599"/>
    <cellStyle name="Normal 2 2 3 2 2 4 3_60bb M" xfId="1600"/>
    <cellStyle name="Normal 2 2 3 2 2 4 4" xfId="608"/>
    <cellStyle name="Normal 2 2 3 2 2 4 4 2" xfId="1601"/>
    <cellStyle name="Normal 2 2 3 2 2 4 4_60bb M" xfId="1602"/>
    <cellStyle name="Normal 2 2 3 2 2 4 5" xfId="1603"/>
    <cellStyle name="Normal 2 2 3 2 2 4_4x200 M" xfId="609"/>
    <cellStyle name="Normal 2 2 3 2 2 5" xfId="610"/>
    <cellStyle name="Normal 2 2 3 2 2 5 2" xfId="611"/>
    <cellStyle name="Normal 2 2 3 2 2 5 2 2" xfId="1604"/>
    <cellStyle name="Normal 2 2 3 2 2 5 2_60bb M" xfId="1605"/>
    <cellStyle name="Normal 2 2 3 2 2 5 3" xfId="612"/>
    <cellStyle name="Normal 2 2 3 2 2 5 3 2" xfId="1606"/>
    <cellStyle name="Normal 2 2 3 2 2 5 3_60bb M" xfId="1607"/>
    <cellStyle name="Normal 2 2 3 2 2 5 4" xfId="613"/>
    <cellStyle name="Normal 2 2 3 2 2 5 4 2" xfId="1608"/>
    <cellStyle name="Normal 2 2 3 2 2 5 4_60bb M" xfId="1609"/>
    <cellStyle name="Normal 2 2 3 2 2 5 5" xfId="1610"/>
    <cellStyle name="Normal 2 2 3 2 2 5_4x200 M" xfId="614"/>
    <cellStyle name="Normal 2 2 3 2 2 6" xfId="615"/>
    <cellStyle name="Normal 2 2 3 2 2 6 2" xfId="1611"/>
    <cellStyle name="Normal 2 2 3 2 2 6_60bb M" xfId="1612"/>
    <cellStyle name="Normal 2 2 3 2 2 7" xfId="616"/>
    <cellStyle name="Normal 2 2 3 2 2 7 2" xfId="1613"/>
    <cellStyle name="Normal 2 2 3 2 2 7_60bb M" xfId="1614"/>
    <cellStyle name="Normal 2 2 3 2 2 8" xfId="617"/>
    <cellStyle name="Normal 2 2 3 2 2 8 2" xfId="1615"/>
    <cellStyle name="Normal 2 2 3 2 2 8_60bb M" xfId="1616"/>
    <cellStyle name="Normal 2 2 3 2 2 9" xfId="1617"/>
    <cellStyle name="Normal 2 2 3 2 2_4x200 M" xfId="618"/>
    <cellStyle name="Normal 2 2 3 2 3" xfId="619"/>
    <cellStyle name="Normal 2 2 3 2 3 2" xfId="1618"/>
    <cellStyle name="Normal 2 2 3 2 3_60bb M" xfId="1619"/>
    <cellStyle name="Normal 2 2 3 2 4" xfId="620"/>
    <cellStyle name="Normal 2 2 3 2 4 2" xfId="1620"/>
    <cellStyle name="Normal 2 2 3 2 4_60bb M" xfId="1621"/>
    <cellStyle name="Normal 2 2 3 2 5" xfId="621"/>
    <cellStyle name="Normal 2 2 3 2 5 2" xfId="1622"/>
    <cellStyle name="Normal 2 2 3 2 5_60bb M" xfId="1623"/>
    <cellStyle name="Normal 2 2 3 2 6" xfId="622"/>
    <cellStyle name="Normal 2 2 3 2 7" xfId="623"/>
    <cellStyle name="Normal 2 2 3 2 8" xfId="624"/>
    <cellStyle name="Normal 2 2 3 2 9" xfId="625"/>
    <cellStyle name="Normal 2 2 3 2_4x200 M" xfId="626"/>
    <cellStyle name="Normal 2 2 3 3" xfId="627"/>
    <cellStyle name="Normal 2 2 3 3 10" xfId="628"/>
    <cellStyle name="Normal 2 2 3 3 2" xfId="629"/>
    <cellStyle name="Normal 2 2 3 3 2 2" xfId="630"/>
    <cellStyle name="Normal 2 2 3 3 2 2 2" xfId="1624"/>
    <cellStyle name="Normal 2 2 3 3 2 2_60bb M" xfId="1625"/>
    <cellStyle name="Normal 2 2 3 3 2 3" xfId="631"/>
    <cellStyle name="Normal 2 2 3 3 2 3 2" xfId="1626"/>
    <cellStyle name="Normal 2 2 3 3 2 3_60bb M" xfId="1627"/>
    <cellStyle name="Normal 2 2 3 3 2 4" xfId="632"/>
    <cellStyle name="Normal 2 2 3 3 2 4 2" xfId="1628"/>
    <cellStyle name="Normal 2 2 3 3 2 4_60bb M" xfId="1629"/>
    <cellStyle name="Normal 2 2 3 3 2 5" xfId="1630"/>
    <cellStyle name="Normal 2 2 3 3 2_4x200 M" xfId="633"/>
    <cellStyle name="Normal 2 2 3 3 3" xfId="634"/>
    <cellStyle name="Normal 2 2 3 3 3 2" xfId="635"/>
    <cellStyle name="Normal 2 2 3 3 3 2 2" xfId="1631"/>
    <cellStyle name="Normal 2 2 3 3 3 2_60bb M" xfId="1632"/>
    <cellStyle name="Normal 2 2 3 3 3 3" xfId="636"/>
    <cellStyle name="Normal 2 2 3 3 3 3 2" xfId="1633"/>
    <cellStyle name="Normal 2 2 3 3 3 3_60bb M" xfId="1634"/>
    <cellStyle name="Normal 2 2 3 3 3 4" xfId="637"/>
    <cellStyle name="Normal 2 2 3 3 3 4 2" xfId="1635"/>
    <cellStyle name="Normal 2 2 3 3 3 4_60bb M" xfId="1636"/>
    <cellStyle name="Normal 2 2 3 3 3 5" xfId="1637"/>
    <cellStyle name="Normal 2 2 3 3 3_4x200 M" xfId="638"/>
    <cellStyle name="Normal 2 2 3 3 4" xfId="639"/>
    <cellStyle name="Normal 2 2 3 3 4 2" xfId="1638"/>
    <cellStyle name="Normal 2 2 3 3 4_60bb M" xfId="1639"/>
    <cellStyle name="Normal 2 2 3 3 5" xfId="640"/>
    <cellStyle name="Normal 2 2 3 3 5 2" xfId="1640"/>
    <cellStyle name="Normal 2 2 3 3 5_60bb M" xfId="1641"/>
    <cellStyle name="Normal 2 2 3 3 6" xfId="641"/>
    <cellStyle name="Normal 2 2 3 3 6 2" xfId="1642"/>
    <cellStyle name="Normal 2 2 3 3 6_60bb M" xfId="1643"/>
    <cellStyle name="Normal 2 2 3 3 7" xfId="642"/>
    <cellStyle name="Normal 2 2 3 3 7 2" xfId="1644"/>
    <cellStyle name="Normal 2 2 3 3 7_60bb M" xfId="1645"/>
    <cellStyle name="Normal 2 2 3 3 8" xfId="643"/>
    <cellStyle name="Normal 2 2 3 3 9" xfId="644"/>
    <cellStyle name="Normal 2 2 3 3_4x200 M" xfId="645"/>
    <cellStyle name="Normal 2 2 3 4" xfId="646"/>
    <cellStyle name="Normal 2 2 3 4 10" xfId="647"/>
    <cellStyle name="Normal 2 2 3 4 2" xfId="648"/>
    <cellStyle name="Normal 2 2 3 4 2 2" xfId="649"/>
    <cellStyle name="Normal 2 2 3 4 2 2 2" xfId="650"/>
    <cellStyle name="Normal 2 2 3 4 2 2 2 2" xfId="1646"/>
    <cellStyle name="Normal 2 2 3 4 2 2 2_60bb M" xfId="1647"/>
    <cellStyle name="Normal 2 2 3 4 2 2 3" xfId="651"/>
    <cellStyle name="Normal 2 2 3 4 2 2 3 2" xfId="1648"/>
    <cellStyle name="Normal 2 2 3 4 2 2 3_60bb M" xfId="1649"/>
    <cellStyle name="Normal 2 2 3 4 2 2 4" xfId="652"/>
    <cellStyle name="Normal 2 2 3 4 2 2 4 2" xfId="1650"/>
    <cellStyle name="Normal 2 2 3 4 2 2 4_60bb M" xfId="1651"/>
    <cellStyle name="Normal 2 2 3 4 2 2 5" xfId="1652"/>
    <cellStyle name="Normal 2 2 3 4 2 2_4x200 M" xfId="653"/>
    <cellStyle name="Normal 2 2 3 4 2 3" xfId="654"/>
    <cellStyle name="Normal 2 2 3 4 2 3 2" xfId="655"/>
    <cellStyle name="Normal 2 2 3 4 2 3 2 2" xfId="1653"/>
    <cellStyle name="Normal 2 2 3 4 2 3 2_60bb M" xfId="1654"/>
    <cellStyle name="Normal 2 2 3 4 2 3 3" xfId="656"/>
    <cellStyle name="Normal 2 2 3 4 2 3 3 2" xfId="1655"/>
    <cellStyle name="Normal 2 2 3 4 2 3 3_60bb M" xfId="1656"/>
    <cellStyle name="Normal 2 2 3 4 2 3 4" xfId="657"/>
    <cellStyle name="Normal 2 2 3 4 2 3 4 2" xfId="1657"/>
    <cellStyle name="Normal 2 2 3 4 2 3 4_60bb M" xfId="1658"/>
    <cellStyle name="Normal 2 2 3 4 2 3 5" xfId="1659"/>
    <cellStyle name="Normal 2 2 3 4 2 3_4x200 M" xfId="658"/>
    <cellStyle name="Normal 2 2 3 4 2 4" xfId="659"/>
    <cellStyle name="Normal 2 2 3 4 2 4 2" xfId="1660"/>
    <cellStyle name="Normal 2 2 3 4 2 4_60bb M" xfId="1661"/>
    <cellStyle name="Normal 2 2 3 4 2 5" xfId="660"/>
    <cellStyle name="Normal 2 2 3 4 2 5 2" xfId="1662"/>
    <cellStyle name="Normal 2 2 3 4 2 5_60bb M" xfId="1663"/>
    <cellStyle name="Normal 2 2 3 4 2 6" xfId="661"/>
    <cellStyle name="Normal 2 2 3 4 2 6 2" xfId="1664"/>
    <cellStyle name="Normal 2 2 3 4 2 6_60bb M" xfId="1665"/>
    <cellStyle name="Normal 2 2 3 4 2 7" xfId="1666"/>
    <cellStyle name="Normal 2 2 3 4 2 8" xfId="1667"/>
    <cellStyle name="Normal 2 2 3 4 2_4x200 M" xfId="662"/>
    <cellStyle name="Normal 2 2 3 4 3" xfId="663"/>
    <cellStyle name="Normal 2 2 3 4 3 2" xfId="1668"/>
    <cellStyle name="Normal 2 2 3 4 3_60bb M" xfId="1669"/>
    <cellStyle name="Normal 2 2 3 4 4" xfId="664"/>
    <cellStyle name="Normal 2 2 3 4 4 2" xfId="1670"/>
    <cellStyle name="Normal 2 2 3 4 4_60bb M" xfId="1671"/>
    <cellStyle name="Normal 2 2 3 4 5" xfId="665"/>
    <cellStyle name="Normal 2 2 3 4 5 2" xfId="1672"/>
    <cellStyle name="Normal 2 2 3 4 5_60bb M" xfId="1673"/>
    <cellStyle name="Normal 2 2 3 4 6" xfId="666"/>
    <cellStyle name="Normal 2 2 3 4 7" xfId="667"/>
    <cellStyle name="Normal 2 2 3 4 8" xfId="668"/>
    <cellStyle name="Normal 2 2 3 4 9" xfId="669"/>
    <cellStyle name="Normal 2 2 3 4_4x200 M" xfId="670"/>
    <cellStyle name="Normal 2 2 3 5" xfId="671"/>
    <cellStyle name="Normal 2 2 3 5 10" xfId="1674"/>
    <cellStyle name="Normal 2 2 3 5 2" xfId="672"/>
    <cellStyle name="Normal 2 2 3 5 2 2" xfId="673"/>
    <cellStyle name="Normal 2 2 3 5 2 2 2" xfId="1675"/>
    <cellStyle name="Normal 2 2 3 5 2 2_60bb M" xfId="1676"/>
    <cellStyle name="Normal 2 2 3 5 2 3" xfId="674"/>
    <cellStyle name="Normal 2 2 3 5 2 3 2" xfId="1677"/>
    <cellStyle name="Normal 2 2 3 5 2 3_60bb M" xfId="1678"/>
    <cellStyle name="Normal 2 2 3 5 2 4" xfId="675"/>
    <cellStyle name="Normal 2 2 3 5 2 4 2" xfId="1679"/>
    <cellStyle name="Normal 2 2 3 5 2 4_60bb M" xfId="1680"/>
    <cellStyle name="Normal 2 2 3 5 2 5" xfId="1681"/>
    <cellStyle name="Normal 2 2 3 5 2_4x200 M" xfId="676"/>
    <cellStyle name="Normal 2 2 3 5 3" xfId="677"/>
    <cellStyle name="Normal 2 2 3 5 3 2" xfId="678"/>
    <cellStyle name="Normal 2 2 3 5 3 2 2" xfId="1682"/>
    <cellStyle name="Normal 2 2 3 5 3 2_60bb M" xfId="1683"/>
    <cellStyle name="Normal 2 2 3 5 3 3" xfId="679"/>
    <cellStyle name="Normal 2 2 3 5 3 3 2" xfId="1684"/>
    <cellStyle name="Normal 2 2 3 5 3 3_60bb M" xfId="1685"/>
    <cellStyle name="Normal 2 2 3 5 3 4" xfId="680"/>
    <cellStyle name="Normal 2 2 3 5 3 4 2" xfId="1686"/>
    <cellStyle name="Normal 2 2 3 5 3 4_60bb M" xfId="1687"/>
    <cellStyle name="Normal 2 2 3 5 3 5" xfId="1688"/>
    <cellStyle name="Normal 2 2 3 5 3_4x200 M" xfId="681"/>
    <cellStyle name="Normal 2 2 3 5 4" xfId="682"/>
    <cellStyle name="Normal 2 2 3 5 4 2" xfId="683"/>
    <cellStyle name="Normal 2 2 3 5 4 2 2" xfId="1689"/>
    <cellStyle name="Normal 2 2 3 5 4 2_60bb M" xfId="1690"/>
    <cellStyle name="Normal 2 2 3 5 4 3" xfId="684"/>
    <cellStyle name="Normal 2 2 3 5 4 3 2" xfId="1691"/>
    <cellStyle name="Normal 2 2 3 5 4 3_60bb M" xfId="1692"/>
    <cellStyle name="Normal 2 2 3 5 4 4" xfId="685"/>
    <cellStyle name="Normal 2 2 3 5 4 4 2" xfId="1693"/>
    <cellStyle name="Normal 2 2 3 5 4 4_60bb M" xfId="1694"/>
    <cellStyle name="Normal 2 2 3 5 4 5" xfId="1695"/>
    <cellStyle name="Normal 2 2 3 5 4_4x200 M" xfId="686"/>
    <cellStyle name="Normal 2 2 3 5 5" xfId="687"/>
    <cellStyle name="Normal 2 2 3 5 5 2" xfId="688"/>
    <cellStyle name="Normal 2 2 3 5 5 2 2" xfId="1696"/>
    <cellStyle name="Normal 2 2 3 5 5 2_60bb M" xfId="1697"/>
    <cellStyle name="Normal 2 2 3 5 5 3" xfId="689"/>
    <cellStyle name="Normal 2 2 3 5 5 3 2" xfId="1698"/>
    <cellStyle name="Normal 2 2 3 5 5 3_60bb M" xfId="1699"/>
    <cellStyle name="Normal 2 2 3 5 5 4" xfId="690"/>
    <cellStyle name="Normal 2 2 3 5 5 4 2" xfId="1700"/>
    <cellStyle name="Normal 2 2 3 5 5 4_60bb M" xfId="1701"/>
    <cellStyle name="Normal 2 2 3 5 5 5" xfId="1702"/>
    <cellStyle name="Normal 2 2 3 5 5_4x200 M" xfId="691"/>
    <cellStyle name="Normal 2 2 3 5 6" xfId="692"/>
    <cellStyle name="Normal 2 2 3 5 6 2" xfId="1703"/>
    <cellStyle name="Normal 2 2 3 5 6_60bb M" xfId="1704"/>
    <cellStyle name="Normal 2 2 3 5 7" xfId="693"/>
    <cellStyle name="Normal 2 2 3 5 7 2" xfId="1705"/>
    <cellStyle name="Normal 2 2 3 5 7_60bb M" xfId="1706"/>
    <cellStyle name="Normal 2 2 3 5 8" xfId="694"/>
    <cellStyle name="Normal 2 2 3 5 8 2" xfId="1707"/>
    <cellStyle name="Normal 2 2 3 5 8_60bb M" xfId="1708"/>
    <cellStyle name="Normal 2 2 3 5 9" xfId="1709"/>
    <cellStyle name="Normal 2 2 3 5_4x200 M" xfId="695"/>
    <cellStyle name="Normal 2 2 3 6" xfId="696"/>
    <cellStyle name="Normal 2 2 3 6 10" xfId="697"/>
    <cellStyle name="Normal 2 2 3 6 10 2" xfId="1710"/>
    <cellStyle name="Normal 2 2 3 6 10_60bb M" xfId="1711"/>
    <cellStyle name="Normal 2 2 3 6 11" xfId="698"/>
    <cellStyle name="Normal 2 2 3 6 11 2" xfId="1712"/>
    <cellStyle name="Normal 2 2 3 6 11_60bb M" xfId="1713"/>
    <cellStyle name="Normal 2 2 3 6 12" xfId="699"/>
    <cellStyle name="Normal 2 2 3 6 12 2" xfId="1714"/>
    <cellStyle name="Normal 2 2 3 6 12_60bb M" xfId="1715"/>
    <cellStyle name="Normal 2 2 3 6 13" xfId="700"/>
    <cellStyle name="Normal 2 2 3 6 2" xfId="701"/>
    <cellStyle name="Normal 2 2 3 6 2 2" xfId="702"/>
    <cellStyle name="Normal 2 2 3 6 2 2 2" xfId="703"/>
    <cellStyle name="Normal 2 2 3 6 2 2_60bb M" xfId="1716"/>
    <cellStyle name="Normal 2 2 3 6 2 3" xfId="1717"/>
    <cellStyle name="Normal 2 2 3 6 2_4x200 M" xfId="704"/>
    <cellStyle name="Normal 2 2 3 6 3" xfId="705"/>
    <cellStyle name="Normal 2 2 3 6 3 2" xfId="706"/>
    <cellStyle name="Normal 2 2 3 6 3 2 10" xfId="707"/>
    <cellStyle name="Normal 2 2 3 6 3 2 11" xfId="708"/>
    <cellStyle name="Normal 2 2 3 6 3 2 2" xfId="709"/>
    <cellStyle name="Normal 2 2 3 6 3 2 3" xfId="710"/>
    <cellStyle name="Normal 2 2 3 6 3 2 4" xfId="711"/>
    <cellStyle name="Normal 2 2 3 6 3 2 5" xfId="712"/>
    <cellStyle name="Normal 2 2 3 6 3 2 6" xfId="713"/>
    <cellStyle name="Normal 2 2 3 6 3 2 7" xfId="714"/>
    <cellStyle name="Normal 2 2 3 6 3 2 8" xfId="715"/>
    <cellStyle name="Normal 2 2 3 6 3 2 9" xfId="716"/>
    <cellStyle name="Normal 2 2 3 6 3 2_60bb M" xfId="1718"/>
    <cellStyle name="Normal 2 2 3 6 3 3" xfId="717"/>
    <cellStyle name="Normal 2 2 3 6 3 4" xfId="718"/>
    <cellStyle name="Normal 2 2 3 6 3_4x200 M" xfId="719"/>
    <cellStyle name="Normal 2 2 3 6 4" xfId="720"/>
    <cellStyle name="Normal 2 2 3 6 4 2" xfId="1719"/>
    <cellStyle name="Normal 2 2 3 6 4_60bb M" xfId="1720"/>
    <cellStyle name="Normal 2 2 3 6 5" xfId="721"/>
    <cellStyle name="Normal 2 2 3 6 5 2" xfId="1721"/>
    <cellStyle name="Normal 2 2 3 6 5_60bb M" xfId="1722"/>
    <cellStyle name="Normal 2 2 3 6 6" xfId="722"/>
    <cellStyle name="Normal 2 2 3 6 6 2" xfId="1723"/>
    <cellStyle name="Normal 2 2 3 6 6_60bb M" xfId="1724"/>
    <cellStyle name="Normal 2 2 3 6 7" xfId="723"/>
    <cellStyle name="Normal 2 2 3 6 7 2" xfId="1725"/>
    <cellStyle name="Normal 2 2 3 6 7_60bb M" xfId="1726"/>
    <cellStyle name="Normal 2 2 3 6 8" xfId="724"/>
    <cellStyle name="Normal 2 2 3 6 8 2" xfId="1727"/>
    <cellStyle name="Normal 2 2 3 6 8_60bb M" xfId="1728"/>
    <cellStyle name="Normal 2 2 3 6 9" xfId="725"/>
    <cellStyle name="Normal 2 2 3 6 9 2" xfId="1729"/>
    <cellStyle name="Normal 2 2 3 6 9_60bb M" xfId="1730"/>
    <cellStyle name="Normal 2 2 3 6_4x200 M" xfId="726"/>
    <cellStyle name="Normal 2 2 3 7" xfId="727"/>
    <cellStyle name="Normal 2 2 3 7 2" xfId="1731"/>
    <cellStyle name="Normal 2 2 3 7_60bb M" xfId="1732"/>
    <cellStyle name="Normal 2 2 3 8" xfId="728"/>
    <cellStyle name="Normal 2 2 3 8 2" xfId="1733"/>
    <cellStyle name="Normal 2 2 3 8_60bb M" xfId="1734"/>
    <cellStyle name="Normal 2 2 3 9" xfId="729"/>
    <cellStyle name="Normal 2 2 3 9 2" xfId="1735"/>
    <cellStyle name="Normal 2 2 3 9_60bb M" xfId="1736"/>
    <cellStyle name="Normal 2 2 3_4x200 M" xfId="730"/>
    <cellStyle name="Normal 2 2 30" xfId="731"/>
    <cellStyle name="Normal 2 2 31" xfId="732"/>
    <cellStyle name="Normal 2 2 32" xfId="733"/>
    <cellStyle name="Normal 2 2 33" xfId="734"/>
    <cellStyle name="Normal 2 2 34" xfId="735"/>
    <cellStyle name="Normal 2 2 35" xfId="736"/>
    <cellStyle name="Normal 2 2 36" xfId="737"/>
    <cellStyle name="Normal 2 2 37" xfId="738"/>
    <cellStyle name="Normal 2 2 38" xfId="739"/>
    <cellStyle name="Normal 2 2 4" xfId="740"/>
    <cellStyle name="Normal 2 2 4 2" xfId="741"/>
    <cellStyle name="Normal 2 2 4 2 2" xfId="742"/>
    <cellStyle name="Normal 2 2 4 2 2 2" xfId="1737"/>
    <cellStyle name="Normal 2 2 4 2 2_60bb M" xfId="1738"/>
    <cellStyle name="Normal 2 2 4 2 3" xfId="743"/>
    <cellStyle name="Normal 2 2 4 2 3 2" xfId="1739"/>
    <cellStyle name="Normal 2 2 4 2 3_60bb M" xfId="1740"/>
    <cellStyle name="Normal 2 2 4 2 4" xfId="744"/>
    <cellStyle name="Normal 2 2 4 2 4 2" xfId="1741"/>
    <cellStyle name="Normal 2 2 4 2 4_60bb M" xfId="1742"/>
    <cellStyle name="Normal 2 2 4 2 5" xfId="745"/>
    <cellStyle name="Normal 2 2 4 2_4x200 M" xfId="746"/>
    <cellStyle name="Normal 2 2 4 3" xfId="747"/>
    <cellStyle name="Normal 2 2 4 3 2" xfId="1743"/>
    <cellStyle name="Normal 2 2 4 3_60bb M" xfId="1744"/>
    <cellStyle name="Normal 2 2 4 4" xfId="748"/>
    <cellStyle name="Normal 2 2 4 4 2" xfId="1745"/>
    <cellStyle name="Normal 2 2 4 4_60bb M" xfId="1746"/>
    <cellStyle name="Normal 2 2 4 5" xfId="749"/>
    <cellStyle name="Normal 2 2 4 5 2" xfId="1747"/>
    <cellStyle name="Normal 2 2 4 5_60bb M" xfId="1748"/>
    <cellStyle name="Normal 2 2 4 6" xfId="750"/>
    <cellStyle name="Normal 2 2 4 7" xfId="751"/>
    <cellStyle name="Normal 2 2 4_4x200 M" xfId="752"/>
    <cellStyle name="Normal 2 2 5" xfId="753"/>
    <cellStyle name="Normal 2 2 5 10" xfId="754"/>
    <cellStyle name="Normal 2 2 5 2" xfId="755"/>
    <cellStyle name="Normal 2 2 5 2 2" xfId="756"/>
    <cellStyle name="Normal 2 2 5 2 2 2" xfId="757"/>
    <cellStyle name="Normal 2 2 5 2 2 2 2" xfId="1749"/>
    <cellStyle name="Normal 2 2 5 2 2 2_60bb M" xfId="1750"/>
    <cellStyle name="Normal 2 2 5 2 2 3" xfId="758"/>
    <cellStyle name="Normal 2 2 5 2 2 3 2" xfId="1751"/>
    <cellStyle name="Normal 2 2 5 2 2 3_60bb M" xfId="1752"/>
    <cellStyle name="Normal 2 2 5 2 2 4" xfId="759"/>
    <cellStyle name="Normal 2 2 5 2 2 4 2" xfId="1753"/>
    <cellStyle name="Normal 2 2 5 2 2 4_60bb M" xfId="1754"/>
    <cellStyle name="Normal 2 2 5 2 2 5" xfId="1755"/>
    <cellStyle name="Normal 2 2 5 2 2_4x200 M" xfId="760"/>
    <cellStyle name="Normal 2 2 5 2 3" xfId="761"/>
    <cellStyle name="Normal 2 2 5 2 3 2" xfId="762"/>
    <cellStyle name="Normal 2 2 5 2 3 2 2" xfId="1756"/>
    <cellStyle name="Normal 2 2 5 2 3 2_60bb M" xfId="1757"/>
    <cellStyle name="Normal 2 2 5 2 3 3" xfId="763"/>
    <cellStyle name="Normal 2 2 5 2 3 3 2" xfId="1758"/>
    <cellStyle name="Normal 2 2 5 2 3 3_60bb M" xfId="1759"/>
    <cellStyle name="Normal 2 2 5 2 3 4" xfId="764"/>
    <cellStyle name="Normal 2 2 5 2 3 4 2" xfId="1760"/>
    <cellStyle name="Normal 2 2 5 2 3 4_60bb M" xfId="1761"/>
    <cellStyle name="Normal 2 2 5 2 3 5" xfId="1762"/>
    <cellStyle name="Normal 2 2 5 2 3_4x200 M" xfId="765"/>
    <cellStyle name="Normal 2 2 5 2 4" xfId="766"/>
    <cellStyle name="Normal 2 2 5 2 4 2" xfId="1763"/>
    <cellStyle name="Normal 2 2 5 2 4_60bb M" xfId="1764"/>
    <cellStyle name="Normal 2 2 5 2 5" xfId="767"/>
    <cellStyle name="Normal 2 2 5 2 5 2" xfId="1765"/>
    <cellStyle name="Normal 2 2 5 2 5_60bb M" xfId="1766"/>
    <cellStyle name="Normal 2 2 5 2 6" xfId="768"/>
    <cellStyle name="Normal 2 2 5 2 6 2" xfId="1767"/>
    <cellStyle name="Normal 2 2 5 2 6_60bb M" xfId="1768"/>
    <cellStyle name="Normal 2 2 5 2 7" xfId="1769"/>
    <cellStyle name="Normal 2 2 5 2 8" xfId="1770"/>
    <cellStyle name="Normal 2 2 5 2_4x200 M" xfId="769"/>
    <cellStyle name="Normal 2 2 5 3" xfId="770"/>
    <cellStyle name="Normal 2 2 5 3 2" xfId="1771"/>
    <cellStyle name="Normal 2 2 5 3_60bb M" xfId="1772"/>
    <cellStyle name="Normal 2 2 5 4" xfId="771"/>
    <cellStyle name="Normal 2 2 5 4 2" xfId="1773"/>
    <cellStyle name="Normal 2 2 5 4_60bb M" xfId="1774"/>
    <cellStyle name="Normal 2 2 5 5" xfId="772"/>
    <cellStyle name="Normal 2 2 5 5 2" xfId="1775"/>
    <cellStyle name="Normal 2 2 5 5_60bb M" xfId="1776"/>
    <cellStyle name="Normal 2 2 5 6" xfId="773"/>
    <cellStyle name="Normal 2 2 5 7" xfId="774"/>
    <cellStyle name="Normal 2 2 5 8" xfId="775"/>
    <cellStyle name="Normal 2 2 5 9" xfId="776"/>
    <cellStyle name="Normal 2 2 5_4x200 M" xfId="777"/>
    <cellStyle name="Normal 2 2 6" xfId="778"/>
    <cellStyle name="Normal 2 2 6 2" xfId="779"/>
    <cellStyle name="Normal 2 2 6 2 2" xfId="1777"/>
    <cellStyle name="Normal 2 2 6 2_60bb M" xfId="1778"/>
    <cellStyle name="Normal 2 2 6 3" xfId="780"/>
    <cellStyle name="Normal 2 2 6 3 2" xfId="1779"/>
    <cellStyle name="Normal 2 2 6 3_60bb M" xfId="1780"/>
    <cellStyle name="Normal 2 2 6 4" xfId="781"/>
    <cellStyle name="Normal 2 2 6 4 2" xfId="1781"/>
    <cellStyle name="Normal 2 2 6 4_60bb M" xfId="1782"/>
    <cellStyle name="Normal 2 2 6 5" xfId="782"/>
    <cellStyle name="Normal 2 2 6_4x200 M" xfId="783"/>
    <cellStyle name="Normal 2 2 7" xfId="784"/>
    <cellStyle name="Normal 2 2 7 2" xfId="785"/>
    <cellStyle name="Normal 2 2 7 2 2" xfId="1783"/>
    <cellStyle name="Normal 2 2 7 2_60bb M" xfId="1784"/>
    <cellStyle name="Normal 2 2 7 3" xfId="786"/>
    <cellStyle name="Normal 2 2 7 3 2" xfId="1785"/>
    <cellStyle name="Normal 2 2 7 3_60bb M" xfId="1786"/>
    <cellStyle name="Normal 2 2 7 4" xfId="787"/>
    <cellStyle name="Normal 2 2 7 4 2" xfId="1787"/>
    <cellStyle name="Normal 2 2 7 4_60bb M" xfId="1788"/>
    <cellStyle name="Normal 2 2 7 5" xfId="1789"/>
    <cellStyle name="Normal 2 2 7_4x200 M" xfId="788"/>
    <cellStyle name="Normal 2 2 8" xfId="789"/>
    <cellStyle name="Normal 2 2 8 2" xfId="790"/>
    <cellStyle name="Normal 2 2 8 2 2" xfId="1790"/>
    <cellStyle name="Normal 2 2 8 2_60bb M" xfId="1791"/>
    <cellStyle name="Normal 2 2 8 3" xfId="791"/>
    <cellStyle name="Normal 2 2 8 3 2" xfId="1792"/>
    <cellStyle name="Normal 2 2 8 3_60bb M" xfId="1793"/>
    <cellStyle name="Normal 2 2 8 4" xfId="792"/>
    <cellStyle name="Normal 2 2 8 4 2" xfId="1794"/>
    <cellStyle name="Normal 2 2 8 4_60bb M" xfId="1795"/>
    <cellStyle name="Normal 2 2 8 5" xfId="1796"/>
    <cellStyle name="Normal 2 2 8_4x200 M" xfId="793"/>
    <cellStyle name="Normal 2 2 9" xfId="794"/>
    <cellStyle name="Normal 2 2 9 2" xfId="1797"/>
    <cellStyle name="Normal 2 2 9_60bb M" xfId="1798"/>
    <cellStyle name="Normal 2 2_20140201LLAFTaure" xfId="795"/>
    <cellStyle name="Normal 2 20" xfId="796"/>
    <cellStyle name="Normal 2 21" xfId="797"/>
    <cellStyle name="Normal 2 22" xfId="798"/>
    <cellStyle name="Normal 2 23" xfId="799"/>
    <cellStyle name="Normal 2 24" xfId="800"/>
    <cellStyle name="Normal 2 25" xfId="801"/>
    <cellStyle name="Normal 2 25 2" xfId="802"/>
    <cellStyle name="Normal 2 26" xfId="803"/>
    <cellStyle name="Normal 2 27" xfId="804"/>
    <cellStyle name="Normal 2 28" xfId="805"/>
    <cellStyle name="Normal 2 29" xfId="806"/>
    <cellStyle name="Normal 2 3" xfId="807"/>
    <cellStyle name="Normal 2 3 2" xfId="808"/>
    <cellStyle name="Normal 2 3 2 2" xfId="809"/>
    <cellStyle name="Normal 2 3 3" xfId="810"/>
    <cellStyle name="Normal 2 3_20140201LLAFTaure" xfId="811"/>
    <cellStyle name="Normal 2 4" xfId="812"/>
    <cellStyle name="Normal 2 4 10" xfId="813"/>
    <cellStyle name="Normal 2 4 2" xfId="814"/>
    <cellStyle name="Normal 2 4 2 2" xfId="815"/>
    <cellStyle name="Normal 2 4 3" xfId="816"/>
    <cellStyle name="Normal 2 4 3 2" xfId="817"/>
    <cellStyle name="Normal 2 4 3 3" xfId="818"/>
    <cellStyle name="Normal 2 4 3 4" xfId="819"/>
    <cellStyle name="Normal 2 4 3_4x200 V" xfId="820"/>
    <cellStyle name="Normal 2 4 4" xfId="821"/>
    <cellStyle name="Normal 2 4 5" xfId="822"/>
    <cellStyle name="Normal 2 4 6" xfId="823"/>
    <cellStyle name="Normal 2 4 7" xfId="824"/>
    <cellStyle name="Normal 2 4 8" xfId="825"/>
    <cellStyle name="Normal 2 4 9" xfId="826"/>
    <cellStyle name="Normal 2 4_20140201LLAFTaure" xfId="827"/>
    <cellStyle name="Normal 2 5" xfId="828"/>
    <cellStyle name="Normal 2 5 2" xfId="829"/>
    <cellStyle name="Normal 2 5_20140201LLAFTaure" xfId="830"/>
    <cellStyle name="Normal 2 6" xfId="831"/>
    <cellStyle name="Normal 2 6 2" xfId="832"/>
    <cellStyle name="Normal 2 7" xfId="833"/>
    <cellStyle name="Normal 2 7 2" xfId="834"/>
    <cellStyle name="Normal 2 7 3" xfId="835"/>
    <cellStyle name="Normal 2 7 4" xfId="836"/>
    <cellStyle name="Normal 2 7_DALYVIAI" xfId="837"/>
    <cellStyle name="Normal 2 8" xfId="838"/>
    <cellStyle name="Normal 2 9" xfId="839"/>
    <cellStyle name="Normal 2_06-22-23 LJcP" xfId="840"/>
    <cellStyle name="Normal 20" xfId="841"/>
    <cellStyle name="Normal 20 10" xfId="842"/>
    <cellStyle name="Normal 20 2" xfId="843"/>
    <cellStyle name="Normal 20 2 2" xfId="844"/>
    <cellStyle name="Normal 20 2 2 2" xfId="845"/>
    <cellStyle name="Normal 20 2 2 3" xfId="846"/>
    <cellStyle name="Normal 20 2 2 4" xfId="847"/>
    <cellStyle name="Normal 20 2 2 5" xfId="1799"/>
    <cellStyle name="Normal 20 2 2_4x200 M" xfId="848"/>
    <cellStyle name="Normal 20 2 3" xfId="849"/>
    <cellStyle name="Normal 20 2 4" xfId="850"/>
    <cellStyle name="Normal 20 2 4 2" xfId="1800"/>
    <cellStyle name="Normal 20 2 4_60bb M" xfId="1801"/>
    <cellStyle name="Normal 20 2 5" xfId="851"/>
    <cellStyle name="Normal 20 2 5 2" xfId="1802"/>
    <cellStyle name="Normal 20 2 5_60bb M" xfId="1803"/>
    <cellStyle name="Normal 20 2_DALYVIAI" xfId="852"/>
    <cellStyle name="Normal 20 3" xfId="853"/>
    <cellStyle name="Normal 20 3 2" xfId="854"/>
    <cellStyle name="Normal 20 3 2 2" xfId="1804"/>
    <cellStyle name="Normal 20 3 2_60bb M" xfId="1805"/>
    <cellStyle name="Normal 20 3 3" xfId="855"/>
    <cellStyle name="Normal 20 3 3 2" xfId="1806"/>
    <cellStyle name="Normal 20 3 3_60bb M" xfId="1807"/>
    <cellStyle name="Normal 20 3 4" xfId="856"/>
    <cellStyle name="Normal 20 3 4 2" xfId="1808"/>
    <cellStyle name="Normal 20 3 4_60bb M" xfId="1809"/>
    <cellStyle name="Normal 20 3_DALYVIAI" xfId="857"/>
    <cellStyle name="Normal 20 4" xfId="858"/>
    <cellStyle name="Normal 20 5" xfId="859"/>
    <cellStyle name="Normal 20 6" xfId="860"/>
    <cellStyle name="Normal 20 7" xfId="861"/>
    <cellStyle name="Normal 20 8" xfId="862"/>
    <cellStyle name="Normal 20 9" xfId="863"/>
    <cellStyle name="Normal 20_20140201LLAFTaure" xfId="864"/>
    <cellStyle name="Normal 21" xfId="865"/>
    <cellStyle name="Normal 21 2" xfId="866"/>
    <cellStyle name="Normal 21 2 2" xfId="867"/>
    <cellStyle name="Normal 21 2 2 2" xfId="868"/>
    <cellStyle name="Normal 21 2 2 3" xfId="869"/>
    <cellStyle name="Normal 21 2 2 4" xfId="870"/>
    <cellStyle name="Normal 21 2 2_4x200 V" xfId="871"/>
    <cellStyle name="Normal 21 2 3" xfId="872"/>
    <cellStyle name="Normal 21 2 4" xfId="873"/>
    <cellStyle name="Normal 21 2 5" xfId="874"/>
    <cellStyle name="Normal 21 2_DALYVIAI" xfId="875"/>
    <cellStyle name="Normal 21 3" xfId="876"/>
    <cellStyle name="Normal 21 3 2" xfId="877"/>
    <cellStyle name="Normal 21 3 3" xfId="878"/>
    <cellStyle name="Normal 21 3 4" xfId="879"/>
    <cellStyle name="Normal 21 3_DALYVIAI" xfId="880"/>
    <cellStyle name="Normal 21 4" xfId="881"/>
    <cellStyle name="Normal 21 5" xfId="882"/>
    <cellStyle name="Normal 21 6" xfId="883"/>
    <cellStyle name="Normal 21_4x200 V" xfId="884"/>
    <cellStyle name="Normal 22" xfId="885"/>
    <cellStyle name="Normal 22 10" xfId="886"/>
    <cellStyle name="Normal 22 2" xfId="887"/>
    <cellStyle name="Normal 22 2 2" xfId="888"/>
    <cellStyle name="Normal 22 2 2 2" xfId="889"/>
    <cellStyle name="Normal 22 2 2 3" xfId="890"/>
    <cellStyle name="Normal 22 2 2 4" xfId="891"/>
    <cellStyle name="Normal 22 2 2 5" xfId="1810"/>
    <cellStyle name="Normal 22 2 2_4x200 M" xfId="892"/>
    <cellStyle name="Normal 22 2 3" xfId="893"/>
    <cellStyle name="Normal 22 2 4" xfId="894"/>
    <cellStyle name="Normal 22 2 4 2" xfId="1811"/>
    <cellStyle name="Normal 22 2 4_60bb M" xfId="1812"/>
    <cellStyle name="Normal 22 2 5" xfId="895"/>
    <cellStyle name="Normal 22 2 5 2" xfId="1813"/>
    <cellStyle name="Normal 22 2 5_60bb M" xfId="1814"/>
    <cellStyle name="Normal 22 2_DALYVIAI" xfId="896"/>
    <cellStyle name="Normal 22 3" xfId="897"/>
    <cellStyle name="Normal 22 3 2" xfId="898"/>
    <cellStyle name="Normal 22 3 2 2" xfId="1815"/>
    <cellStyle name="Normal 22 3 2_60bb M" xfId="1816"/>
    <cellStyle name="Normal 22 3 3" xfId="899"/>
    <cellStyle name="Normal 22 3 3 2" xfId="1817"/>
    <cellStyle name="Normal 22 3 3_60bb M" xfId="1818"/>
    <cellStyle name="Normal 22 3 4" xfId="900"/>
    <cellStyle name="Normal 22 3 4 2" xfId="1819"/>
    <cellStyle name="Normal 22 3 4_60bb M" xfId="1820"/>
    <cellStyle name="Normal 22 3_DALYVIAI" xfId="901"/>
    <cellStyle name="Normal 22 4" xfId="902"/>
    <cellStyle name="Normal 22 5" xfId="903"/>
    <cellStyle name="Normal 22 6" xfId="904"/>
    <cellStyle name="Normal 22 7" xfId="905"/>
    <cellStyle name="Normal 22 8" xfId="906"/>
    <cellStyle name="Normal 22 9" xfId="907"/>
    <cellStyle name="Normal 22_20140201LLAFTaure" xfId="908"/>
    <cellStyle name="Normal 23" xfId="909"/>
    <cellStyle name="Normal 23 2" xfId="910"/>
    <cellStyle name="Normal 23 2 2" xfId="911"/>
    <cellStyle name="Normal 23 3" xfId="912"/>
    <cellStyle name="Normal 23 4" xfId="913"/>
    <cellStyle name="Normal 23 5" xfId="914"/>
    <cellStyle name="Normal 23_20140201LLAFTaure" xfId="915"/>
    <cellStyle name="Normal 24" xfId="916"/>
    <cellStyle name="Normal 24 2" xfId="917"/>
    <cellStyle name="Normal 24 3" xfId="918"/>
    <cellStyle name="Normal 24 4" xfId="919"/>
    <cellStyle name="Normal 24 5" xfId="920"/>
    <cellStyle name="Normal 24 6" xfId="921"/>
    <cellStyle name="Normal 24_DALYVIAI" xfId="922"/>
    <cellStyle name="Normal 25" xfId="923"/>
    <cellStyle name="Normal 25 2" xfId="924"/>
    <cellStyle name="Normal 25 2 2" xfId="1821"/>
    <cellStyle name="Normal 25 2_60bb M" xfId="1822"/>
    <cellStyle name="Normal 25 3" xfId="925"/>
    <cellStyle name="Normal 25 3 2" xfId="1823"/>
    <cellStyle name="Normal 25 3_60bb M" xfId="1824"/>
    <cellStyle name="Normal 25 4" xfId="926"/>
    <cellStyle name="Normal 25 5" xfId="927"/>
    <cellStyle name="Normal 25_20140201LLAFTaure" xfId="928"/>
    <cellStyle name="Normal 26" xfId="929"/>
    <cellStyle name="Normal 26 2" xfId="930"/>
    <cellStyle name="Normal 26 3" xfId="931"/>
    <cellStyle name="Normal 26 4" xfId="932"/>
    <cellStyle name="Normal 26 5" xfId="933"/>
    <cellStyle name="Normal 26 6" xfId="934"/>
    <cellStyle name="Normal 26 7" xfId="935"/>
    <cellStyle name="Normal 26_20140201LLAFTaure" xfId="936"/>
    <cellStyle name="Normal 27" xfId="937"/>
    <cellStyle name="Normal 27 2" xfId="938"/>
    <cellStyle name="Normal 28" xfId="939"/>
    <cellStyle name="Normal 29" xfId="940"/>
    <cellStyle name="Normal 3" xfId="941"/>
    <cellStyle name="Normal 3 10" xfId="942"/>
    <cellStyle name="Normal 3 11" xfId="943"/>
    <cellStyle name="Normal 3 12" xfId="944"/>
    <cellStyle name="Normal 3 12 2" xfId="945"/>
    <cellStyle name="Normal 3 12 2 2" xfId="946"/>
    <cellStyle name="Normal 3 12 3" xfId="947"/>
    <cellStyle name="Normal 3 12 4" xfId="948"/>
    <cellStyle name="Normal 3 12_DALYVIAI" xfId="949"/>
    <cellStyle name="Normal 3 13" xfId="950"/>
    <cellStyle name="Normal 3 14" xfId="951"/>
    <cellStyle name="Normal 3 15" xfId="952"/>
    <cellStyle name="Normal 3 16" xfId="953"/>
    <cellStyle name="Normal 3 17" xfId="954"/>
    <cellStyle name="Normal 3 18" xfId="955"/>
    <cellStyle name="Normal 3 19" xfId="956"/>
    <cellStyle name="Normal 3 2" xfId="957"/>
    <cellStyle name="Normal 3 2 2" xfId="958"/>
    <cellStyle name="Normal 3 2 3" xfId="959"/>
    <cellStyle name="Normal 3 2 4" xfId="960"/>
    <cellStyle name="Normal 3 20" xfId="961"/>
    <cellStyle name="Normal 3 21" xfId="962"/>
    <cellStyle name="Normal 3 22" xfId="963"/>
    <cellStyle name="Normal 3 23" xfId="964"/>
    <cellStyle name="Normal 3 24" xfId="965"/>
    <cellStyle name="Normal 3 25" xfId="966"/>
    <cellStyle name="Normal 3 26" xfId="967"/>
    <cellStyle name="Normal 3 27" xfId="968"/>
    <cellStyle name="Normal 3 28" xfId="969"/>
    <cellStyle name="Normal 3 29" xfId="970"/>
    <cellStyle name="Normal 3 3" xfId="971"/>
    <cellStyle name="Normal 3 3 2" xfId="972"/>
    <cellStyle name="Normal 3 3 3" xfId="973"/>
    <cellStyle name="Normal 3 3 4" xfId="974"/>
    <cellStyle name="Normal 3 3_4x200 V" xfId="975"/>
    <cellStyle name="Normal 3 30" xfId="976"/>
    <cellStyle name="Normal 3 31" xfId="977"/>
    <cellStyle name="Normal 3 32" xfId="978"/>
    <cellStyle name="Normal 3 33" xfId="979"/>
    <cellStyle name="Normal 3 34" xfId="980"/>
    <cellStyle name="Normal 3 35" xfId="981"/>
    <cellStyle name="Normal 3 36" xfId="982"/>
    <cellStyle name="Normal 3 37" xfId="983"/>
    <cellStyle name="Normal 3 38" xfId="984"/>
    <cellStyle name="Normal 3 39" xfId="985"/>
    <cellStyle name="Normal 3 4" xfId="986"/>
    <cellStyle name="Normal 3 4 2" xfId="987"/>
    <cellStyle name="Normal 3 4 3" xfId="988"/>
    <cellStyle name="Normal 3 4_4x200 V" xfId="989"/>
    <cellStyle name="Normal 3 40" xfId="990"/>
    <cellStyle name="Normal 3 41" xfId="991"/>
    <cellStyle name="Normal 3 42" xfId="992"/>
    <cellStyle name="Normal 3 5" xfId="993"/>
    <cellStyle name="Normal 3 5 2" xfId="994"/>
    <cellStyle name="Normal 3 5 3" xfId="995"/>
    <cellStyle name="Normal 3 5_4x200 V" xfId="996"/>
    <cellStyle name="Normal 3 6" xfId="997"/>
    <cellStyle name="Normal 3 6 2" xfId="998"/>
    <cellStyle name="Normal 3 7" xfId="999"/>
    <cellStyle name="Normal 3 8" xfId="1000"/>
    <cellStyle name="Normal 3 8 2" xfId="1001"/>
    <cellStyle name="Normal 3 8_4x200 V" xfId="1002"/>
    <cellStyle name="Normal 3 9" xfId="1003"/>
    <cellStyle name="Normal 3 9 2" xfId="1004"/>
    <cellStyle name="Normal 3 9_4x200 V" xfId="1005"/>
    <cellStyle name="Normal 3_100 M" xfId="1006"/>
    <cellStyle name="Normal 30" xfId="1007"/>
    <cellStyle name="Normal 31" xfId="1008"/>
    <cellStyle name="Normal 32" xfId="1"/>
    <cellStyle name="Normal 32 2" xfId="1009"/>
    <cellStyle name="Normal 32 3" xfId="1010"/>
    <cellStyle name="Normal 32 3 2" xfId="1424"/>
    <cellStyle name="Normal 32 4" xfId="1011"/>
    <cellStyle name="Normal 32 4 2" xfId="1425"/>
    <cellStyle name="Normal 32_3000 M" xfId="1825"/>
    <cellStyle name="Normal 33" xfId="1012"/>
    <cellStyle name="Normal 33 2" xfId="1013"/>
    <cellStyle name="Normal 33 3" xfId="1014"/>
    <cellStyle name="Normal 34" xfId="1015"/>
    <cellStyle name="Normal 34 2" xfId="1016"/>
    <cellStyle name="Normal 34 2 2" xfId="1017"/>
    <cellStyle name="Normal 35" xfId="1018"/>
    <cellStyle name="Normal 36" xfId="1019"/>
    <cellStyle name="Normal 37" xfId="1020"/>
    <cellStyle name="Normal 37 2" xfId="1021"/>
    <cellStyle name="Normal 38" xfId="1022"/>
    <cellStyle name="Normal 38 2" xfId="1023"/>
    <cellStyle name="Normal 39" xfId="1024"/>
    <cellStyle name="Normal 4" xfId="2"/>
    <cellStyle name="Normal 4 10" xfId="1025"/>
    <cellStyle name="Normal 4 11" xfId="1026"/>
    <cellStyle name="Normal 4 11 2" xfId="1027"/>
    <cellStyle name="Normal 4 11 2 2" xfId="1826"/>
    <cellStyle name="Normal 4 11 2_60bb M" xfId="1827"/>
    <cellStyle name="Normal 4 11 3" xfId="1028"/>
    <cellStyle name="Normal 4 11 3 2" xfId="1828"/>
    <cellStyle name="Normal 4 11 3_60bb M" xfId="1829"/>
    <cellStyle name="Normal 4 11 4" xfId="1029"/>
    <cellStyle name="Normal 4 11 4 2" xfId="1830"/>
    <cellStyle name="Normal 4 11 4_60bb M" xfId="1831"/>
    <cellStyle name="Normal 4 11_DALYVIAI" xfId="1030"/>
    <cellStyle name="Normal 4 12" xfId="1031"/>
    <cellStyle name="Normal 4 13" xfId="1032"/>
    <cellStyle name="Normal 4 14" xfId="1033"/>
    <cellStyle name="Normal 4 15" xfId="1034"/>
    <cellStyle name="Normal 4 16" xfId="1035"/>
    <cellStyle name="Normal 4 17" xfId="1036"/>
    <cellStyle name="Normal 4 18" xfId="1037"/>
    <cellStyle name="Normal 4 19" xfId="1038"/>
    <cellStyle name="Normal 4 2" xfId="1039"/>
    <cellStyle name="Normal 4 2 10" xfId="1040"/>
    <cellStyle name="Normal 4 2 11" xfId="1041"/>
    <cellStyle name="Normal 4 2 12" xfId="1042"/>
    <cellStyle name="Normal 4 2 2" xfId="1043"/>
    <cellStyle name="Normal 4 2 2 2" xfId="1044"/>
    <cellStyle name="Normal 4 2 2 2 2" xfId="1832"/>
    <cellStyle name="Normal 4 2 2 2_60bb M" xfId="1833"/>
    <cellStyle name="Normal 4 2 2 3" xfId="1045"/>
    <cellStyle name="Normal 4 2 2 3 2" xfId="1834"/>
    <cellStyle name="Normal 4 2 2 3_60bb M" xfId="1835"/>
    <cellStyle name="Normal 4 2 2 4" xfId="1046"/>
    <cellStyle name="Normal 4 2 2 4 2" xfId="1836"/>
    <cellStyle name="Normal 4 2 2 4_60bb M" xfId="1837"/>
    <cellStyle name="Normal 4 2 2 5" xfId="1838"/>
    <cellStyle name="Normal 4 2 2_4x200 M" xfId="1047"/>
    <cellStyle name="Normal 4 2 3" xfId="1048"/>
    <cellStyle name="Normal 4 2 3 2" xfId="1049"/>
    <cellStyle name="Normal 4 2 3 2 2" xfId="1839"/>
    <cellStyle name="Normal 4 2 3 2_60bb M" xfId="1840"/>
    <cellStyle name="Normal 4 2 3 3" xfId="1050"/>
    <cellStyle name="Normal 4 2 3 3 2" xfId="1841"/>
    <cellStyle name="Normal 4 2 3 3_60bb M" xfId="1842"/>
    <cellStyle name="Normal 4 2 3 4" xfId="1051"/>
    <cellStyle name="Normal 4 2 3 4 2" xfId="1843"/>
    <cellStyle name="Normal 4 2 3 4_60bb M" xfId="1844"/>
    <cellStyle name="Normal 4 2 3 5" xfId="1845"/>
    <cellStyle name="Normal 4 2 3_4x200 M" xfId="1052"/>
    <cellStyle name="Normal 4 2 4" xfId="1053"/>
    <cellStyle name="Normal 4 2 4 2" xfId="1846"/>
    <cellStyle name="Normal 4 2 4_60bb M" xfId="1847"/>
    <cellStyle name="Normal 4 2 5" xfId="1054"/>
    <cellStyle name="Normal 4 2 5 2" xfId="1848"/>
    <cellStyle name="Normal 4 2 5_60bb M" xfId="1849"/>
    <cellStyle name="Normal 4 2 6" xfId="1055"/>
    <cellStyle name="Normal 4 2 6 2" xfId="1850"/>
    <cellStyle name="Normal 4 2 6_60bb M" xfId="1851"/>
    <cellStyle name="Normal 4 2 7" xfId="1056"/>
    <cellStyle name="Normal 4 2 8" xfId="1057"/>
    <cellStyle name="Normal 4 2 9" xfId="1058"/>
    <cellStyle name="Normal 4 2_20140201LLAFTaure" xfId="1059"/>
    <cellStyle name="Normal 4 20" xfId="1060"/>
    <cellStyle name="Normal 4 21" xfId="1061"/>
    <cellStyle name="Normal 4 22" xfId="1062"/>
    <cellStyle name="Normal 4 23" xfId="1063"/>
    <cellStyle name="Normal 4 24" xfId="1064"/>
    <cellStyle name="Normal 4 25" xfId="1065"/>
    <cellStyle name="Normal 4 26" xfId="1066"/>
    <cellStyle name="Normal 4 27" xfId="1067"/>
    <cellStyle name="Normal 4 28" xfId="1068"/>
    <cellStyle name="Normal 4 29" xfId="1069"/>
    <cellStyle name="Normal 4 3" xfId="1070"/>
    <cellStyle name="Normal 4 3 2" xfId="1071"/>
    <cellStyle name="Normal 4 3 2 2" xfId="1852"/>
    <cellStyle name="Normal 4 3 2_60bb M" xfId="1853"/>
    <cellStyle name="Normal 4 3 3" xfId="1072"/>
    <cellStyle name="Normal 4 3 3 2" xfId="1854"/>
    <cellStyle name="Normal 4 3 3_60bb M" xfId="1855"/>
    <cellStyle name="Normal 4 3 4" xfId="1073"/>
    <cellStyle name="Normal 4 3 4 2" xfId="1856"/>
    <cellStyle name="Normal 4 3 4_60bb M" xfId="1857"/>
    <cellStyle name="Normal 4 3 5" xfId="1074"/>
    <cellStyle name="Normal 4 3_4x200 M" xfId="1075"/>
    <cellStyle name="Normal 4 30" xfId="1076"/>
    <cellStyle name="Normal 4 31" xfId="1077"/>
    <cellStyle name="Normal 4 32" xfId="1078"/>
    <cellStyle name="Normal 4 33" xfId="1079"/>
    <cellStyle name="Normal 4 34" xfId="1080"/>
    <cellStyle name="Normal 4 35" xfId="1081"/>
    <cellStyle name="Normal 4 36" xfId="1082"/>
    <cellStyle name="Normal 4 37" xfId="1083"/>
    <cellStyle name="Normal 4 38" xfId="1084"/>
    <cellStyle name="Normal 4 39" xfId="1085"/>
    <cellStyle name="Normal 4 4" xfId="1086"/>
    <cellStyle name="Normal 4 4 2" xfId="1087"/>
    <cellStyle name="Normal 4 4 2 2" xfId="1858"/>
    <cellStyle name="Normal 4 4 2_60bb M" xfId="1859"/>
    <cellStyle name="Normal 4 4 3" xfId="1088"/>
    <cellStyle name="Normal 4 4 3 2" xfId="1860"/>
    <cellStyle name="Normal 4 4 3_60bb M" xfId="1861"/>
    <cellStyle name="Normal 4 4 4" xfId="1089"/>
    <cellStyle name="Normal 4 4 4 2" xfId="1862"/>
    <cellStyle name="Normal 4 4 4_60bb M" xfId="1863"/>
    <cellStyle name="Normal 4 4 5" xfId="1090"/>
    <cellStyle name="Normal 4 4_4x200 M" xfId="1091"/>
    <cellStyle name="Normal 4 40" xfId="1092"/>
    <cellStyle name="Normal 4 41" xfId="1093"/>
    <cellStyle name="Normal 4 42" xfId="1094"/>
    <cellStyle name="Normal 4 43" xfId="1095"/>
    <cellStyle name="Normal 4 44" xfId="1096"/>
    <cellStyle name="Normal 4 45" xfId="1097"/>
    <cellStyle name="Normal 4 5" xfId="1098"/>
    <cellStyle name="Normal 4 5 2" xfId="1099"/>
    <cellStyle name="Normal 4 5 2 2" xfId="1864"/>
    <cellStyle name="Normal 4 5 2_60bb M" xfId="1865"/>
    <cellStyle name="Normal 4 5 3" xfId="1100"/>
    <cellStyle name="Normal 4 5 3 2" xfId="1866"/>
    <cellStyle name="Normal 4 5 3_60bb M" xfId="1867"/>
    <cellStyle name="Normal 4 5 4" xfId="1101"/>
    <cellStyle name="Normal 4 5 4 2" xfId="1868"/>
    <cellStyle name="Normal 4 5 4_60bb M" xfId="1869"/>
    <cellStyle name="Normal 4 5 5" xfId="1102"/>
    <cellStyle name="Normal 4 5_4x200 M" xfId="1103"/>
    <cellStyle name="Normal 4 6" xfId="1104"/>
    <cellStyle name="Normal 4 6 2" xfId="1105"/>
    <cellStyle name="Normal 4 6 2 2" xfId="1870"/>
    <cellStyle name="Normal 4 6 2_60bb M" xfId="1871"/>
    <cellStyle name="Normal 4 6 3" xfId="1106"/>
    <cellStyle name="Normal 4 6 3 2" xfId="1872"/>
    <cellStyle name="Normal 4 6 3_60bb M" xfId="1873"/>
    <cellStyle name="Normal 4 6 4" xfId="1107"/>
    <cellStyle name="Normal 4 6 4 2" xfId="1874"/>
    <cellStyle name="Normal 4 6 4_60bb M" xfId="1875"/>
    <cellStyle name="Normal 4 6 5" xfId="1108"/>
    <cellStyle name="Normal 4 6_4x200 M" xfId="1109"/>
    <cellStyle name="Normal 4 7" xfId="1110"/>
    <cellStyle name="Normal 4 7 2" xfId="1111"/>
    <cellStyle name="Normal 4 7 2 2" xfId="1876"/>
    <cellStyle name="Normal 4 7 2_60bb M" xfId="1877"/>
    <cellStyle name="Normal 4 7 3" xfId="1112"/>
    <cellStyle name="Normal 4 7 3 2" xfId="1878"/>
    <cellStyle name="Normal 4 7 3_60bb M" xfId="1879"/>
    <cellStyle name="Normal 4 7 4" xfId="1113"/>
    <cellStyle name="Normal 4 7 4 2" xfId="1880"/>
    <cellStyle name="Normal 4 7 4_60bb M" xfId="1881"/>
    <cellStyle name="Normal 4 7 5" xfId="1114"/>
    <cellStyle name="Normal 4 7_4x200 M" xfId="1115"/>
    <cellStyle name="Normal 4 8" xfId="1116"/>
    <cellStyle name="Normal 4 8 2" xfId="1117"/>
    <cellStyle name="Normal 4 8 2 2" xfId="1882"/>
    <cellStyle name="Normal 4 8 2_60bb M" xfId="1883"/>
    <cellStyle name="Normal 4 8 3" xfId="1118"/>
    <cellStyle name="Normal 4 8 3 2" xfId="1884"/>
    <cellStyle name="Normal 4 8 3_60bb M" xfId="1885"/>
    <cellStyle name="Normal 4 8 4" xfId="1119"/>
    <cellStyle name="Normal 4 8 4 2" xfId="1886"/>
    <cellStyle name="Normal 4 8 4_60bb M" xfId="1887"/>
    <cellStyle name="Normal 4 8 5" xfId="1120"/>
    <cellStyle name="Normal 4 8_4x200 M" xfId="1121"/>
    <cellStyle name="Normal 4 9" xfId="1122"/>
    <cellStyle name="Normal 4 9 10" xfId="1123"/>
    <cellStyle name="Normal 4 9 2" xfId="1124"/>
    <cellStyle name="Normal 4 9 2 2" xfId="1125"/>
    <cellStyle name="Normal 4 9 2 2 2" xfId="1888"/>
    <cellStyle name="Normal 4 9 2 2_60bb M" xfId="1889"/>
    <cellStyle name="Normal 4 9 2 3" xfId="1126"/>
    <cellStyle name="Normal 4 9 2 3 2" xfId="1890"/>
    <cellStyle name="Normal 4 9 2 3_60bb M" xfId="1891"/>
    <cellStyle name="Normal 4 9 2 4" xfId="1127"/>
    <cellStyle name="Normal 4 9 2 4 2" xfId="1892"/>
    <cellStyle name="Normal 4 9 2 4_60bb M" xfId="1893"/>
    <cellStyle name="Normal 4 9 2 5" xfId="1894"/>
    <cellStyle name="Normal 4 9 2_4x200 M" xfId="1128"/>
    <cellStyle name="Normal 4 9 3" xfId="1129"/>
    <cellStyle name="Normal 4 9 3 2" xfId="1130"/>
    <cellStyle name="Normal 4 9 3 2 2" xfId="1895"/>
    <cellStyle name="Normal 4 9 3 2_60bb M" xfId="1896"/>
    <cellStyle name="Normal 4 9 3 3" xfId="1131"/>
    <cellStyle name="Normal 4 9 3 3 2" xfId="1897"/>
    <cellStyle name="Normal 4 9 3 3_60bb M" xfId="1898"/>
    <cellStyle name="Normal 4 9 3 4" xfId="1132"/>
    <cellStyle name="Normal 4 9 3 4 2" xfId="1899"/>
    <cellStyle name="Normal 4 9 3 4_60bb M" xfId="1900"/>
    <cellStyle name="Normal 4 9 3 5" xfId="1901"/>
    <cellStyle name="Normal 4 9 3_4x200 M" xfId="1133"/>
    <cellStyle name="Normal 4 9 4" xfId="1134"/>
    <cellStyle name="Normal 4 9 4 2" xfId="1135"/>
    <cellStyle name="Normal 4 9 4 2 2" xfId="1902"/>
    <cellStyle name="Normal 4 9 4 2_60bb M" xfId="1903"/>
    <cellStyle name="Normal 4 9 4 3" xfId="1136"/>
    <cellStyle name="Normal 4 9 4 3 2" xfId="1904"/>
    <cellStyle name="Normal 4 9 4 3_60bb M" xfId="1905"/>
    <cellStyle name="Normal 4 9 4 4" xfId="1137"/>
    <cellStyle name="Normal 4 9 4 4 2" xfId="1906"/>
    <cellStyle name="Normal 4 9 4 4_60bb M" xfId="1907"/>
    <cellStyle name="Normal 4 9 4 5" xfId="1908"/>
    <cellStyle name="Normal 4 9 4_4x200 M" xfId="1138"/>
    <cellStyle name="Normal 4 9 5" xfId="1139"/>
    <cellStyle name="Normal 4 9 5 2" xfId="1140"/>
    <cellStyle name="Normal 4 9 5 2 2" xfId="1909"/>
    <cellStyle name="Normal 4 9 5 2_60bb M" xfId="1910"/>
    <cellStyle name="Normal 4 9 5 3" xfId="1141"/>
    <cellStyle name="Normal 4 9 5 3 2" xfId="1911"/>
    <cellStyle name="Normal 4 9 5 3_60bb M" xfId="1912"/>
    <cellStyle name="Normal 4 9 5 4" xfId="1142"/>
    <cellStyle name="Normal 4 9 5 4 2" xfId="1913"/>
    <cellStyle name="Normal 4 9 5 4_60bb M" xfId="1914"/>
    <cellStyle name="Normal 4 9 5 5" xfId="1915"/>
    <cellStyle name="Normal 4 9 5_4x200 M" xfId="1143"/>
    <cellStyle name="Normal 4 9 6" xfId="1144"/>
    <cellStyle name="Normal 4 9 6 2" xfId="1145"/>
    <cellStyle name="Normal 4 9 6 2 2" xfId="1916"/>
    <cellStyle name="Normal 4 9 6 2_60bb M" xfId="1917"/>
    <cellStyle name="Normal 4 9 6 3" xfId="1146"/>
    <cellStyle name="Normal 4 9 6 3 2" xfId="1918"/>
    <cellStyle name="Normal 4 9 6 3_60bb M" xfId="1919"/>
    <cellStyle name="Normal 4 9 6 4" xfId="1147"/>
    <cellStyle name="Normal 4 9 6 4 2" xfId="1920"/>
    <cellStyle name="Normal 4 9 6 4_60bb M" xfId="1921"/>
    <cellStyle name="Normal 4 9 6 5" xfId="1922"/>
    <cellStyle name="Normal 4 9 6_4x200 M" xfId="1148"/>
    <cellStyle name="Normal 4 9 7" xfId="1149"/>
    <cellStyle name="Normal 4 9 7 2" xfId="1923"/>
    <cellStyle name="Normal 4 9 7_60bb M" xfId="1924"/>
    <cellStyle name="Normal 4 9 8" xfId="1150"/>
    <cellStyle name="Normal 4 9 8 2" xfId="1925"/>
    <cellStyle name="Normal 4 9 8_60bb M" xfId="1926"/>
    <cellStyle name="Normal 4 9 9" xfId="1151"/>
    <cellStyle name="Normal 4 9 9 2" xfId="1927"/>
    <cellStyle name="Normal 4 9 9_60bb M" xfId="1928"/>
    <cellStyle name="Normal 4 9_4x200 M" xfId="1152"/>
    <cellStyle name="Normal 4_100 M" xfId="1929"/>
    <cellStyle name="Normal 4_3000kl M" xfId="2045"/>
    <cellStyle name="Normal 4_Trisuolis M" xfId="2046"/>
    <cellStyle name="Normal 40" xfId="1153"/>
    <cellStyle name="Normal 41" xfId="1154"/>
    <cellStyle name="Normal 42" xfId="1155"/>
    <cellStyle name="Normal 43" xfId="1156"/>
    <cellStyle name="Normal 44" xfId="1157"/>
    <cellStyle name="Normal 45" xfId="1158"/>
    <cellStyle name="Normal 46" xfId="1159"/>
    <cellStyle name="Normal 46 2" xfId="1160"/>
    <cellStyle name="Normal 47" xfId="1161"/>
    <cellStyle name="Normal 48" xfId="1162"/>
    <cellStyle name="Normal 49" xfId="1163"/>
    <cellStyle name="Normal 5" xfId="1164"/>
    <cellStyle name="Normal 5 10" xfId="1165"/>
    <cellStyle name="Normal 5 2" xfId="1166"/>
    <cellStyle name="Normal 5 2 10" xfId="1167"/>
    <cellStyle name="Normal 5 2 2" xfId="1168"/>
    <cellStyle name="Normal 5 2 2 2" xfId="1169"/>
    <cellStyle name="Normal 5 2 2 3" xfId="1170"/>
    <cellStyle name="Normal 5 2 2 4" xfId="1171"/>
    <cellStyle name="Normal 5 2 2 5" xfId="1930"/>
    <cellStyle name="Normal 5 2 2_4x200 M" xfId="1172"/>
    <cellStyle name="Normal 5 2 3" xfId="1173"/>
    <cellStyle name="Normal 5 2 4" xfId="1174"/>
    <cellStyle name="Normal 5 2 4 2" xfId="1931"/>
    <cellStyle name="Normal 5 2 4_60bb M" xfId="1932"/>
    <cellStyle name="Normal 5 2 5" xfId="1175"/>
    <cellStyle name="Normal 5 2 5 2" xfId="1933"/>
    <cellStyle name="Normal 5 2 5_60bb M" xfId="1934"/>
    <cellStyle name="Normal 5 2 6" xfId="1176"/>
    <cellStyle name="Normal 5 2 7" xfId="1177"/>
    <cellStyle name="Normal 5 2 8" xfId="1178"/>
    <cellStyle name="Normal 5 2 9" xfId="1179"/>
    <cellStyle name="Normal 5 2_DALYVIAI" xfId="1180"/>
    <cellStyle name="Normal 5 3" xfId="1181"/>
    <cellStyle name="Normal 5 3 2" xfId="1182"/>
    <cellStyle name="Normal 5 3 2 2" xfId="1935"/>
    <cellStyle name="Normal 5 3 2_60bb M" xfId="1936"/>
    <cellStyle name="Normal 5 3 3" xfId="1183"/>
    <cellStyle name="Normal 5 3 3 2" xfId="1937"/>
    <cellStyle name="Normal 5 3 3_60bb M" xfId="1938"/>
    <cellStyle name="Normal 5 3 4" xfId="1184"/>
    <cellStyle name="Normal 5 3 4 2" xfId="1939"/>
    <cellStyle name="Normal 5 3 4_60bb M" xfId="1940"/>
    <cellStyle name="Normal 5 3_DALYVIAI" xfId="1185"/>
    <cellStyle name="Normal 5 4" xfId="1186"/>
    <cellStyle name="Normal 5 5" xfId="1187"/>
    <cellStyle name="Normal 5 6" xfId="1188"/>
    <cellStyle name="Normal 5 7" xfId="1189"/>
    <cellStyle name="Normal 5 8" xfId="1190"/>
    <cellStyle name="Normal 5 9" xfId="1191"/>
    <cellStyle name="Normal 5_20140201LLAFTaure" xfId="1192"/>
    <cellStyle name="Normal 50" xfId="1193"/>
    <cellStyle name="Normal 51" xfId="1194"/>
    <cellStyle name="Normal 52" xfId="1195"/>
    <cellStyle name="Normal 53" xfId="1196"/>
    <cellStyle name="Normal 54" xfId="1197"/>
    <cellStyle name="Normal 55" xfId="1198"/>
    <cellStyle name="Normal 56" xfId="1199"/>
    <cellStyle name="Normal 57" xfId="1200"/>
    <cellStyle name="Normal 58" xfId="1201"/>
    <cellStyle name="Normal 59" xfId="1202"/>
    <cellStyle name="Normal 6" xfId="1203"/>
    <cellStyle name="Normal 6 10" xfId="1204"/>
    <cellStyle name="Normal 6 11" xfId="1205"/>
    <cellStyle name="Normal 6 12" xfId="1206"/>
    <cellStyle name="Normal 6 2" xfId="1207"/>
    <cellStyle name="Normal 6 2 2" xfId="1208"/>
    <cellStyle name="Normal 6 2 2 2" xfId="1941"/>
    <cellStyle name="Normal 6 2 2_60bb M" xfId="1942"/>
    <cellStyle name="Normal 6 2 3" xfId="1209"/>
    <cellStyle name="Normal 6 2 3 2" xfId="1943"/>
    <cellStyle name="Normal 6 2 3_60bb M" xfId="1944"/>
    <cellStyle name="Normal 6 2 4" xfId="1210"/>
    <cellStyle name="Normal 6 2 4 2" xfId="1945"/>
    <cellStyle name="Normal 6 2 4_60bb M" xfId="1946"/>
    <cellStyle name="Normal 6 2 5" xfId="1211"/>
    <cellStyle name="Normal 6 2_4x200 M" xfId="1212"/>
    <cellStyle name="Normal 6 3" xfId="1213"/>
    <cellStyle name="Normal 6 3 2" xfId="1214"/>
    <cellStyle name="Normal 6 3 2 2" xfId="1947"/>
    <cellStyle name="Normal 6 3 2_60bb M" xfId="1948"/>
    <cellStyle name="Normal 6 3 3" xfId="1215"/>
    <cellStyle name="Normal 6 3 3 2" xfId="1949"/>
    <cellStyle name="Normal 6 3 3_60bb M" xfId="1950"/>
    <cellStyle name="Normal 6 3 4" xfId="1216"/>
    <cellStyle name="Normal 6 3 4 2" xfId="1951"/>
    <cellStyle name="Normal 6 3 4_60bb M" xfId="1952"/>
    <cellStyle name="Normal 6 3 5" xfId="1953"/>
    <cellStyle name="Normal 6 3_4x200 M" xfId="1217"/>
    <cellStyle name="Normal 6 4" xfId="1218"/>
    <cellStyle name="Normal 6 4 2" xfId="1219"/>
    <cellStyle name="Normal 6 4 2 2" xfId="1954"/>
    <cellStyle name="Normal 6 4 2_60bb M" xfId="1955"/>
    <cellStyle name="Normal 6 4 3" xfId="1220"/>
    <cellStyle name="Normal 6 4 3 2" xfId="1956"/>
    <cellStyle name="Normal 6 4 3_60bb M" xfId="1957"/>
    <cellStyle name="Normal 6 4 4" xfId="1221"/>
    <cellStyle name="Normal 6 4 4 2" xfId="1958"/>
    <cellStyle name="Normal 6 4 4_60bb M" xfId="1959"/>
    <cellStyle name="Normal 6 4 5" xfId="1960"/>
    <cellStyle name="Normal 6 4_4x200 M" xfId="1222"/>
    <cellStyle name="Normal 6 5" xfId="1223"/>
    <cellStyle name="Normal 6 6" xfId="1224"/>
    <cellStyle name="Normal 6 6 2" xfId="1225"/>
    <cellStyle name="Normal 6 6 2 2" xfId="1961"/>
    <cellStyle name="Normal 6 6 2_60bb M" xfId="1962"/>
    <cellStyle name="Normal 6 6 3" xfId="1226"/>
    <cellStyle name="Normal 6 6 3 2" xfId="1963"/>
    <cellStyle name="Normal 6 6 3_60bb M" xfId="1964"/>
    <cellStyle name="Normal 6 6 4" xfId="1227"/>
    <cellStyle name="Normal 6 6 4 2" xfId="1965"/>
    <cellStyle name="Normal 6 6 4_60bb M" xfId="1966"/>
    <cellStyle name="Normal 6 6_DALYVIAI" xfId="1228"/>
    <cellStyle name="Normal 6 7" xfId="1229"/>
    <cellStyle name="Normal 6 8" xfId="1230"/>
    <cellStyle name="Normal 6 9" xfId="1231"/>
    <cellStyle name="Normal 6_4x200 M" xfId="1232"/>
    <cellStyle name="Normal 60" xfId="1233"/>
    <cellStyle name="Normal 61" xfId="1234"/>
    <cellStyle name="Normal 61 2" xfId="1235"/>
    <cellStyle name="Normal 62" xfId="1236"/>
    <cellStyle name="Normal 7" xfId="1237"/>
    <cellStyle name="Normal 7 10" xfId="1238"/>
    <cellStyle name="Normal 7 11" xfId="1239"/>
    <cellStyle name="Normal 7 12" xfId="1240"/>
    <cellStyle name="Normal 7 2" xfId="1241"/>
    <cellStyle name="Normal 7 2 10" xfId="1242"/>
    <cellStyle name="Normal 7 2 2" xfId="1243"/>
    <cellStyle name="Normal 7 2 2 2" xfId="1244"/>
    <cellStyle name="Normal 7 2 2 2 2" xfId="1967"/>
    <cellStyle name="Normal 7 2 2 2_60bb M" xfId="1968"/>
    <cellStyle name="Normal 7 2 2 3" xfId="1245"/>
    <cellStyle name="Normal 7 2 2 3 2" xfId="1969"/>
    <cellStyle name="Normal 7 2 2 3_60bb M" xfId="1970"/>
    <cellStyle name="Normal 7 2 2 4" xfId="1246"/>
    <cellStyle name="Normal 7 2 2 4 2" xfId="1971"/>
    <cellStyle name="Normal 7 2 2 4_60bb M" xfId="1972"/>
    <cellStyle name="Normal 7 2 2_DALYVIAI" xfId="1247"/>
    <cellStyle name="Normal 7 2 3" xfId="1248"/>
    <cellStyle name="Normal 7 2 3 2" xfId="1973"/>
    <cellStyle name="Normal 7 2 3_60bb M" xfId="1974"/>
    <cellStyle name="Normal 7 2 4" xfId="1249"/>
    <cellStyle name="Normal 7 2 5" xfId="1250"/>
    <cellStyle name="Normal 7 2 6" xfId="1251"/>
    <cellStyle name="Normal 7 2 7" xfId="1252"/>
    <cellStyle name="Normal 7 2 8" xfId="1253"/>
    <cellStyle name="Normal 7 2 9" xfId="1254"/>
    <cellStyle name="Normal 7 2_4x200 M" xfId="1255"/>
    <cellStyle name="Normal 7 3" xfId="1256"/>
    <cellStyle name="Normal 7 4" xfId="1257"/>
    <cellStyle name="Normal 7 5" xfId="1258"/>
    <cellStyle name="Normal 7 6" xfId="1259"/>
    <cellStyle name="Normal 7 7" xfId="1260"/>
    <cellStyle name="Normal 7 8" xfId="1261"/>
    <cellStyle name="Normal 7 9" xfId="1262"/>
    <cellStyle name="Normal 7_20140201LLAFTaure" xfId="1263"/>
    <cellStyle name="Normal 8" xfId="1264"/>
    <cellStyle name="Normal 8 10" xfId="1265"/>
    <cellStyle name="Normal 8 2" xfId="1266"/>
    <cellStyle name="Normal 8 2 10" xfId="1267"/>
    <cellStyle name="Normal 8 2 2" xfId="1268"/>
    <cellStyle name="Normal 8 2 2 2" xfId="1269"/>
    <cellStyle name="Normal 8 2 2 2 2" xfId="1975"/>
    <cellStyle name="Normal 8 2 2 2_60bb M" xfId="1976"/>
    <cellStyle name="Normal 8 2 2 3" xfId="1270"/>
    <cellStyle name="Normal 8 2 2 3 2" xfId="1977"/>
    <cellStyle name="Normal 8 2 2 3_60bb M" xfId="1978"/>
    <cellStyle name="Normal 8 2 2 4" xfId="1271"/>
    <cellStyle name="Normal 8 2 2 4 2" xfId="1979"/>
    <cellStyle name="Normal 8 2 2 4_60bb M" xfId="1980"/>
    <cellStyle name="Normal 8 2 2 5" xfId="1981"/>
    <cellStyle name="Normal 8 2 2_4x200 M" xfId="1272"/>
    <cellStyle name="Normal 8 2 3" xfId="1273"/>
    <cellStyle name="Normal 8 2 3 2" xfId="1982"/>
    <cellStyle name="Normal 8 2 3_60bb M" xfId="1983"/>
    <cellStyle name="Normal 8 2 4" xfId="1274"/>
    <cellStyle name="Normal 8 2 4 2" xfId="1984"/>
    <cellStyle name="Normal 8 2 4_60bb M" xfId="1985"/>
    <cellStyle name="Normal 8 2 5" xfId="1275"/>
    <cellStyle name="Normal 8 2 5 2" xfId="1986"/>
    <cellStyle name="Normal 8 2 5_60bb M" xfId="1987"/>
    <cellStyle name="Normal 8 2 6" xfId="1276"/>
    <cellStyle name="Normal 8 2 7" xfId="1277"/>
    <cellStyle name="Normal 8 2 8" xfId="1278"/>
    <cellStyle name="Normal 8 2 9" xfId="1279"/>
    <cellStyle name="Normal 8 2_4x200 M" xfId="1280"/>
    <cellStyle name="Normal 8 3" xfId="1281"/>
    <cellStyle name="Normal 8 4" xfId="1282"/>
    <cellStyle name="Normal 8 4 2" xfId="1283"/>
    <cellStyle name="Normal 8 4 2 2" xfId="1988"/>
    <cellStyle name="Normal 8 4 2_60bb M" xfId="1989"/>
    <cellStyle name="Normal 8 4 3" xfId="1284"/>
    <cellStyle name="Normal 8 4 3 2" xfId="1990"/>
    <cellStyle name="Normal 8 4 3_60bb M" xfId="1991"/>
    <cellStyle name="Normal 8 4 4" xfId="1285"/>
    <cellStyle name="Normal 8 4 4 2" xfId="1992"/>
    <cellStyle name="Normal 8 4 4_60bb M" xfId="1993"/>
    <cellStyle name="Normal 8 4_DALYVIAI" xfId="1286"/>
    <cellStyle name="Normal 8 5" xfId="1287"/>
    <cellStyle name="Normal 8 6" xfId="1288"/>
    <cellStyle name="Normal 8 7" xfId="1289"/>
    <cellStyle name="Normal 8 8" xfId="1290"/>
    <cellStyle name="Normal 8 9" xfId="1291"/>
    <cellStyle name="Normal 8_20140201LLAFTaure" xfId="1292"/>
    <cellStyle name="Normal 9" xfId="1293"/>
    <cellStyle name="Normal 9 10" xfId="1294"/>
    <cellStyle name="Normal 9 11" xfId="1295"/>
    <cellStyle name="Normal 9 2" xfId="1296"/>
    <cellStyle name="Normal 9 2 2" xfId="1297"/>
    <cellStyle name="Normal 9 2 2 2" xfId="1994"/>
    <cellStyle name="Normal 9 2 2_60bb M" xfId="1995"/>
    <cellStyle name="Normal 9 2 3" xfId="1298"/>
    <cellStyle name="Normal 9 2 3 2" xfId="1996"/>
    <cellStyle name="Normal 9 2 3_60bb M" xfId="1997"/>
    <cellStyle name="Normal 9 2 4" xfId="1299"/>
    <cellStyle name="Normal 9 2 4 2" xfId="1998"/>
    <cellStyle name="Normal 9 2 4_60bb M" xfId="1999"/>
    <cellStyle name="Normal 9 2 5" xfId="1300"/>
    <cellStyle name="Normal 9 2_4x200 M" xfId="1301"/>
    <cellStyle name="Normal 9 3" xfId="1302"/>
    <cellStyle name="Normal 9 3 2" xfId="1303"/>
    <cellStyle name="Normal 9 3 2 2" xfId="1304"/>
    <cellStyle name="Normal 9 3 2 2 2" xfId="2000"/>
    <cellStyle name="Normal 9 3 2 2_60bb M" xfId="2001"/>
    <cellStyle name="Normal 9 3 2 3" xfId="1305"/>
    <cellStyle name="Normal 9 3 2 3 2" xfId="2002"/>
    <cellStyle name="Normal 9 3 2 3_60bb M" xfId="2003"/>
    <cellStyle name="Normal 9 3 2 4" xfId="1306"/>
    <cellStyle name="Normal 9 3 2 4 2" xfId="2004"/>
    <cellStyle name="Normal 9 3 2 4_60bb M" xfId="2005"/>
    <cellStyle name="Normal 9 3 2 5" xfId="2006"/>
    <cellStyle name="Normal 9 3 2_4x200 M" xfId="1307"/>
    <cellStyle name="Normal 9 3 3" xfId="1308"/>
    <cellStyle name="Normal 9 3 3 2" xfId="2007"/>
    <cellStyle name="Normal 9 3 3_60bb M" xfId="2008"/>
    <cellStyle name="Normal 9 3 4" xfId="1309"/>
    <cellStyle name="Normal 9 3 4 2" xfId="2009"/>
    <cellStyle name="Normal 9 3 4_60bb M" xfId="2010"/>
    <cellStyle name="Normal 9 3 5" xfId="1310"/>
    <cellStyle name="Normal 9 3 5 2" xfId="2011"/>
    <cellStyle name="Normal 9 3 5_60bb M" xfId="2012"/>
    <cellStyle name="Normal 9 3 6" xfId="2013"/>
    <cellStyle name="Normal 9 3_4x200 M" xfId="1311"/>
    <cellStyle name="Normal 9 4" xfId="1312"/>
    <cellStyle name="Normal 9 4 2" xfId="1313"/>
    <cellStyle name="Normal 9 4 2 2" xfId="2014"/>
    <cellStyle name="Normal 9 4 2_60bb M" xfId="2015"/>
    <cellStyle name="Normal 9 4 3" xfId="1314"/>
    <cellStyle name="Normal 9 4 3 2" xfId="2016"/>
    <cellStyle name="Normal 9 4 3_60bb M" xfId="2017"/>
    <cellStyle name="Normal 9 4 4" xfId="1315"/>
    <cellStyle name="Normal 9 4 4 2" xfId="2018"/>
    <cellStyle name="Normal 9 4 4_60bb M" xfId="2019"/>
    <cellStyle name="Normal 9 4 5" xfId="2020"/>
    <cellStyle name="Normal 9 4_4x200 M" xfId="1316"/>
    <cellStyle name="Normal 9 5" xfId="1317"/>
    <cellStyle name="Normal 9 5 2" xfId="1318"/>
    <cellStyle name="Normal 9 5 2 2" xfId="2021"/>
    <cellStyle name="Normal 9 5 2_60bb M" xfId="2022"/>
    <cellStyle name="Normal 9 5 3" xfId="1319"/>
    <cellStyle name="Normal 9 5 3 2" xfId="2023"/>
    <cellStyle name="Normal 9 5 3_60bb M" xfId="2024"/>
    <cellStyle name="Normal 9 5 4" xfId="1320"/>
    <cellStyle name="Normal 9 5 4 2" xfId="2025"/>
    <cellStyle name="Normal 9 5 4_60bb M" xfId="2026"/>
    <cellStyle name="Normal 9 5 5" xfId="2027"/>
    <cellStyle name="Normal 9 5_4x200 M" xfId="1321"/>
    <cellStyle name="Normal 9 6" xfId="1322"/>
    <cellStyle name="Normal 9 7" xfId="1323"/>
    <cellStyle name="Normal 9 7 2" xfId="1324"/>
    <cellStyle name="Normal 9 7 2 2" xfId="2028"/>
    <cellStyle name="Normal 9 7 2_60bb M" xfId="2029"/>
    <cellStyle name="Normal 9 7 3" xfId="1325"/>
    <cellStyle name="Normal 9 7 3 2" xfId="2030"/>
    <cellStyle name="Normal 9 7 3_60bb M" xfId="2031"/>
    <cellStyle name="Normal 9 7 4" xfId="1326"/>
    <cellStyle name="Normal 9 7 4 2" xfId="2032"/>
    <cellStyle name="Normal 9 7 4_60bb M" xfId="2033"/>
    <cellStyle name="Normal 9 7_DALYVIAI" xfId="1327"/>
    <cellStyle name="Normal 9 8" xfId="1328"/>
    <cellStyle name="Normal 9 9" xfId="1329"/>
    <cellStyle name="Normal 9_4x200 M" xfId="1330"/>
    <cellStyle name="Normal_Begimai II" xfId="2039"/>
    <cellStyle name="Normale_Foglio1" xfId="1331"/>
    <cellStyle name="Note 2" xfId="1332"/>
    <cellStyle name="Output 2" xfId="1333"/>
    <cellStyle name="Output 2 2" xfId="1334"/>
    <cellStyle name="Output 3" xfId="1335"/>
    <cellStyle name="Paprastas 2" xfId="3"/>
    <cellStyle name="Paprastas 2 2" xfId="1336"/>
    <cellStyle name="Paprastas 2 3" xfId="1337"/>
    <cellStyle name="Paprastas 2 4" xfId="1338"/>
    <cellStyle name="Paprastas 2_10000m" xfId="2034"/>
    <cellStyle name="Paprastas 3" xfId="1339"/>
    <cellStyle name="Paprastas 3 2" xfId="1340"/>
    <cellStyle name="Paprastas 3_1500 M" xfId="2035"/>
    <cellStyle name="Paprastas 5" xfId="1341"/>
    <cellStyle name="Paprastas_100 V" xfId="1342"/>
    <cellStyle name="Paprastas_200 V" xfId="2043"/>
    <cellStyle name="Paprastas_400bb M" xfId="2041"/>
    <cellStyle name="Paprastas_800 M" xfId="2042"/>
    <cellStyle name="Paprastas_800 V" xfId="2040"/>
    <cellStyle name="Paprastas_Diskas M" xfId="1422"/>
    <cellStyle name="Paprastas_Diskas V" xfId="2044"/>
    <cellStyle name="Paprastas_Ietis M" xfId="1423"/>
    <cellStyle name="Paprastas_Ietis V" xfId="1421"/>
    <cellStyle name="Paprastas_Karits M" xfId="2037"/>
    <cellStyle name="Paprastas_Kujis M" xfId="2036"/>
    <cellStyle name="Paprastas_Kujis V" xfId="2038"/>
    <cellStyle name="Paprastas_LLAF taures 06 05-06" xfId="2047"/>
    <cellStyle name="Pastaba 2" xfId="1343"/>
    <cellStyle name="Pavadinimas 2" xfId="1344"/>
    <cellStyle name="Pavadinimas 3" xfId="1345"/>
    <cellStyle name="Pavadinimas 4" xfId="1346"/>
    <cellStyle name="Percent [0]" xfId="1347"/>
    <cellStyle name="Percent [0] 2" xfId="1348"/>
    <cellStyle name="Percent [0]_estafetes" xfId="1349"/>
    <cellStyle name="Percent [00]" xfId="1350"/>
    <cellStyle name="Percent [00] 2" xfId="1351"/>
    <cellStyle name="Percent [00]_estafetes" xfId="1352"/>
    <cellStyle name="Percent [2]" xfId="1353"/>
    <cellStyle name="Percent [2] 2" xfId="1354"/>
    <cellStyle name="Percent [2] 2 2" xfId="1355"/>
    <cellStyle name="Percent [2] 3" xfId="1356"/>
    <cellStyle name="Percent [2] 4" xfId="1357"/>
    <cellStyle name="Percent [2] 5" xfId="1358"/>
    <cellStyle name="Percent [2]_estafetes" xfId="1359"/>
    <cellStyle name="PrePop Currency (0)" xfId="1360"/>
    <cellStyle name="PrePop Currency (0) 2" xfId="1361"/>
    <cellStyle name="PrePop Currency (0)_estafetes" xfId="1362"/>
    <cellStyle name="PrePop Currency (2)" xfId="1363"/>
    <cellStyle name="PrePop Currency (2) 2" xfId="1364"/>
    <cellStyle name="PrePop Currency (2)_estafetes" xfId="1365"/>
    <cellStyle name="PrePop Units (0)" xfId="1366"/>
    <cellStyle name="PrePop Units (0) 2" xfId="1367"/>
    <cellStyle name="PrePop Units (0)_estafetes" xfId="1368"/>
    <cellStyle name="PrePop Units (1)" xfId="1369"/>
    <cellStyle name="PrePop Units (1) 2" xfId="1370"/>
    <cellStyle name="PrePop Units (1)_estafetes" xfId="1371"/>
    <cellStyle name="PrePop Units (2)" xfId="1372"/>
    <cellStyle name="PrePop Units (2) 2" xfId="1373"/>
    <cellStyle name="PrePop Units (2)_estafetes" xfId="1374"/>
    <cellStyle name="Style 111111" xfId="1375"/>
    <cellStyle name="Suma 2" xfId="1376"/>
    <cellStyle name="Suma 3" xfId="1377"/>
    <cellStyle name="Suma 4" xfId="1378"/>
    <cellStyle name="Text Indent A" xfId="1379"/>
    <cellStyle name="Text Indent B" xfId="1380"/>
    <cellStyle name="Text Indent B 2" xfId="1381"/>
    <cellStyle name="Text Indent B_estafetes" xfId="1382"/>
    <cellStyle name="Text Indent C" xfId="1383"/>
    <cellStyle name="Text Indent C 2" xfId="1384"/>
    <cellStyle name="Text Indent C_estafetes" xfId="1385"/>
    <cellStyle name="Title 2" xfId="1386"/>
    <cellStyle name="Title 2 2" xfId="1387"/>
    <cellStyle name="Title 3" xfId="1388"/>
    <cellStyle name="Total 2" xfId="1389"/>
    <cellStyle name="Total 2 2" xfId="1390"/>
    <cellStyle name="Total 3" xfId="1391"/>
    <cellStyle name="Walutowy [0]_PLDT" xfId="1392"/>
    <cellStyle name="Walutowy_PLDT" xfId="1393"/>
    <cellStyle name="Warning Text 2" xfId="1394"/>
    <cellStyle name="Warning Text 2 2" xfId="1395"/>
    <cellStyle name="Warning Text 3" xfId="1396"/>
    <cellStyle name="Акцент1" xfId="1397"/>
    <cellStyle name="Акцент2" xfId="1398"/>
    <cellStyle name="Акцент3" xfId="1399"/>
    <cellStyle name="Акцент4" xfId="1400"/>
    <cellStyle name="Акцент5" xfId="1401"/>
    <cellStyle name="Акцент6" xfId="1402"/>
    <cellStyle name="Ввод " xfId="1403"/>
    <cellStyle name="Вывод" xfId="1404"/>
    <cellStyle name="Вычисление" xfId="1405"/>
    <cellStyle name="Заголовок 1" xfId="1406"/>
    <cellStyle name="Заголовок 2" xfId="1407"/>
    <cellStyle name="Заголовок 3" xfId="1408"/>
    <cellStyle name="Заголовок 4" xfId="1409"/>
    <cellStyle name="Итог" xfId="1410"/>
    <cellStyle name="Контрольная ячейка" xfId="1411"/>
    <cellStyle name="Название" xfId="1412"/>
    <cellStyle name="Нейтральный" xfId="1413"/>
    <cellStyle name="Обычный_Итоговый спартакиады 1991-92 г" xfId="1414"/>
    <cellStyle name="Плохой" xfId="1415"/>
    <cellStyle name="Пояснение" xfId="1416"/>
    <cellStyle name="Примечание" xfId="1417"/>
    <cellStyle name="Связанная ячейка" xfId="1418"/>
    <cellStyle name="Текст предупреждения" xfId="1419"/>
    <cellStyle name="Хороший" xfId="1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106680</xdr:colOff>
      <xdr:row>0</xdr:row>
      <xdr:rowOff>15240</xdr:rowOff>
    </xdr:from>
    <xdr:to>
      <xdr:col>17</xdr:col>
      <xdr:colOff>87630</xdr:colOff>
      <xdr:row>2</xdr:row>
      <xdr:rowOff>106331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640" y="15240"/>
          <a:ext cx="392430" cy="5635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160020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6316980" y="91440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160020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6316980" y="91440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160020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6316980" y="91440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63169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63169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63169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63169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63169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63169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388620</xdr:colOff>
      <xdr:row>2</xdr:row>
      <xdr:rowOff>43466</xdr:rowOff>
    </xdr:to>
    <xdr:pic>
      <xdr:nvPicPr>
        <xdr:cNvPr id="131" name="Paveikslėlis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6980" y="0"/>
          <a:ext cx="388620" cy="56924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45720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6316980" y="443484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45720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6316980" y="443484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45720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316980" y="443484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373380</xdr:colOff>
      <xdr:row>25</xdr:row>
      <xdr:rowOff>38100</xdr:rowOff>
    </xdr:to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6316980" y="4434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45720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6316980" y="914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45720</xdr:rowOff>
    </xdr:to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6316980" y="914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45720</xdr:rowOff>
    </xdr:to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6316980" y="914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631698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45720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6316980" y="2057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45720</xdr:rowOff>
    </xdr:to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6316980" y="2057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45720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6316980" y="2057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373380</xdr:colOff>
      <xdr:row>11</xdr:row>
      <xdr:rowOff>38100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6316980" y="2057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45720</xdr:rowOff>
    </xdr:to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6316980" y="63246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45720</xdr:rowOff>
    </xdr:to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6316980" y="63246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45720</xdr:rowOff>
    </xdr:to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6316980" y="63246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2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3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4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5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6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7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8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49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50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51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52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373380</xdr:colOff>
      <xdr:row>36</xdr:row>
      <xdr:rowOff>38100</xdr:rowOff>
    </xdr:to>
    <xdr:sp macro="" textlink="">
      <xdr:nvSpPr>
        <xdr:cNvPr id="653" name="AutoShape 2"/>
        <xdr:cNvSpPr>
          <a:spLocks noChangeAspect="1" noChangeArrowheads="1"/>
        </xdr:cNvSpPr>
      </xdr:nvSpPr>
      <xdr:spPr bwMode="auto">
        <a:xfrm>
          <a:off x="6316980" y="632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45720</xdr:rowOff>
    </xdr:to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6316980" y="786384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45720</xdr:rowOff>
    </xdr:to>
    <xdr:sp macro="" textlink="">
      <xdr:nvSpPr>
        <xdr:cNvPr id="655" name="AutoShape 2"/>
        <xdr:cNvSpPr>
          <a:spLocks noChangeAspect="1" noChangeArrowheads="1"/>
        </xdr:cNvSpPr>
      </xdr:nvSpPr>
      <xdr:spPr bwMode="auto">
        <a:xfrm>
          <a:off x="6316980" y="786384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45720</xdr:rowOff>
    </xdr:to>
    <xdr:sp macro="" textlink="">
      <xdr:nvSpPr>
        <xdr:cNvPr id="656" name="AutoShape 2"/>
        <xdr:cNvSpPr>
          <a:spLocks noChangeAspect="1" noChangeArrowheads="1"/>
        </xdr:cNvSpPr>
      </xdr:nvSpPr>
      <xdr:spPr bwMode="auto">
        <a:xfrm>
          <a:off x="6316980" y="786384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5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5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6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69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0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2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3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4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55</xdr:row>
      <xdr:rowOff>0</xdr:rowOff>
    </xdr:to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6316980" y="94030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55</xdr:row>
      <xdr:rowOff>0</xdr:rowOff>
    </xdr:to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6316980" y="94030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55</xdr:row>
      <xdr:rowOff>0</xdr:rowOff>
    </xdr:to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6316980" y="94030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3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6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7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8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2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3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4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5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6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7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09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10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373380</xdr:colOff>
      <xdr:row>54</xdr:row>
      <xdr:rowOff>38100</xdr:rowOff>
    </xdr:to>
    <xdr:sp macro="" textlink="">
      <xdr:nvSpPr>
        <xdr:cNvPr id="911" name="AutoShape 2"/>
        <xdr:cNvSpPr>
          <a:spLocks noChangeAspect="1" noChangeArrowheads="1"/>
        </xdr:cNvSpPr>
      </xdr:nvSpPr>
      <xdr:spPr bwMode="auto">
        <a:xfrm>
          <a:off x="6316980" y="9403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373380</xdr:colOff>
      <xdr:row>30</xdr:row>
      <xdr:rowOff>167640</xdr:rowOff>
    </xdr:to>
    <xdr:sp macro="" textlink="">
      <xdr:nvSpPr>
        <xdr:cNvPr id="912" name="AutoShape 2"/>
        <xdr:cNvSpPr>
          <a:spLocks noChangeAspect="1" noChangeArrowheads="1"/>
        </xdr:cNvSpPr>
      </xdr:nvSpPr>
      <xdr:spPr bwMode="auto">
        <a:xfrm>
          <a:off x="6316980" y="53111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373380</xdr:colOff>
      <xdr:row>30</xdr:row>
      <xdr:rowOff>167640</xdr:rowOff>
    </xdr:to>
    <xdr:sp macro="" textlink="">
      <xdr:nvSpPr>
        <xdr:cNvPr id="913" name="AutoShape 2"/>
        <xdr:cNvSpPr>
          <a:spLocks noChangeAspect="1" noChangeArrowheads="1"/>
        </xdr:cNvSpPr>
      </xdr:nvSpPr>
      <xdr:spPr bwMode="auto">
        <a:xfrm>
          <a:off x="6316980" y="53111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373380</xdr:colOff>
      <xdr:row>30</xdr:row>
      <xdr:rowOff>167640</xdr:rowOff>
    </xdr:to>
    <xdr:sp macro="" textlink="">
      <xdr:nvSpPr>
        <xdr:cNvPr id="914" name="AutoShape 2"/>
        <xdr:cNvSpPr>
          <a:spLocks noChangeAspect="1" noChangeArrowheads="1"/>
        </xdr:cNvSpPr>
      </xdr:nvSpPr>
      <xdr:spPr bwMode="auto">
        <a:xfrm>
          <a:off x="6316980" y="53111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373380</xdr:colOff>
      <xdr:row>30</xdr:row>
      <xdr:rowOff>167640</xdr:rowOff>
    </xdr:to>
    <xdr:sp macro="" textlink="">
      <xdr:nvSpPr>
        <xdr:cNvPr id="915" name="AutoShape 2"/>
        <xdr:cNvSpPr>
          <a:spLocks noChangeAspect="1" noChangeArrowheads="1"/>
        </xdr:cNvSpPr>
      </xdr:nvSpPr>
      <xdr:spPr bwMode="auto">
        <a:xfrm>
          <a:off x="6316980" y="53111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373380</xdr:colOff>
      <xdr:row>30</xdr:row>
      <xdr:rowOff>167640</xdr:rowOff>
    </xdr:to>
    <xdr:sp macro="" textlink="">
      <xdr:nvSpPr>
        <xdr:cNvPr id="916" name="AutoShape 2"/>
        <xdr:cNvSpPr>
          <a:spLocks noChangeAspect="1" noChangeArrowheads="1"/>
        </xdr:cNvSpPr>
      </xdr:nvSpPr>
      <xdr:spPr bwMode="auto">
        <a:xfrm>
          <a:off x="6316980" y="53111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373380</xdr:colOff>
      <xdr:row>30</xdr:row>
      <xdr:rowOff>167640</xdr:rowOff>
    </xdr:to>
    <xdr:sp macro="" textlink="">
      <xdr:nvSpPr>
        <xdr:cNvPr id="917" name="AutoShape 2"/>
        <xdr:cNvSpPr>
          <a:spLocks noChangeAspect="1" noChangeArrowheads="1"/>
        </xdr:cNvSpPr>
      </xdr:nvSpPr>
      <xdr:spPr bwMode="auto">
        <a:xfrm>
          <a:off x="6316980" y="53111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45720</xdr:rowOff>
    </xdr:to>
    <xdr:sp macro="" textlink="">
      <xdr:nvSpPr>
        <xdr:cNvPr id="918" name="AutoShape 2"/>
        <xdr:cNvSpPr>
          <a:spLocks noChangeAspect="1" noChangeArrowheads="1"/>
        </xdr:cNvSpPr>
      </xdr:nvSpPr>
      <xdr:spPr bwMode="auto">
        <a:xfrm>
          <a:off x="6316980" y="786384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45720</xdr:rowOff>
    </xdr:to>
    <xdr:sp macro="" textlink="">
      <xdr:nvSpPr>
        <xdr:cNvPr id="919" name="AutoShape 2"/>
        <xdr:cNvSpPr>
          <a:spLocks noChangeAspect="1" noChangeArrowheads="1"/>
        </xdr:cNvSpPr>
      </xdr:nvSpPr>
      <xdr:spPr bwMode="auto">
        <a:xfrm>
          <a:off x="6316980" y="786384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45720</xdr:rowOff>
    </xdr:to>
    <xdr:sp macro="" textlink="">
      <xdr:nvSpPr>
        <xdr:cNvPr id="920" name="AutoShape 2"/>
        <xdr:cNvSpPr>
          <a:spLocks noChangeAspect="1" noChangeArrowheads="1"/>
        </xdr:cNvSpPr>
      </xdr:nvSpPr>
      <xdr:spPr bwMode="auto">
        <a:xfrm>
          <a:off x="6316980" y="786384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2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2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2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2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2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2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2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2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2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3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4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5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6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7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8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99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0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1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2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7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8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39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40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41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42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43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44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373380</xdr:colOff>
      <xdr:row>45</xdr:row>
      <xdr:rowOff>38100</xdr:rowOff>
    </xdr:to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6316980" y="78638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160020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6477000" y="91440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160020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6477000" y="91440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160020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6477000" y="91440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64770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64770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64770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64770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64770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64770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388620</xdr:colOff>
      <xdr:row>2</xdr:row>
      <xdr:rowOff>43466</xdr:rowOff>
    </xdr:to>
    <xdr:pic>
      <xdr:nvPicPr>
        <xdr:cNvPr id="131" name="Paveikslėlis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0"/>
          <a:ext cx="388620" cy="56924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45720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6477000" y="17068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45720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6477000" y="17068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45720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477000" y="17068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64770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45720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6477000" y="914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45720</xdr:rowOff>
    </xdr:to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6477000" y="914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45720</xdr:rowOff>
    </xdr:to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6477000" y="914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64770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2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3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4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5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5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5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5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655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656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5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5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6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6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2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3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4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3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6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7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8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1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1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1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1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1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1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1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918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919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920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2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2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2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2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2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2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2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2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2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3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4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5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6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7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8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9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1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2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3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4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4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4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4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4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14</xdr:row>
      <xdr:rowOff>0</xdr:rowOff>
    </xdr:to>
    <xdr:sp macro="" textlink="">
      <xdr:nvSpPr>
        <xdr:cNvPr id="1047" name="AutoShape 2"/>
        <xdr:cNvSpPr>
          <a:spLocks noChangeAspect="1" noChangeArrowheads="1"/>
        </xdr:cNvSpPr>
      </xdr:nvSpPr>
      <xdr:spPr bwMode="auto">
        <a:xfrm>
          <a:off x="6477000" y="240792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14</xdr:row>
      <xdr:rowOff>0</xdr:rowOff>
    </xdr:to>
    <xdr:sp macro="" textlink="">
      <xdr:nvSpPr>
        <xdr:cNvPr id="1048" name="AutoShape 2"/>
        <xdr:cNvSpPr>
          <a:spLocks noChangeAspect="1" noChangeArrowheads="1"/>
        </xdr:cNvSpPr>
      </xdr:nvSpPr>
      <xdr:spPr bwMode="auto">
        <a:xfrm>
          <a:off x="6477000" y="240792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14</xdr:row>
      <xdr:rowOff>0</xdr:rowOff>
    </xdr:to>
    <xdr:sp macro="" textlink="">
      <xdr:nvSpPr>
        <xdr:cNvPr id="1049" name="AutoShape 2"/>
        <xdr:cNvSpPr>
          <a:spLocks noChangeAspect="1" noChangeArrowheads="1"/>
        </xdr:cNvSpPr>
      </xdr:nvSpPr>
      <xdr:spPr bwMode="auto">
        <a:xfrm>
          <a:off x="6477000" y="240792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64770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1" name="AutoShape 2"/>
        <xdr:cNvSpPr>
          <a:spLocks noChangeAspect="1" noChangeArrowheads="1"/>
        </xdr:cNvSpPr>
      </xdr:nvSpPr>
      <xdr:spPr bwMode="auto">
        <a:xfrm>
          <a:off x="64770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2" name="AutoShape 2"/>
        <xdr:cNvSpPr>
          <a:spLocks noChangeAspect="1" noChangeArrowheads="1"/>
        </xdr:cNvSpPr>
      </xdr:nvSpPr>
      <xdr:spPr bwMode="auto">
        <a:xfrm>
          <a:off x="64770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3" name="AutoShape 2"/>
        <xdr:cNvSpPr>
          <a:spLocks noChangeAspect="1" noChangeArrowheads="1"/>
        </xdr:cNvSpPr>
      </xdr:nvSpPr>
      <xdr:spPr bwMode="auto">
        <a:xfrm>
          <a:off x="64770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4" name="AutoShape 2"/>
        <xdr:cNvSpPr>
          <a:spLocks noChangeAspect="1" noChangeArrowheads="1"/>
        </xdr:cNvSpPr>
      </xdr:nvSpPr>
      <xdr:spPr bwMode="auto">
        <a:xfrm>
          <a:off x="64770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5" name="AutoShape 2"/>
        <xdr:cNvSpPr>
          <a:spLocks noChangeAspect="1" noChangeArrowheads="1"/>
        </xdr:cNvSpPr>
      </xdr:nvSpPr>
      <xdr:spPr bwMode="auto">
        <a:xfrm>
          <a:off x="64770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5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5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5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5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6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7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8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0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1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2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3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4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5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6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7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1182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1183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53340</xdr:rowOff>
    </xdr:to>
    <xdr:sp macro="" textlink="">
      <xdr:nvSpPr>
        <xdr:cNvPr id="1184" name="AutoShape 2"/>
        <xdr:cNvSpPr>
          <a:spLocks noChangeAspect="1" noChangeArrowheads="1"/>
        </xdr:cNvSpPr>
      </xdr:nvSpPr>
      <xdr:spPr bwMode="auto">
        <a:xfrm>
          <a:off x="64770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1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2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3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4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5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6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7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8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29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1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2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3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4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5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6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7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8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09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310" name="AutoShape 2"/>
        <xdr:cNvSpPr>
          <a:spLocks noChangeAspect="1" noChangeArrowheads="1"/>
        </xdr:cNvSpPr>
      </xdr:nvSpPr>
      <xdr:spPr bwMode="auto">
        <a:xfrm>
          <a:off x="64770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160020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7696200" y="91440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160020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7696200" y="91440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160020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7696200" y="91440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76962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76962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76962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76962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76962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373380</xdr:colOff>
      <xdr:row>4</xdr:row>
      <xdr:rowOff>15240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769620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388620</xdr:colOff>
      <xdr:row>2</xdr:row>
      <xdr:rowOff>43466</xdr:rowOff>
    </xdr:to>
    <xdr:pic>
      <xdr:nvPicPr>
        <xdr:cNvPr id="131" name="Paveikslėlis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0"/>
          <a:ext cx="388620" cy="56924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45720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7696200" y="17068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45720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7696200" y="17068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45720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7696200" y="17068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373380</xdr:colOff>
      <xdr:row>9</xdr:row>
      <xdr:rowOff>38100</xdr:rowOff>
    </xdr:to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7696200" y="1706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45720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7696200" y="914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45720</xdr:rowOff>
    </xdr:to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7696200" y="914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45720</xdr:rowOff>
    </xdr:to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7696200" y="9144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373380</xdr:colOff>
      <xdr:row>5</xdr:row>
      <xdr:rowOff>38100</xdr:rowOff>
    </xdr:to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7696200" y="9144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45720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7696200" y="69646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45720</xdr:rowOff>
    </xdr:to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7696200" y="69646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45720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7696200" y="696468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373380</xdr:colOff>
      <xdr:row>39</xdr:row>
      <xdr:rowOff>38100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7696200" y="6964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45720</xdr:rowOff>
    </xdr:to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7696200" y="55626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45720</xdr:rowOff>
    </xdr:to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7696200" y="55626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45720</xdr:rowOff>
    </xdr:to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7696200" y="55626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2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3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8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49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50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51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5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65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45720</xdr:rowOff>
    </xdr:to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7696200" y="46863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45720</xdr:rowOff>
    </xdr:to>
    <xdr:sp macro="" textlink="">
      <xdr:nvSpPr>
        <xdr:cNvPr id="655" name="AutoShape 2"/>
        <xdr:cNvSpPr>
          <a:spLocks noChangeAspect="1" noChangeArrowheads="1"/>
        </xdr:cNvSpPr>
      </xdr:nvSpPr>
      <xdr:spPr bwMode="auto">
        <a:xfrm>
          <a:off x="7696200" y="46863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45720</xdr:rowOff>
    </xdr:to>
    <xdr:sp macro="" textlink="">
      <xdr:nvSpPr>
        <xdr:cNvPr id="656" name="AutoShape 2"/>
        <xdr:cNvSpPr>
          <a:spLocks noChangeAspect="1" noChangeArrowheads="1"/>
        </xdr:cNvSpPr>
      </xdr:nvSpPr>
      <xdr:spPr bwMode="auto">
        <a:xfrm>
          <a:off x="7696200" y="46863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5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5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6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69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0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2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3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4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45720</xdr:rowOff>
    </xdr:to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7696200" y="749046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45720</xdr:rowOff>
    </xdr:to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7696200" y="749046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45720</xdr:rowOff>
    </xdr:to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7696200" y="749046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3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6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7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8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2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3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4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5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6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7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09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10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373380</xdr:colOff>
      <xdr:row>42</xdr:row>
      <xdr:rowOff>38100</xdr:rowOff>
    </xdr:to>
    <xdr:sp macro="" textlink="">
      <xdr:nvSpPr>
        <xdr:cNvPr id="911" name="AutoShape 2"/>
        <xdr:cNvSpPr>
          <a:spLocks noChangeAspect="1" noChangeArrowheads="1"/>
        </xdr:cNvSpPr>
      </xdr:nvSpPr>
      <xdr:spPr bwMode="auto">
        <a:xfrm>
          <a:off x="7696200" y="74904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912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913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914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915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916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373380</xdr:colOff>
      <xdr:row>31</xdr:row>
      <xdr:rowOff>38100</xdr:rowOff>
    </xdr:to>
    <xdr:sp macro="" textlink="">
      <xdr:nvSpPr>
        <xdr:cNvPr id="917" name="AutoShape 2"/>
        <xdr:cNvSpPr>
          <a:spLocks noChangeAspect="1" noChangeArrowheads="1"/>
        </xdr:cNvSpPr>
      </xdr:nvSpPr>
      <xdr:spPr bwMode="auto">
        <a:xfrm>
          <a:off x="7696200" y="5562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45720</xdr:rowOff>
    </xdr:to>
    <xdr:sp macro="" textlink="">
      <xdr:nvSpPr>
        <xdr:cNvPr id="918" name="AutoShape 2"/>
        <xdr:cNvSpPr>
          <a:spLocks noChangeAspect="1" noChangeArrowheads="1"/>
        </xdr:cNvSpPr>
      </xdr:nvSpPr>
      <xdr:spPr bwMode="auto">
        <a:xfrm>
          <a:off x="7696200" y="46863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45720</xdr:rowOff>
    </xdr:to>
    <xdr:sp macro="" textlink="">
      <xdr:nvSpPr>
        <xdr:cNvPr id="919" name="AutoShape 2"/>
        <xdr:cNvSpPr>
          <a:spLocks noChangeAspect="1" noChangeArrowheads="1"/>
        </xdr:cNvSpPr>
      </xdr:nvSpPr>
      <xdr:spPr bwMode="auto">
        <a:xfrm>
          <a:off x="7696200" y="46863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45720</xdr:rowOff>
    </xdr:to>
    <xdr:sp macro="" textlink="">
      <xdr:nvSpPr>
        <xdr:cNvPr id="920" name="AutoShape 2"/>
        <xdr:cNvSpPr>
          <a:spLocks noChangeAspect="1" noChangeArrowheads="1"/>
        </xdr:cNvSpPr>
      </xdr:nvSpPr>
      <xdr:spPr bwMode="auto">
        <a:xfrm>
          <a:off x="7696200" y="46863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2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2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2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2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2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2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2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2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2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3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4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5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6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7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8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99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0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1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2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7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8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39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40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41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42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43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44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373380</xdr:colOff>
      <xdr:row>26</xdr:row>
      <xdr:rowOff>38100</xdr:rowOff>
    </xdr:to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7696200" y="46863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160020</xdr:rowOff>
    </xdr:to>
    <xdr:sp macro="" textlink="">
      <xdr:nvSpPr>
        <xdr:cNvPr id="1047" name="AutoShape 2"/>
        <xdr:cNvSpPr>
          <a:spLocks noChangeAspect="1" noChangeArrowheads="1"/>
        </xdr:cNvSpPr>
      </xdr:nvSpPr>
      <xdr:spPr bwMode="auto">
        <a:xfrm>
          <a:off x="7696200" y="240792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160020</xdr:rowOff>
    </xdr:to>
    <xdr:sp macro="" textlink="">
      <xdr:nvSpPr>
        <xdr:cNvPr id="1048" name="AutoShape 2"/>
        <xdr:cNvSpPr>
          <a:spLocks noChangeAspect="1" noChangeArrowheads="1"/>
        </xdr:cNvSpPr>
      </xdr:nvSpPr>
      <xdr:spPr bwMode="auto">
        <a:xfrm>
          <a:off x="7696200" y="240792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160020</xdr:rowOff>
    </xdr:to>
    <xdr:sp macro="" textlink="">
      <xdr:nvSpPr>
        <xdr:cNvPr id="1049" name="AutoShape 2"/>
        <xdr:cNvSpPr>
          <a:spLocks noChangeAspect="1" noChangeArrowheads="1"/>
        </xdr:cNvSpPr>
      </xdr:nvSpPr>
      <xdr:spPr bwMode="auto">
        <a:xfrm>
          <a:off x="7696200" y="2407920"/>
          <a:ext cx="3733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76962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1" name="AutoShape 2"/>
        <xdr:cNvSpPr>
          <a:spLocks noChangeAspect="1" noChangeArrowheads="1"/>
        </xdr:cNvSpPr>
      </xdr:nvSpPr>
      <xdr:spPr bwMode="auto">
        <a:xfrm>
          <a:off x="76962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2" name="AutoShape 2"/>
        <xdr:cNvSpPr>
          <a:spLocks noChangeAspect="1" noChangeArrowheads="1"/>
        </xdr:cNvSpPr>
      </xdr:nvSpPr>
      <xdr:spPr bwMode="auto">
        <a:xfrm>
          <a:off x="76962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3" name="AutoShape 2"/>
        <xdr:cNvSpPr>
          <a:spLocks noChangeAspect="1" noChangeArrowheads="1"/>
        </xdr:cNvSpPr>
      </xdr:nvSpPr>
      <xdr:spPr bwMode="auto">
        <a:xfrm>
          <a:off x="76962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4" name="AutoShape 2"/>
        <xdr:cNvSpPr>
          <a:spLocks noChangeAspect="1" noChangeArrowheads="1"/>
        </xdr:cNvSpPr>
      </xdr:nvSpPr>
      <xdr:spPr bwMode="auto">
        <a:xfrm>
          <a:off x="76962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373380</xdr:colOff>
      <xdr:row>12</xdr:row>
      <xdr:rowOff>38100</xdr:rowOff>
    </xdr:to>
    <xdr:sp macro="" textlink="">
      <xdr:nvSpPr>
        <xdr:cNvPr id="1055" name="AutoShape 2"/>
        <xdr:cNvSpPr>
          <a:spLocks noChangeAspect="1" noChangeArrowheads="1"/>
        </xdr:cNvSpPr>
      </xdr:nvSpPr>
      <xdr:spPr bwMode="auto">
        <a:xfrm>
          <a:off x="7696200" y="2232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5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5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5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5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6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7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8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09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0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1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2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3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4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5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6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7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8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8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2" name="AutoShape 2"/>
        <xdr:cNvSpPr>
          <a:spLocks noChangeAspect="1" noChangeArrowheads="1"/>
        </xdr:cNvSpPr>
      </xdr:nvSpPr>
      <xdr:spPr bwMode="auto">
        <a:xfrm>
          <a:off x="76962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3" name="AutoShape 2"/>
        <xdr:cNvSpPr>
          <a:spLocks noChangeAspect="1" noChangeArrowheads="1"/>
        </xdr:cNvSpPr>
      </xdr:nvSpPr>
      <xdr:spPr bwMode="auto">
        <a:xfrm>
          <a:off x="76962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45720</xdr:rowOff>
    </xdr:to>
    <xdr:sp macro="" textlink="">
      <xdr:nvSpPr>
        <xdr:cNvPr id="1184" name="AutoShape 2"/>
        <xdr:cNvSpPr>
          <a:spLocks noChangeAspect="1" noChangeArrowheads="1"/>
        </xdr:cNvSpPr>
      </xdr:nvSpPr>
      <xdr:spPr bwMode="auto">
        <a:xfrm>
          <a:off x="7696200" y="240792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8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8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8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8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8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19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0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1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2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3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4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5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6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7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8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29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1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2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3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4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5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6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7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8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09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373380</xdr:colOff>
      <xdr:row>13</xdr:row>
      <xdr:rowOff>38100</xdr:rowOff>
    </xdr:to>
    <xdr:sp macro="" textlink="">
      <xdr:nvSpPr>
        <xdr:cNvPr id="1310" name="AutoShape 2"/>
        <xdr:cNvSpPr>
          <a:spLocks noChangeAspect="1" noChangeArrowheads="1"/>
        </xdr:cNvSpPr>
      </xdr:nvSpPr>
      <xdr:spPr bwMode="auto">
        <a:xfrm>
          <a:off x="7696200" y="24079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240" y="0"/>
          <a:ext cx="388620" cy="5692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240" y="0"/>
          <a:ext cx="388620" cy="5692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171450</xdr:colOff>
      <xdr:row>0</xdr:row>
      <xdr:rowOff>104775</xdr:rowOff>
    </xdr:from>
    <xdr:to>
      <xdr:col>13</xdr:col>
      <xdr:colOff>560070</xdr:colOff>
      <xdr:row>3</xdr:row>
      <xdr:rowOff>52991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8510" y="104775"/>
          <a:ext cx="388620" cy="55781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171450</xdr:colOff>
      <xdr:row>0</xdr:row>
      <xdr:rowOff>104775</xdr:rowOff>
    </xdr:from>
    <xdr:to>
      <xdr:col>13</xdr:col>
      <xdr:colOff>560070</xdr:colOff>
      <xdr:row>3</xdr:row>
      <xdr:rowOff>52991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8470" y="104775"/>
          <a:ext cx="388620" cy="55781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1280" y="0"/>
          <a:ext cx="388620" cy="56924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7480" y="0"/>
          <a:ext cx="388620" cy="5692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660" y="0"/>
          <a:ext cx="388620" cy="5692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106680</xdr:colOff>
      <xdr:row>0</xdr:row>
      <xdr:rowOff>15240</xdr:rowOff>
    </xdr:from>
    <xdr:to>
      <xdr:col>16</xdr:col>
      <xdr:colOff>179070</xdr:colOff>
      <xdr:row>2</xdr:row>
      <xdr:rowOff>106331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420" y="15240"/>
          <a:ext cx="392430" cy="56353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16</xdr:row>
      <xdr:rowOff>0</xdr:rowOff>
    </xdr:from>
    <xdr:to>
      <xdr:col>15</xdr:col>
      <xdr:colOff>184785</xdr:colOff>
      <xdr:row>17</xdr:row>
      <xdr:rowOff>160020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8122920" y="2926080"/>
          <a:ext cx="143446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15</xdr:col>
      <xdr:colOff>184785</xdr:colOff>
      <xdr:row>17</xdr:row>
      <xdr:rowOff>152400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8122920" y="2926080"/>
          <a:ext cx="143446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15</xdr:col>
      <xdr:colOff>184785</xdr:colOff>
      <xdr:row>17</xdr:row>
      <xdr:rowOff>160020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8122920" y="2926080"/>
          <a:ext cx="143446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15</xdr:col>
      <xdr:colOff>184785</xdr:colOff>
      <xdr:row>17</xdr:row>
      <xdr:rowOff>152400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8122920" y="2926080"/>
          <a:ext cx="143446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43466</xdr:rowOff>
    </xdr:to>
    <xdr:pic>
      <xdr:nvPicPr>
        <xdr:cNvPr id="6" name="Paveikslėlis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8080" y="0"/>
          <a:ext cx="388620" cy="40922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9420" y="0"/>
          <a:ext cx="388620" cy="56924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9420" y="0"/>
          <a:ext cx="388620" cy="5692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12986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7480" y="0"/>
          <a:ext cx="388620" cy="56924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2220" y="0"/>
          <a:ext cx="388620" cy="56924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0"/>
          <a:ext cx="388620" cy="56924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1</xdr:row>
      <xdr:rowOff>9525</xdr:rowOff>
    </xdr:from>
    <xdr:to>
      <xdr:col>12</xdr:col>
      <xdr:colOff>655320</xdr:colOff>
      <xdr:row>4</xdr:row>
      <xdr:rowOff>14891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245745"/>
          <a:ext cx="388620" cy="56162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76200</xdr:rowOff>
    </xdr:from>
    <xdr:to>
      <xdr:col>13</xdr:col>
      <xdr:colOff>388620</xdr:colOff>
      <xdr:row>2</xdr:row>
      <xdr:rowOff>119666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76200"/>
          <a:ext cx="388620" cy="56924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0"/>
          <a:ext cx="388620" cy="56924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5560" y="0"/>
          <a:ext cx="388620" cy="5692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106680</xdr:colOff>
      <xdr:row>0</xdr:row>
      <xdr:rowOff>15240</xdr:rowOff>
    </xdr:from>
    <xdr:to>
      <xdr:col>16</xdr:col>
      <xdr:colOff>179070</xdr:colOff>
      <xdr:row>2</xdr:row>
      <xdr:rowOff>106331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5240"/>
          <a:ext cx="392430" cy="5635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5560" y="0"/>
          <a:ext cx="388620" cy="56924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0</xdr:row>
      <xdr:rowOff>114300</xdr:rowOff>
    </xdr:from>
    <xdr:to>
      <xdr:col>13</xdr:col>
      <xdr:colOff>436245</xdr:colOff>
      <xdr:row>3</xdr:row>
      <xdr:rowOff>52991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8385" y="114300"/>
          <a:ext cx="388620" cy="56353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12986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2720" y="0"/>
          <a:ext cx="388620" cy="56924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388620</xdr:colOff>
      <xdr:row>2</xdr:row>
      <xdr:rowOff>12986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0"/>
          <a:ext cx="388620" cy="56924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</xdr:colOff>
      <xdr:row>0</xdr:row>
      <xdr:rowOff>114300</xdr:rowOff>
    </xdr:from>
    <xdr:to>
      <xdr:col>13</xdr:col>
      <xdr:colOff>474345</xdr:colOff>
      <xdr:row>2</xdr:row>
      <xdr:rowOff>157766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145" y="114300"/>
          <a:ext cx="388620" cy="56924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3280" y="0"/>
          <a:ext cx="388620" cy="56924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3180" y="0"/>
          <a:ext cx="388620" cy="56924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5180" y="0"/>
          <a:ext cx="388620" cy="56924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53340</xdr:colOff>
      <xdr:row>2</xdr:row>
      <xdr:rowOff>81566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9060" y="0"/>
          <a:ext cx="388620" cy="569246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21</xdr:col>
      <xdr:colOff>53340</xdr:colOff>
      <xdr:row>2</xdr:row>
      <xdr:rowOff>81566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1860" y="0"/>
          <a:ext cx="388620" cy="5692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388620</xdr:colOff>
      <xdr:row>3</xdr:row>
      <xdr:rowOff>33941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0"/>
          <a:ext cx="388620" cy="55972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20</xdr:col>
      <xdr:colOff>53340</xdr:colOff>
      <xdr:row>2</xdr:row>
      <xdr:rowOff>81566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2880" y="0"/>
          <a:ext cx="388620" cy="569246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219075</xdr:colOff>
      <xdr:row>0</xdr:row>
      <xdr:rowOff>152400</xdr:rowOff>
    </xdr:from>
    <xdr:to>
      <xdr:col>22</xdr:col>
      <xdr:colOff>272415</xdr:colOff>
      <xdr:row>3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52400"/>
          <a:ext cx="388620" cy="569246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7620</xdr:colOff>
      <xdr:row>3</xdr:row>
      <xdr:rowOff>115856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040" y="0"/>
          <a:ext cx="381000" cy="565436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7620</xdr:colOff>
      <xdr:row>3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9920" y="0"/>
          <a:ext cx="381000" cy="576866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0</xdr:colOff>
      <xdr:row>3</xdr:row>
      <xdr:rowOff>5366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3740" y="0"/>
          <a:ext cx="388620" cy="576866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7620</xdr:colOff>
      <xdr:row>2</xdr:row>
      <xdr:rowOff>81566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0"/>
          <a:ext cx="388620" cy="569246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22860</xdr:colOff>
      <xdr:row>2</xdr:row>
      <xdr:rowOff>81566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2820" y="0"/>
          <a:ext cx="388620" cy="569246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7620</xdr:colOff>
      <xdr:row>2</xdr:row>
      <xdr:rowOff>81566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9980" y="0"/>
          <a:ext cx="388620" cy="569246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7620</xdr:colOff>
      <xdr:row>2</xdr:row>
      <xdr:rowOff>81566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0"/>
          <a:ext cx="388620" cy="569246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15240</xdr:colOff>
      <xdr:row>2</xdr:row>
      <xdr:rowOff>81566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0"/>
          <a:ext cx="388620" cy="5692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388620</xdr:colOff>
      <xdr:row>3</xdr:row>
      <xdr:rowOff>33941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6480" y="0"/>
          <a:ext cx="388620" cy="55972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0</xdr:colOff>
      <xdr:row>2</xdr:row>
      <xdr:rowOff>81566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0920" y="0"/>
          <a:ext cx="381000" cy="569246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200025</xdr:colOff>
      <xdr:row>0</xdr:row>
      <xdr:rowOff>142875</xdr:rowOff>
    </xdr:from>
    <xdr:to>
      <xdr:col>18</xdr:col>
      <xdr:colOff>207645</xdr:colOff>
      <xdr:row>3</xdr:row>
      <xdr:rowOff>138716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6585" y="142875"/>
          <a:ext cx="388620" cy="56734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0</xdr:colOff>
      <xdr:row>2</xdr:row>
      <xdr:rowOff>81566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0"/>
          <a:ext cx="388620" cy="569246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104775</xdr:colOff>
      <xdr:row>0</xdr:row>
      <xdr:rowOff>114300</xdr:rowOff>
    </xdr:from>
    <xdr:to>
      <xdr:col>18</xdr:col>
      <xdr:colOff>93345</xdr:colOff>
      <xdr:row>3</xdr:row>
      <xdr:rowOff>110141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015" y="114300"/>
          <a:ext cx="400050" cy="56734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43815</xdr:colOff>
      <xdr:row>0</xdr:row>
      <xdr:rowOff>19050</xdr:rowOff>
    </xdr:from>
    <xdr:to>
      <xdr:col>10</xdr:col>
      <xdr:colOff>419100</xdr:colOff>
      <xdr:row>3</xdr:row>
      <xdr:rowOff>14891</xdr:rowOff>
    </xdr:to>
    <xdr:pic>
      <xdr:nvPicPr>
        <xdr:cNvPr id="2" name="Paveikslėlis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7815" y="19050"/>
          <a:ext cx="375285" cy="5673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388620</xdr:colOff>
      <xdr:row>3</xdr:row>
      <xdr:rowOff>33941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0"/>
          <a:ext cx="388620" cy="5597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0" y="0"/>
          <a:ext cx="388620" cy="5692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9280" y="0"/>
          <a:ext cx="388620" cy="5692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388620</xdr:colOff>
      <xdr:row>2</xdr:row>
      <xdr:rowOff>43466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0"/>
          <a:ext cx="388620" cy="569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A3" sqref="A3"/>
    </sheetView>
  </sheetViews>
  <sheetFormatPr defaultColWidth="9.109375" defaultRowHeight="13.2"/>
  <cols>
    <col min="1" max="1" width="4.6640625" style="96" customWidth="1"/>
    <col min="2" max="2" width="4.33203125" style="9" hidden="1" customWidth="1"/>
    <col min="3" max="3" width="4.6640625" style="96" hidden="1" customWidth="1"/>
    <col min="4" max="4" width="9.44140625" style="95" customWidth="1"/>
    <col min="5" max="5" width="14.5546875" style="90" customWidth="1"/>
    <col min="6" max="6" width="9.33203125" style="94" customWidth="1"/>
    <col min="7" max="7" width="11.44140625" style="90" customWidth="1"/>
    <col min="8" max="8" width="9.6640625" style="90" customWidth="1"/>
    <col min="9" max="9" width="11.6640625" style="90" customWidth="1"/>
    <col min="10" max="10" width="5.44140625" style="92" customWidth="1"/>
    <col min="11" max="11" width="6.44140625" style="93" customWidth="1"/>
    <col min="12" max="12" width="4" style="93" customWidth="1"/>
    <col min="13" max="13" width="4.6640625" style="93" customWidth="1"/>
    <col min="14" max="14" width="6" style="93" hidden="1" customWidth="1"/>
    <col min="15" max="15" width="4" style="93" hidden="1" customWidth="1"/>
    <col min="16" max="16" width="4.6640625" style="93" hidden="1" customWidth="1"/>
    <col min="17" max="17" width="4.44140625" style="92" customWidth="1"/>
    <col min="18" max="18" width="22.109375" style="90" customWidth="1"/>
    <col min="19" max="19" width="7.109375" style="239" hidden="1" customWidth="1"/>
    <col min="20" max="20" width="6" style="198" hidden="1" customWidth="1"/>
    <col min="21" max="22" width="2" style="90" customWidth="1"/>
    <col min="23" max="16384" width="9.109375" style="90"/>
  </cols>
  <sheetData>
    <row r="1" spans="1:20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92"/>
      <c r="S1" s="239"/>
      <c r="T1" s="198"/>
    </row>
    <row r="2" spans="1:20" s="126" customFormat="1" ht="18.7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240"/>
      <c r="T2" s="199"/>
    </row>
    <row r="3" spans="1:20" ht="12.75" customHeight="1">
      <c r="A3" s="125"/>
      <c r="C3" s="125"/>
      <c r="R3" s="16" t="s">
        <v>15</v>
      </c>
    </row>
    <row r="4" spans="1:20" ht="15.75" customHeight="1">
      <c r="B4" s="11"/>
      <c r="D4" s="124" t="s">
        <v>760</v>
      </c>
      <c r="F4" s="123"/>
      <c r="R4" s="122"/>
    </row>
    <row r="5" spans="1:20" ht="3.75" customHeight="1">
      <c r="B5" s="11"/>
    </row>
    <row r="6" spans="1:20" ht="13.8" thickBot="1">
      <c r="C6" s="121"/>
      <c r="D6" s="120"/>
      <c r="E6" s="119">
        <v>1</v>
      </c>
      <c r="F6" s="118" t="s">
        <v>261</v>
      </c>
      <c r="G6" s="117">
        <v>3</v>
      </c>
      <c r="H6" s="116"/>
    </row>
    <row r="7" spans="1:20" s="106" customFormat="1" ht="20.25" customHeight="1" thickBot="1">
      <c r="A7" s="241" t="s">
        <v>60</v>
      </c>
      <c r="B7" s="205" t="s">
        <v>16</v>
      </c>
      <c r="C7" s="242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2" t="s">
        <v>659</v>
      </c>
      <c r="L7" s="246" t="s">
        <v>589</v>
      </c>
      <c r="M7" s="246" t="s">
        <v>354</v>
      </c>
      <c r="N7" s="246" t="s">
        <v>588</v>
      </c>
      <c r="O7" s="246" t="s">
        <v>589</v>
      </c>
      <c r="P7" s="246" t="s">
        <v>354</v>
      </c>
      <c r="Q7" s="247" t="s">
        <v>12</v>
      </c>
      <c r="R7" s="248" t="s">
        <v>13</v>
      </c>
      <c r="S7" s="249"/>
      <c r="T7" s="250"/>
    </row>
    <row r="8" spans="1:20" ht="13.8">
      <c r="A8" s="251">
        <v>1</v>
      </c>
      <c r="B8" s="251"/>
      <c r="C8" s="252"/>
      <c r="D8" s="253" t="s">
        <v>762</v>
      </c>
      <c r="E8" s="254" t="s">
        <v>763</v>
      </c>
      <c r="F8" s="255" t="s">
        <v>764</v>
      </c>
      <c r="G8" s="256" t="s">
        <v>145</v>
      </c>
      <c r="H8" s="256" t="s">
        <v>22</v>
      </c>
      <c r="I8" s="256"/>
      <c r="J8" s="257"/>
      <c r="K8" s="258">
        <v>11.93</v>
      </c>
      <c r="L8" s="259">
        <v>0.3</v>
      </c>
      <c r="M8" s="260">
        <v>0.14000000000000001</v>
      </c>
      <c r="N8" s="261"/>
      <c r="O8" s="234"/>
      <c r="P8" s="262"/>
      <c r="Q8" s="263" t="str">
        <f t="shared" ref="Q8:Q15" si="0">IF(ISBLANK(K8),"",IF(K8&gt;14.94,"",IF(K8&lt;=11.4,"TSM",IF(K8&lt;=11.84,"SM",IF(K8&lt;=12.4,"KSM",IF(K8&lt;=13.04,"I A",IF(K8&lt;=13.84,"II A",IF(K8&lt;=14.94,"III A"))))))))</f>
        <v>KSM</v>
      </c>
      <c r="R8" s="256" t="s">
        <v>608</v>
      </c>
      <c r="S8" s="264" t="s">
        <v>765</v>
      </c>
      <c r="T8" s="92"/>
    </row>
    <row r="9" spans="1:20" ht="13.8">
      <c r="A9" s="251">
        <v>2</v>
      </c>
      <c r="B9" s="251"/>
      <c r="C9" s="252"/>
      <c r="D9" s="265" t="s">
        <v>766</v>
      </c>
      <c r="E9" s="266" t="s">
        <v>767</v>
      </c>
      <c r="F9" s="267" t="s">
        <v>768</v>
      </c>
      <c r="G9" s="268" t="s">
        <v>73</v>
      </c>
      <c r="H9" s="256"/>
      <c r="I9" s="256"/>
      <c r="J9" s="257"/>
      <c r="K9" s="258">
        <v>12.43</v>
      </c>
      <c r="L9" s="259">
        <v>0.3</v>
      </c>
      <c r="M9" s="260">
        <v>0.14399999999999999</v>
      </c>
      <c r="N9" s="261"/>
      <c r="O9" s="234"/>
      <c r="P9" s="262"/>
      <c r="Q9" s="263" t="str">
        <f t="shared" si="0"/>
        <v>I A</v>
      </c>
      <c r="R9" s="269"/>
      <c r="S9" s="264"/>
      <c r="T9" s="92"/>
    </row>
    <row r="10" spans="1:20" ht="13.8">
      <c r="A10" s="251">
        <v>3</v>
      </c>
      <c r="B10" s="251"/>
      <c r="C10" s="252"/>
      <c r="D10" s="253" t="s">
        <v>769</v>
      </c>
      <c r="E10" s="254" t="s">
        <v>770</v>
      </c>
      <c r="F10" s="270" t="s">
        <v>612</v>
      </c>
      <c r="G10" s="256" t="s">
        <v>35</v>
      </c>
      <c r="H10" s="256" t="s">
        <v>36</v>
      </c>
      <c r="I10" s="256" t="s">
        <v>197</v>
      </c>
      <c r="J10" s="257"/>
      <c r="K10" s="258">
        <v>12.68</v>
      </c>
      <c r="L10" s="259">
        <v>0.3</v>
      </c>
      <c r="M10" s="260">
        <v>0.14899999999999999</v>
      </c>
      <c r="N10" s="261"/>
      <c r="O10" s="234"/>
      <c r="P10" s="262"/>
      <c r="Q10" s="263" t="str">
        <f t="shared" si="0"/>
        <v>I A</v>
      </c>
      <c r="R10" s="256" t="s">
        <v>350</v>
      </c>
      <c r="S10" s="264" t="s">
        <v>771</v>
      </c>
      <c r="T10" s="92"/>
    </row>
    <row r="11" spans="1:20" ht="13.8">
      <c r="A11" s="251">
        <v>4</v>
      </c>
      <c r="B11" s="251"/>
      <c r="C11" s="252"/>
      <c r="D11" s="253" t="s">
        <v>772</v>
      </c>
      <c r="E11" s="254" t="s">
        <v>773</v>
      </c>
      <c r="F11" s="270" t="s">
        <v>774</v>
      </c>
      <c r="G11" s="256" t="s">
        <v>35</v>
      </c>
      <c r="H11" s="256" t="s">
        <v>198</v>
      </c>
      <c r="I11" s="256" t="s">
        <v>197</v>
      </c>
      <c r="J11" s="257"/>
      <c r="K11" s="258">
        <v>12.9</v>
      </c>
      <c r="L11" s="259">
        <v>0.3</v>
      </c>
      <c r="M11" s="260">
        <v>0.23100000000000001</v>
      </c>
      <c r="N11" s="261"/>
      <c r="O11" s="234"/>
      <c r="P11" s="262"/>
      <c r="Q11" s="263" t="str">
        <f t="shared" si="0"/>
        <v>I A</v>
      </c>
      <c r="R11" s="256" t="s">
        <v>775</v>
      </c>
      <c r="S11" s="264" t="s">
        <v>776</v>
      </c>
      <c r="T11" s="92"/>
    </row>
    <row r="12" spans="1:20" ht="13.8">
      <c r="A12" s="251">
        <v>5</v>
      </c>
      <c r="B12" s="251"/>
      <c r="C12" s="252"/>
      <c r="D12" s="253" t="s">
        <v>777</v>
      </c>
      <c r="E12" s="254" t="s">
        <v>778</v>
      </c>
      <c r="F12" s="270" t="s">
        <v>779</v>
      </c>
      <c r="G12" s="256" t="s">
        <v>181</v>
      </c>
      <c r="H12" s="256" t="s">
        <v>67</v>
      </c>
      <c r="I12" s="256" t="s">
        <v>426</v>
      </c>
      <c r="J12" s="257"/>
      <c r="K12" s="258">
        <v>13.01</v>
      </c>
      <c r="L12" s="259">
        <v>0.3</v>
      </c>
      <c r="M12" s="260">
        <v>0.191</v>
      </c>
      <c r="N12" s="261"/>
      <c r="O12" s="234"/>
      <c r="P12" s="262"/>
      <c r="Q12" s="263" t="str">
        <f t="shared" si="0"/>
        <v>I A</v>
      </c>
      <c r="R12" s="256" t="s">
        <v>502</v>
      </c>
      <c r="S12" s="264" t="s">
        <v>780</v>
      </c>
      <c r="T12" s="92"/>
    </row>
    <row r="13" spans="1:20" ht="13.8">
      <c r="A13" s="251">
        <v>6</v>
      </c>
      <c r="B13" s="251"/>
      <c r="C13" s="252"/>
      <c r="D13" s="253" t="s">
        <v>781</v>
      </c>
      <c r="E13" s="254" t="s">
        <v>782</v>
      </c>
      <c r="F13" s="270" t="s">
        <v>783</v>
      </c>
      <c r="G13" s="256" t="s">
        <v>50</v>
      </c>
      <c r="H13" s="256" t="s">
        <v>51</v>
      </c>
      <c r="I13" s="256" t="s">
        <v>52</v>
      </c>
      <c r="J13" s="257"/>
      <c r="K13" s="258">
        <v>13.87</v>
      </c>
      <c r="L13" s="259">
        <v>0.3</v>
      </c>
      <c r="M13" s="260">
        <v>0.17899999999999999</v>
      </c>
      <c r="N13" s="261"/>
      <c r="O13" s="234"/>
      <c r="P13" s="262"/>
      <c r="Q13" s="263" t="str">
        <f t="shared" si="0"/>
        <v>III A</v>
      </c>
      <c r="R13" s="256" t="s">
        <v>784</v>
      </c>
      <c r="S13" s="264" t="s">
        <v>167</v>
      </c>
      <c r="T13" s="92" t="s">
        <v>785</v>
      </c>
    </row>
    <row r="14" spans="1:20" ht="13.8">
      <c r="A14" s="251">
        <v>7</v>
      </c>
      <c r="B14" s="251"/>
      <c r="C14" s="252"/>
      <c r="D14" s="253" t="s">
        <v>372</v>
      </c>
      <c r="E14" s="254" t="s">
        <v>786</v>
      </c>
      <c r="F14" s="270" t="s">
        <v>787</v>
      </c>
      <c r="G14" s="256" t="s">
        <v>453</v>
      </c>
      <c r="H14" s="256" t="s">
        <v>454</v>
      </c>
      <c r="I14" s="256" t="s">
        <v>455</v>
      </c>
      <c r="J14" s="257"/>
      <c r="K14" s="258">
        <v>13.94</v>
      </c>
      <c r="L14" s="259">
        <v>0.3</v>
      </c>
      <c r="M14" s="260">
        <v>0.16900000000000001</v>
      </c>
      <c r="N14" s="261"/>
      <c r="O14" s="234"/>
      <c r="P14" s="262"/>
      <c r="Q14" s="263" t="str">
        <f t="shared" si="0"/>
        <v>III A</v>
      </c>
      <c r="R14" s="256" t="s">
        <v>558</v>
      </c>
      <c r="S14" s="264" t="s">
        <v>788</v>
      </c>
      <c r="T14" s="92"/>
    </row>
    <row r="15" spans="1:20" ht="13.8">
      <c r="A15" s="251"/>
      <c r="B15" s="251"/>
      <c r="C15" s="252"/>
      <c r="D15" s="253" t="s">
        <v>789</v>
      </c>
      <c r="E15" s="254" t="s">
        <v>790</v>
      </c>
      <c r="F15" s="270" t="s">
        <v>791</v>
      </c>
      <c r="G15" s="256" t="s">
        <v>453</v>
      </c>
      <c r="H15" s="256" t="s">
        <v>454</v>
      </c>
      <c r="I15" s="256" t="s">
        <v>455</v>
      </c>
      <c r="J15" s="257"/>
      <c r="K15" s="258" t="s">
        <v>303</v>
      </c>
      <c r="L15" s="259"/>
      <c r="M15" s="260"/>
      <c r="N15" s="261"/>
      <c r="O15" s="234"/>
      <c r="P15" s="262"/>
      <c r="Q15" s="263" t="str">
        <f t="shared" si="0"/>
        <v/>
      </c>
      <c r="R15" s="256" t="s">
        <v>558</v>
      </c>
      <c r="S15" s="264" t="s">
        <v>792</v>
      </c>
      <c r="T15" s="92"/>
    </row>
    <row r="16" spans="1:20" ht="3.75" customHeight="1">
      <c r="B16" s="11"/>
    </row>
    <row r="17" spans="1:20" ht="13.8" thickBot="1">
      <c r="C17" s="121"/>
      <c r="D17" s="120"/>
      <c r="E17" s="119">
        <v>2</v>
      </c>
      <c r="F17" s="118" t="s">
        <v>261</v>
      </c>
      <c r="G17" s="117">
        <v>3</v>
      </c>
      <c r="H17" s="116"/>
    </row>
    <row r="18" spans="1:20" s="106" customFormat="1" ht="21.75" customHeight="1" thickBot="1">
      <c r="A18" s="241" t="s">
        <v>793</v>
      </c>
      <c r="B18" s="205" t="s">
        <v>16</v>
      </c>
      <c r="C18" s="242" t="s">
        <v>2</v>
      </c>
      <c r="D18" s="243" t="s">
        <v>3</v>
      </c>
      <c r="E18" s="244" t="s">
        <v>4</v>
      </c>
      <c r="F18" s="245" t="s">
        <v>5</v>
      </c>
      <c r="G18" s="246" t="s">
        <v>6</v>
      </c>
      <c r="H18" s="246" t="s">
        <v>761</v>
      </c>
      <c r="I18" s="246" t="s">
        <v>8</v>
      </c>
      <c r="J18" s="245" t="s">
        <v>9</v>
      </c>
      <c r="K18" s="242" t="s">
        <v>659</v>
      </c>
      <c r="L18" s="246" t="s">
        <v>589</v>
      </c>
      <c r="M18" s="246" t="s">
        <v>354</v>
      </c>
      <c r="N18" s="246" t="s">
        <v>588</v>
      </c>
      <c r="O18" s="246" t="s">
        <v>589</v>
      </c>
      <c r="P18" s="246" t="s">
        <v>354</v>
      </c>
      <c r="Q18" s="247" t="s">
        <v>12</v>
      </c>
      <c r="R18" s="248" t="s">
        <v>13</v>
      </c>
      <c r="S18" s="249"/>
      <c r="T18" s="250"/>
    </row>
    <row r="19" spans="1:20" ht="13.8">
      <c r="A19" s="251">
        <v>1</v>
      </c>
      <c r="B19" s="251"/>
      <c r="C19" s="252"/>
      <c r="D19" s="253" t="s">
        <v>794</v>
      </c>
      <c r="E19" s="254" t="s">
        <v>795</v>
      </c>
      <c r="F19" s="270" t="s">
        <v>796</v>
      </c>
      <c r="G19" s="256" t="s">
        <v>95</v>
      </c>
      <c r="H19" s="256" t="s">
        <v>67</v>
      </c>
      <c r="I19" s="256"/>
      <c r="J19" s="257"/>
      <c r="K19" s="271">
        <v>12.27</v>
      </c>
      <c r="L19" s="259">
        <v>-1.5</v>
      </c>
      <c r="M19" s="262">
        <v>0.154</v>
      </c>
      <c r="N19" s="261"/>
      <c r="O19" s="234"/>
      <c r="P19" s="262"/>
      <c r="Q19" s="263" t="str">
        <f t="shared" ref="Q19:Q25" si="1">IF(ISBLANK(K19),"",IF(K19&gt;14.94,"",IF(K19&lt;=11.4,"TSM",IF(K19&lt;=11.84,"SM",IF(K19&lt;=12.4,"KSM",IF(K19&lt;=13.04,"I A",IF(K19&lt;=13.84,"II A",IF(K19&lt;=14.94,"III A"))))))))</f>
        <v>KSM</v>
      </c>
      <c r="R19" s="256" t="s">
        <v>797</v>
      </c>
      <c r="S19" s="264" t="s">
        <v>798</v>
      </c>
      <c r="T19" s="92"/>
    </row>
    <row r="20" spans="1:20" ht="13.8">
      <c r="A20" s="251">
        <v>2</v>
      </c>
      <c r="B20" s="251"/>
      <c r="C20" s="252"/>
      <c r="D20" s="253" t="s">
        <v>419</v>
      </c>
      <c r="E20" s="254" t="s">
        <v>799</v>
      </c>
      <c r="F20" s="270" t="s">
        <v>578</v>
      </c>
      <c r="G20" s="256" t="s">
        <v>145</v>
      </c>
      <c r="H20" s="256" t="s">
        <v>22</v>
      </c>
      <c r="I20" s="256"/>
      <c r="J20" s="257"/>
      <c r="K20" s="271">
        <v>12.71</v>
      </c>
      <c r="L20" s="259">
        <v>-1.5</v>
      </c>
      <c r="M20" s="262">
        <v>0.14899999999999999</v>
      </c>
      <c r="N20" s="261"/>
      <c r="O20" s="234"/>
      <c r="P20" s="262"/>
      <c r="Q20" s="263" t="str">
        <f t="shared" si="1"/>
        <v>I A</v>
      </c>
      <c r="R20" s="256" t="s">
        <v>579</v>
      </c>
      <c r="S20" s="264" t="s">
        <v>800</v>
      </c>
      <c r="T20" s="92"/>
    </row>
    <row r="21" spans="1:20" ht="13.8">
      <c r="A21" s="251">
        <v>3</v>
      </c>
      <c r="B21" s="251"/>
      <c r="C21" s="252"/>
      <c r="D21" s="253" t="s">
        <v>362</v>
      </c>
      <c r="E21" s="254" t="s">
        <v>801</v>
      </c>
      <c r="F21" s="270" t="s">
        <v>802</v>
      </c>
      <c r="G21" s="256" t="s">
        <v>188</v>
      </c>
      <c r="H21" s="256" t="s">
        <v>88</v>
      </c>
      <c r="I21" s="256" t="s">
        <v>160</v>
      </c>
      <c r="J21" s="257" t="s">
        <v>23</v>
      </c>
      <c r="K21" s="271">
        <v>13.14</v>
      </c>
      <c r="L21" s="259">
        <v>-1.5</v>
      </c>
      <c r="M21" s="262">
        <v>0.14699999999999999</v>
      </c>
      <c r="N21" s="261"/>
      <c r="O21" s="234"/>
      <c r="P21" s="262"/>
      <c r="Q21" s="263" t="str">
        <f t="shared" si="1"/>
        <v>II A</v>
      </c>
      <c r="R21" s="256" t="s">
        <v>712</v>
      </c>
      <c r="S21" s="264" t="s">
        <v>803</v>
      </c>
      <c r="T21" s="92"/>
    </row>
    <row r="22" spans="1:20" ht="13.8">
      <c r="A22" s="251">
        <v>4</v>
      </c>
      <c r="B22" s="251"/>
      <c r="C22" s="252"/>
      <c r="D22" s="253" t="s">
        <v>804</v>
      </c>
      <c r="E22" s="254" t="s">
        <v>805</v>
      </c>
      <c r="F22" s="270" t="s">
        <v>806</v>
      </c>
      <c r="G22" s="256" t="s">
        <v>544</v>
      </c>
      <c r="H22" s="256" t="s">
        <v>545</v>
      </c>
      <c r="I22" s="256"/>
      <c r="J22" s="257"/>
      <c r="K22" s="271">
        <v>13.67</v>
      </c>
      <c r="L22" s="259">
        <v>-1.5</v>
      </c>
      <c r="M22" s="262">
        <v>0.184</v>
      </c>
      <c r="N22" s="261"/>
      <c r="O22" s="234"/>
      <c r="P22" s="262"/>
      <c r="Q22" s="263" t="str">
        <f t="shared" si="1"/>
        <v>II A</v>
      </c>
      <c r="R22" s="256" t="s">
        <v>670</v>
      </c>
      <c r="S22" s="264" t="s">
        <v>807</v>
      </c>
      <c r="T22" s="92"/>
    </row>
    <row r="23" spans="1:20" ht="13.8">
      <c r="A23" s="251">
        <v>5</v>
      </c>
      <c r="B23" s="251"/>
      <c r="C23" s="252"/>
      <c r="D23" s="253" t="s">
        <v>808</v>
      </c>
      <c r="E23" s="254" t="s">
        <v>809</v>
      </c>
      <c r="F23" s="270" t="s">
        <v>810</v>
      </c>
      <c r="G23" s="256" t="s">
        <v>43</v>
      </c>
      <c r="H23" s="256" t="s">
        <v>44</v>
      </c>
      <c r="I23" s="256"/>
      <c r="J23" s="257"/>
      <c r="K23" s="271">
        <v>13.86</v>
      </c>
      <c r="L23" s="259">
        <v>-1.5</v>
      </c>
      <c r="M23" s="262">
        <v>0.17599999999999999</v>
      </c>
      <c r="N23" s="261"/>
      <c r="O23" s="234"/>
      <c r="P23" s="262"/>
      <c r="Q23" s="263" t="str">
        <f t="shared" si="1"/>
        <v>III A</v>
      </c>
      <c r="R23" s="256" t="s">
        <v>45</v>
      </c>
      <c r="S23" s="264" t="s">
        <v>811</v>
      </c>
      <c r="T23" s="92"/>
    </row>
    <row r="24" spans="1:20" ht="13.8">
      <c r="A24" s="251">
        <v>6</v>
      </c>
      <c r="B24" s="251"/>
      <c r="C24" s="252"/>
      <c r="D24" s="253" t="s">
        <v>605</v>
      </c>
      <c r="E24" s="254" t="s">
        <v>812</v>
      </c>
      <c r="F24" s="270" t="s">
        <v>813</v>
      </c>
      <c r="G24" s="256" t="s">
        <v>655</v>
      </c>
      <c r="H24" s="256" t="s">
        <v>656</v>
      </c>
      <c r="I24" s="256"/>
      <c r="J24" s="257"/>
      <c r="K24" s="271">
        <v>14.42</v>
      </c>
      <c r="L24" s="259">
        <v>-1.5</v>
      </c>
      <c r="M24" s="262">
        <v>0.182</v>
      </c>
      <c r="N24" s="261"/>
      <c r="O24" s="234"/>
      <c r="P24" s="262"/>
      <c r="Q24" s="263" t="str">
        <f t="shared" si="1"/>
        <v>III A</v>
      </c>
      <c r="R24" s="256" t="s">
        <v>663</v>
      </c>
      <c r="S24" s="264" t="s">
        <v>814</v>
      </c>
      <c r="T24" s="92"/>
    </row>
    <row r="25" spans="1:20" ht="13.8">
      <c r="A25" s="251">
        <v>7</v>
      </c>
      <c r="B25" s="251"/>
      <c r="C25" s="252"/>
      <c r="D25" s="253" t="s">
        <v>26</v>
      </c>
      <c r="E25" s="254" t="s">
        <v>815</v>
      </c>
      <c r="F25" s="270" t="s">
        <v>816</v>
      </c>
      <c r="G25" s="256" t="s">
        <v>453</v>
      </c>
      <c r="H25" s="256" t="s">
        <v>454</v>
      </c>
      <c r="I25" s="256" t="s">
        <v>455</v>
      </c>
      <c r="J25" s="257"/>
      <c r="K25" s="258">
        <v>15.39</v>
      </c>
      <c r="L25" s="259">
        <v>-1.5</v>
      </c>
      <c r="M25" s="262">
        <v>0.32800000000000001</v>
      </c>
      <c r="N25" s="261"/>
      <c r="O25" s="234"/>
      <c r="P25" s="262"/>
      <c r="Q25" s="263" t="str">
        <f t="shared" si="1"/>
        <v/>
      </c>
      <c r="R25" s="256" t="s">
        <v>817</v>
      </c>
      <c r="S25" s="264" t="s">
        <v>818</v>
      </c>
      <c r="T25" s="92"/>
    </row>
    <row r="26" spans="1:20" ht="3.75" customHeight="1">
      <c r="B26" s="11"/>
    </row>
    <row r="27" spans="1:20" ht="13.8" thickBot="1">
      <c r="C27" s="121"/>
      <c r="D27" s="120"/>
      <c r="E27" s="119">
        <v>3</v>
      </c>
      <c r="F27" s="118" t="s">
        <v>261</v>
      </c>
      <c r="G27" s="117">
        <v>3</v>
      </c>
      <c r="H27" s="116"/>
    </row>
    <row r="28" spans="1:20" s="106" customFormat="1" ht="21.75" customHeight="1" thickBot="1">
      <c r="A28" s="241" t="s">
        <v>60</v>
      </c>
      <c r="B28" s="205" t="s">
        <v>16</v>
      </c>
      <c r="C28" s="242" t="s">
        <v>2</v>
      </c>
      <c r="D28" s="243" t="s">
        <v>3</v>
      </c>
      <c r="E28" s="244" t="s">
        <v>4</v>
      </c>
      <c r="F28" s="245" t="s">
        <v>5</v>
      </c>
      <c r="G28" s="246" t="s">
        <v>6</v>
      </c>
      <c r="H28" s="246" t="s">
        <v>761</v>
      </c>
      <c r="I28" s="246" t="s">
        <v>8</v>
      </c>
      <c r="J28" s="245" t="s">
        <v>9</v>
      </c>
      <c r="K28" s="242" t="s">
        <v>659</v>
      </c>
      <c r="L28" s="246" t="s">
        <v>589</v>
      </c>
      <c r="M28" s="246" t="s">
        <v>354</v>
      </c>
      <c r="N28" s="246" t="s">
        <v>588</v>
      </c>
      <c r="O28" s="246" t="s">
        <v>589</v>
      </c>
      <c r="P28" s="246" t="s">
        <v>354</v>
      </c>
      <c r="Q28" s="247" t="s">
        <v>12</v>
      </c>
      <c r="R28" s="248" t="s">
        <v>13</v>
      </c>
      <c r="S28" s="249"/>
      <c r="T28" s="250"/>
    </row>
    <row r="29" spans="1:20" ht="13.8">
      <c r="A29" s="251">
        <v>1</v>
      </c>
      <c r="B29" s="251"/>
      <c r="C29" s="252"/>
      <c r="D29" s="253" t="s">
        <v>595</v>
      </c>
      <c r="E29" s="254" t="s">
        <v>819</v>
      </c>
      <c r="F29" s="270" t="s">
        <v>820</v>
      </c>
      <c r="G29" s="256" t="s">
        <v>821</v>
      </c>
      <c r="H29" s="256" t="s">
        <v>198</v>
      </c>
      <c r="I29" s="256" t="s">
        <v>197</v>
      </c>
      <c r="J29" s="257"/>
      <c r="K29" s="258">
        <v>12.67</v>
      </c>
      <c r="L29" s="234">
        <v>0.7</v>
      </c>
      <c r="M29" s="262">
        <v>0.127</v>
      </c>
      <c r="N29" s="261"/>
      <c r="O29" s="234"/>
      <c r="P29" s="262"/>
      <c r="Q29" s="263" t="str">
        <f t="shared" ref="Q29:Q35" si="2">IF(ISBLANK(K29),"",IF(K29&gt;14.94,"",IF(K29&lt;=11.4,"TSM",IF(K29&lt;=11.84,"SM",IF(K29&lt;=12.4,"KSM",IF(K29&lt;=13.04,"I A",IF(K29&lt;=13.84,"II A",IF(K29&lt;=14.94,"III A"))))))))</f>
        <v>I A</v>
      </c>
      <c r="R29" s="256" t="s">
        <v>822</v>
      </c>
      <c r="S29" s="264" t="s">
        <v>167</v>
      </c>
      <c r="T29" s="92" t="s">
        <v>823</v>
      </c>
    </row>
    <row r="30" spans="1:20" ht="13.8">
      <c r="A30" s="251">
        <v>2</v>
      </c>
      <c r="B30" s="251"/>
      <c r="C30" s="252"/>
      <c r="D30" s="253" t="s">
        <v>824</v>
      </c>
      <c r="E30" s="254" t="s">
        <v>825</v>
      </c>
      <c r="F30" s="270" t="s">
        <v>826</v>
      </c>
      <c r="G30" s="256" t="s">
        <v>73</v>
      </c>
      <c r="H30" s="256"/>
      <c r="I30" s="256"/>
      <c r="J30" s="257"/>
      <c r="K30" s="258">
        <v>12.93</v>
      </c>
      <c r="L30" s="234">
        <v>0.7</v>
      </c>
      <c r="M30" s="262">
        <v>0.22800000000000001</v>
      </c>
      <c r="N30" s="261"/>
      <c r="O30" s="234"/>
      <c r="P30" s="262"/>
      <c r="Q30" s="263" t="str">
        <f t="shared" si="2"/>
        <v>I A</v>
      </c>
      <c r="R30" s="256"/>
      <c r="S30" s="264"/>
      <c r="T30" s="92"/>
    </row>
    <row r="31" spans="1:20" ht="13.8">
      <c r="A31" s="251">
        <v>3</v>
      </c>
      <c r="B31" s="251"/>
      <c r="C31" s="252"/>
      <c r="D31" s="253" t="s">
        <v>827</v>
      </c>
      <c r="E31" s="254" t="s">
        <v>828</v>
      </c>
      <c r="F31" s="270" t="s">
        <v>829</v>
      </c>
      <c r="G31" s="256" t="s">
        <v>181</v>
      </c>
      <c r="H31" s="256" t="s">
        <v>67</v>
      </c>
      <c r="I31" s="256"/>
      <c r="J31" s="257"/>
      <c r="K31" s="258">
        <v>13.27</v>
      </c>
      <c r="L31" s="234">
        <v>0.7</v>
      </c>
      <c r="M31" s="262">
        <v>0.309</v>
      </c>
      <c r="N31" s="261"/>
      <c r="O31" s="234"/>
      <c r="P31" s="262"/>
      <c r="Q31" s="263" t="str">
        <f t="shared" si="2"/>
        <v>II A</v>
      </c>
      <c r="R31" s="256" t="s">
        <v>446</v>
      </c>
      <c r="S31" s="264" t="s">
        <v>830</v>
      </c>
      <c r="T31" s="92"/>
    </row>
    <row r="32" spans="1:20" ht="13.8">
      <c r="A32" s="251">
        <v>4</v>
      </c>
      <c r="B32" s="251"/>
      <c r="C32" s="252"/>
      <c r="D32" s="253" t="s">
        <v>831</v>
      </c>
      <c r="E32" s="254" t="s">
        <v>832</v>
      </c>
      <c r="F32" s="270" t="s">
        <v>833</v>
      </c>
      <c r="G32" s="256" t="s">
        <v>181</v>
      </c>
      <c r="H32" s="256" t="s">
        <v>67</v>
      </c>
      <c r="I32" s="256" t="s">
        <v>426</v>
      </c>
      <c r="J32" s="257"/>
      <c r="K32" s="258">
        <v>13.43</v>
      </c>
      <c r="L32" s="234">
        <v>0.7</v>
      </c>
      <c r="M32" s="262">
        <v>0.27400000000000002</v>
      </c>
      <c r="N32" s="261"/>
      <c r="O32" s="234"/>
      <c r="P32" s="262"/>
      <c r="Q32" s="263" t="str">
        <f t="shared" si="2"/>
        <v>II A</v>
      </c>
      <c r="R32" s="256" t="s">
        <v>502</v>
      </c>
      <c r="S32" s="264" t="s">
        <v>834</v>
      </c>
      <c r="T32" s="92"/>
    </row>
    <row r="33" spans="1:20" ht="13.8">
      <c r="A33" s="251">
        <v>5</v>
      </c>
      <c r="B33" s="251"/>
      <c r="C33" s="252"/>
      <c r="D33" s="253" t="s">
        <v>835</v>
      </c>
      <c r="E33" s="254" t="s">
        <v>836</v>
      </c>
      <c r="F33" s="270" t="s">
        <v>837</v>
      </c>
      <c r="G33" s="256" t="s">
        <v>139</v>
      </c>
      <c r="H33" s="256" t="s">
        <v>88</v>
      </c>
      <c r="I33" s="256" t="s">
        <v>89</v>
      </c>
      <c r="J33" s="257"/>
      <c r="K33" s="258">
        <v>13.64</v>
      </c>
      <c r="L33" s="234">
        <v>0.7</v>
      </c>
      <c r="M33" s="262">
        <v>0.186</v>
      </c>
      <c r="N33" s="261"/>
      <c r="O33" s="234"/>
      <c r="P33" s="262"/>
      <c r="Q33" s="263" t="str">
        <f t="shared" si="2"/>
        <v>II A</v>
      </c>
      <c r="R33" s="256" t="s">
        <v>90</v>
      </c>
      <c r="S33" s="264" t="s">
        <v>838</v>
      </c>
      <c r="T33" s="92"/>
    </row>
    <row r="34" spans="1:20" ht="13.8">
      <c r="A34" s="251">
        <v>6</v>
      </c>
      <c r="B34" s="251"/>
      <c r="C34" s="252"/>
      <c r="D34" s="253" t="s">
        <v>384</v>
      </c>
      <c r="E34" s="254" t="s">
        <v>839</v>
      </c>
      <c r="F34" s="270" t="s">
        <v>840</v>
      </c>
      <c r="G34" s="256" t="s">
        <v>453</v>
      </c>
      <c r="H34" s="256" t="s">
        <v>454</v>
      </c>
      <c r="I34" s="256" t="s">
        <v>455</v>
      </c>
      <c r="J34" s="257"/>
      <c r="K34" s="258">
        <v>13.97</v>
      </c>
      <c r="L34" s="234">
        <v>0.7</v>
      </c>
      <c r="M34" s="262">
        <v>0.123</v>
      </c>
      <c r="N34" s="261"/>
      <c r="O34" s="234"/>
      <c r="P34" s="262"/>
      <c r="Q34" s="263" t="str">
        <f t="shared" si="2"/>
        <v>III A</v>
      </c>
      <c r="R34" s="256" t="s">
        <v>817</v>
      </c>
      <c r="S34" s="264" t="s">
        <v>841</v>
      </c>
      <c r="T34" s="92"/>
    </row>
    <row r="35" spans="1:20" ht="13.8">
      <c r="A35" s="251">
        <v>7</v>
      </c>
      <c r="B35" s="251"/>
      <c r="C35" s="252"/>
      <c r="D35" s="253" t="s">
        <v>842</v>
      </c>
      <c r="E35" s="254" t="s">
        <v>843</v>
      </c>
      <c r="F35" s="270" t="s">
        <v>582</v>
      </c>
      <c r="G35" s="256" t="s">
        <v>655</v>
      </c>
      <c r="H35" s="256" t="s">
        <v>656</v>
      </c>
      <c r="I35" s="256"/>
      <c r="J35" s="257"/>
      <c r="K35" s="258">
        <v>14.21</v>
      </c>
      <c r="L35" s="234">
        <v>0.7</v>
      </c>
      <c r="M35" s="262">
        <v>0.17899999999999999</v>
      </c>
      <c r="N35" s="261"/>
      <c r="O35" s="234"/>
      <c r="P35" s="262"/>
      <c r="Q35" s="263" t="str">
        <f t="shared" si="2"/>
        <v>III A</v>
      </c>
      <c r="R35" s="256" t="s">
        <v>844</v>
      </c>
      <c r="S35" s="264" t="s">
        <v>814</v>
      </c>
      <c r="T35" s="92"/>
    </row>
    <row r="37" spans="1:20" ht="14.4">
      <c r="E37" s="9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5.44140625" style="96" hidden="1" customWidth="1"/>
    <col min="4" max="4" width="9.44140625" style="95" customWidth="1"/>
    <col min="5" max="5" width="14.44140625" style="90" customWidth="1"/>
    <col min="6" max="6" width="9.33203125" style="94" customWidth="1"/>
    <col min="7" max="7" width="9.33203125" style="90" customWidth="1"/>
    <col min="8" max="8" width="10.5546875" style="90" customWidth="1"/>
    <col min="9" max="9" width="10.6640625" style="90" customWidth="1"/>
    <col min="10" max="10" width="5.44140625" style="92" customWidth="1"/>
    <col min="11" max="11" width="8.33203125" style="93" customWidth="1"/>
    <col min="12" max="12" width="4" style="93" customWidth="1"/>
    <col min="13" max="13" width="5.44140625" style="93" customWidth="1"/>
    <col min="14" max="14" width="2.44140625" style="93" hidden="1" customWidth="1"/>
    <col min="15" max="15" width="6" style="93" hidden="1" customWidth="1"/>
    <col min="16" max="16" width="4" style="93" hidden="1" customWidth="1"/>
    <col min="17" max="17" width="4.6640625" style="93" hidden="1" customWidth="1"/>
    <col min="18" max="18" width="4.44140625" style="92" hidden="1" customWidth="1"/>
    <col min="19" max="19" width="22.33203125" style="90" customWidth="1"/>
    <col min="20" max="20" width="5.109375" style="455" hidden="1" customWidth="1"/>
    <col min="21" max="21" width="3.6640625" style="90" hidden="1" customWidth="1"/>
    <col min="22" max="22" width="3.33203125" style="90" customWidth="1"/>
    <col min="23" max="16384" width="9.109375" style="90"/>
  </cols>
  <sheetData>
    <row r="1" spans="1:21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134"/>
      <c r="R1" s="92"/>
      <c r="T1" s="453"/>
    </row>
    <row r="2" spans="1:21" s="126" customFormat="1" ht="22.95" customHeight="1">
      <c r="A2" s="6" t="s">
        <v>61</v>
      </c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9"/>
      <c r="R2" s="128"/>
      <c r="S2" s="8" t="s">
        <v>14</v>
      </c>
      <c r="T2" s="454"/>
    </row>
    <row r="3" spans="1:21" ht="15" customHeight="1">
      <c r="A3" s="125"/>
      <c r="C3" s="125"/>
      <c r="S3" s="16" t="s">
        <v>1092</v>
      </c>
    </row>
    <row r="4" spans="1:21" ht="15.75" customHeight="1">
      <c r="B4" s="11"/>
      <c r="D4" s="124" t="s">
        <v>1355</v>
      </c>
      <c r="F4" s="123"/>
      <c r="S4" s="122"/>
    </row>
    <row r="5" spans="1:21" ht="13.8" thickBot="1">
      <c r="C5" s="121"/>
      <c r="D5" s="120"/>
      <c r="E5" s="119">
        <v>1</v>
      </c>
      <c r="F5" s="118" t="s">
        <v>261</v>
      </c>
      <c r="G5" s="117">
        <v>7</v>
      </c>
      <c r="H5" s="116"/>
    </row>
    <row r="6" spans="1:21" s="106" customFormat="1" ht="21" thickBot="1">
      <c r="A6" s="241" t="s">
        <v>60</v>
      </c>
      <c r="B6" s="205" t="s">
        <v>16</v>
      </c>
      <c r="C6" s="319" t="s">
        <v>2</v>
      </c>
      <c r="D6" s="243" t="s">
        <v>3</v>
      </c>
      <c r="E6" s="244" t="s">
        <v>4</v>
      </c>
      <c r="F6" s="245" t="s">
        <v>5</v>
      </c>
      <c r="G6" s="246" t="s">
        <v>6</v>
      </c>
      <c r="H6" s="246" t="s">
        <v>761</v>
      </c>
      <c r="I6" s="246" t="s">
        <v>8</v>
      </c>
      <c r="J6" s="245" t="s">
        <v>9</v>
      </c>
      <c r="K6" s="246" t="s">
        <v>258</v>
      </c>
      <c r="L6" s="246" t="s">
        <v>589</v>
      </c>
      <c r="M6" s="246" t="s">
        <v>354</v>
      </c>
      <c r="N6" s="246"/>
      <c r="O6" s="246"/>
      <c r="P6" s="246"/>
      <c r="Q6" s="246"/>
      <c r="R6" s="247" t="s">
        <v>12</v>
      </c>
      <c r="S6" s="248" t="s">
        <v>13</v>
      </c>
      <c r="T6" s="474"/>
    </row>
    <row r="7" spans="1:21" ht="13.95" customHeight="1">
      <c r="A7" s="251">
        <v>1</v>
      </c>
      <c r="B7" s="251"/>
      <c r="C7" s="252"/>
      <c r="D7" s="253" t="s">
        <v>899</v>
      </c>
      <c r="E7" s="254" t="s">
        <v>900</v>
      </c>
      <c r="F7" s="270" t="s">
        <v>901</v>
      </c>
      <c r="G7" s="256" t="s">
        <v>35</v>
      </c>
      <c r="H7" s="256" t="s">
        <v>36</v>
      </c>
      <c r="I7" s="256" t="s">
        <v>37</v>
      </c>
      <c r="J7" s="257"/>
      <c r="K7" s="478">
        <v>22.62</v>
      </c>
      <c r="L7" s="479">
        <v>0.4</v>
      </c>
      <c r="M7" s="480">
        <v>0.20200000000000001</v>
      </c>
      <c r="N7" s="480"/>
      <c r="O7" s="478"/>
      <c r="P7" s="479"/>
      <c r="Q7" s="480"/>
      <c r="R7" s="481" t="str">
        <f t="shared" ref="R7:R12" si="0">IF(ISBLANK(K7),"",IF(K7&gt;27,"",IF(K7&lt;=20.75,"TSM",IF(K7&lt;=21.35,"SM",IF(K7&lt;=22.1,"KSM",IF(K7&lt;=23.1,"I A",IF(K7&lt;=24.7,"II A",IF(K7&lt;=27,"III A"))))))))</f>
        <v>I A</v>
      </c>
      <c r="S7" s="256" t="s">
        <v>38</v>
      </c>
      <c r="T7" s="92" t="s">
        <v>167</v>
      </c>
      <c r="U7" s="198"/>
    </row>
    <row r="8" spans="1:21" ht="13.95" customHeight="1">
      <c r="A8" s="251">
        <v>2</v>
      </c>
      <c r="B8" s="251"/>
      <c r="C8" s="252"/>
      <c r="D8" s="253" t="s">
        <v>537</v>
      </c>
      <c r="E8" s="254" t="s">
        <v>538</v>
      </c>
      <c r="F8" s="270" t="s">
        <v>539</v>
      </c>
      <c r="G8" s="256" t="s">
        <v>21</v>
      </c>
      <c r="H8" s="256" t="s">
        <v>22</v>
      </c>
      <c r="I8" s="256"/>
      <c r="J8" s="257"/>
      <c r="K8" s="478">
        <v>23.35</v>
      </c>
      <c r="L8" s="479">
        <v>0.4</v>
      </c>
      <c r="M8" s="480">
        <v>0.13700000000000001</v>
      </c>
      <c r="N8" s="480"/>
      <c r="O8" s="478"/>
      <c r="P8" s="479"/>
      <c r="Q8" s="480"/>
      <c r="R8" s="481" t="str">
        <f t="shared" si="0"/>
        <v>II A</v>
      </c>
      <c r="S8" s="256" t="s">
        <v>540</v>
      </c>
      <c r="T8" s="92" t="s">
        <v>167</v>
      </c>
      <c r="U8" s="198" t="s">
        <v>1356</v>
      </c>
    </row>
    <row r="9" spans="1:21" ht="13.95" customHeight="1">
      <c r="A9" s="251">
        <v>3</v>
      </c>
      <c r="B9" s="251"/>
      <c r="C9" s="252"/>
      <c r="D9" s="253" t="s">
        <v>722</v>
      </c>
      <c r="E9" s="254" t="s">
        <v>723</v>
      </c>
      <c r="F9" s="270" t="s">
        <v>724</v>
      </c>
      <c r="G9" s="256" t="s">
        <v>152</v>
      </c>
      <c r="H9" s="256" t="s">
        <v>153</v>
      </c>
      <c r="I9" s="256" t="s">
        <v>340</v>
      </c>
      <c r="J9" s="257"/>
      <c r="K9" s="478">
        <v>23.44</v>
      </c>
      <c r="L9" s="479">
        <v>0.4</v>
      </c>
      <c r="M9" s="480">
        <v>0.22800000000000001</v>
      </c>
      <c r="N9" s="480"/>
      <c r="O9" s="478"/>
      <c r="P9" s="479"/>
      <c r="Q9" s="480"/>
      <c r="R9" s="481" t="str">
        <f t="shared" si="0"/>
        <v>II A</v>
      </c>
      <c r="S9" s="256" t="s">
        <v>725</v>
      </c>
      <c r="T9" s="92" t="s">
        <v>1357</v>
      </c>
      <c r="U9" s="198"/>
    </row>
    <row r="10" spans="1:21" ht="13.95" customHeight="1">
      <c r="A10" s="251">
        <v>4</v>
      </c>
      <c r="B10" s="251"/>
      <c r="C10" s="252"/>
      <c r="D10" s="253" t="s">
        <v>515</v>
      </c>
      <c r="E10" s="254" t="s">
        <v>877</v>
      </c>
      <c r="F10" s="270" t="s">
        <v>878</v>
      </c>
      <c r="G10" s="256" t="s">
        <v>181</v>
      </c>
      <c r="H10" s="256" t="s">
        <v>67</v>
      </c>
      <c r="I10" s="256"/>
      <c r="J10" s="257"/>
      <c r="K10" s="478">
        <v>24.96</v>
      </c>
      <c r="L10" s="479">
        <v>0.4</v>
      </c>
      <c r="M10" s="480">
        <v>0.21099999999999999</v>
      </c>
      <c r="N10" s="480"/>
      <c r="O10" s="478"/>
      <c r="P10" s="479"/>
      <c r="Q10" s="480"/>
      <c r="R10" s="481" t="str">
        <f t="shared" si="0"/>
        <v>III A</v>
      </c>
      <c r="S10" s="256" t="s">
        <v>208</v>
      </c>
      <c r="T10" s="92" t="s">
        <v>1358</v>
      </c>
      <c r="U10" s="482">
        <v>22.75</v>
      </c>
    </row>
    <row r="11" spans="1:21" ht="13.95" customHeight="1">
      <c r="A11" s="251">
        <v>5</v>
      </c>
      <c r="B11" s="251"/>
      <c r="C11" s="252"/>
      <c r="D11" s="253" t="s">
        <v>1296</v>
      </c>
      <c r="E11" s="254" t="s">
        <v>1359</v>
      </c>
      <c r="F11" s="270" t="s">
        <v>1360</v>
      </c>
      <c r="G11" s="256" t="s">
        <v>1361</v>
      </c>
      <c r="H11" s="256" t="s">
        <v>1362</v>
      </c>
      <c r="I11" s="256"/>
      <c r="J11" s="257"/>
      <c r="K11" s="478">
        <v>25.41</v>
      </c>
      <c r="L11" s="479">
        <v>0.4</v>
      </c>
      <c r="M11" s="480">
        <v>0.19500000000000001</v>
      </c>
      <c r="N11" s="480"/>
      <c r="O11" s="478"/>
      <c r="P11" s="479"/>
      <c r="Q11" s="480"/>
      <c r="R11" s="481" t="str">
        <f t="shared" si="0"/>
        <v>III A</v>
      </c>
      <c r="S11" s="256" t="s">
        <v>1363</v>
      </c>
      <c r="T11" s="92" t="s">
        <v>1364</v>
      </c>
      <c r="U11" s="198"/>
    </row>
    <row r="12" spans="1:21" ht="13.95" customHeight="1">
      <c r="A12" s="251">
        <v>6</v>
      </c>
      <c r="B12" s="251"/>
      <c r="C12" s="252"/>
      <c r="D12" s="253" t="s">
        <v>457</v>
      </c>
      <c r="E12" s="254" t="s">
        <v>1365</v>
      </c>
      <c r="F12" s="270" t="s">
        <v>1366</v>
      </c>
      <c r="G12" s="256" t="s">
        <v>453</v>
      </c>
      <c r="H12" s="256" t="s">
        <v>454</v>
      </c>
      <c r="I12" s="256" t="s">
        <v>455</v>
      </c>
      <c r="J12" s="257"/>
      <c r="K12" s="478">
        <v>25.74</v>
      </c>
      <c r="L12" s="479">
        <v>0.4</v>
      </c>
      <c r="M12" s="480">
        <v>0.20399999999999999</v>
      </c>
      <c r="N12" s="480"/>
      <c r="O12" s="478"/>
      <c r="P12" s="479"/>
      <c r="Q12" s="480"/>
      <c r="R12" s="481" t="str">
        <f t="shared" si="0"/>
        <v>III A</v>
      </c>
      <c r="S12" s="256" t="s">
        <v>817</v>
      </c>
      <c r="T12" s="92" t="s">
        <v>1367</v>
      </c>
      <c r="U12" s="198"/>
    </row>
    <row r="13" spans="1:21" ht="3.75" customHeight="1">
      <c r="B13" s="11"/>
    </row>
    <row r="14" spans="1:21" ht="13.8" thickBot="1">
      <c r="C14" s="121"/>
      <c r="D14" s="120"/>
      <c r="E14" s="119">
        <v>2</v>
      </c>
      <c r="F14" s="118" t="s">
        <v>261</v>
      </c>
      <c r="G14" s="117">
        <v>7</v>
      </c>
      <c r="H14" s="116"/>
    </row>
    <row r="15" spans="1:21" s="106" customFormat="1" ht="21" thickBot="1">
      <c r="A15" s="241" t="s">
        <v>60</v>
      </c>
      <c r="B15" s="205" t="s">
        <v>16</v>
      </c>
      <c r="C15" s="319" t="s">
        <v>2</v>
      </c>
      <c r="D15" s="243" t="s">
        <v>3</v>
      </c>
      <c r="E15" s="244" t="s">
        <v>4</v>
      </c>
      <c r="F15" s="245" t="s">
        <v>5</v>
      </c>
      <c r="G15" s="246" t="s">
        <v>6</v>
      </c>
      <c r="H15" s="246" t="s">
        <v>761</v>
      </c>
      <c r="I15" s="246" t="s">
        <v>8</v>
      </c>
      <c r="J15" s="245" t="s">
        <v>9</v>
      </c>
      <c r="K15" s="246" t="s">
        <v>258</v>
      </c>
      <c r="L15" s="246" t="s">
        <v>589</v>
      </c>
      <c r="M15" s="246" t="s">
        <v>354</v>
      </c>
      <c r="N15" s="246"/>
      <c r="O15" s="246"/>
      <c r="P15" s="246"/>
      <c r="Q15" s="246"/>
      <c r="R15" s="247" t="s">
        <v>12</v>
      </c>
      <c r="S15" s="248" t="s">
        <v>13</v>
      </c>
      <c r="T15" s="474"/>
    </row>
    <row r="16" spans="1:21" ht="13.95" customHeight="1">
      <c r="A16" s="251">
        <v>1</v>
      </c>
      <c r="B16" s="251"/>
      <c r="C16" s="252"/>
      <c r="D16" s="253" t="s">
        <v>275</v>
      </c>
      <c r="E16" s="254" t="s">
        <v>564</v>
      </c>
      <c r="F16" s="270" t="s">
        <v>565</v>
      </c>
      <c r="G16" s="256" t="s">
        <v>50</v>
      </c>
      <c r="H16" s="256" t="s">
        <v>51</v>
      </c>
      <c r="I16" s="256" t="s">
        <v>52</v>
      </c>
      <c r="J16" s="257"/>
      <c r="K16" s="478">
        <v>23.28</v>
      </c>
      <c r="L16" s="479">
        <v>2.1</v>
      </c>
      <c r="M16" s="480">
        <v>0.15</v>
      </c>
      <c r="N16" s="480"/>
      <c r="O16" s="478"/>
      <c r="P16" s="479"/>
      <c r="Q16" s="480"/>
      <c r="R16" s="481" t="str">
        <f>IF(ISBLANK(K16),"",IF(K16&gt;27,"",IF(K16&lt;=20.75,"TSM",IF(K16&lt;=21.35,"SM",IF(K16&lt;=22.1,"KSM",IF(K16&lt;=23.1,"I A",IF(K16&lt;=24.7,"II A",IF(K16&lt;=27,"III A"))))))))</f>
        <v>II A</v>
      </c>
      <c r="S16" s="256" t="s">
        <v>566</v>
      </c>
      <c r="T16" s="92" t="s">
        <v>167</v>
      </c>
      <c r="U16" s="198"/>
    </row>
    <row r="17" spans="1:21" ht="13.95" customHeight="1">
      <c r="A17" s="251">
        <v>2</v>
      </c>
      <c r="B17" s="251"/>
      <c r="C17" s="252"/>
      <c r="D17" s="253" t="s">
        <v>1296</v>
      </c>
      <c r="E17" s="254" t="s">
        <v>1368</v>
      </c>
      <c r="F17" s="270" t="s">
        <v>1369</v>
      </c>
      <c r="G17" s="256" t="s">
        <v>21</v>
      </c>
      <c r="H17" s="256" t="s">
        <v>22</v>
      </c>
      <c r="I17" s="256"/>
      <c r="J17" s="257"/>
      <c r="K17" s="478">
        <v>24.35</v>
      </c>
      <c r="L17" s="479">
        <v>2.1</v>
      </c>
      <c r="M17" s="480">
        <v>0.161</v>
      </c>
      <c r="N17" s="480"/>
      <c r="O17" s="478"/>
      <c r="P17" s="479"/>
      <c r="Q17" s="480"/>
      <c r="R17" s="481" t="str">
        <f>IF(ISBLANK(K17),"",IF(K17&gt;27,"",IF(K17&lt;=20.75,"TSM",IF(K17&lt;=21.35,"SM",IF(K17&lt;=22.1,"KSM",IF(K17&lt;=23.1,"I A",IF(K17&lt;=24.7,"II A",IF(K17&lt;=27,"III A"))))))))</f>
        <v>II A</v>
      </c>
      <c r="S17" s="256" t="s">
        <v>540</v>
      </c>
      <c r="T17" s="92" t="s">
        <v>1370</v>
      </c>
      <c r="U17" s="198"/>
    </row>
    <row r="18" spans="1:21" ht="13.95" customHeight="1">
      <c r="A18" s="251">
        <v>3</v>
      </c>
      <c r="B18" s="251"/>
      <c r="C18" s="252"/>
      <c r="D18" s="253" t="s">
        <v>499</v>
      </c>
      <c r="E18" s="254" t="s">
        <v>507</v>
      </c>
      <c r="F18" s="270" t="s">
        <v>508</v>
      </c>
      <c r="G18" s="256" t="s">
        <v>224</v>
      </c>
      <c r="H18" s="256" t="s">
        <v>223</v>
      </c>
      <c r="I18" s="256" t="s">
        <v>222</v>
      </c>
      <c r="J18" s="257"/>
      <c r="K18" s="478">
        <v>24.59</v>
      </c>
      <c r="L18" s="479">
        <v>2.1</v>
      </c>
      <c r="M18" s="480">
        <v>0.24099999999999999</v>
      </c>
      <c r="N18" s="480"/>
      <c r="O18" s="478"/>
      <c r="P18" s="479"/>
      <c r="Q18" s="480"/>
      <c r="R18" s="481" t="str">
        <f>IF(ISBLANK(K18),"",IF(K18&gt;27,"",IF(K18&lt;=20.75,"TSM",IF(K18&lt;=21.35,"SM",IF(K18&lt;=22.1,"KSM",IF(K18&lt;=23.1,"I A",IF(K18&lt;=24.7,"II A",IF(K18&lt;=27,"III A"))))))))</f>
        <v>II A</v>
      </c>
      <c r="S18" s="256" t="s">
        <v>269</v>
      </c>
      <c r="T18" s="92" t="s">
        <v>1357</v>
      </c>
      <c r="U18" s="198"/>
    </row>
    <row r="19" spans="1:21" ht="13.95" customHeight="1">
      <c r="A19" s="251">
        <v>5</v>
      </c>
      <c r="B19" s="251"/>
      <c r="C19" s="252"/>
      <c r="D19" s="253" t="s">
        <v>515</v>
      </c>
      <c r="E19" s="254" t="s">
        <v>516</v>
      </c>
      <c r="F19" s="270" t="s">
        <v>517</v>
      </c>
      <c r="G19" s="256" t="s">
        <v>152</v>
      </c>
      <c r="H19" s="256" t="s">
        <v>153</v>
      </c>
      <c r="I19" s="256" t="s">
        <v>340</v>
      </c>
      <c r="J19" s="257"/>
      <c r="K19" s="478">
        <v>24.84</v>
      </c>
      <c r="L19" s="479">
        <v>2.1</v>
      </c>
      <c r="M19" s="480">
        <v>0.185</v>
      </c>
      <c r="N19" s="480"/>
      <c r="O19" s="478"/>
      <c r="P19" s="479"/>
      <c r="Q19" s="480"/>
      <c r="R19" s="481" t="str">
        <f>IF(ISBLANK(K19),"",IF(K19&gt;27,"",IF(K19&lt;=20.75,"TSM",IF(K19&lt;=21.35,"SM",IF(K19&lt;=22.1,"KSM",IF(K19&lt;=23.1,"I A",IF(K19&lt;=24.7,"II A",IF(K19&lt;=27,"III A"))))))))</f>
        <v>III A</v>
      </c>
      <c r="S19" s="256" t="s">
        <v>518</v>
      </c>
      <c r="T19" s="92" t="s">
        <v>1371</v>
      </c>
      <c r="U19" s="198"/>
    </row>
    <row r="20" spans="1:21" ht="13.95" customHeight="1">
      <c r="A20" s="251">
        <v>6</v>
      </c>
      <c r="B20" s="251"/>
      <c r="C20" s="252"/>
      <c r="D20" s="253" t="s">
        <v>866</v>
      </c>
      <c r="E20" s="254" t="s">
        <v>867</v>
      </c>
      <c r="F20" s="270" t="s">
        <v>868</v>
      </c>
      <c r="G20" s="256" t="s">
        <v>453</v>
      </c>
      <c r="H20" s="256" t="s">
        <v>454</v>
      </c>
      <c r="I20" s="256" t="s">
        <v>455</v>
      </c>
      <c r="J20" s="257"/>
      <c r="K20" s="478">
        <v>25.16</v>
      </c>
      <c r="L20" s="479">
        <v>2.1</v>
      </c>
      <c r="M20" s="480">
        <v>0.26400000000000001</v>
      </c>
      <c r="N20" s="480"/>
      <c r="O20" s="478"/>
      <c r="P20" s="479"/>
      <c r="Q20" s="480"/>
      <c r="R20" s="481" t="str">
        <f>IF(ISBLANK(K20),"",IF(K20&gt;27,"",IF(K20&lt;=20.75,"TSM",IF(K20&lt;=21.35,"SM",IF(K20&lt;=22.1,"KSM",IF(K20&lt;=23.1,"I A",IF(K20&lt;=24.7,"II A",IF(K20&lt;=27,"III A"))))))))</f>
        <v>III A</v>
      </c>
      <c r="S20" s="256" t="s">
        <v>558</v>
      </c>
      <c r="T20" s="92" t="s">
        <v>1372</v>
      </c>
      <c r="U20" s="198"/>
    </row>
    <row r="21" spans="1:21" ht="3.75" customHeight="1">
      <c r="B21" s="11"/>
    </row>
    <row r="22" spans="1:21" ht="13.8" thickBot="1">
      <c r="C22" s="121"/>
      <c r="D22" s="120"/>
      <c r="E22" s="119">
        <v>3</v>
      </c>
      <c r="F22" s="118" t="s">
        <v>261</v>
      </c>
      <c r="G22" s="117">
        <v>7</v>
      </c>
      <c r="H22" s="116"/>
    </row>
    <row r="23" spans="1:21" s="106" customFormat="1" ht="21" thickBot="1">
      <c r="A23" s="241" t="s">
        <v>60</v>
      </c>
      <c r="B23" s="205" t="s">
        <v>16</v>
      </c>
      <c r="C23" s="319" t="s">
        <v>2</v>
      </c>
      <c r="D23" s="243" t="s">
        <v>3</v>
      </c>
      <c r="E23" s="244" t="s">
        <v>4</v>
      </c>
      <c r="F23" s="245" t="s">
        <v>5</v>
      </c>
      <c r="G23" s="246" t="s">
        <v>6</v>
      </c>
      <c r="H23" s="246" t="s">
        <v>761</v>
      </c>
      <c r="I23" s="246" t="s">
        <v>8</v>
      </c>
      <c r="J23" s="245" t="s">
        <v>9</v>
      </c>
      <c r="K23" s="246" t="s">
        <v>258</v>
      </c>
      <c r="L23" s="246" t="s">
        <v>589</v>
      </c>
      <c r="M23" s="246" t="s">
        <v>354</v>
      </c>
      <c r="N23" s="246"/>
      <c r="O23" s="246"/>
      <c r="P23" s="246"/>
      <c r="Q23" s="246"/>
      <c r="R23" s="247" t="s">
        <v>12</v>
      </c>
      <c r="S23" s="248" t="s">
        <v>13</v>
      </c>
      <c r="T23" s="474"/>
    </row>
    <row r="24" spans="1:21" ht="13.95" customHeight="1">
      <c r="A24" s="251">
        <v>1</v>
      </c>
      <c r="B24" s="251"/>
      <c r="C24" s="252"/>
      <c r="D24" s="253" t="s">
        <v>457</v>
      </c>
      <c r="E24" s="254" t="s">
        <v>847</v>
      </c>
      <c r="F24" s="270" t="s">
        <v>848</v>
      </c>
      <c r="G24" s="256" t="s">
        <v>95</v>
      </c>
      <c r="H24" s="256" t="s">
        <v>67</v>
      </c>
      <c r="I24" s="256" t="s">
        <v>131</v>
      </c>
      <c r="J24" s="257"/>
      <c r="K24" s="478">
        <v>22.71</v>
      </c>
      <c r="L24" s="479">
        <v>1.2</v>
      </c>
      <c r="M24" s="480">
        <v>0.16200000000000001</v>
      </c>
      <c r="N24" s="480"/>
      <c r="O24" s="478"/>
      <c r="P24" s="479"/>
      <c r="Q24" s="480"/>
      <c r="R24" s="481" t="str">
        <f t="shared" ref="R24:R29" si="1">IF(ISBLANK(K24),"",IF(K24&gt;27,"",IF(K24&lt;=20.75,"TSM",IF(K24&lt;=21.35,"SM",IF(K24&lt;=22.1,"KSM",IF(K24&lt;=23.1,"I A",IF(K24&lt;=24.7,"II A",IF(K24&lt;=27,"III A"))))))))</f>
        <v>I A</v>
      </c>
      <c r="S24" s="256" t="s">
        <v>849</v>
      </c>
      <c r="T24" s="92" t="s">
        <v>1373</v>
      </c>
      <c r="U24" s="198"/>
    </row>
    <row r="25" spans="1:21" ht="13.95" customHeight="1">
      <c r="A25" s="251">
        <v>2</v>
      </c>
      <c r="B25" s="251"/>
      <c r="C25" s="252"/>
      <c r="D25" s="253" t="s">
        <v>1374</v>
      </c>
      <c r="E25" s="254" t="s">
        <v>1375</v>
      </c>
      <c r="F25" s="270" t="s">
        <v>1376</v>
      </c>
      <c r="G25" s="256" t="s">
        <v>192</v>
      </c>
      <c r="H25" s="256" t="s">
        <v>1377</v>
      </c>
      <c r="I25" s="256" t="s">
        <v>146</v>
      </c>
      <c r="J25" s="257"/>
      <c r="K25" s="478">
        <v>23.12</v>
      </c>
      <c r="L25" s="479">
        <v>1.2</v>
      </c>
      <c r="M25" s="480">
        <v>0.183</v>
      </c>
      <c r="N25" s="480"/>
      <c r="O25" s="478"/>
      <c r="P25" s="479"/>
      <c r="Q25" s="480"/>
      <c r="R25" s="481" t="str">
        <f t="shared" si="1"/>
        <v>II A</v>
      </c>
      <c r="S25" s="256" t="s">
        <v>1378</v>
      </c>
      <c r="T25" s="92"/>
      <c r="U25" s="198"/>
    </row>
    <row r="26" spans="1:21" ht="13.95" customHeight="1">
      <c r="A26" s="251">
        <v>3</v>
      </c>
      <c r="B26" s="251"/>
      <c r="C26" s="252"/>
      <c r="D26" s="253" t="s">
        <v>450</v>
      </c>
      <c r="E26" s="254" t="s">
        <v>531</v>
      </c>
      <c r="F26" s="270" t="s">
        <v>532</v>
      </c>
      <c r="G26" s="256" t="s">
        <v>369</v>
      </c>
      <c r="H26" s="256" t="s">
        <v>316</v>
      </c>
      <c r="I26" s="256" t="s">
        <v>317</v>
      </c>
      <c r="J26" s="257"/>
      <c r="K26" s="478">
        <v>23.82</v>
      </c>
      <c r="L26" s="479">
        <v>1.2</v>
      </c>
      <c r="M26" s="480">
        <v>0.28399999999999997</v>
      </c>
      <c r="N26" s="480"/>
      <c r="O26" s="478"/>
      <c r="P26" s="479"/>
      <c r="Q26" s="480"/>
      <c r="R26" s="481" t="str">
        <f t="shared" si="1"/>
        <v>II A</v>
      </c>
      <c r="S26" s="256" t="s">
        <v>533</v>
      </c>
      <c r="T26" s="92" t="s">
        <v>1379</v>
      </c>
      <c r="U26" s="198"/>
    </row>
    <row r="27" spans="1:21" ht="13.95" customHeight="1">
      <c r="A27" s="251">
        <v>4</v>
      </c>
      <c r="B27" s="251"/>
      <c r="C27" s="252"/>
      <c r="D27" s="253" t="s">
        <v>548</v>
      </c>
      <c r="E27" s="254" t="s">
        <v>331</v>
      </c>
      <c r="F27" s="270" t="s">
        <v>332</v>
      </c>
      <c r="G27" s="256" t="s">
        <v>333</v>
      </c>
      <c r="H27" s="256" t="s">
        <v>334</v>
      </c>
      <c r="I27" s="256"/>
      <c r="J27" s="257"/>
      <c r="K27" s="478">
        <v>23.88</v>
      </c>
      <c r="L27" s="479">
        <v>1.2</v>
      </c>
      <c r="M27" s="480">
        <v>0.153</v>
      </c>
      <c r="N27" s="480"/>
      <c r="O27" s="478"/>
      <c r="P27" s="479"/>
      <c r="Q27" s="480"/>
      <c r="R27" s="481" t="str">
        <f t="shared" si="1"/>
        <v>II A</v>
      </c>
      <c r="S27" s="256" t="s">
        <v>335</v>
      </c>
      <c r="T27" s="92" t="s">
        <v>1380</v>
      </c>
      <c r="U27" s="198"/>
    </row>
    <row r="28" spans="1:21" ht="13.95" customHeight="1">
      <c r="A28" s="251">
        <v>5</v>
      </c>
      <c r="B28" s="251"/>
      <c r="C28" s="252"/>
      <c r="D28" s="253" t="s">
        <v>903</v>
      </c>
      <c r="E28" s="254" t="s">
        <v>1050</v>
      </c>
      <c r="F28" s="270" t="s">
        <v>469</v>
      </c>
      <c r="G28" s="256" t="s">
        <v>453</v>
      </c>
      <c r="H28" s="256" t="s">
        <v>454</v>
      </c>
      <c r="I28" s="256" t="s">
        <v>455</v>
      </c>
      <c r="J28" s="257"/>
      <c r="K28" s="478">
        <v>25.29</v>
      </c>
      <c r="L28" s="479">
        <v>1.2</v>
      </c>
      <c r="M28" s="480">
        <v>0.23699999999999999</v>
      </c>
      <c r="N28" s="480"/>
      <c r="O28" s="478"/>
      <c r="P28" s="479"/>
      <c r="Q28" s="480"/>
      <c r="R28" s="481" t="str">
        <f t="shared" si="1"/>
        <v>III A</v>
      </c>
      <c r="S28" s="256" t="s">
        <v>558</v>
      </c>
      <c r="T28" s="92" t="s">
        <v>1381</v>
      </c>
      <c r="U28" s="198"/>
    </row>
    <row r="29" spans="1:21" ht="13.95" customHeight="1">
      <c r="A29" s="251">
        <v>6</v>
      </c>
      <c r="B29" s="251"/>
      <c r="C29" s="252"/>
      <c r="D29" s="253" t="s">
        <v>290</v>
      </c>
      <c r="E29" s="254" t="s">
        <v>480</v>
      </c>
      <c r="F29" s="270" t="s">
        <v>481</v>
      </c>
      <c r="G29" s="256" t="s">
        <v>369</v>
      </c>
      <c r="H29" s="256" t="s">
        <v>316</v>
      </c>
      <c r="I29" s="256" t="s">
        <v>317</v>
      </c>
      <c r="J29" s="257"/>
      <c r="K29" s="478">
        <v>25.52</v>
      </c>
      <c r="L29" s="479">
        <v>1.2</v>
      </c>
      <c r="M29" s="480">
        <v>0.16700000000000001</v>
      </c>
      <c r="N29" s="480"/>
      <c r="O29" s="478"/>
      <c r="P29" s="479"/>
      <c r="Q29" s="480"/>
      <c r="R29" s="481" t="str">
        <f t="shared" si="1"/>
        <v>III A</v>
      </c>
      <c r="S29" s="256" t="s">
        <v>370</v>
      </c>
      <c r="T29" s="92" t="s">
        <v>1382</v>
      </c>
      <c r="U29" s="198"/>
    </row>
    <row r="30" spans="1:21" ht="3.75" customHeight="1">
      <c r="B30" s="11"/>
    </row>
    <row r="31" spans="1:21" ht="13.8" thickBot="1">
      <c r="C31" s="121"/>
      <c r="D31" s="120"/>
      <c r="E31" s="119">
        <v>4</v>
      </c>
      <c r="F31" s="118" t="s">
        <v>261</v>
      </c>
      <c r="G31" s="117">
        <v>7</v>
      </c>
      <c r="H31" s="116"/>
    </row>
    <row r="32" spans="1:21" s="106" customFormat="1" ht="21" thickBot="1">
      <c r="A32" s="241" t="s">
        <v>60</v>
      </c>
      <c r="B32" s="205" t="s">
        <v>16</v>
      </c>
      <c r="C32" s="319" t="s">
        <v>2</v>
      </c>
      <c r="D32" s="243" t="s">
        <v>3</v>
      </c>
      <c r="E32" s="244" t="s">
        <v>4</v>
      </c>
      <c r="F32" s="245" t="s">
        <v>5</v>
      </c>
      <c r="G32" s="246" t="s">
        <v>6</v>
      </c>
      <c r="H32" s="246" t="s">
        <v>761</v>
      </c>
      <c r="I32" s="246" t="s">
        <v>8</v>
      </c>
      <c r="J32" s="245" t="s">
        <v>9</v>
      </c>
      <c r="K32" s="246" t="s">
        <v>258</v>
      </c>
      <c r="L32" s="246" t="s">
        <v>589</v>
      </c>
      <c r="M32" s="246" t="s">
        <v>354</v>
      </c>
      <c r="N32" s="246"/>
      <c r="O32" s="246"/>
      <c r="P32" s="246"/>
      <c r="Q32" s="246"/>
      <c r="R32" s="247" t="s">
        <v>12</v>
      </c>
      <c r="S32" s="248" t="s">
        <v>13</v>
      </c>
      <c r="T32" s="474"/>
    </row>
    <row r="33" spans="1:21" ht="13.95" customHeight="1">
      <c r="A33" s="251">
        <v>1</v>
      </c>
      <c r="B33" s="251"/>
      <c r="C33" s="252"/>
      <c r="D33" s="253" t="s">
        <v>476</v>
      </c>
      <c r="E33" s="254" t="s">
        <v>921</v>
      </c>
      <c r="F33" s="270" t="s">
        <v>339</v>
      </c>
      <c r="G33" s="256" t="s">
        <v>181</v>
      </c>
      <c r="H33" s="256" t="s">
        <v>67</v>
      </c>
      <c r="I33" s="256"/>
      <c r="J33" s="257"/>
      <c r="K33" s="478">
        <v>22.86</v>
      </c>
      <c r="L33" s="479">
        <v>0.8</v>
      </c>
      <c r="M33" s="480">
        <v>0.16900000000000001</v>
      </c>
      <c r="N33" s="480"/>
      <c r="O33" s="478"/>
      <c r="P33" s="479"/>
      <c r="Q33" s="480"/>
      <c r="R33" s="481" t="str">
        <f t="shared" ref="R33:R38" si="2">IF(ISBLANK(K33),"",IF(K33&gt;27,"",IF(K33&lt;=20.75,"TSM",IF(K33&lt;=21.35,"SM",IF(K33&lt;=22.1,"KSM",IF(K33&lt;=23.1,"I A",IF(K33&lt;=24.7,"II A",IF(K33&lt;=27,"III A"))))))))</f>
        <v>I A</v>
      </c>
      <c r="S33" s="256" t="s">
        <v>273</v>
      </c>
      <c r="T33" s="92" t="s">
        <v>1383</v>
      </c>
      <c r="U33" s="198"/>
    </row>
    <row r="34" spans="1:21" ht="13.95" customHeight="1">
      <c r="A34" s="251">
        <v>2</v>
      </c>
      <c r="B34" s="251"/>
      <c r="C34" s="252"/>
      <c r="D34" s="253" t="s">
        <v>862</v>
      </c>
      <c r="E34" s="254" t="s">
        <v>863</v>
      </c>
      <c r="F34" s="270" t="s">
        <v>94</v>
      </c>
      <c r="G34" s="256" t="s">
        <v>453</v>
      </c>
      <c r="H34" s="256" t="s">
        <v>454</v>
      </c>
      <c r="I34" s="256" t="s">
        <v>455</v>
      </c>
      <c r="J34" s="257"/>
      <c r="K34" s="478">
        <v>23.59</v>
      </c>
      <c r="L34" s="479">
        <v>0.8</v>
      </c>
      <c r="M34" s="480">
        <v>0.2</v>
      </c>
      <c r="N34" s="480"/>
      <c r="O34" s="478"/>
      <c r="P34" s="479"/>
      <c r="Q34" s="480"/>
      <c r="R34" s="481" t="str">
        <f t="shared" si="2"/>
        <v>II A</v>
      </c>
      <c r="S34" s="256" t="s">
        <v>558</v>
      </c>
      <c r="T34" s="92" t="s">
        <v>1384</v>
      </c>
      <c r="U34" s="198"/>
    </row>
    <row r="35" spans="1:21" ht="13.95" customHeight="1">
      <c r="A35" s="251">
        <v>3</v>
      </c>
      <c r="B35" s="251"/>
      <c r="C35" s="252"/>
      <c r="D35" s="253" t="s">
        <v>494</v>
      </c>
      <c r="E35" s="254" t="s">
        <v>584</v>
      </c>
      <c r="F35" s="270" t="s">
        <v>585</v>
      </c>
      <c r="G35" s="256" t="s">
        <v>453</v>
      </c>
      <c r="H35" s="256" t="s">
        <v>454</v>
      </c>
      <c r="I35" s="256" t="s">
        <v>455</v>
      </c>
      <c r="J35" s="257"/>
      <c r="K35" s="478">
        <v>23.97</v>
      </c>
      <c r="L35" s="479">
        <v>0.8</v>
      </c>
      <c r="M35" s="480">
        <v>0.25800000000000001</v>
      </c>
      <c r="N35" s="480"/>
      <c r="O35" s="478"/>
      <c r="P35" s="479"/>
      <c r="Q35" s="480"/>
      <c r="R35" s="481" t="str">
        <f t="shared" si="2"/>
        <v>II A</v>
      </c>
      <c r="S35" s="256" t="s">
        <v>558</v>
      </c>
      <c r="T35" s="92" t="s">
        <v>167</v>
      </c>
      <c r="U35" s="198" t="s">
        <v>1385</v>
      </c>
    </row>
    <row r="36" spans="1:21" ht="13.95" customHeight="1">
      <c r="A36" s="251">
        <v>4</v>
      </c>
      <c r="B36" s="251"/>
      <c r="C36" s="252"/>
      <c r="D36" s="253" t="s">
        <v>104</v>
      </c>
      <c r="E36" s="254" t="s">
        <v>1386</v>
      </c>
      <c r="F36" s="270" t="s">
        <v>1387</v>
      </c>
      <c r="G36" s="256" t="s">
        <v>1115</v>
      </c>
      <c r="H36" s="256" t="s">
        <v>1116</v>
      </c>
      <c r="I36" s="256" t="s">
        <v>1117</v>
      </c>
      <c r="J36" s="257"/>
      <c r="K36" s="478">
        <v>24.89</v>
      </c>
      <c r="L36" s="479">
        <v>0.8</v>
      </c>
      <c r="M36" s="480">
        <v>0.153</v>
      </c>
      <c r="N36" s="480"/>
      <c r="O36" s="478"/>
      <c r="P36" s="479"/>
      <c r="Q36" s="480"/>
      <c r="R36" s="481" t="str">
        <f t="shared" si="2"/>
        <v>III A</v>
      </c>
      <c r="S36" s="256" t="s">
        <v>1118</v>
      </c>
      <c r="T36" s="92" t="s">
        <v>167</v>
      </c>
      <c r="U36" s="198"/>
    </row>
    <row r="37" spans="1:21" ht="13.95" customHeight="1">
      <c r="A37" s="251">
        <v>5</v>
      </c>
      <c r="B37" s="251"/>
      <c r="C37" s="252"/>
      <c r="D37" s="253" t="s">
        <v>1388</v>
      </c>
      <c r="E37" s="254" t="s">
        <v>1389</v>
      </c>
      <c r="F37" s="270" t="s">
        <v>916</v>
      </c>
      <c r="G37" s="256" t="s">
        <v>181</v>
      </c>
      <c r="H37" s="256" t="s">
        <v>67</v>
      </c>
      <c r="I37" s="256"/>
      <c r="J37" s="257"/>
      <c r="K37" s="478">
        <v>25.24</v>
      </c>
      <c r="L37" s="479">
        <v>0.8</v>
      </c>
      <c r="M37" s="480">
        <v>0.24099999999999999</v>
      </c>
      <c r="N37" s="480"/>
      <c r="O37" s="478"/>
      <c r="P37" s="479"/>
      <c r="Q37" s="480"/>
      <c r="R37" s="481" t="str">
        <f t="shared" si="2"/>
        <v>III A</v>
      </c>
      <c r="S37" s="256" t="s">
        <v>438</v>
      </c>
      <c r="T37" s="92" t="s">
        <v>1390</v>
      </c>
      <c r="U37" s="198"/>
    </row>
    <row r="38" spans="1:21" ht="13.95" customHeight="1">
      <c r="A38" s="251">
        <v>6</v>
      </c>
      <c r="B38" s="251"/>
      <c r="C38" s="252"/>
      <c r="D38" s="253" t="s">
        <v>471</v>
      </c>
      <c r="E38" s="254" t="s">
        <v>1391</v>
      </c>
      <c r="F38" s="270" t="s">
        <v>1392</v>
      </c>
      <c r="G38" s="256" t="s">
        <v>50</v>
      </c>
      <c r="H38" s="256" t="s">
        <v>51</v>
      </c>
      <c r="I38" s="256" t="s">
        <v>52</v>
      </c>
      <c r="J38" s="257"/>
      <c r="K38" s="478">
        <v>25.32</v>
      </c>
      <c r="L38" s="479">
        <v>0.8</v>
      </c>
      <c r="M38" s="480">
        <v>0.26500000000000001</v>
      </c>
      <c r="N38" s="480"/>
      <c r="O38" s="478"/>
      <c r="P38" s="479"/>
      <c r="Q38" s="480"/>
      <c r="R38" s="481" t="str">
        <f t="shared" si="2"/>
        <v>III A</v>
      </c>
      <c r="S38" s="256" t="s">
        <v>784</v>
      </c>
      <c r="T38" s="92" t="s">
        <v>167</v>
      </c>
      <c r="U38" s="198" t="s">
        <v>1335</v>
      </c>
    </row>
    <row r="39" spans="1:21" ht="3.75" customHeight="1">
      <c r="B39" s="11"/>
    </row>
    <row r="40" spans="1:21" ht="13.8" thickBot="1">
      <c r="C40" s="121"/>
      <c r="D40" s="120"/>
      <c r="E40" s="119">
        <v>5</v>
      </c>
      <c r="F40" s="118" t="s">
        <v>261</v>
      </c>
      <c r="G40" s="117">
        <v>7</v>
      </c>
      <c r="H40" s="116"/>
    </row>
    <row r="41" spans="1:21" s="106" customFormat="1" ht="21" thickBot="1">
      <c r="A41" s="241" t="s">
        <v>60</v>
      </c>
      <c r="B41" s="205" t="s">
        <v>16</v>
      </c>
      <c r="C41" s="319" t="s">
        <v>2</v>
      </c>
      <c r="D41" s="243" t="s">
        <v>3</v>
      </c>
      <c r="E41" s="244" t="s">
        <v>4</v>
      </c>
      <c r="F41" s="245" t="s">
        <v>5</v>
      </c>
      <c r="G41" s="246" t="s">
        <v>6</v>
      </c>
      <c r="H41" s="246" t="s">
        <v>761</v>
      </c>
      <c r="I41" s="246" t="s">
        <v>8</v>
      </c>
      <c r="J41" s="245" t="s">
        <v>9</v>
      </c>
      <c r="K41" s="246" t="s">
        <v>258</v>
      </c>
      <c r="L41" s="246" t="s">
        <v>589</v>
      </c>
      <c r="M41" s="246" t="s">
        <v>354</v>
      </c>
      <c r="N41" s="246"/>
      <c r="O41" s="246"/>
      <c r="P41" s="246"/>
      <c r="Q41" s="246"/>
      <c r="R41" s="247" t="s">
        <v>12</v>
      </c>
      <c r="S41" s="248" t="s">
        <v>13</v>
      </c>
      <c r="T41" s="474"/>
    </row>
    <row r="42" spans="1:21" ht="13.95" customHeight="1">
      <c r="A42" s="251">
        <v>1</v>
      </c>
      <c r="B42" s="251"/>
      <c r="C42" s="252"/>
      <c r="D42" s="253" t="s">
        <v>871</v>
      </c>
      <c r="E42" s="254" t="s">
        <v>872</v>
      </c>
      <c r="F42" s="270" t="s">
        <v>873</v>
      </c>
      <c r="G42" s="256" t="s">
        <v>145</v>
      </c>
      <c r="H42" s="256" t="s">
        <v>22</v>
      </c>
      <c r="I42" s="256"/>
      <c r="J42" s="257"/>
      <c r="K42" s="478">
        <v>25.08</v>
      </c>
      <c r="L42" s="479">
        <v>1</v>
      </c>
      <c r="M42" s="480">
        <v>0.17699999999999999</v>
      </c>
      <c r="N42" s="480"/>
      <c r="O42" s="478"/>
      <c r="P42" s="479"/>
      <c r="Q42" s="480"/>
      <c r="R42" s="481" t="str">
        <f>IF(ISBLANK(K42),"",IF(K42&gt;27,"",IF(K42&lt;=20.75,"TSM",IF(K42&lt;=21.35,"SM",IF(K42&lt;=22.1,"KSM",IF(K42&lt;=23.1,"I A",IF(K42&lt;=24.7,"II A",IF(K42&lt;=27,"III A"))))))))</f>
        <v>III A</v>
      </c>
      <c r="S42" s="256" t="s">
        <v>874</v>
      </c>
      <c r="T42" s="92" t="s">
        <v>1393</v>
      </c>
      <c r="U42" s="198"/>
    </row>
    <row r="43" spans="1:21" ht="13.95" customHeight="1">
      <c r="A43" s="251">
        <v>2</v>
      </c>
      <c r="B43" s="251"/>
      <c r="C43" s="252"/>
      <c r="D43" s="253" t="s">
        <v>330</v>
      </c>
      <c r="E43" s="254" t="s">
        <v>879</v>
      </c>
      <c r="F43" s="270" t="s">
        <v>820</v>
      </c>
      <c r="G43" s="256" t="s">
        <v>145</v>
      </c>
      <c r="H43" s="256" t="s">
        <v>22</v>
      </c>
      <c r="I43" s="256" t="s">
        <v>236</v>
      </c>
      <c r="J43" s="257"/>
      <c r="K43" s="478">
        <v>23.17</v>
      </c>
      <c r="L43" s="479">
        <v>1</v>
      </c>
      <c r="M43" s="480">
        <v>0.155</v>
      </c>
      <c r="N43" s="480"/>
      <c r="O43" s="478"/>
      <c r="P43" s="479"/>
      <c r="Q43" s="480"/>
      <c r="R43" s="481" t="str">
        <f>IF(ISBLANK(K43),"",IF(K43&gt;27,"",IF(K43&lt;=20.75,"TSM",IF(K43&lt;=21.35,"SM",IF(K43&lt;=22.1,"KSM",IF(K43&lt;=23.1,"I A",IF(K43&lt;=24.7,"II A",IF(K43&lt;=27,"III A"))))))))</f>
        <v>II A</v>
      </c>
      <c r="S43" s="256" t="s">
        <v>880</v>
      </c>
      <c r="T43" s="92" t="s">
        <v>167</v>
      </c>
      <c r="U43" s="198" t="s">
        <v>1394</v>
      </c>
    </row>
    <row r="44" spans="1:21" ht="13.95" customHeight="1">
      <c r="A44" s="251">
        <v>3</v>
      </c>
      <c r="B44" s="251"/>
      <c r="C44" s="252"/>
      <c r="D44" s="253" t="s">
        <v>457</v>
      </c>
      <c r="E44" s="254" t="s">
        <v>556</v>
      </c>
      <c r="F44" s="270" t="s">
        <v>557</v>
      </c>
      <c r="G44" s="256" t="s">
        <v>453</v>
      </c>
      <c r="H44" s="256" t="s">
        <v>454</v>
      </c>
      <c r="I44" s="256" t="s">
        <v>455</v>
      </c>
      <c r="J44" s="257"/>
      <c r="K44" s="478">
        <v>24.02</v>
      </c>
      <c r="L44" s="479">
        <v>1</v>
      </c>
      <c r="M44" s="480">
        <v>0.28699999999999998</v>
      </c>
      <c r="N44" s="480"/>
      <c r="O44" s="478"/>
      <c r="P44" s="479"/>
      <c r="Q44" s="480"/>
      <c r="R44" s="481" t="str">
        <f>IF(ISBLANK(K44),"",IF(K44&gt;27,"",IF(K44&lt;=20.75,"TSM",IF(K44&lt;=21.35,"SM",IF(K44&lt;=22.1,"KSM",IF(K44&lt;=23.1,"I A",IF(K44&lt;=24.7,"II A",IF(K44&lt;=27,"III A"))))))))</f>
        <v>II A</v>
      </c>
      <c r="S44" s="256" t="s">
        <v>558</v>
      </c>
      <c r="T44" s="92" t="s">
        <v>1395</v>
      </c>
      <c r="U44" s="198"/>
    </row>
    <row r="45" spans="1:21" ht="13.95" customHeight="1">
      <c r="A45" s="251">
        <v>4</v>
      </c>
      <c r="B45" s="251"/>
      <c r="C45" s="252"/>
      <c r="D45" s="253" t="s">
        <v>910</v>
      </c>
      <c r="E45" s="254" t="s">
        <v>911</v>
      </c>
      <c r="F45" s="270" t="s">
        <v>912</v>
      </c>
      <c r="G45" s="256" t="s">
        <v>114</v>
      </c>
      <c r="H45" s="256" t="s">
        <v>67</v>
      </c>
      <c r="I45" s="256"/>
      <c r="J45" s="257" t="s">
        <v>23</v>
      </c>
      <c r="K45" s="478">
        <v>24.4</v>
      </c>
      <c r="L45" s="479">
        <v>1</v>
      </c>
      <c r="M45" s="480">
        <v>0.26600000000000001</v>
      </c>
      <c r="N45" s="480"/>
      <c r="O45" s="478"/>
      <c r="P45" s="479"/>
      <c r="Q45" s="480"/>
      <c r="R45" s="481" t="str">
        <f>IF(ISBLANK(K45),"",IF(K45&gt;27,"",IF(K45&lt;=20.75,"TSM",IF(K45&lt;=21.35,"SM",IF(K45&lt;=22.1,"KSM",IF(K45&lt;=23.1,"I A",IF(K45&lt;=24.7,"II A",IF(K45&lt;=27,"III A"))))))))</f>
        <v>II A</v>
      </c>
      <c r="S45" s="256" t="s">
        <v>416</v>
      </c>
      <c r="T45" s="92" t="s">
        <v>167</v>
      </c>
      <c r="U45" s="198" t="s">
        <v>1396</v>
      </c>
    </row>
    <row r="46" spans="1:21" ht="13.95" customHeight="1">
      <c r="A46" s="251"/>
      <c r="B46" s="251"/>
      <c r="C46" s="252"/>
      <c r="D46" s="253" t="s">
        <v>718</v>
      </c>
      <c r="E46" s="254" t="s">
        <v>719</v>
      </c>
      <c r="F46" s="270" t="s">
        <v>720</v>
      </c>
      <c r="G46" s="256" t="s">
        <v>21</v>
      </c>
      <c r="H46" s="256" t="s">
        <v>22</v>
      </c>
      <c r="I46" s="256"/>
      <c r="J46" s="257"/>
      <c r="K46" s="478" t="s">
        <v>115</v>
      </c>
      <c r="L46" s="479"/>
      <c r="M46" s="480"/>
      <c r="N46" s="480"/>
      <c r="O46" s="478"/>
      <c r="P46" s="479"/>
      <c r="Q46" s="480"/>
      <c r="R46" s="481" t="str">
        <f>IF(ISBLANK(K46),"",IF(K46&gt;27,"",IF(K46&lt;=20.75,"TSM",IF(K46&lt;=21.35,"SM",IF(K46&lt;=22.1,"KSM",IF(K46&lt;=23.1,"I A",IF(K46&lt;=24.7,"II A",IF(K46&lt;=27,"III A"))))))))</f>
        <v/>
      </c>
      <c r="S46" s="256" t="s">
        <v>460</v>
      </c>
      <c r="T46" s="92" t="s">
        <v>167</v>
      </c>
      <c r="U46" s="198" t="s">
        <v>1397</v>
      </c>
    </row>
    <row r="47" spans="1:21" ht="3.75" customHeight="1">
      <c r="B47" s="11"/>
    </row>
    <row r="48" spans="1:21" ht="13.8" thickBot="1">
      <c r="C48" s="121"/>
      <c r="D48" s="120"/>
      <c r="E48" s="119">
        <v>6</v>
      </c>
      <c r="F48" s="118" t="s">
        <v>261</v>
      </c>
      <c r="G48" s="117">
        <v>7</v>
      </c>
      <c r="H48" s="116"/>
    </row>
    <row r="49" spans="1:21" s="106" customFormat="1" ht="21" thickBot="1">
      <c r="A49" s="241" t="s">
        <v>60</v>
      </c>
      <c r="B49" s="205" t="s">
        <v>16</v>
      </c>
      <c r="C49" s="319" t="s">
        <v>2</v>
      </c>
      <c r="D49" s="243" t="s">
        <v>3</v>
      </c>
      <c r="E49" s="244" t="s">
        <v>4</v>
      </c>
      <c r="F49" s="245" t="s">
        <v>5</v>
      </c>
      <c r="G49" s="246" t="s">
        <v>6</v>
      </c>
      <c r="H49" s="246" t="s">
        <v>761</v>
      </c>
      <c r="I49" s="246" t="s">
        <v>8</v>
      </c>
      <c r="J49" s="245" t="s">
        <v>9</v>
      </c>
      <c r="K49" s="246" t="s">
        <v>258</v>
      </c>
      <c r="L49" s="246" t="s">
        <v>589</v>
      </c>
      <c r="M49" s="246" t="s">
        <v>354</v>
      </c>
      <c r="N49" s="246"/>
      <c r="O49" s="246"/>
      <c r="P49" s="246"/>
      <c r="Q49" s="246"/>
      <c r="R49" s="247" t="s">
        <v>12</v>
      </c>
      <c r="S49" s="248" t="s">
        <v>13</v>
      </c>
      <c r="T49" s="474"/>
    </row>
    <row r="50" spans="1:21" ht="13.95" customHeight="1">
      <c r="A50" s="251">
        <v>1</v>
      </c>
      <c r="B50" s="251"/>
      <c r="C50" s="252"/>
      <c r="D50" s="253" t="s">
        <v>882</v>
      </c>
      <c r="E50" s="254" t="s">
        <v>883</v>
      </c>
      <c r="F50" s="270" t="s">
        <v>884</v>
      </c>
      <c r="G50" s="256" t="s">
        <v>181</v>
      </c>
      <c r="H50" s="256" t="s">
        <v>67</v>
      </c>
      <c r="I50" s="256"/>
      <c r="J50" s="257"/>
      <c r="K50" s="478">
        <v>23.59</v>
      </c>
      <c r="L50" s="479">
        <v>-1.1000000000000001</v>
      </c>
      <c r="M50" s="480">
        <v>0.215</v>
      </c>
      <c r="N50" s="480"/>
      <c r="O50" s="478"/>
      <c r="P50" s="479"/>
      <c r="Q50" s="480"/>
      <c r="R50" s="481" t="str">
        <f>IF(ISBLANK(K50),"",IF(K50&gt;27,"",IF(K50&lt;=20.75,"TSM",IF(K50&lt;=21.35,"SM",IF(K50&lt;=22.1,"KSM",IF(K50&lt;=23.1,"I A",IF(K50&lt;=24.7,"II A",IF(K50&lt;=27,"III A"))))))))</f>
        <v>II A</v>
      </c>
      <c r="S50" s="256" t="s">
        <v>387</v>
      </c>
      <c r="T50" s="92" t="s">
        <v>1398</v>
      </c>
      <c r="U50" s="198"/>
    </row>
    <row r="51" spans="1:21" ht="13.95" customHeight="1">
      <c r="A51" s="251">
        <v>2</v>
      </c>
      <c r="B51" s="251"/>
      <c r="C51" s="252"/>
      <c r="D51" s="253" t="s">
        <v>330</v>
      </c>
      <c r="E51" s="254" t="s">
        <v>581</v>
      </c>
      <c r="F51" s="270" t="s">
        <v>582</v>
      </c>
      <c r="G51" s="256" t="s">
        <v>453</v>
      </c>
      <c r="H51" s="256" t="s">
        <v>454</v>
      </c>
      <c r="I51" s="256" t="s">
        <v>455</v>
      </c>
      <c r="J51" s="257"/>
      <c r="K51" s="478">
        <v>23.73</v>
      </c>
      <c r="L51" s="479">
        <v>-1.1000000000000001</v>
      </c>
      <c r="M51" s="480">
        <v>0.22900000000000001</v>
      </c>
      <c r="N51" s="480"/>
      <c r="O51" s="478"/>
      <c r="P51" s="479"/>
      <c r="Q51" s="480"/>
      <c r="R51" s="481" t="str">
        <f>IF(ISBLANK(K51),"",IF(K51&gt;27,"",IF(K51&lt;=20.75,"TSM",IF(K51&lt;=21.35,"SM",IF(K51&lt;=22.1,"KSM",IF(K51&lt;=23.1,"I A",IF(K51&lt;=24.7,"II A",IF(K51&lt;=27,"III A"))))))))</f>
        <v>II A</v>
      </c>
      <c r="S51" s="256" t="s">
        <v>558</v>
      </c>
      <c r="T51" s="92" t="s">
        <v>1399</v>
      </c>
      <c r="U51" s="198"/>
    </row>
    <row r="52" spans="1:21" ht="13.95" customHeight="1">
      <c r="A52" s="251">
        <v>3</v>
      </c>
      <c r="B52" s="251"/>
      <c r="C52" s="252"/>
      <c r="D52" s="253" t="s">
        <v>560</v>
      </c>
      <c r="E52" s="254" t="s">
        <v>907</v>
      </c>
      <c r="F52" s="270" t="s">
        <v>908</v>
      </c>
      <c r="G52" s="256" t="s">
        <v>453</v>
      </c>
      <c r="H52" s="256" t="s">
        <v>454</v>
      </c>
      <c r="I52" s="256" t="s">
        <v>455</v>
      </c>
      <c r="J52" s="257"/>
      <c r="K52" s="478">
        <v>24.81</v>
      </c>
      <c r="L52" s="479">
        <v>-1.1000000000000001</v>
      </c>
      <c r="M52" s="480">
        <v>0.21</v>
      </c>
      <c r="N52" s="480"/>
      <c r="O52" s="478"/>
      <c r="P52" s="479"/>
      <c r="Q52" s="480"/>
      <c r="R52" s="481" t="str">
        <f>IF(ISBLANK(K52),"",IF(K52&gt;27,"",IF(K52&lt;=20.75,"TSM",IF(K52&lt;=21.35,"SM",IF(K52&lt;=22.1,"KSM",IF(K52&lt;=23.1,"I A",IF(K52&lt;=24.7,"II A",IF(K52&lt;=27,"III A"))))))))</f>
        <v>III A</v>
      </c>
      <c r="S52" s="256" t="s">
        <v>558</v>
      </c>
      <c r="T52" s="92" t="s">
        <v>1400</v>
      </c>
      <c r="U52" s="198"/>
    </row>
    <row r="53" spans="1:21" ht="13.95" customHeight="1">
      <c r="A53" s="251">
        <v>4</v>
      </c>
      <c r="B53" s="251"/>
      <c r="C53" s="252"/>
      <c r="D53" s="253" t="s">
        <v>510</v>
      </c>
      <c r="E53" s="254" t="s">
        <v>511</v>
      </c>
      <c r="F53" s="270" t="s">
        <v>512</v>
      </c>
      <c r="G53" s="256" t="s">
        <v>181</v>
      </c>
      <c r="H53" s="256" t="s">
        <v>67</v>
      </c>
      <c r="I53" s="256"/>
      <c r="J53" s="257"/>
      <c r="K53" s="478">
        <v>25.21</v>
      </c>
      <c r="L53" s="479">
        <v>-1.1000000000000001</v>
      </c>
      <c r="M53" s="480">
        <v>0.153</v>
      </c>
      <c r="N53" s="480"/>
      <c r="O53" s="478"/>
      <c r="P53" s="479"/>
      <c r="Q53" s="480"/>
      <c r="R53" s="481" t="str">
        <f>IF(ISBLANK(K53),"",IF(K53&gt;27,"",IF(K53&lt;=20.75,"TSM",IF(K53&lt;=21.35,"SM",IF(K53&lt;=22.1,"KSM",IF(K53&lt;=23.1,"I A",IF(K53&lt;=24.7,"II A",IF(K53&lt;=27,"III A"))))))))</f>
        <v>III A</v>
      </c>
      <c r="S53" s="256" t="s">
        <v>513</v>
      </c>
      <c r="T53" s="92" t="s">
        <v>1401</v>
      </c>
      <c r="U53" s="198"/>
    </row>
    <row r="54" spans="1:21" ht="13.95" customHeight="1">
      <c r="A54" s="251"/>
      <c r="B54" s="251"/>
      <c r="C54" s="252"/>
      <c r="D54" s="253" t="s">
        <v>457</v>
      </c>
      <c r="E54" s="254" t="s">
        <v>458</v>
      </c>
      <c r="F54" s="270" t="s">
        <v>459</v>
      </c>
      <c r="G54" s="256" t="s">
        <v>21</v>
      </c>
      <c r="H54" s="256" t="s">
        <v>22</v>
      </c>
      <c r="I54" s="256"/>
      <c r="J54" s="257"/>
      <c r="K54" s="478" t="s">
        <v>115</v>
      </c>
      <c r="L54" s="479"/>
      <c r="M54" s="480"/>
      <c r="N54" s="480"/>
      <c r="O54" s="478"/>
      <c r="P54" s="479"/>
      <c r="Q54" s="480"/>
      <c r="R54" s="481" t="str">
        <f>IF(ISBLANK(K54),"",IF(K54&gt;27,"",IF(K54&lt;=20.75,"TSM",IF(K54&lt;=21.35,"SM",IF(K54&lt;=22.1,"KSM",IF(K54&lt;=23.1,"I A",IF(K54&lt;=24.7,"II A",IF(K54&lt;=27,"III A"))))))))</f>
        <v/>
      </c>
      <c r="S54" s="256" t="s">
        <v>460</v>
      </c>
      <c r="T54" s="92" t="s">
        <v>167</v>
      </c>
      <c r="U54" s="198" t="s">
        <v>1402</v>
      </c>
    </row>
    <row r="55" spans="1:21" ht="3.75" customHeight="1">
      <c r="B55" s="11"/>
    </row>
    <row r="56" spans="1:21" ht="13.8" thickBot="1">
      <c r="C56" s="121"/>
      <c r="D56" s="120"/>
      <c r="E56" s="119">
        <v>7</v>
      </c>
      <c r="F56" s="118" t="s">
        <v>261</v>
      </c>
      <c r="G56" s="117">
        <v>7</v>
      </c>
      <c r="H56" s="116"/>
    </row>
    <row r="57" spans="1:21" s="106" customFormat="1" ht="21" thickBot="1">
      <c r="A57" s="241" t="s">
        <v>60</v>
      </c>
      <c r="B57" s="205" t="s">
        <v>16</v>
      </c>
      <c r="C57" s="319" t="s">
        <v>2</v>
      </c>
      <c r="D57" s="243" t="s">
        <v>3</v>
      </c>
      <c r="E57" s="244" t="s">
        <v>4</v>
      </c>
      <c r="F57" s="245" t="s">
        <v>5</v>
      </c>
      <c r="G57" s="246" t="s">
        <v>6</v>
      </c>
      <c r="H57" s="246" t="s">
        <v>761</v>
      </c>
      <c r="I57" s="246" t="s">
        <v>8</v>
      </c>
      <c r="J57" s="245" t="s">
        <v>9</v>
      </c>
      <c r="K57" s="246" t="s">
        <v>258</v>
      </c>
      <c r="L57" s="246" t="s">
        <v>589</v>
      </c>
      <c r="M57" s="246" t="s">
        <v>354</v>
      </c>
      <c r="N57" s="246"/>
      <c r="O57" s="246"/>
      <c r="P57" s="246"/>
      <c r="Q57" s="246"/>
      <c r="R57" s="247" t="s">
        <v>12</v>
      </c>
      <c r="S57" s="248" t="s">
        <v>13</v>
      </c>
      <c r="T57" s="474"/>
    </row>
    <row r="58" spans="1:21" ht="13.95" customHeight="1">
      <c r="A58" s="251">
        <v>1</v>
      </c>
      <c r="B58" s="251"/>
      <c r="C58" s="252"/>
      <c r="D58" s="253" t="s">
        <v>903</v>
      </c>
      <c r="E58" s="254" t="s">
        <v>904</v>
      </c>
      <c r="F58" s="270" t="s">
        <v>905</v>
      </c>
      <c r="G58" s="256" t="s">
        <v>181</v>
      </c>
      <c r="H58" s="256" t="s">
        <v>67</v>
      </c>
      <c r="I58" s="256"/>
      <c r="J58" s="257"/>
      <c r="K58" s="478">
        <v>23.14</v>
      </c>
      <c r="L58" s="479">
        <v>1.9</v>
      </c>
      <c r="M58" s="480">
        <v>0.217</v>
      </c>
      <c r="N58" s="480"/>
      <c r="O58" s="478"/>
      <c r="P58" s="479"/>
      <c r="Q58" s="480"/>
      <c r="R58" s="481" t="str">
        <f>IF(ISBLANK(K58),"",IF(K58&gt;27,"",IF(K58&lt;=20.75,"TSM",IF(K58&lt;=21.35,"SM",IF(K58&lt;=22.1,"KSM",IF(K58&lt;=23.1,"I A",IF(K58&lt;=24.7,"II A",IF(K58&lt;=27,"III A"))))))))</f>
        <v>II A</v>
      </c>
      <c r="S58" s="256" t="s">
        <v>208</v>
      </c>
      <c r="T58" s="92" t="s">
        <v>1403</v>
      </c>
      <c r="U58" s="198"/>
    </row>
    <row r="59" spans="1:21" ht="13.95" customHeight="1">
      <c r="A59" s="251">
        <v>2</v>
      </c>
      <c r="B59" s="251"/>
      <c r="C59" s="252"/>
      <c r="D59" s="253" t="s">
        <v>1051</v>
      </c>
      <c r="E59" s="254" t="s">
        <v>1052</v>
      </c>
      <c r="F59" s="270" t="s">
        <v>1053</v>
      </c>
      <c r="G59" s="256" t="s">
        <v>453</v>
      </c>
      <c r="H59" s="256" t="s">
        <v>454</v>
      </c>
      <c r="I59" s="256" t="s">
        <v>455</v>
      </c>
      <c r="J59" s="257"/>
      <c r="K59" s="478">
        <v>23.15</v>
      </c>
      <c r="L59" s="479">
        <v>1.9</v>
      </c>
      <c r="M59" s="480">
        <v>0.19500000000000001</v>
      </c>
      <c r="N59" s="480"/>
      <c r="O59" s="478"/>
      <c r="P59" s="479"/>
      <c r="Q59" s="480"/>
      <c r="R59" s="481" t="str">
        <f>IF(ISBLANK(K59),"",IF(K59&gt;27,"",IF(K59&lt;=20.75,"TSM",IF(K59&lt;=21.35,"SM",IF(K59&lt;=22.1,"KSM",IF(K59&lt;=23.1,"I A",IF(K59&lt;=24.7,"II A",IF(K59&lt;=27,"III A"))))))))</f>
        <v>II A</v>
      </c>
      <c r="S59" s="256" t="s">
        <v>558</v>
      </c>
      <c r="T59" s="92" t="s">
        <v>1404</v>
      </c>
      <c r="U59" s="198"/>
    </row>
    <row r="60" spans="1:21" ht="13.95" customHeight="1">
      <c r="A60" s="251">
        <v>3</v>
      </c>
      <c r="B60" s="251"/>
      <c r="C60" s="252"/>
      <c r="D60" s="253" t="s">
        <v>275</v>
      </c>
      <c r="E60" s="254" t="s">
        <v>1405</v>
      </c>
      <c r="F60" s="270" t="s">
        <v>489</v>
      </c>
      <c r="G60" s="256" t="s">
        <v>35</v>
      </c>
      <c r="H60" s="256" t="s">
        <v>36</v>
      </c>
      <c r="I60" s="256"/>
      <c r="J60" s="257"/>
      <c r="K60" s="478">
        <v>23.71</v>
      </c>
      <c r="L60" s="479">
        <v>1.9</v>
      </c>
      <c r="M60" s="480">
        <v>0.33500000000000002</v>
      </c>
      <c r="N60" s="480"/>
      <c r="O60" s="478"/>
      <c r="P60" s="479"/>
      <c r="Q60" s="480"/>
      <c r="R60" s="481" t="str">
        <f>IF(ISBLANK(K60),"",IF(K60&gt;27,"",IF(K60&lt;=20.75,"TSM",IF(K60&lt;=21.35,"SM",IF(K60&lt;=22.1,"KSM",IF(K60&lt;=23.1,"I A",IF(K60&lt;=24.7,"II A",IF(K60&lt;=27,"III A"))))))))</f>
        <v>II A</v>
      </c>
      <c r="S60" s="256" t="s">
        <v>288</v>
      </c>
      <c r="T60" s="92" t="s">
        <v>167</v>
      </c>
      <c r="U60" s="198"/>
    </row>
    <row r="61" spans="1:21" ht="13.95" customHeight="1">
      <c r="A61" s="251">
        <v>4</v>
      </c>
      <c r="B61" s="251"/>
      <c r="C61" s="252"/>
      <c r="D61" s="253" t="s">
        <v>457</v>
      </c>
      <c r="E61" s="254" t="s">
        <v>917</v>
      </c>
      <c r="F61" s="270" t="s">
        <v>918</v>
      </c>
      <c r="G61" s="256" t="s">
        <v>102</v>
      </c>
      <c r="H61" s="256"/>
      <c r="I61" s="256" t="s">
        <v>146</v>
      </c>
      <c r="J61" s="257" t="s">
        <v>23</v>
      </c>
      <c r="K61" s="478">
        <v>24.84</v>
      </c>
      <c r="L61" s="479">
        <v>1.9</v>
      </c>
      <c r="M61" s="480">
        <v>0.16900000000000001</v>
      </c>
      <c r="N61" s="480"/>
      <c r="O61" s="478"/>
      <c r="P61" s="479"/>
      <c r="Q61" s="480"/>
      <c r="R61" s="481" t="str">
        <f>IF(ISBLANK(K61),"",IF(K61&gt;27,"",IF(K61&lt;=20.75,"TSM",IF(K61&lt;=21.35,"SM",IF(K61&lt;=22.1,"KSM",IF(K61&lt;=23.1,"I A",IF(K61&lt;=24.7,"II A",IF(K61&lt;=27,"III A"))))))))</f>
        <v>III A</v>
      </c>
      <c r="S61" s="256" t="s">
        <v>919</v>
      </c>
      <c r="T61" s="92" t="s">
        <v>1406</v>
      </c>
      <c r="U61" s="198"/>
    </row>
    <row r="62" spans="1:21" ht="13.95" customHeight="1">
      <c r="A62" s="251"/>
      <c r="B62" s="251"/>
      <c r="C62" s="252"/>
      <c r="D62" s="253" t="s">
        <v>537</v>
      </c>
      <c r="E62" s="254" t="s">
        <v>852</v>
      </c>
      <c r="F62" s="270" t="s">
        <v>853</v>
      </c>
      <c r="G62" s="256" t="s">
        <v>369</v>
      </c>
      <c r="H62" s="256" t="s">
        <v>316</v>
      </c>
      <c r="I62" s="256" t="s">
        <v>317</v>
      </c>
      <c r="J62" s="257"/>
      <c r="K62" s="478" t="s">
        <v>115</v>
      </c>
      <c r="L62" s="479"/>
      <c r="M62" s="480"/>
      <c r="N62" s="480"/>
      <c r="O62" s="478"/>
      <c r="P62" s="479"/>
      <c r="Q62" s="480"/>
      <c r="R62" s="481" t="str">
        <f>IF(ISBLANK(K62),"",IF(K62&gt;27,"",IF(K62&lt;=20.75,"TSM",IF(K62&lt;=21.35,"SM",IF(K62&lt;=22.1,"KSM",IF(K62&lt;=23.1,"I A",IF(K62&lt;=24.7,"II A",IF(K62&lt;=27,"III A"))))))))</f>
        <v/>
      </c>
      <c r="S62" s="256" t="s">
        <v>370</v>
      </c>
      <c r="T62" s="92" t="s">
        <v>1407</v>
      </c>
      <c r="U62" s="19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Normal="100"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5.44140625" style="96" hidden="1" customWidth="1"/>
    <col min="4" max="4" width="9.44140625" style="95" customWidth="1"/>
    <col min="5" max="5" width="14.44140625" style="90" customWidth="1"/>
    <col min="6" max="6" width="9.33203125" style="94" customWidth="1"/>
    <col min="7" max="7" width="9.33203125" style="90" customWidth="1"/>
    <col min="8" max="8" width="10.5546875" style="90" customWidth="1"/>
    <col min="9" max="9" width="10.6640625" style="90" customWidth="1"/>
    <col min="10" max="10" width="5.44140625" style="92" customWidth="1"/>
    <col min="11" max="11" width="8.33203125" style="93" hidden="1" customWidth="1"/>
    <col min="12" max="12" width="4" style="93" hidden="1" customWidth="1"/>
    <col min="13" max="13" width="5.44140625" style="93" hidden="1" customWidth="1"/>
    <col min="14" max="14" width="2.44140625" style="93" hidden="1" customWidth="1"/>
    <col min="15" max="15" width="7" style="93" customWidth="1"/>
    <col min="16" max="16" width="4" style="93" customWidth="1"/>
    <col min="17" max="17" width="4.6640625" style="93" customWidth="1"/>
    <col min="18" max="18" width="4.44140625" style="92" customWidth="1"/>
    <col min="19" max="19" width="22.33203125" style="90" customWidth="1"/>
    <col min="20" max="20" width="5.109375" style="455" hidden="1" customWidth="1"/>
    <col min="21" max="21" width="3.6640625" style="90" hidden="1" customWidth="1"/>
    <col min="22" max="22" width="3.33203125" style="90" customWidth="1"/>
    <col min="23" max="16384" width="9.109375" style="90"/>
  </cols>
  <sheetData>
    <row r="1" spans="1:21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134"/>
      <c r="R1" s="92"/>
      <c r="T1" s="453"/>
    </row>
    <row r="2" spans="1:21" s="126" customFormat="1" ht="22.95" customHeight="1">
      <c r="A2" s="6"/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9"/>
      <c r="R2" s="128"/>
      <c r="S2" s="8" t="s">
        <v>14</v>
      </c>
      <c r="T2" s="454"/>
    </row>
    <row r="3" spans="1:21" ht="15" customHeight="1">
      <c r="A3" s="125"/>
      <c r="C3" s="125"/>
      <c r="S3" s="16" t="s">
        <v>1092</v>
      </c>
    </row>
    <row r="4" spans="1:21" ht="15.75" customHeight="1">
      <c r="B4" s="11"/>
      <c r="D4" s="124" t="s">
        <v>1355</v>
      </c>
      <c r="F4" s="123"/>
      <c r="S4" s="122"/>
    </row>
    <row r="5" spans="1:21" ht="13.8" thickBot="1">
      <c r="C5" s="121"/>
      <c r="D5" s="120"/>
      <c r="E5" s="119"/>
      <c r="F5" s="118" t="s">
        <v>588</v>
      </c>
      <c r="G5" s="117"/>
      <c r="H5" s="116"/>
    </row>
    <row r="6" spans="1:21" s="106" customFormat="1" ht="21" thickBot="1">
      <c r="A6" s="241" t="s">
        <v>60</v>
      </c>
      <c r="B6" s="205" t="s">
        <v>16</v>
      </c>
      <c r="C6" s="319" t="s">
        <v>2</v>
      </c>
      <c r="D6" s="243" t="s">
        <v>3</v>
      </c>
      <c r="E6" s="244" t="s">
        <v>4</v>
      </c>
      <c r="F6" s="245" t="s">
        <v>5</v>
      </c>
      <c r="G6" s="246" t="s">
        <v>6</v>
      </c>
      <c r="H6" s="246" t="s">
        <v>761</v>
      </c>
      <c r="I6" s="246" t="s">
        <v>8</v>
      </c>
      <c r="J6" s="245" t="s">
        <v>9</v>
      </c>
      <c r="K6" s="246" t="s">
        <v>1408</v>
      </c>
      <c r="L6" s="246" t="s">
        <v>589</v>
      </c>
      <c r="M6" s="246" t="s">
        <v>354</v>
      </c>
      <c r="N6" s="246"/>
      <c r="O6" s="246" t="s">
        <v>258</v>
      </c>
      <c r="P6" s="246" t="s">
        <v>589</v>
      </c>
      <c r="Q6" s="246" t="s">
        <v>354</v>
      </c>
      <c r="R6" s="247" t="s">
        <v>12</v>
      </c>
      <c r="S6" s="248" t="s">
        <v>13</v>
      </c>
      <c r="T6" s="474"/>
    </row>
    <row r="7" spans="1:21" ht="13.95" customHeight="1">
      <c r="A7" s="251">
        <v>1</v>
      </c>
      <c r="B7" s="251"/>
      <c r="C7" s="252"/>
      <c r="D7" s="253" t="s">
        <v>457</v>
      </c>
      <c r="E7" s="254" t="s">
        <v>847</v>
      </c>
      <c r="F7" s="270" t="s">
        <v>848</v>
      </c>
      <c r="G7" s="256" t="s">
        <v>95</v>
      </c>
      <c r="H7" s="256" t="s">
        <v>67</v>
      </c>
      <c r="I7" s="256" t="s">
        <v>131</v>
      </c>
      <c r="J7" s="257">
        <v>8</v>
      </c>
      <c r="K7" s="483">
        <v>22.71</v>
      </c>
      <c r="L7" s="479">
        <v>1.2</v>
      </c>
      <c r="M7" s="480">
        <v>0.16200000000000001</v>
      </c>
      <c r="N7" s="480"/>
      <c r="O7" s="483">
        <v>22.59</v>
      </c>
      <c r="P7" s="479">
        <v>1.2</v>
      </c>
      <c r="Q7" s="480">
        <v>0.17100000000000001</v>
      </c>
      <c r="R7" s="263" t="str">
        <f>IF(ISBLANK(O7),"",IF(O7&gt;27,"",IF(O7&lt;=20.75,"TSM",IF(O7&lt;=21.35,"SM",IF(O7&lt;=22.1,"KSM",IF(O7&lt;=23.1,"I A",IF(O7&lt;=24.7,"II A",IF(O7&lt;=27,"III A"))))))))</f>
        <v>I A</v>
      </c>
      <c r="S7" s="256" t="s">
        <v>849</v>
      </c>
      <c r="T7" s="92" t="s">
        <v>1373</v>
      </c>
      <c r="U7" s="198"/>
    </row>
    <row r="8" spans="1:21" ht="13.95" customHeight="1">
      <c r="A8" s="251">
        <v>2</v>
      </c>
      <c r="B8" s="251"/>
      <c r="C8" s="252"/>
      <c r="D8" s="253" t="s">
        <v>899</v>
      </c>
      <c r="E8" s="254" t="s">
        <v>900</v>
      </c>
      <c r="F8" s="270" t="s">
        <v>901</v>
      </c>
      <c r="G8" s="256" t="s">
        <v>35</v>
      </c>
      <c r="H8" s="256" t="s">
        <v>36</v>
      </c>
      <c r="I8" s="256" t="s">
        <v>37</v>
      </c>
      <c r="J8" s="257">
        <v>9</v>
      </c>
      <c r="K8" s="483">
        <v>22.62</v>
      </c>
      <c r="L8" s="479">
        <v>0.4</v>
      </c>
      <c r="M8" s="480">
        <v>0.20200000000000001</v>
      </c>
      <c r="N8" s="480"/>
      <c r="O8" s="483">
        <v>22.67</v>
      </c>
      <c r="P8" s="479">
        <v>1.2</v>
      </c>
      <c r="Q8" s="480">
        <v>0.182</v>
      </c>
      <c r="R8" s="263" t="str">
        <f>IF(ISBLANK(K8),"",IF(K8&gt;27,"",IF(K8&lt;=20.75,"TSM",IF(K8&lt;=21.35,"SM",IF(K8&lt;=22.1,"KSM",IF(K8&lt;=23.1,"I A",IF(K8&lt;=24.7,"II A",IF(K8&lt;=27,"III A"))))))))</f>
        <v>I A</v>
      </c>
      <c r="S8" s="256" t="s">
        <v>38</v>
      </c>
      <c r="T8" s="92" t="s">
        <v>1358</v>
      </c>
      <c r="U8" s="482">
        <v>22.75</v>
      </c>
    </row>
    <row r="9" spans="1:21" ht="13.95" customHeight="1">
      <c r="A9" s="251">
        <v>3</v>
      </c>
      <c r="B9" s="251"/>
      <c r="C9" s="252"/>
      <c r="D9" s="253" t="s">
        <v>1374</v>
      </c>
      <c r="E9" s="254" t="s">
        <v>1375</v>
      </c>
      <c r="F9" s="270" t="s">
        <v>1376</v>
      </c>
      <c r="G9" s="256" t="s">
        <v>192</v>
      </c>
      <c r="H9" s="256" t="s">
        <v>1377</v>
      </c>
      <c r="I9" s="256" t="s">
        <v>146</v>
      </c>
      <c r="J9" s="257">
        <v>7</v>
      </c>
      <c r="K9" s="483">
        <v>23.12</v>
      </c>
      <c r="L9" s="479">
        <v>1.2</v>
      </c>
      <c r="M9" s="480">
        <v>0.183</v>
      </c>
      <c r="N9" s="480"/>
      <c r="O9" s="483">
        <v>22.78</v>
      </c>
      <c r="P9" s="479">
        <v>1.2</v>
      </c>
      <c r="Q9" s="480">
        <v>0.215</v>
      </c>
      <c r="R9" s="263" t="str">
        <f>IF(ISBLANK(O9),"",IF(O9&gt;27,"",IF(O9&lt;=20.75,"TSM",IF(O9&lt;=21.35,"SM",IF(O9&lt;=22.1,"KSM",IF(O9&lt;=23.1,"I A",IF(O9&lt;=24.7,"II A",IF(O9&lt;=27,"III A"))))))))</f>
        <v>I A</v>
      </c>
      <c r="S9" s="256" t="s">
        <v>1378</v>
      </c>
      <c r="T9" s="92"/>
      <c r="U9" s="198"/>
    </row>
    <row r="10" spans="1:21" ht="13.95" customHeight="1">
      <c r="A10" s="251">
        <v>4</v>
      </c>
      <c r="B10" s="251"/>
      <c r="C10" s="252"/>
      <c r="D10" s="253" t="s">
        <v>476</v>
      </c>
      <c r="E10" s="254" t="s">
        <v>921</v>
      </c>
      <c r="F10" s="270" t="s">
        <v>339</v>
      </c>
      <c r="G10" s="256" t="s">
        <v>181</v>
      </c>
      <c r="H10" s="256" t="s">
        <v>67</v>
      </c>
      <c r="I10" s="256"/>
      <c r="J10" s="257">
        <v>11</v>
      </c>
      <c r="K10" s="483">
        <v>22.86</v>
      </c>
      <c r="L10" s="479">
        <v>0.8</v>
      </c>
      <c r="M10" s="480">
        <v>0.16900000000000001</v>
      </c>
      <c r="N10" s="480"/>
      <c r="O10" s="483">
        <v>23.06</v>
      </c>
      <c r="P10" s="479">
        <v>1.2</v>
      </c>
      <c r="Q10" s="480">
        <v>0.2</v>
      </c>
      <c r="R10" s="263" t="str">
        <f>IF(ISBLANK(O10),"",IF(O10&gt;27,"",IF(O10&lt;=20.75,"TSM",IF(O10&lt;=21.35,"SM",IF(O10&lt;=22.1,"KSM",IF(O10&lt;=23.1,"I A",IF(O10&lt;=24.7,"II A",IF(O10&lt;=27,"III A"))))))))</f>
        <v>I A</v>
      </c>
      <c r="S10" s="256" t="s">
        <v>273</v>
      </c>
      <c r="T10" s="92" t="s">
        <v>1383</v>
      </c>
      <c r="U10" s="198"/>
    </row>
    <row r="11" spans="1:21" ht="13.95" customHeight="1">
      <c r="A11" s="251">
        <v>5</v>
      </c>
      <c r="B11" s="251"/>
      <c r="C11" s="252"/>
      <c r="D11" s="253" t="s">
        <v>903</v>
      </c>
      <c r="E11" s="254" t="s">
        <v>904</v>
      </c>
      <c r="F11" s="270" t="s">
        <v>905</v>
      </c>
      <c r="G11" s="256" t="s">
        <v>181</v>
      </c>
      <c r="H11" s="256" t="s">
        <v>67</v>
      </c>
      <c r="I11" s="256"/>
      <c r="J11" s="257">
        <v>14</v>
      </c>
      <c r="K11" s="483">
        <v>23.14</v>
      </c>
      <c r="L11" s="479">
        <v>1.9</v>
      </c>
      <c r="M11" s="480">
        <v>0.217</v>
      </c>
      <c r="N11" s="480"/>
      <c r="O11" s="483">
        <v>23.24</v>
      </c>
      <c r="P11" s="479">
        <v>1.2</v>
      </c>
      <c r="Q11" s="480">
        <v>0.187</v>
      </c>
      <c r="R11" s="263" t="str">
        <f>IF(ISBLANK(K11),"",IF(K11&gt;27,"",IF(K11&lt;=20.75,"TSM",IF(K11&lt;=21.35,"SM",IF(K11&lt;=22.1,"KSM",IF(K11&lt;=23.1,"I A",IF(K11&lt;=24.7,"II A",IF(K11&lt;=27,"III A"))))))))</f>
        <v>II A</v>
      </c>
      <c r="S11" s="256" t="s">
        <v>208</v>
      </c>
      <c r="T11" s="92" t="s">
        <v>1403</v>
      </c>
      <c r="U11" s="198"/>
    </row>
    <row r="12" spans="1:21" ht="13.95" customHeight="1">
      <c r="A12" s="251">
        <v>6</v>
      </c>
      <c r="B12" s="251"/>
      <c r="C12" s="252"/>
      <c r="D12" s="253" t="s">
        <v>1051</v>
      </c>
      <c r="E12" s="254" t="s">
        <v>1052</v>
      </c>
      <c r="F12" s="270" t="s">
        <v>1053</v>
      </c>
      <c r="G12" s="256" t="s">
        <v>453</v>
      </c>
      <c r="H12" s="256" t="s">
        <v>454</v>
      </c>
      <c r="I12" s="256" t="s">
        <v>455</v>
      </c>
      <c r="J12" s="257">
        <v>18</v>
      </c>
      <c r="K12" s="483">
        <v>23.15</v>
      </c>
      <c r="L12" s="479">
        <v>1.9</v>
      </c>
      <c r="M12" s="480">
        <v>0.19500000000000001</v>
      </c>
      <c r="N12" s="480"/>
      <c r="O12" s="483" t="s">
        <v>1299</v>
      </c>
      <c r="P12" s="479">
        <v>1.2</v>
      </c>
      <c r="Q12" s="480">
        <v>0.182</v>
      </c>
      <c r="R12" s="263" t="str">
        <f>IF(ISBLANK(K12),"",IF(K12&gt;27,"",IF(K12&lt;=20.75,"TSM",IF(K12&lt;=21.35,"SM",IF(K12&lt;=22.1,"KSM",IF(K12&lt;=23.1,"I A",IF(K12&lt;=24.7,"II A",IF(K12&lt;=27,"III A"))))))))</f>
        <v>II A</v>
      </c>
      <c r="S12" s="256" t="s">
        <v>558</v>
      </c>
      <c r="T12" s="92" t="s">
        <v>1404</v>
      </c>
      <c r="U12" s="19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44"/>
  <sheetViews>
    <sheetView zoomScaleNormal="100" workbookViewId="0">
      <selection activeCell="A2" sqref="A2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5.44140625" style="96" hidden="1" customWidth="1"/>
    <col min="4" max="4" width="9.44140625" style="95" customWidth="1"/>
    <col min="5" max="5" width="14.44140625" style="90" customWidth="1"/>
    <col min="6" max="6" width="9.33203125" style="94" customWidth="1"/>
    <col min="7" max="7" width="9.33203125" style="90" customWidth="1"/>
    <col min="8" max="8" width="10.5546875" style="90" customWidth="1"/>
    <col min="9" max="9" width="10.6640625" style="90" customWidth="1"/>
    <col min="10" max="10" width="5.44140625" style="92" customWidth="1"/>
    <col min="11" max="11" width="8.33203125" style="93" customWidth="1"/>
    <col min="12" max="12" width="4" style="93" customWidth="1"/>
    <col min="13" max="13" width="5.44140625" style="93" customWidth="1"/>
    <col min="14" max="14" width="2.44140625" style="93" hidden="1" customWidth="1"/>
    <col min="15" max="15" width="7" style="93" customWidth="1"/>
    <col min="16" max="16" width="4" style="93" customWidth="1"/>
    <col min="17" max="17" width="4.6640625" style="93" customWidth="1"/>
    <col min="18" max="18" width="4.44140625" style="92" customWidth="1"/>
    <col min="19" max="19" width="22.33203125" style="90" customWidth="1"/>
    <col min="20" max="20" width="5.109375" style="455" hidden="1" customWidth="1"/>
    <col min="21" max="21" width="3.6640625" style="90" hidden="1" customWidth="1"/>
    <col min="22" max="22" width="3.33203125" style="90" customWidth="1"/>
    <col min="23" max="16384" width="9.109375" style="90"/>
  </cols>
  <sheetData>
    <row r="1" spans="1:21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134"/>
      <c r="R1" s="92"/>
      <c r="T1" s="453"/>
    </row>
    <row r="2" spans="1:21" s="126" customFormat="1" ht="22.95" customHeight="1">
      <c r="A2" s="6"/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9"/>
      <c r="R2" s="128"/>
      <c r="S2" s="8" t="s">
        <v>14</v>
      </c>
      <c r="T2" s="454"/>
    </row>
    <row r="3" spans="1:21" ht="15" customHeight="1">
      <c r="A3" s="125"/>
      <c r="C3" s="125"/>
      <c r="S3" s="16" t="s">
        <v>1092</v>
      </c>
    </row>
    <row r="4" spans="1:21" ht="15.75" customHeight="1">
      <c r="B4" s="11"/>
      <c r="D4" s="124" t="s">
        <v>1355</v>
      </c>
      <c r="F4" s="123"/>
      <c r="S4" s="122"/>
    </row>
    <row r="5" spans="1:21" ht="13.8" thickBot="1">
      <c r="C5" s="121"/>
      <c r="D5" s="120"/>
      <c r="E5" s="119"/>
      <c r="F5" s="118" t="s">
        <v>588</v>
      </c>
      <c r="G5" s="117"/>
      <c r="H5" s="116"/>
    </row>
    <row r="6" spans="1:21" s="106" customFormat="1" ht="21" thickBot="1">
      <c r="A6" s="241" t="s">
        <v>60</v>
      </c>
      <c r="B6" s="205" t="s">
        <v>16</v>
      </c>
      <c r="C6" s="319" t="s">
        <v>2</v>
      </c>
      <c r="D6" s="243" t="s">
        <v>3</v>
      </c>
      <c r="E6" s="244" t="s">
        <v>4</v>
      </c>
      <c r="F6" s="245" t="s">
        <v>5</v>
      </c>
      <c r="G6" s="246" t="s">
        <v>6</v>
      </c>
      <c r="H6" s="246" t="s">
        <v>761</v>
      </c>
      <c r="I6" s="246" t="s">
        <v>8</v>
      </c>
      <c r="J6" s="245" t="s">
        <v>9</v>
      </c>
      <c r="K6" s="246" t="s">
        <v>1408</v>
      </c>
      <c r="L6" s="246" t="s">
        <v>589</v>
      </c>
      <c r="M6" s="246" t="s">
        <v>354</v>
      </c>
      <c r="N6" s="246"/>
      <c r="O6" s="246" t="s">
        <v>258</v>
      </c>
      <c r="P6" s="246" t="s">
        <v>589</v>
      </c>
      <c r="Q6" s="246" t="s">
        <v>354</v>
      </c>
      <c r="R6" s="247" t="s">
        <v>12</v>
      </c>
      <c r="S6" s="248" t="s">
        <v>13</v>
      </c>
      <c r="T6" s="474"/>
    </row>
    <row r="7" spans="1:21" ht="13.95" customHeight="1">
      <c r="A7" s="251">
        <v>1</v>
      </c>
      <c r="B7" s="251"/>
      <c r="C7" s="252"/>
      <c r="D7" s="253" t="s">
        <v>457</v>
      </c>
      <c r="E7" s="254" t="s">
        <v>847</v>
      </c>
      <c r="F7" s="270" t="s">
        <v>848</v>
      </c>
      <c r="G7" s="256" t="s">
        <v>95</v>
      </c>
      <c r="H7" s="256" t="s">
        <v>67</v>
      </c>
      <c r="I7" s="256" t="s">
        <v>131</v>
      </c>
      <c r="J7" s="257">
        <v>18</v>
      </c>
      <c r="K7" s="484">
        <v>22.71</v>
      </c>
      <c r="L7" s="479">
        <v>1.2</v>
      </c>
      <c r="M7" s="480">
        <v>0.16200000000000001</v>
      </c>
      <c r="N7" s="480"/>
      <c r="O7" s="478">
        <v>22.59</v>
      </c>
      <c r="P7" s="479">
        <v>1.2</v>
      </c>
      <c r="Q7" s="480">
        <v>0.17100000000000001</v>
      </c>
      <c r="R7" s="263" t="str">
        <f>IF(ISBLANK(O7),"",IF(O7&gt;27,"",IF(O7&lt;=20.75,"TSM",IF(O7&lt;=21.35,"SM",IF(O7&lt;=22.1,"KSM",IF(O7&lt;=23.1,"I A",IF(O7&lt;=24.7,"II A",IF(O7&lt;=27,"III A"))))))))</f>
        <v>I A</v>
      </c>
      <c r="S7" s="256" t="s">
        <v>849</v>
      </c>
      <c r="T7" s="92" t="s">
        <v>1373</v>
      </c>
      <c r="U7" s="198"/>
    </row>
    <row r="8" spans="1:21" ht="13.95" customHeight="1">
      <c r="A8" s="251">
        <v>2</v>
      </c>
      <c r="B8" s="251"/>
      <c r="C8" s="252"/>
      <c r="D8" s="253" t="s">
        <v>899</v>
      </c>
      <c r="E8" s="254" t="s">
        <v>900</v>
      </c>
      <c r="F8" s="270" t="s">
        <v>901</v>
      </c>
      <c r="G8" s="256" t="s">
        <v>35</v>
      </c>
      <c r="H8" s="256" t="s">
        <v>36</v>
      </c>
      <c r="I8" s="256" t="s">
        <v>37</v>
      </c>
      <c r="J8" s="257">
        <v>14</v>
      </c>
      <c r="K8" s="478">
        <v>22.62</v>
      </c>
      <c r="L8" s="479">
        <v>0.4</v>
      </c>
      <c r="M8" s="480">
        <v>0.20200000000000001</v>
      </c>
      <c r="N8" s="480"/>
      <c r="O8" s="484">
        <v>22.67</v>
      </c>
      <c r="P8" s="479">
        <v>1.2</v>
      </c>
      <c r="Q8" s="480">
        <v>0.182</v>
      </c>
      <c r="R8" s="263" t="str">
        <f>IF(ISBLANK(K8),"",IF(K8&gt;27,"",IF(K8&lt;=20.75,"TSM",IF(K8&lt;=21.35,"SM",IF(K8&lt;=22.1,"KSM",IF(K8&lt;=23.1,"I A",IF(K8&lt;=24.7,"II A",IF(K8&lt;=27,"III A"))))))))</f>
        <v>I A</v>
      </c>
      <c r="S8" s="256" t="s">
        <v>38</v>
      </c>
      <c r="T8" s="92" t="s">
        <v>1358</v>
      </c>
      <c r="U8" s="482">
        <v>22.75</v>
      </c>
    </row>
    <row r="9" spans="1:21" ht="13.95" customHeight="1">
      <c r="A9" s="251">
        <v>3</v>
      </c>
      <c r="B9" s="251"/>
      <c r="C9" s="252"/>
      <c r="D9" s="253" t="s">
        <v>1374</v>
      </c>
      <c r="E9" s="254" t="s">
        <v>1375</v>
      </c>
      <c r="F9" s="270" t="s">
        <v>1376</v>
      </c>
      <c r="G9" s="256" t="s">
        <v>192</v>
      </c>
      <c r="H9" s="256" t="s">
        <v>1377</v>
      </c>
      <c r="I9" s="256" t="s">
        <v>146</v>
      </c>
      <c r="J9" s="257">
        <v>11</v>
      </c>
      <c r="K9" s="484">
        <v>23.12</v>
      </c>
      <c r="L9" s="479">
        <v>1.2</v>
      </c>
      <c r="M9" s="480">
        <v>0.183</v>
      </c>
      <c r="N9" s="480"/>
      <c r="O9" s="478">
        <v>22.78</v>
      </c>
      <c r="P9" s="479">
        <v>1.2</v>
      </c>
      <c r="Q9" s="480">
        <v>0.215</v>
      </c>
      <c r="R9" s="263" t="str">
        <f>IF(ISBLANK(O9),"",IF(O9&gt;27,"",IF(O9&lt;=20.75,"TSM",IF(O9&lt;=21.35,"SM",IF(O9&lt;=22.1,"KSM",IF(O9&lt;=23.1,"I A",IF(O9&lt;=24.7,"II A",IF(O9&lt;=27,"III A"))))))))</f>
        <v>I A</v>
      </c>
      <c r="S9" s="256" t="s">
        <v>1378</v>
      </c>
      <c r="T9" s="92"/>
      <c r="U9" s="198"/>
    </row>
    <row r="10" spans="1:21" ht="13.95" customHeight="1">
      <c r="A10" s="251">
        <v>4</v>
      </c>
      <c r="B10" s="251"/>
      <c r="C10" s="252"/>
      <c r="D10" s="253" t="s">
        <v>476</v>
      </c>
      <c r="E10" s="254" t="s">
        <v>921</v>
      </c>
      <c r="F10" s="270" t="s">
        <v>339</v>
      </c>
      <c r="G10" s="256" t="s">
        <v>181</v>
      </c>
      <c r="H10" s="256" t="s">
        <v>67</v>
      </c>
      <c r="I10" s="256"/>
      <c r="J10" s="257">
        <v>9</v>
      </c>
      <c r="K10" s="478">
        <v>22.86</v>
      </c>
      <c r="L10" s="479">
        <v>0.8</v>
      </c>
      <c r="M10" s="480">
        <v>0.16900000000000001</v>
      </c>
      <c r="N10" s="480"/>
      <c r="O10" s="484">
        <v>23.06</v>
      </c>
      <c r="P10" s="479">
        <v>1.2</v>
      </c>
      <c r="Q10" s="480">
        <v>0.2</v>
      </c>
      <c r="R10" s="263" t="str">
        <f>IF(ISBLANK(O10),"",IF(O10&gt;27,"",IF(O10&lt;=20.75,"TSM",IF(O10&lt;=21.35,"SM",IF(O10&lt;=22.1,"KSM",IF(O10&lt;=23.1,"I A",IF(O10&lt;=24.7,"II A",IF(O10&lt;=27,"III A"))))))))</f>
        <v>I A</v>
      </c>
      <c r="S10" s="256" t="s">
        <v>273</v>
      </c>
      <c r="T10" s="92" t="s">
        <v>1383</v>
      </c>
      <c r="U10" s="198"/>
    </row>
    <row r="11" spans="1:21" ht="13.95" customHeight="1">
      <c r="A11" s="251">
        <v>5</v>
      </c>
      <c r="B11" s="251"/>
      <c r="C11" s="252"/>
      <c r="D11" s="253" t="s">
        <v>903</v>
      </c>
      <c r="E11" s="254" t="s">
        <v>904</v>
      </c>
      <c r="F11" s="270" t="s">
        <v>905</v>
      </c>
      <c r="G11" s="256" t="s">
        <v>181</v>
      </c>
      <c r="H11" s="256" t="s">
        <v>67</v>
      </c>
      <c r="I11" s="256"/>
      <c r="J11" s="257">
        <v>8</v>
      </c>
      <c r="K11" s="478">
        <v>23.14</v>
      </c>
      <c r="L11" s="479">
        <v>1.9</v>
      </c>
      <c r="M11" s="480">
        <v>0.217</v>
      </c>
      <c r="N11" s="480"/>
      <c r="O11" s="484">
        <v>23.24</v>
      </c>
      <c r="P11" s="479">
        <v>1.2</v>
      </c>
      <c r="Q11" s="480">
        <v>0.187</v>
      </c>
      <c r="R11" s="263" t="str">
        <f>IF(ISBLANK(K11),"",IF(K11&gt;27,"",IF(K11&lt;=20.75,"TSM",IF(K11&lt;=21.35,"SM",IF(K11&lt;=22.1,"KSM",IF(K11&lt;=23.1,"I A",IF(K11&lt;=24.7,"II A",IF(K11&lt;=27,"III A"))))))))</f>
        <v>II A</v>
      </c>
      <c r="S11" s="256" t="s">
        <v>208</v>
      </c>
      <c r="T11" s="92" t="s">
        <v>1403</v>
      </c>
      <c r="U11" s="198"/>
    </row>
    <row r="12" spans="1:21" ht="13.95" customHeight="1">
      <c r="A12" s="251">
        <v>6</v>
      </c>
      <c r="B12" s="251"/>
      <c r="C12" s="252"/>
      <c r="D12" s="253" t="s">
        <v>1051</v>
      </c>
      <c r="E12" s="254" t="s">
        <v>1052</v>
      </c>
      <c r="F12" s="270" t="s">
        <v>1053</v>
      </c>
      <c r="G12" s="256" t="s">
        <v>453</v>
      </c>
      <c r="H12" s="256" t="s">
        <v>454</v>
      </c>
      <c r="I12" s="256" t="s">
        <v>455</v>
      </c>
      <c r="J12" s="257">
        <v>7</v>
      </c>
      <c r="K12" s="478">
        <v>23.15</v>
      </c>
      <c r="L12" s="479">
        <v>1.9</v>
      </c>
      <c r="M12" s="480">
        <v>0.19500000000000001</v>
      </c>
      <c r="N12" s="480"/>
      <c r="O12" s="484" t="s">
        <v>1299</v>
      </c>
      <c r="P12" s="479">
        <v>1.2</v>
      </c>
      <c r="Q12" s="480">
        <v>0.182</v>
      </c>
      <c r="R12" s="263" t="str">
        <f>IF(ISBLANK(K12),"",IF(K12&gt;27,"",IF(K12&lt;=20.75,"TSM",IF(K12&lt;=21.35,"SM",IF(K12&lt;=22.1,"KSM",IF(K12&lt;=23.1,"I A",IF(K12&lt;=24.7,"II A",IF(K12&lt;=27,"III A"))))))))</f>
        <v>II A</v>
      </c>
      <c r="S12" s="256" t="s">
        <v>558</v>
      </c>
      <c r="T12" s="92" t="s">
        <v>1404</v>
      </c>
      <c r="U12" s="198"/>
    </row>
    <row r="13" spans="1:21" ht="13.95" customHeight="1">
      <c r="A13" s="251">
        <v>7</v>
      </c>
      <c r="B13" s="251"/>
      <c r="C13" s="252"/>
      <c r="D13" s="253" t="s">
        <v>330</v>
      </c>
      <c r="E13" s="254" t="s">
        <v>879</v>
      </c>
      <c r="F13" s="270" t="s">
        <v>820</v>
      </c>
      <c r="G13" s="256" t="s">
        <v>145</v>
      </c>
      <c r="H13" s="256" t="s">
        <v>22</v>
      </c>
      <c r="I13" s="256" t="s">
        <v>236</v>
      </c>
      <c r="J13" s="257">
        <v>6</v>
      </c>
      <c r="K13" s="478">
        <v>23.17</v>
      </c>
      <c r="L13" s="479">
        <v>1</v>
      </c>
      <c r="M13" s="480">
        <v>0.155</v>
      </c>
      <c r="N13" s="480"/>
      <c r="O13" s="478"/>
      <c r="P13" s="479"/>
      <c r="Q13" s="480"/>
      <c r="R13" s="263" t="str">
        <f t="shared" ref="R13:R44" si="0">IF(ISBLANK(K13),"",IF(K13&gt;27,"",IF(K13&lt;=20.75,"TSM",IF(K13&lt;=21.35,"SM",IF(K13&lt;=22.1,"KSM",IF(K13&lt;=23.1,"I A",IF(K13&lt;=24.7,"II A",IF(K13&lt;=27,"III A"))))))))</f>
        <v>II A</v>
      </c>
      <c r="S13" s="256" t="s">
        <v>880</v>
      </c>
      <c r="T13" s="92" t="s">
        <v>167</v>
      </c>
      <c r="U13" s="198" t="s">
        <v>1394</v>
      </c>
    </row>
    <row r="14" spans="1:21" ht="13.95" customHeight="1">
      <c r="A14" s="251">
        <v>8</v>
      </c>
      <c r="B14" s="251"/>
      <c r="C14" s="252"/>
      <c r="D14" s="253" t="s">
        <v>275</v>
      </c>
      <c r="E14" s="254" t="s">
        <v>564</v>
      </c>
      <c r="F14" s="270" t="s">
        <v>565</v>
      </c>
      <c r="G14" s="256" t="s">
        <v>50</v>
      </c>
      <c r="H14" s="256" t="s">
        <v>51</v>
      </c>
      <c r="I14" s="256" t="s">
        <v>52</v>
      </c>
      <c r="J14" s="257">
        <v>5</v>
      </c>
      <c r="K14" s="478">
        <v>23.28</v>
      </c>
      <c r="L14" s="479">
        <v>2.1</v>
      </c>
      <c r="M14" s="480">
        <v>0.15</v>
      </c>
      <c r="N14" s="480"/>
      <c r="O14" s="478"/>
      <c r="P14" s="479"/>
      <c r="Q14" s="480"/>
      <c r="R14" s="263" t="str">
        <f t="shared" si="0"/>
        <v>II A</v>
      </c>
      <c r="S14" s="256" t="s">
        <v>566</v>
      </c>
      <c r="T14" s="92" t="s">
        <v>1357</v>
      </c>
      <c r="U14" s="198"/>
    </row>
    <row r="15" spans="1:21" ht="13.95" customHeight="1">
      <c r="A15" s="251">
        <v>9</v>
      </c>
      <c r="B15" s="251"/>
      <c r="C15" s="252"/>
      <c r="D15" s="253" t="s">
        <v>537</v>
      </c>
      <c r="E15" s="254" t="s">
        <v>538</v>
      </c>
      <c r="F15" s="270" t="s">
        <v>539</v>
      </c>
      <c r="G15" s="256" t="s">
        <v>21</v>
      </c>
      <c r="H15" s="256" t="s">
        <v>22</v>
      </c>
      <c r="I15" s="256"/>
      <c r="J15" s="257">
        <v>4</v>
      </c>
      <c r="K15" s="478">
        <v>23.35</v>
      </c>
      <c r="L15" s="479">
        <v>0.4</v>
      </c>
      <c r="M15" s="480">
        <v>0.13700000000000001</v>
      </c>
      <c r="N15" s="480"/>
      <c r="O15" s="478"/>
      <c r="P15" s="479"/>
      <c r="Q15" s="480"/>
      <c r="R15" s="263" t="str">
        <f t="shared" si="0"/>
        <v>II A</v>
      </c>
      <c r="S15" s="256" t="s">
        <v>540</v>
      </c>
      <c r="T15" s="92" t="s">
        <v>1357</v>
      </c>
      <c r="U15" s="198"/>
    </row>
    <row r="16" spans="1:21" ht="13.95" customHeight="1">
      <c r="A16" s="251">
        <v>10</v>
      </c>
      <c r="B16" s="251"/>
      <c r="C16" s="252"/>
      <c r="D16" s="253" t="s">
        <v>722</v>
      </c>
      <c r="E16" s="254" t="s">
        <v>723</v>
      </c>
      <c r="F16" s="270" t="s">
        <v>724</v>
      </c>
      <c r="G16" s="256" t="s">
        <v>152</v>
      </c>
      <c r="H16" s="256" t="s">
        <v>153</v>
      </c>
      <c r="I16" s="256" t="s">
        <v>340</v>
      </c>
      <c r="J16" s="257">
        <v>3</v>
      </c>
      <c r="K16" s="478">
        <v>23.44</v>
      </c>
      <c r="L16" s="479">
        <v>0.4</v>
      </c>
      <c r="M16" s="480">
        <v>0.22800000000000001</v>
      </c>
      <c r="N16" s="480"/>
      <c r="O16" s="478"/>
      <c r="P16" s="479"/>
      <c r="Q16" s="480"/>
      <c r="R16" s="263" t="str">
        <f t="shared" si="0"/>
        <v>II A</v>
      </c>
      <c r="S16" s="256" t="s">
        <v>725</v>
      </c>
      <c r="T16" s="92" t="s">
        <v>1364</v>
      </c>
      <c r="U16" s="198"/>
    </row>
    <row r="17" spans="1:21" ht="13.95" customHeight="1">
      <c r="A17" s="251">
        <v>11</v>
      </c>
      <c r="B17" s="251"/>
      <c r="C17" s="252"/>
      <c r="D17" s="253" t="s">
        <v>882</v>
      </c>
      <c r="E17" s="254" t="s">
        <v>883</v>
      </c>
      <c r="F17" s="270" t="s">
        <v>884</v>
      </c>
      <c r="G17" s="256" t="s">
        <v>181</v>
      </c>
      <c r="H17" s="256" t="s">
        <v>67</v>
      </c>
      <c r="I17" s="256"/>
      <c r="J17" s="485">
        <v>1.5</v>
      </c>
      <c r="K17" s="478">
        <v>23.59</v>
      </c>
      <c r="L17" s="479">
        <v>-1.1000000000000001</v>
      </c>
      <c r="M17" s="480">
        <v>0.215</v>
      </c>
      <c r="N17" s="480"/>
      <c r="O17" s="478"/>
      <c r="P17" s="479"/>
      <c r="Q17" s="480"/>
      <c r="R17" s="263" t="str">
        <f t="shared" si="0"/>
        <v>II A</v>
      </c>
      <c r="S17" s="256" t="s">
        <v>387</v>
      </c>
      <c r="T17" s="92" t="s">
        <v>1398</v>
      </c>
      <c r="U17" s="198"/>
    </row>
    <row r="18" spans="1:21" ht="13.95" customHeight="1">
      <c r="A18" s="251">
        <v>11</v>
      </c>
      <c r="B18" s="251"/>
      <c r="C18" s="252"/>
      <c r="D18" s="253" t="s">
        <v>862</v>
      </c>
      <c r="E18" s="254" t="s">
        <v>863</v>
      </c>
      <c r="F18" s="270" t="s">
        <v>94</v>
      </c>
      <c r="G18" s="256" t="s">
        <v>453</v>
      </c>
      <c r="H18" s="256" t="s">
        <v>454</v>
      </c>
      <c r="I18" s="256" t="s">
        <v>455</v>
      </c>
      <c r="J18" s="485">
        <v>1.5</v>
      </c>
      <c r="K18" s="478">
        <v>23.59</v>
      </c>
      <c r="L18" s="479">
        <v>0.8</v>
      </c>
      <c r="M18" s="480">
        <v>0.2</v>
      </c>
      <c r="N18" s="480"/>
      <c r="O18" s="478"/>
      <c r="P18" s="479"/>
      <c r="Q18" s="480"/>
      <c r="R18" s="263" t="str">
        <f t="shared" si="0"/>
        <v>II A</v>
      </c>
      <c r="S18" s="256" t="s">
        <v>558</v>
      </c>
      <c r="T18" s="92" t="s">
        <v>1384</v>
      </c>
      <c r="U18" s="198"/>
    </row>
    <row r="19" spans="1:21" ht="13.95" customHeight="1">
      <c r="A19" s="251">
        <v>13</v>
      </c>
      <c r="B19" s="251"/>
      <c r="C19" s="252"/>
      <c r="D19" s="253" t="s">
        <v>275</v>
      </c>
      <c r="E19" s="254" t="s">
        <v>1405</v>
      </c>
      <c r="F19" s="270" t="s">
        <v>489</v>
      </c>
      <c r="G19" s="256" t="s">
        <v>35</v>
      </c>
      <c r="H19" s="256" t="s">
        <v>36</v>
      </c>
      <c r="I19" s="256"/>
      <c r="J19" s="257"/>
      <c r="K19" s="478">
        <v>23.71</v>
      </c>
      <c r="L19" s="479">
        <v>1.9</v>
      </c>
      <c r="M19" s="480">
        <v>0.33500000000000002</v>
      </c>
      <c r="N19" s="480"/>
      <c r="O19" s="478"/>
      <c r="P19" s="479"/>
      <c r="Q19" s="480"/>
      <c r="R19" s="263" t="str">
        <f t="shared" si="0"/>
        <v>II A</v>
      </c>
      <c r="S19" s="256" t="s">
        <v>288</v>
      </c>
      <c r="T19" s="92" t="s">
        <v>167</v>
      </c>
      <c r="U19" s="198"/>
    </row>
    <row r="20" spans="1:21" ht="13.95" customHeight="1">
      <c r="A20" s="251">
        <v>14</v>
      </c>
      <c r="B20" s="251"/>
      <c r="C20" s="252"/>
      <c r="D20" s="253" t="s">
        <v>330</v>
      </c>
      <c r="E20" s="254" t="s">
        <v>581</v>
      </c>
      <c r="F20" s="270" t="s">
        <v>582</v>
      </c>
      <c r="G20" s="256" t="s">
        <v>453</v>
      </c>
      <c r="H20" s="256" t="s">
        <v>454</v>
      </c>
      <c r="I20" s="256" t="s">
        <v>455</v>
      </c>
      <c r="J20" s="257"/>
      <c r="K20" s="478">
        <v>23.73</v>
      </c>
      <c r="L20" s="479">
        <v>-1.1000000000000001</v>
      </c>
      <c r="M20" s="480">
        <v>0.22900000000000001</v>
      </c>
      <c r="N20" s="480"/>
      <c r="O20" s="478"/>
      <c r="P20" s="479"/>
      <c r="Q20" s="480"/>
      <c r="R20" s="263" t="str">
        <f t="shared" si="0"/>
        <v>II A</v>
      </c>
      <c r="S20" s="256" t="s">
        <v>558</v>
      </c>
      <c r="T20" s="92" t="s">
        <v>1399</v>
      </c>
      <c r="U20" s="198"/>
    </row>
    <row r="21" spans="1:21" ht="13.95" customHeight="1">
      <c r="A21" s="251">
        <v>15</v>
      </c>
      <c r="B21" s="251"/>
      <c r="C21" s="252"/>
      <c r="D21" s="253" t="s">
        <v>450</v>
      </c>
      <c r="E21" s="254" t="s">
        <v>531</v>
      </c>
      <c r="F21" s="270" t="s">
        <v>532</v>
      </c>
      <c r="G21" s="256" t="s">
        <v>369</v>
      </c>
      <c r="H21" s="256" t="s">
        <v>316</v>
      </c>
      <c r="I21" s="256" t="s">
        <v>317</v>
      </c>
      <c r="J21" s="257"/>
      <c r="K21" s="478">
        <v>23.82</v>
      </c>
      <c r="L21" s="479">
        <v>1.2</v>
      </c>
      <c r="M21" s="480">
        <v>0.28399999999999997</v>
      </c>
      <c r="N21" s="480"/>
      <c r="O21" s="478"/>
      <c r="P21" s="479"/>
      <c r="Q21" s="480"/>
      <c r="R21" s="263" t="str">
        <f t="shared" si="0"/>
        <v>II A</v>
      </c>
      <c r="S21" s="256" t="s">
        <v>533</v>
      </c>
      <c r="T21" s="92" t="s">
        <v>1379</v>
      </c>
      <c r="U21" s="198"/>
    </row>
    <row r="22" spans="1:21" ht="13.95" customHeight="1">
      <c r="A22" s="251">
        <v>16</v>
      </c>
      <c r="B22" s="251"/>
      <c r="C22" s="252"/>
      <c r="D22" s="253" t="s">
        <v>548</v>
      </c>
      <c r="E22" s="254" t="s">
        <v>331</v>
      </c>
      <c r="F22" s="270" t="s">
        <v>332</v>
      </c>
      <c r="G22" s="256" t="s">
        <v>333</v>
      </c>
      <c r="H22" s="256" t="s">
        <v>334</v>
      </c>
      <c r="I22" s="256"/>
      <c r="J22" s="257"/>
      <c r="K22" s="478">
        <v>23.88</v>
      </c>
      <c r="L22" s="479">
        <v>1.2</v>
      </c>
      <c r="M22" s="480">
        <v>0.153</v>
      </c>
      <c r="N22" s="480"/>
      <c r="O22" s="478"/>
      <c r="P22" s="479"/>
      <c r="Q22" s="480"/>
      <c r="R22" s="263" t="str">
        <f t="shared" si="0"/>
        <v>II A</v>
      </c>
      <c r="S22" s="256" t="s">
        <v>335</v>
      </c>
      <c r="T22" s="92" t="s">
        <v>1380</v>
      </c>
      <c r="U22" s="198"/>
    </row>
    <row r="23" spans="1:21" ht="13.95" customHeight="1">
      <c r="A23" s="251">
        <v>17</v>
      </c>
      <c r="B23" s="251"/>
      <c r="C23" s="252"/>
      <c r="D23" s="253" t="s">
        <v>494</v>
      </c>
      <c r="E23" s="254" t="s">
        <v>584</v>
      </c>
      <c r="F23" s="270" t="s">
        <v>585</v>
      </c>
      <c r="G23" s="256" t="s">
        <v>453</v>
      </c>
      <c r="H23" s="256" t="s">
        <v>454</v>
      </c>
      <c r="I23" s="256" t="s">
        <v>455</v>
      </c>
      <c r="J23" s="257"/>
      <c r="K23" s="478">
        <v>23.97</v>
      </c>
      <c r="L23" s="479">
        <v>0.8</v>
      </c>
      <c r="M23" s="480">
        <v>0.25800000000000001</v>
      </c>
      <c r="N23" s="480"/>
      <c r="O23" s="478"/>
      <c r="P23" s="479"/>
      <c r="Q23" s="480"/>
      <c r="R23" s="263" t="str">
        <f t="shared" si="0"/>
        <v>II A</v>
      </c>
      <c r="S23" s="256" t="s">
        <v>558</v>
      </c>
      <c r="T23" s="92" t="s">
        <v>167</v>
      </c>
      <c r="U23" s="198" t="s">
        <v>1385</v>
      </c>
    </row>
    <row r="24" spans="1:21" ht="13.95" customHeight="1">
      <c r="A24" s="251">
        <v>18</v>
      </c>
      <c r="B24" s="251"/>
      <c r="C24" s="252"/>
      <c r="D24" s="253" t="s">
        <v>457</v>
      </c>
      <c r="E24" s="254" t="s">
        <v>556</v>
      </c>
      <c r="F24" s="270" t="s">
        <v>557</v>
      </c>
      <c r="G24" s="256" t="s">
        <v>453</v>
      </c>
      <c r="H24" s="256" t="s">
        <v>454</v>
      </c>
      <c r="I24" s="256" t="s">
        <v>455</v>
      </c>
      <c r="J24" s="257"/>
      <c r="K24" s="478">
        <v>24.02</v>
      </c>
      <c r="L24" s="479">
        <v>1</v>
      </c>
      <c r="M24" s="480">
        <v>0.28699999999999998</v>
      </c>
      <c r="N24" s="480"/>
      <c r="O24" s="478"/>
      <c r="P24" s="479"/>
      <c r="Q24" s="480"/>
      <c r="R24" s="263" t="str">
        <f t="shared" si="0"/>
        <v>II A</v>
      </c>
      <c r="S24" s="256" t="s">
        <v>558</v>
      </c>
      <c r="T24" s="92" t="s">
        <v>1395</v>
      </c>
      <c r="U24" s="198"/>
    </row>
    <row r="25" spans="1:21" ht="13.95" customHeight="1">
      <c r="A25" s="251">
        <v>19</v>
      </c>
      <c r="B25" s="251"/>
      <c r="C25" s="252"/>
      <c r="D25" s="253" t="s">
        <v>1296</v>
      </c>
      <c r="E25" s="254" t="s">
        <v>1368</v>
      </c>
      <c r="F25" s="270" t="s">
        <v>1369</v>
      </c>
      <c r="G25" s="256" t="s">
        <v>21</v>
      </c>
      <c r="H25" s="256" t="s">
        <v>22</v>
      </c>
      <c r="I25" s="256"/>
      <c r="J25" s="257"/>
      <c r="K25" s="478">
        <v>24.35</v>
      </c>
      <c r="L25" s="479">
        <v>2.1</v>
      </c>
      <c r="M25" s="480">
        <v>0.161</v>
      </c>
      <c r="N25" s="480"/>
      <c r="O25" s="478"/>
      <c r="P25" s="479"/>
      <c r="Q25" s="480"/>
      <c r="R25" s="263" t="str">
        <f t="shared" si="0"/>
        <v>II A</v>
      </c>
      <c r="S25" s="256" t="s">
        <v>540</v>
      </c>
      <c r="T25" s="92" t="s">
        <v>167</v>
      </c>
      <c r="U25" s="198"/>
    </row>
    <row r="26" spans="1:21" ht="13.95" customHeight="1">
      <c r="A26" s="251">
        <v>20</v>
      </c>
      <c r="B26" s="251"/>
      <c r="C26" s="252"/>
      <c r="D26" s="253" t="s">
        <v>910</v>
      </c>
      <c r="E26" s="254" t="s">
        <v>911</v>
      </c>
      <c r="F26" s="270" t="s">
        <v>912</v>
      </c>
      <c r="G26" s="256" t="s">
        <v>114</v>
      </c>
      <c r="H26" s="256" t="s">
        <v>67</v>
      </c>
      <c r="I26" s="256"/>
      <c r="J26" s="257" t="s">
        <v>23</v>
      </c>
      <c r="K26" s="478">
        <v>24.4</v>
      </c>
      <c r="L26" s="479">
        <v>1</v>
      </c>
      <c r="M26" s="480">
        <v>0.26600000000000001</v>
      </c>
      <c r="N26" s="480"/>
      <c r="O26" s="478"/>
      <c r="P26" s="479"/>
      <c r="Q26" s="480"/>
      <c r="R26" s="263" t="str">
        <f t="shared" si="0"/>
        <v>II A</v>
      </c>
      <c r="S26" s="256" t="s">
        <v>416</v>
      </c>
      <c r="T26" s="92" t="s">
        <v>167</v>
      </c>
      <c r="U26" s="198" t="s">
        <v>1396</v>
      </c>
    </row>
    <row r="27" spans="1:21" ht="13.95" customHeight="1">
      <c r="A27" s="251">
        <v>21</v>
      </c>
      <c r="B27" s="251"/>
      <c r="C27" s="252"/>
      <c r="D27" s="253" t="s">
        <v>499</v>
      </c>
      <c r="E27" s="254" t="s">
        <v>507</v>
      </c>
      <c r="F27" s="270" t="s">
        <v>508</v>
      </c>
      <c r="G27" s="256" t="s">
        <v>224</v>
      </c>
      <c r="H27" s="256" t="s">
        <v>223</v>
      </c>
      <c r="I27" s="256" t="s">
        <v>222</v>
      </c>
      <c r="J27" s="257"/>
      <c r="K27" s="478">
        <v>24.59</v>
      </c>
      <c r="L27" s="479">
        <v>2.1</v>
      </c>
      <c r="M27" s="480">
        <v>0.24099999999999999</v>
      </c>
      <c r="N27" s="480"/>
      <c r="O27" s="478"/>
      <c r="P27" s="479"/>
      <c r="Q27" s="480"/>
      <c r="R27" s="263" t="str">
        <f t="shared" si="0"/>
        <v>II A</v>
      </c>
      <c r="S27" s="256" t="s">
        <v>269</v>
      </c>
      <c r="T27" s="92" t="s">
        <v>1371</v>
      </c>
      <c r="U27" s="198"/>
    </row>
    <row r="28" spans="1:21" ht="13.95" customHeight="1">
      <c r="A28" s="251">
        <v>22</v>
      </c>
      <c r="B28" s="251"/>
      <c r="C28" s="252"/>
      <c r="D28" s="253" t="s">
        <v>560</v>
      </c>
      <c r="E28" s="254" t="s">
        <v>907</v>
      </c>
      <c r="F28" s="270" t="s">
        <v>908</v>
      </c>
      <c r="G28" s="256" t="s">
        <v>453</v>
      </c>
      <c r="H28" s="256" t="s">
        <v>454</v>
      </c>
      <c r="I28" s="256" t="s">
        <v>455</v>
      </c>
      <c r="J28" s="257"/>
      <c r="K28" s="478">
        <v>24.81</v>
      </c>
      <c r="L28" s="479">
        <v>-1.1000000000000001</v>
      </c>
      <c r="M28" s="480">
        <v>0.21</v>
      </c>
      <c r="N28" s="480"/>
      <c r="O28" s="478"/>
      <c r="P28" s="479"/>
      <c r="Q28" s="480"/>
      <c r="R28" s="263" t="str">
        <f t="shared" si="0"/>
        <v>III A</v>
      </c>
      <c r="S28" s="256" t="s">
        <v>558</v>
      </c>
      <c r="T28" s="92" t="s">
        <v>1400</v>
      </c>
      <c r="U28" s="198"/>
    </row>
    <row r="29" spans="1:21" ht="13.95" customHeight="1">
      <c r="A29" s="251">
        <v>23</v>
      </c>
      <c r="B29" s="251"/>
      <c r="C29" s="252"/>
      <c r="D29" s="253" t="s">
        <v>515</v>
      </c>
      <c r="E29" s="254" t="s">
        <v>516</v>
      </c>
      <c r="F29" s="270" t="s">
        <v>517</v>
      </c>
      <c r="G29" s="256" t="s">
        <v>152</v>
      </c>
      <c r="H29" s="256" t="s">
        <v>153</v>
      </c>
      <c r="I29" s="256" t="s">
        <v>340</v>
      </c>
      <c r="J29" s="257"/>
      <c r="K29" s="478">
        <v>24.84</v>
      </c>
      <c r="L29" s="479">
        <v>2.1</v>
      </c>
      <c r="M29" s="480">
        <v>0.185</v>
      </c>
      <c r="N29" s="480"/>
      <c r="O29" s="478"/>
      <c r="P29" s="479"/>
      <c r="Q29" s="480"/>
      <c r="R29" s="263" t="str">
        <f t="shared" si="0"/>
        <v>III A</v>
      </c>
      <c r="S29" s="256" t="s">
        <v>518</v>
      </c>
      <c r="T29" s="92" t="s">
        <v>1370</v>
      </c>
      <c r="U29" s="198"/>
    </row>
    <row r="30" spans="1:21" ht="13.95" customHeight="1">
      <c r="A30" s="251">
        <v>23</v>
      </c>
      <c r="B30" s="251"/>
      <c r="C30" s="252"/>
      <c r="D30" s="253" t="s">
        <v>457</v>
      </c>
      <c r="E30" s="254" t="s">
        <v>917</v>
      </c>
      <c r="F30" s="270" t="s">
        <v>918</v>
      </c>
      <c r="G30" s="256" t="s">
        <v>102</v>
      </c>
      <c r="H30" s="256"/>
      <c r="I30" s="256" t="s">
        <v>146</v>
      </c>
      <c r="J30" s="257" t="s">
        <v>23</v>
      </c>
      <c r="K30" s="478">
        <v>24.84</v>
      </c>
      <c r="L30" s="479">
        <v>1.9</v>
      </c>
      <c r="M30" s="480">
        <v>0.16900000000000001</v>
      </c>
      <c r="N30" s="480"/>
      <c r="O30" s="478"/>
      <c r="P30" s="479"/>
      <c r="Q30" s="480"/>
      <c r="R30" s="263" t="str">
        <f t="shared" si="0"/>
        <v>III A</v>
      </c>
      <c r="S30" s="256" t="s">
        <v>919</v>
      </c>
      <c r="T30" s="92" t="s">
        <v>1406</v>
      </c>
      <c r="U30" s="198"/>
    </row>
    <row r="31" spans="1:21" ht="13.95" customHeight="1">
      <c r="A31" s="251">
        <v>25</v>
      </c>
      <c r="B31" s="251"/>
      <c r="C31" s="252"/>
      <c r="D31" s="253" t="s">
        <v>104</v>
      </c>
      <c r="E31" s="254" t="s">
        <v>1386</v>
      </c>
      <c r="F31" s="270" t="s">
        <v>1387</v>
      </c>
      <c r="G31" s="256" t="s">
        <v>1115</v>
      </c>
      <c r="H31" s="256" t="s">
        <v>1116</v>
      </c>
      <c r="I31" s="256" t="s">
        <v>1117</v>
      </c>
      <c r="J31" s="257"/>
      <c r="K31" s="478">
        <v>24.89</v>
      </c>
      <c r="L31" s="479">
        <v>0.8</v>
      </c>
      <c r="M31" s="480">
        <v>0.153</v>
      </c>
      <c r="N31" s="480"/>
      <c r="O31" s="478"/>
      <c r="P31" s="479"/>
      <c r="Q31" s="480"/>
      <c r="R31" s="263" t="str">
        <f t="shared" si="0"/>
        <v>III A</v>
      </c>
      <c r="S31" s="256" t="s">
        <v>1118</v>
      </c>
      <c r="T31" s="92" t="s">
        <v>167</v>
      </c>
      <c r="U31" s="198"/>
    </row>
    <row r="32" spans="1:21" ht="13.95" customHeight="1">
      <c r="A32" s="251">
        <v>26</v>
      </c>
      <c r="B32" s="251"/>
      <c r="C32" s="252"/>
      <c r="D32" s="253" t="s">
        <v>515</v>
      </c>
      <c r="E32" s="254" t="s">
        <v>877</v>
      </c>
      <c r="F32" s="270" t="s">
        <v>878</v>
      </c>
      <c r="G32" s="256" t="s">
        <v>181</v>
      </c>
      <c r="H32" s="256" t="s">
        <v>67</v>
      </c>
      <c r="I32" s="256"/>
      <c r="J32" s="257"/>
      <c r="K32" s="478">
        <v>24.96</v>
      </c>
      <c r="L32" s="479">
        <v>0.4</v>
      </c>
      <c r="M32" s="480">
        <v>0.21099999999999999</v>
      </c>
      <c r="N32" s="480"/>
      <c r="O32" s="478"/>
      <c r="P32" s="479"/>
      <c r="Q32" s="480"/>
      <c r="R32" s="263" t="str">
        <f t="shared" si="0"/>
        <v>III A</v>
      </c>
      <c r="S32" s="256" t="s">
        <v>208</v>
      </c>
      <c r="T32" s="92" t="s">
        <v>167</v>
      </c>
      <c r="U32" s="198" t="s">
        <v>1356</v>
      </c>
    </row>
    <row r="33" spans="1:21" ht="13.95" customHeight="1">
      <c r="A33" s="251">
        <v>27</v>
      </c>
      <c r="B33" s="251"/>
      <c r="C33" s="252"/>
      <c r="D33" s="253" t="s">
        <v>871</v>
      </c>
      <c r="E33" s="254" t="s">
        <v>872</v>
      </c>
      <c r="F33" s="270" t="s">
        <v>873</v>
      </c>
      <c r="G33" s="256" t="s">
        <v>145</v>
      </c>
      <c r="H33" s="256" t="s">
        <v>22</v>
      </c>
      <c r="I33" s="256"/>
      <c r="J33" s="257"/>
      <c r="K33" s="478">
        <v>25.08</v>
      </c>
      <c r="L33" s="479">
        <v>1</v>
      </c>
      <c r="M33" s="480">
        <v>0.17699999999999999</v>
      </c>
      <c r="N33" s="480"/>
      <c r="O33" s="478"/>
      <c r="P33" s="479"/>
      <c r="Q33" s="480"/>
      <c r="R33" s="263" t="str">
        <f t="shared" si="0"/>
        <v>III A</v>
      </c>
      <c r="S33" s="256" t="s">
        <v>874</v>
      </c>
      <c r="T33" s="92" t="s">
        <v>1393</v>
      </c>
      <c r="U33" s="198"/>
    </row>
    <row r="34" spans="1:21" ht="13.95" customHeight="1">
      <c r="A34" s="251">
        <v>28</v>
      </c>
      <c r="B34" s="251"/>
      <c r="C34" s="252"/>
      <c r="D34" s="253" t="s">
        <v>866</v>
      </c>
      <c r="E34" s="254" t="s">
        <v>867</v>
      </c>
      <c r="F34" s="270" t="s">
        <v>868</v>
      </c>
      <c r="G34" s="256" t="s">
        <v>453</v>
      </c>
      <c r="H34" s="256" t="s">
        <v>454</v>
      </c>
      <c r="I34" s="256" t="s">
        <v>455</v>
      </c>
      <c r="J34" s="257"/>
      <c r="K34" s="478">
        <v>25.16</v>
      </c>
      <c r="L34" s="479">
        <v>2.1</v>
      </c>
      <c r="M34" s="480">
        <v>0.26400000000000001</v>
      </c>
      <c r="N34" s="480"/>
      <c r="O34" s="478"/>
      <c r="P34" s="479"/>
      <c r="Q34" s="480"/>
      <c r="R34" s="263" t="str">
        <f t="shared" si="0"/>
        <v>III A</v>
      </c>
      <c r="S34" s="256" t="s">
        <v>558</v>
      </c>
      <c r="T34" s="92" t="s">
        <v>1372</v>
      </c>
      <c r="U34" s="198"/>
    </row>
    <row r="35" spans="1:21" ht="13.95" customHeight="1">
      <c r="A35" s="251">
        <v>29</v>
      </c>
      <c r="B35" s="251"/>
      <c r="C35" s="252"/>
      <c r="D35" s="253" t="s">
        <v>510</v>
      </c>
      <c r="E35" s="254" t="s">
        <v>511</v>
      </c>
      <c r="F35" s="270" t="s">
        <v>512</v>
      </c>
      <c r="G35" s="256" t="s">
        <v>181</v>
      </c>
      <c r="H35" s="256" t="s">
        <v>67</v>
      </c>
      <c r="I35" s="256"/>
      <c r="J35" s="257"/>
      <c r="K35" s="478">
        <v>25.21</v>
      </c>
      <c r="L35" s="479">
        <v>-1.1000000000000001</v>
      </c>
      <c r="M35" s="480">
        <v>0.153</v>
      </c>
      <c r="N35" s="480"/>
      <c r="O35" s="478"/>
      <c r="P35" s="479"/>
      <c r="Q35" s="480"/>
      <c r="R35" s="263" t="str">
        <f t="shared" si="0"/>
        <v>III A</v>
      </c>
      <c r="S35" s="256" t="s">
        <v>513</v>
      </c>
      <c r="T35" s="92" t="s">
        <v>1401</v>
      </c>
      <c r="U35" s="198"/>
    </row>
    <row r="36" spans="1:21" ht="13.95" customHeight="1">
      <c r="A36" s="251">
        <v>30</v>
      </c>
      <c r="B36" s="251"/>
      <c r="C36" s="252"/>
      <c r="D36" s="253" t="s">
        <v>1388</v>
      </c>
      <c r="E36" s="254" t="s">
        <v>1389</v>
      </c>
      <c r="F36" s="270" t="s">
        <v>916</v>
      </c>
      <c r="G36" s="256" t="s">
        <v>181</v>
      </c>
      <c r="H36" s="256" t="s">
        <v>67</v>
      </c>
      <c r="I36" s="256"/>
      <c r="J36" s="257"/>
      <c r="K36" s="478">
        <v>25.24</v>
      </c>
      <c r="L36" s="479">
        <v>0.8</v>
      </c>
      <c r="M36" s="480">
        <v>0.24099999999999999</v>
      </c>
      <c r="N36" s="480"/>
      <c r="O36" s="478"/>
      <c r="P36" s="479"/>
      <c r="Q36" s="480"/>
      <c r="R36" s="263" t="str">
        <f t="shared" si="0"/>
        <v>III A</v>
      </c>
      <c r="S36" s="256" t="s">
        <v>438</v>
      </c>
      <c r="T36" s="92" t="s">
        <v>1390</v>
      </c>
      <c r="U36" s="198"/>
    </row>
    <row r="37" spans="1:21" ht="13.95" customHeight="1">
      <c r="A37" s="251">
        <v>31</v>
      </c>
      <c r="B37" s="251"/>
      <c r="C37" s="252"/>
      <c r="D37" s="253" t="s">
        <v>903</v>
      </c>
      <c r="E37" s="254" t="s">
        <v>1050</v>
      </c>
      <c r="F37" s="270" t="s">
        <v>469</v>
      </c>
      <c r="G37" s="256" t="s">
        <v>453</v>
      </c>
      <c r="H37" s="256" t="s">
        <v>454</v>
      </c>
      <c r="I37" s="256" t="s">
        <v>455</v>
      </c>
      <c r="J37" s="257"/>
      <c r="K37" s="478">
        <v>25.29</v>
      </c>
      <c r="L37" s="479">
        <v>1.2</v>
      </c>
      <c r="M37" s="480">
        <v>0.23699999999999999</v>
      </c>
      <c r="N37" s="480"/>
      <c r="O37" s="478"/>
      <c r="P37" s="479"/>
      <c r="Q37" s="480"/>
      <c r="R37" s="263" t="str">
        <f t="shared" si="0"/>
        <v>III A</v>
      </c>
      <c r="S37" s="256" t="s">
        <v>558</v>
      </c>
      <c r="T37" s="92" t="s">
        <v>1381</v>
      </c>
      <c r="U37" s="198"/>
    </row>
    <row r="38" spans="1:21" ht="13.95" customHeight="1">
      <c r="A38" s="251">
        <v>32</v>
      </c>
      <c r="B38" s="251"/>
      <c r="C38" s="252"/>
      <c r="D38" s="253" t="s">
        <v>471</v>
      </c>
      <c r="E38" s="254" t="s">
        <v>1391</v>
      </c>
      <c r="F38" s="270" t="s">
        <v>1392</v>
      </c>
      <c r="G38" s="256" t="s">
        <v>50</v>
      </c>
      <c r="H38" s="256" t="s">
        <v>51</v>
      </c>
      <c r="I38" s="256" t="s">
        <v>52</v>
      </c>
      <c r="J38" s="257"/>
      <c r="K38" s="478">
        <v>25.32</v>
      </c>
      <c r="L38" s="479">
        <v>0.8</v>
      </c>
      <c r="M38" s="480">
        <v>0.26500000000000001</v>
      </c>
      <c r="N38" s="480"/>
      <c r="O38" s="478"/>
      <c r="P38" s="479"/>
      <c r="Q38" s="480"/>
      <c r="R38" s="263" t="str">
        <f t="shared" si="0"/>
        <v>III A</v>
      </c>
      <c r="S38" s="256" t="s">
        <v>784</v>
      </c>
      <c r="T38" s="92" t="s">
        <v>167</v>
      </c>
      <c r="U38" s="198" t="s">
        <v>1335</v>
      </c>
    </row>
    <row r="39" spans="1:21" ht="13.95" customHeight="1">
      <c r="A39" s="251">
        <v>33</v>
      </c>
      <c r="B39" s="251"/>
      <c r="C39" s="252"/>
      <c r="D39" s="253" t="s">
        <v>1296</v>
      </c>
      <c r="E39" s="254" t="s">
        <v>1359</v>
      </c>
      <c r="F39" s="270" t="s">
        <v>1360</v>
      </c>
      <c r="G39" s="256" t="s">
        <v>1361</v>
      </c>
      <c r="H39" s="256" t="s">
        <v>1362</v>
      </c>
      <c r="I39" s="256"/>
      <c r="J39" s="257"/>
      <c r="K39" s="478">
        <v>25.41</v>
      </c>
      <c r="L39" s="479">
        <v>0.4</v>
      </c>
      <c r="M39" s="480">
        <v>0.19500000000000001</v>
      </c>
      <c r="N39" s="480"/>
      <c r="O39" s="478"/>
      <c r="P39" s="479"/>
      <c r="Q39" s="480"/>
      <c r="R39" s="263" t="str">
        <f t="shared" si="0"/>
        <v>III A</v>
      </c>
      <c r="S39" s="256" t="s">
        <v>1363</v>
      </c>
      <c r="T39" s="92" t="s">
        <v>167</v>
      </c>
      <c r="U39" s="198"/>
    </row>
    <row r="40" spans="1:21" ht="13.95" customHeight="1">
      <c r="A40" s="251">
        <v>34</v>
      </c>
      <c r="B40" s="251"/>
      <c r="C40" s="252"/>
      <c r="D40" s="253" t="s">
        <v>290</v>
      </c>
      <c r="E40" s="254" t="s">
        <v>480</v>
      </c>
      <c r="F40" s="270" t="s">
        <v>481</v>
      </c>
      <c r="G40" s="256" t="s">
        <v>369</v>
      </c>
      <c r="H40" s="256" t="s">
        <v>316</v>
      </c>
      <c r="I40" s="256" t="s">
        <v>317</v>
      </c>
      <c r="J40" s="257"/>
      <c r="K40" s="478">
        <v>25.52</v>
      </c>
      <c r="L40" s="479">
        <v>1.2</v>
      </c>
      <c r="M40" s="480">
        <v>0.16700000000000001</v>
      </c>
      <c r="N40" s="480"/>
      <c r="O40" s="478"/>
      <c r="P40" s="479"/>
      <c r="Q40" s="480"/>
      <c r="R40" s="263" t="str">
        <f t="shared" si="0"/>
        <v>III A</v>
      </c>
      <c r="S40" s="256" t="s">
        <v>370</v>
      </c>
      <c r="T40" s="92" t="s">
        <v>1382</v>
      </c>
      <c r="U40" s="198"/>
    </row>
    <row r="41" spans="1:21" ht="13.95" customHeight="1">
      <c r="A41" s="251">
        <v>35</v>
      </c>
      <c r="B41" s="251"/>
      <c r="C41" s="252"/>
      <c r="D41" s="253" t="s">
        <v>457</v>
      </c>
      <c r="E41" s="254" t="s">
        <v>1365</v>
      </c>
      <c r="F41" s="270" t="s">
        <v>1366</v>
      </c>
      <c r="G41" s="256" t="s">
        <v>453</v>
      </c>
      <c r="H41" s="256" t="s">
        <v>454</v>
      </c>
      <c r="I41" s="256" t="s">
        <v>455</v>
      </c>
      <c r="J41" s="257"/>
      <c r="K41" s="478">
        <v>25.74</v>
      </c>
      <c r="L41" s="479">
        <v>0.4</v>
      </c>
      <c r="M41" s="480">
        <v>0.20399999999999999</v>
      </c>
      <c r="N41" s="480"/>
      <c r="O41" s="478"/>
      <c r="P41" s="479"/>
      <c r="Q41" s="480"/>
      <c r="R41" s="263" t="str">
        <f t="shared" si="0"/>
        <v>III A</v>
      </c>
      <c r="S41" s="256" t="s">
        <v>817</v>
      </c>
      <c r="T41" s="92" t="s">
        <v>1367</v>
      </c>
      <c r="U41" s="198"/>
    </row>
    <row r="42" spans="1:21" ht="13.95" customHeight="1">
      <c r="A42" s="251"/>
      <c r="B42" s="251"/>
      <c r="C42" s="252"/>
      <c r="D42" s="253" t="s">
        <v>457</v>
      </c>
      <c r="E42" s="254" t="s">
        <v>458</v>
      </c>
      <c r="F42" s="270" t="s">
        <v>459</v>
      </c>
      <c r="G42" s="256" t="s">
        <v>21</v>
      </c>
      <c r="H42" s="256" t="s">
        <v>22</v>
      </c>
      <c r="I42" s="256"/>
      <c r="J42" s="257">
        <v>-5</v>
      </c>
      <c r="K42" s="478" t="s">
        <v>115</v>
      </c>
      <c r="L42" s="479"/>
      <c r="M42" s="480"/>
      <c r="N42" s="480"/>
      <c r="O42" s="478"/>
      <c r="P42" s="479"/>
      <c r="Q42" s="480"/>
      <c r="R42" s="263" t="str">
        <f t="shared" si="0"/>
        <v/>
      </c>
      <c r="S42" s="256" t="s">
        <v>460</v>
      </c>
      <c r="T42" s="92" t="s">
        <v>167</v>
      </c>
      <c r="U42" s="198" t="s">
        <v>1402</v>
      </c>
    </row>
    <row r="43" spans="1:21" ht="13.95" customHeight="1">
      <c r="A43" s="251"/>
      <c r="B43" s="251"/>
      <c r="C43" s="252"/>
      <c r="D43" s="253" t="s">
        <v>537</v>
      </c>
      <c r="E43" s="254" t="s">
        <v>852</v>
      </c>
      <c r="F43" s="270" t="s">
        <v>853</v>
      </c>
      <c r="G43" s="256" t="s">
        <v>369</v>
      </c>
      <c r="H43" s="256" t="s">
        <v>316</v>
      </c>
      <c r="I43" s="256" t="s">
        <v>317</v>
      </c>
      <c r="J43" s="257">
        <v>-5</v>
      </c>
      <c r="K43" s="478" t="s">
        <v>115</v>
      </c>
      <c r="L43" s="479"/>
      <c r="M43" s="480"/>
      <c r="N43" s="480"/>
      <c r="O43" s="478"/>
      <c r="P43" s="479"/>
      <c r="Q43" s="480"/>
      <c r="R43" s="263" t="str">
        <f t="shared" si="0"/>
        <v/>
      </c>
      <c r="S43" s="256" t="s">
        <v>370</v>
      </c>
      <c r="T43" s="92" t="s">
        <v>1407</v>
      </c>
      <c r="U43" s="198"/>
    </row>
    <row r="44" spans="1:21" ht="13.95" customHeight="1">
      <c r="A44" s="251"/>
      <c r="B44" s="251"/>
      <c r="C44" s="252"/>
      <c r="D44" s="253" t="s">
        <v>718</v>
      </c>
      <c r="E44" s="254" t="s">
        <v>719</v>
      </c>
      <c r="F44" s="270" t="s">
        <v>720</v>
      </c>
      <c r="G44" s="256" t="s">
        <v>21</v>
      </c>
      <c r="H44" s="256" t="s">
        <v>22</v>
      </c>
      <c r="I44" s="256"/>
      <c r="J44" s="257">
        <v>-5</v>
      </c>
      <c r="K44" s="478" t="s">
        <v>115</v>
      </c>
      <c r="L44" s="479"/>
      <c r="M44" s="480"/>
      <c r="N44" s="480"/>
      <c r="O44" s="478"/>
      <c r="P44" s="479"/>
      <c r="Q44" s="480"/>
      <c r="R44" s="263" t="str">
        <f t="shared" si="0"/>
        <v/>
      </c>
      <c r="S44" s="256" t="s">
        <v>460</v>
      </c>
      <c r="T44" s="92" t="s">
        <v>167</v>
      </c>
      <c r="U44" s="198" t="s">
        <v>1397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5.109375" style="96" hidden="1" customWidth="1"/>
    <col min="4" max="4" width="9.44140625" style="95" customWidth="1"/>
    <col min="5" max="5" width="19.33203125" style="90" customWidth="1"/>
    <col min="6" max="6" width="9.33203125" style="94" customWidth="1"/>
    <col min="7" max="7" width="10.44140625" style="90" customWidth="1"/>
    <col min="8" max="8" width="7.44140625" style="90" customWidth="1"/>
    <col min="9" max="9" width="12.88671875" style="90" customWidth="1"/>
    <col min="10" max="10" width="5.44140625" style="92" customWidth="1"/>
    <col min="11" max="11" width="6.44140625" style="93" customWidth="1"/>
    <col min="12" max="12" width="5.44140625" style="93" hidden="1" customWidth="1"/>
    <col min="13" max="13" width="4.44140625" style="92" customWidth="1"/>
    <col min="14" max="14" width="24.44140625" style="90" customWidth="1"/>
    <col min="15" max="15" width="5.88671875" style="91" hidden="1" customWidth="1"/>
    <col min="16" max="17" width="2" style="90" hidden="1" customWidth="1"/>
    <col min="18" max="18" width="4.109375" style="90" hidden="1" customWidth="1"/>
    <col min="19" max="16384" width="9.109375" style="90"/>
  </cols>
  <sheetData>
    <row r="1" spans="1:16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92"/>
      <c r="O1" s="91"/>
    </row>
    <row r="2" spans="1:16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8"/>
      <c r="N2" s="8" t="s">
        <v>14</v>
      </c>
      <c r="O2" s="127"/>
    </row>
    <row r="3" spans="1:16" ht="15" customHeight="1">
      <c r="A3" s="125"/>
      <c r="C3" s="125"/>
      <c r="N3" s="16" t="s">
        <v>15</v>
      </c>
    </row>
    <row r="4" spans="1:16" ht="15.75" customHeight="1">
      <c r="B4" s="11"/>
      <c r="D4" s="124" t="s">
        <v>353</v>
      </c>
      <c r="F4" s="123"/>
      <c r="N4" s="122"/>
    </row>
    <row r="5" spans="1:16" ht="3.75" customHeight="1">
      <c r="B5" s="11"/>
      <c r="J5" s="146"/>
    </row>
    <row r="6" spans="1:16" ht="13.8" thickBot="1">
      <c r="C6" s="121"/>
      <c r="D6" s="120"/>
      <c r="E6" s="119">
        <v>1</v>
      </c>
      <c r="F6" s="118" t="s">
        <v>261</v>
      </c>
      <c r="G6" s="117">
        <v>3</v>
      </c>
      <c r="H6" s="116"/>
    </row>
    <row r="7" spans="1:16" s="157" customFormat="1" ht="24.75" customHeight="1" thickBot="1">
      <c r="A7" s="147" t="s">
        <v>60</v>
      </c>
      <c r="B7" s="46" t="s">
        <v>16</v>
      </c>
      <c r="C7" s="148" t="s">
        <v>2</v>
      </c>
      <c r="D7" s="149" t="s">
        <v>3</v>
      </c>
      <c r="E7" s="150" t="s">
        <v>4</v>
      </c>
      <c r="F7" s="151" t="s">
        <v>5</v>
      </c>
      <c r="G7" s="152" t="s">
        <v>6</v>
      </c>
      <c r="H7" s="153" t="s">
        <v>7</v>
      </c>
      <c r="I7" s="152" t="s">
        <v>8</v>
      </c>
      <c r="J7" s="152" t="s">
        <v>9</v>
      </c>
      <c r="K7" s="152" t="s">
        <v>258</v>
      </c>
      <c r="L7" s="154" t="s">
        <v>354</v>
      </c>
      <c r="M7" s="155" t="s">
        <v>12</v>
      </c>
      <c r="N7" s="156" t="s">
        <v>13</v>
      </c>
      <c r="O7" s="127"/>
    </row>
    <row r="8" spans="1:16" ht="13.95" customHeight="1">
      <c r="A8" s="31">
        <v>1</v>
      </c>
      <c r="B8" s="31"/>
      <c r="C8" s="47"/>
      <c r="D8" s="105" t="s">
        <v>47</v>
      </c>
      <c r="E8" s="104" t="s">
        <v>355</v>
      </c>
      <c r="F8" s="103" t="s">
        <v>356</v>
      </c>
      <c r="G8" s="99" t="s">
        <v>181</v>
      </c>
      <c r="H8" s="99" t="s">
        <v>67</v>
      </c>
      <c r="I8" s="99"/>
      <c r="J8" s="158"/>
      <c r="K8" s="159">
        <v>7.0624999999999996E-4</v>
      </c>
      <c r="L8" s="160"/>
      <c r="M8" s="161" t="str">
        <f t="shared" ref="M8:M13" si="0">IF(ISBLANK(K8),"",IF(K8&gt;0.000811805555555556,"",IF(K8&lt;=0.000605324074074074,"TSM",IF(K8&lt;=0.000626736111111111,"SM",IF(K8&lt;=0.000659722222222222,"KSM",IF(K8&lt;=0.000695601851851852,"I A",IF(K8&lt;=0.000742361111111111,"II A",IF(K8&lt;=0.000811805555555556,"III A"))))))))</f>
        <v>II A</v>
      </c>
      <c r="N8" s="99" t="s">
        <v>273</v>
      </c>
      <c r="O8" s="162" t="s">
        <v>167</v>
      </c>
      <c r="P8" s="163" t="s">
        <v>357</v>
      </c>
    </row>
    <row r="9" spans="1:16" ht="13.95" customHeight="1">
      <c r="A9" s="31">
        <v>2</v>
      </c>
      <c r="B9" s="31"/>
      <c r="C9" s="47"/>
      <c r="D9" s="105" t="s">
        <v>358</v>
      </c>
      <c r="E9" s="104" t="s">
        <v>359</v>
      </c>
      <c r="F9" s="103" t="s">
        <v>360</v>
      </c>
      <c r="G9" s="99" t="s">
        <v>43</v>
      </c>
      <c r="H9" s="99" t="s">
        <v>44</v>
      </c>
      <c r="I9" s="99"/>
      <c r="J9" s="158"/>
      <c r="K9" s="159">
        <v>7.3402777777777778E-4</v>
      </c>
      <c r="L9" s="160"/>
      <c r="M9" s="161" t="str">
        <f t="shared" si="0"/>
        <v>II A</v>
      </c>
      <c r="N9" s="99" t="s">
        <v>45</v>
      </c>
      <c r="O9" s="162" t="s">
        <v>361</v>
      </c>
      <c r="P9" s="164"/>
    </row>
    <row r="10" spans="1:16" ht="13.95" customHeight="1">
      <c r="A10" s="31">
        <v>3</v>
      </c>
      <c r="B10" s="31"/>
      <c r="C10" s="47"/>
      <c r="D10" s="105" t="s">
        <v>362</v>
      </c>
      <c r="E10" s="104" t="s">
        <v>363</v>
      </c>
      <c r="F10" s="103" t="s">
        <v>364</v>
      </c>
      <c r="G10" s="99" t="s">
        <v>139</v>
      </c>
      <c r="H10" s="99" t="s">
        <v>88</v>
      </c>
      <c r="I10" s="99" t="s">
        <v>250</v>
      </c>
      <c r="J10" s="158"/>
      <c r="K10" s="159">
        <v>7.3981481481481478E-4</v>
      </c>
      <c r="L10" s="160"/>
      <c r="M10" s="161" t="str">
        <f t="shared" si="0"/>
        <v>II A</v>
      </c>
      <c r="N10" s="99" t="s">
        <v>365</v>
      </c>
      <c r="O10" s="162" t="s">
        <v>366</v>
      </c>
      <c r="P10" s="164"/>
    </row>
    <row r="11" spans="1:16" ht="13.95" customHeight="1">
      <c r="A11" s="31">
        <v>4</v>
      </c>
      <c r="B11" s="31"/>
      <c r="C11" s="47"/>
      <c r="D11" s="105" t="s">
        <v>182</v>
      </c>
      <c r="E11" s="104" t="s">
        <v>367</v>
      </c>
      <c r="F11" s="103" t="s">
        <v>368</v>
      </c>
      <c r="G11" s="99" t="s">
        <v>369</v>
      </c>
      <c r="H11" s="99" t="s">
        <v>316</v>
      </c>
      <c r="I11" s="99" t="s">
        <v>317</v>
      </c>
      <c r="J11" s="158"/>
      <c r="K11" s="159">
        <v>7.5173611111111112E-4</v>
      </c>
      <c r="L11" s="160"/>
      <c r="M11" s="161" t="str">
        <f t="shared" si="0"/>
        <v>III A</v>
      </c>
      <c r="N11" s="99" t="s">
        <v>370</v>
      </c>
      <c r="O11" s="162" t="s">
        <v>371</v>
      </c>
      <c r="P11" s="164"/>
    </row>
    <row r="12" spans="1:16" ht="13.95" customHeight="1">
      <c r="A12" s="31">
        <v>5</v>
      </c>
      <c r="B12" s="31"/>
      <c r="C12" s="47"/>
      <c r="D12" s="105" t="s">
        <v>372</v>
      </c>
      <c r="E12" s="104" t="s">
        <v>373</v>
      </c>
      <c r="F12" s="103" t="s">
        <v>374</v>
      </c>
      <c r="G12" s="99" t="s">
        <v>35</v>
      </c>
      <c r="H12" s="99" t="s">
        <v>36</v>
      </c>
      <c r="I12" s="99" t="s">
        <v>197</v>
      </c>
      <c r="J12" s="158"/>
      <c r="K12" s="159">
        <v>7.7025462962962952E-4</v>
      </c>
      <c r="L12" s="160"/>
      <c r="M12" s="161" t="str">
        <f t="shared" si="0"/>
        <v>III A</v>
      </c>
      <c r="N12" s="99" t="s">
        <v>350</v>
      </c>
      <c r="O12" s="162" t="s">
        <v>375</v>
      </c>
      <c r="P12" s="164"/>
    </row>
    <row r="13" spans="1:16" ht="13.95" customHeight="1">
      <c r="A13" s="31">
        <v>6</v>
      </c>
      <c r="B13" s="31"/>
      <c r="C13" s="47"/>
      <c r="D13" s="105" t="s">
        <v>372</v>
      </c>
      <c r="E13" s="104" t="s">
        <v>376</v>
      </c>
      <c r="F13" s="103" t="s">
        <v>377</v>
      </c>
      <c r="G13" s="99" t="s">
        <v>181</v>
      </c>
      <c r="H13" s="99" t="s">
        <v>67</v>
      </c>
      <c r="I13" s="99"/>
      <c r="J13" s="158"/>
      <c r="K13" s="159">
        <v>7.7777777777777784E-4</v>
      </c>
      <c r="L13" s="160"/>
      <c r="M13" s="161" t="str">
        <f t="shared" si="0"/>
        <v>III A</v>
      </c>
      <c r="N13" s="99" t="s">
        <v>378</v>
      </c>
      <c r="O13" s="162" t="s">
        <v>379</v>
      </c>
      <c r="P13" s="164"/>
    </row>
    <row r="14" spans="1:16" ht="6" customHeight="1"/>
    <row r="15" spans="1:16" ht="13.8" thickBot="1">
      <c r="C15" s="121"/>
      <c r="D15" s="120"/>
      <c r="E15" s="119">
        <v>2</v>
      </c>
      <c r="F15" s="118" t="s">
        <v>261</v>
      </c>
      <c r="G15" s="117">
        <v>3</v>
      </c>
      <c r="H15" s="116"/>
    </row>
    <row r="16" spans="1:16" s="157" customFormat="1" ht="24.75" customHeight="1" thickBot="1">
      <c r="A16" s="147" t="s">
        <v>60</v>
      </c>
      <c r="B16" s="46" t="s">
        <v>16</v>
      </c>
      <c r="C16" s="148" t="s">
        <v>2</v>
      </c>
      <c r="D16" s="149" t="s">
        <v>3</v>
      </c>
      <c r="E16" s="150" t="s">
        <v>4</v>
      </c>
      <c r="F16" s="151" t="s">
        <v>5</v>
      </c>
      <c r="G16" s="152" t="s">
        <v>6</v>
      </c>
      <c r="H16" s="153" t="s">
        <v>7</v>
      </c>
      <c r="I16" s="152" t="s">
        <v>8</v>
      </c>
      <c r="J16" s="152" t="s">
        <v>9</v>
      </c>
      <c r="K16" s="152" t="s">
        <v>258</v>
      </c>
      <c r="L16" s="154" t="s">
        <v>354</v>
      </c>
      <c r="M16" s="155" t="s">
        <v>12</v>
      </c>
      <c r="N16" s="156" t="s">
        <v>13</v>
      </c>
      <c r="O16" s="127"/>
    </row>
    <row r="17" spans="1:16" ht="13.95" customHeight="1">
      <c r="A17" s="31">
        <v>1</v>
      </c>
      <c r="B17" s="31"/>
      <c r="C17" s="47"/>
      <c r="D17" s="105" t="s">
        <v>380</v>
      </c>
      <c r="E17" s="104" t="s">
        <v>381</v>
      </c>
      <c r="F17" s="103" t="s">
        <v>382</v>
      </c>
      <c r="G17" s="99" t="s">
        <v>152</v>
      </c>
      <c r="H17" s="99" t="s">
        <v>153</v>
      </c>
      <c r="I17" s="99" t="s">
        <v>340</v>
      </c>
      <c r="J17" s="158"/>
      <c r="K17" s="165">
        <v>6.8854166666666673E-4</v>
      </c>
      <c r="L17" s="160"/>
      <c r="M17" s="161" t="str">
        <f t="shared" ref="M17:M22" si="1">IF(ISBLANK(K17),"",IF(K17&gt;0.000811805555555556,"",IF(K17&lt;=0.000605324074074074,"TSM",IF(K17&lt;=0.000626736111111111,"SM",IF(K17&lt;=0.000659722222222222,"KSM",IF(K17&lt;=0.000695601851851852,"I A",IF(K17&lt;=0.000742361111111111,"II A",IF(K17&lt;=0.000811805555555556,"III A"))))))))</f>
        <v>I A</v>
      </c>
      <c r="N17" s="99" t="s">
        <v>341</v>
      </c>
      <c r="O17" s="162" t="s">
        <v>383</v>
      </c>
      <c r="P17" s="166"/>
    </row>
    <row r="18" spans="1:16" ht="13.95" customHeight="1">
      <c r="A18" s="31">
        <v>2</v>
      </c>
      <c r="B18" s="31"/>
      <c r="C18" s="47"/>
      <c r="D18" s="105" t="s">
        <v>384</v>
      </c>
      <c r="E18" s="104" t="s">
        <v>385</v>
      </c>
      <c r="F18" s="103" t="s">
        <v>386</v>
      </c>
      <c r="G18" s="99" t="s">
        <v>95</v>
      </c>
      <c r="H18" s="99" t="s">
        <v>67</v>
      </c>
      <c r="I18" s="99"/>
      <c r="J18" s="158"/>
      <c r="K18" s="165">
        <v>6.9363425925925929E-4</v>
      </c>
      <c r="L18" s="160"/>
      <c r="M18" s="161" t="str">
        <f t="shared" si="1"/>
        <v>I A</v>
      </c>
      <c r="N18" s="99" t="s">
        <v>387</v>
      </c>
      <c r="O18" s="162" t="s">
        <v>167</v>
      </c>
      <c r="P18" s="164"/>
    </row>
    <row r="19" spans="1:16" ht="13.95" customHeight="1">
      <c r="A19" s="31">
        <v>3</v>
      </c>
      <c r="B19" s="31"/>
      <c r="C19" s="47"/>
      <c r="D19" s="105" t="s">
        <v>26</v>
      </c>
      <c r="E19" s="104" t="s">
        <v>388</v>
      </c>
      <c r="F19" s="103" t="s">
        <v>65</v>
      </c>
      <c r="G19" s="99" t="s">
        <v>35</v>
      </c>
      <c r="H19" s="99" t="s">
        <v>36</v>
      </c>
      <c r="I19" s="99" t="s">
        <v>197</v>
      </c>
      <c r="J19" s="158"/>
      <c r="K19" s="159">
        <v>6.9733796296296297E-4</v>
      </c>
      <c r="L19" s="160"/>
      <c r="M19" s="161" t="str">
        <f t="shared" si="1"/>
        <v>II A</v>
      </c>
      <c r="N19" s="99" t="s">
        <v>350</v>
      </c>
      <c r="O19" s="162" t="s">
        <v>389</v>
      </c>
      <c r="P19" s="166"/>
    </row>
    <row r="20" spans="1:16" ht="13.95" customHeight="1">
      <c r="A20" s="31">
        <v>4</v>
      </c>
      <c r="B20" s="31"/>
      <c r="C20" s="47"/>
      <c r="D20" s="105" t="s">
        <v>390</v>
      </c>
      <c r="E20" s="104" t="s">
        <v>391</v>
      </c>
      <c r="F20" s="103" t="s">
        <v>392</v>
      </c>
      <c r="G20" s="99" t="s">
        <v>296</v>
      </c>
      <c r="H20" s="99" t="s">
        <v>297</v>
      </c>
      <c r="I20" s="99" t="s">
        <v>298</v>
      </c>
      <c r="J20" s="158"/>
      <c r="K20" s="159">
        <v>6.9826388888888889E-4</v>
      </c>
      <c r="L20" s="160"/>
      <c r="M20" s="161" t="str">
        <f t="shared" si="1"/>
        <v>II A</v>
      </c>
      <c r="N20" s="99" t="s">
        <v>393</v>
      </c>
      <c r="O20" s="162" t="s">
        <v>394</v>
      </c>
      <c r="P20" s="166"/>
    </row>
    <row r="21" spans="1:16" ht="13.95" customHeight="1">
      <c r="A21" s="31">
        <v>5</v>
      </c>
      <c r="B21" s="31"/>
      <c r="C21" s="47"/>
      <c r="D21" s="105" t="s">
        <v>395</v>
      </c>
      <c r="E21" s="104" t="s">
        <v>396</v>
      </c>
      <c r="F21" s="103" t="s">
        <v>397</v>
      </c>
      <c r="G21" s="99" t="s">
        <v>188</v>
      </c>
      <c r="H21" s="99" t="s">
        <v>203</v>
      </c>
      <c r="I21" s="99"/>
      <c r="J21" s="158" t="s">
        <v>23</v>
      </c>
      <c r="K21" s="159">
        <v>7.0127314814814824E-4</v>
      </c>
      <c r="L21" s="160"/>
      <c r="M21" s="161" t="str">
        <f t="shared" si="1"/>
        <v>II A</v>
      </c>
      <c r="N21" s="99" t="s">
        <v>202</v>
      </c>
      <c r="O21" s="162" t="s">
        <v>398</v>
      </c>
      <c r="P21" s="166"/>
    </row>
    <row r="22" spans="1:16" ht="13.95" customHeight="1">
      <c r="A22" s="31">
        <v>6</v>
      </c>
      <c r="B22" s="31"/>
      <c r="C22" s="47"/>
      <c r="D22" s="105" t="s">
        <v>399</v>
      </c>
      <c r="E22" s="104" t="s">
        <v>400</v>
      </c>
      <c r="F22" s="103" t="s">
        <v>401</v>
      </c>
      <c r="G22" s="99" t="s">
        <v>145</v>
      </c>
      <c r="H22" s="99" t="s">
        <v>22</v>
      </c>
      <c r="I22" s="99"/>
      <c r="J22" s="158"/>
      <c r="K22" s="159">
        <v>7.2870370370370363E-4</v>
      </c>
      <c r="L22" s="160"/>
      <c r="M22" s="161" t="str">
        <f t="shared" si="1"/>
        <v>II A</v>
      </c>
      <c r="N22" s="99" t="s">
        <v>402</v>
      </c>
      <c r="O22" s="162" t="s">
        <v>403</v>
      </c>
      <c r="P22" s="166"/>
    </row>
    <row r="23" spans="1:16" ht="6" customHeight="1"/>
    <row r="24" spans="1:16" ht="13.8" thickBot="1">
      <c r="C24" s="121"/>
      <c r="D24" s="120"/>
      <c r="E24" s="119">
        <v>3</v>
      </c>
      <c r="F24" s="118" t="s">
        <v>261</v>
      </c>
      <c r="G24" s="117">
        <v>3</v>
      </c>
      <c r="H24" s="116"/>
    </row>
    <row r="25" spans="1:16" s="157" customFormat="1" ht="24.75" customHeight="1" thickBot="1">
      <c r="A25" s="147" t="s">
        <v>60</v>
      </c>
      <c r="B25" s="46" t="s">
        <v>16</v>
      </c>
      <c r="C25" s="148" t="s">
        <v>2</v>
      </c>
      <c r="D25" s="149" t="s">
        <v>3</v>
      </c>
      <c r="E25" s="150" t="s">
        <v>4</v>
      </c>
      <c r="F25" s="151" t="s">
        <v>5</v>
      </c>
      <c r="G25" s="152" t="s">
        <v>6</v>
      </c>
      <c r="H25" s="153" t="s">
        <v>7</v>
      </c>
      <c r="I25" s="152" t="s">
        <v>8</v>
      </c>
      <c r="J25" s="152" t="s">
        <v>9</v>
      </c>
      <c r="K25" s="152" t="s">
        <v>258</v>
      </c>
      <c r="L25" s="154" t="s">
        <v>354</v>
      </c>
      <c r="M25" s="155" t="s">
        <v>12</v>
      </c>
      <c r="N25" s="156" t="s">
        <v>13</v>
      </c>
      <c r="O25" s="127"/>
    </row>
    <row r="26" spans="1:16" ht="13.95" customHeight="1">
      <c r="A26" s="31">
        <v>1</v>
      </c>
      <c r="B26" s="31"/>
      <c r="C26" s="47"/>
      <c r="D26" s="105" t="s">
        <v>404</v>
      </c>
      <c r="E26" s="104" t="s">
        <v>405</v>
      </c>
      <c r="F26" s="103" t="s">
        <v>406</v>
      </c>
      <c r="G26" s="99" t="s">
        <v>73</v>
      </c>
      <c r="H26" s="99"/>
      <c r="I26" s="99"/>
      <c r="J26" s="158"/>
      <c r="K26" s="165">
        <v>6.3749999999999994E-4</v>
      </c>
      <c r="L26" s="160"/>
      <c r="M26" s="161" t="str">
        <f t="shared" ref="M26:M31" si="2">IF(ISBLANK(K26),"",IF(K26&gt;0.000811805555555556,"",IF(K26&lt;=0.000605324074074074,"TSM",IF(K26&lt;=0.000626736111111111,"SM",IF(K26&lt;=0.000659722222222222,"KSM",IF(K26&lt;=0.000695601851851852,"I A",IF(K26&lt;=0.000742361111111111,"II A",IF(K26&lt;=0.000811805555555556,"III A"))))))))</f>
        <v>KSM</v>
      </c>
      <c r="N26" s="99"/>
      <c r="O26" s="162">
        <v>54.77</v>
      </c>
      <c r="P26" s="164"/>
    </row>
    <row r="27" spans="1:16" ht="13.95" customHeight="1">
      <c r="A27" s="31">
        <v>2</v>
      </c>
      <c r="B27" s="31"/>
      <c r="C27" s="47"/>
      <c r="D27" s="105" t="s">
        <v>407</v>
      </c>
      <c r="E27" s="104" t="s">
        <v>408</v>
      </c>
      <c r="F27" s="103" t="s">
        <v>409</v>
      </c>
      <c r="G27" s="99" t="s">
        <v>192</v>
      </c>
      <c r="H27" s="99" t="s">
        <v>191</v>
      </c>
      <c r="I27" s="99" t="s">
        <v>410</v>
      </c>
      <c r="J27" s="158"/>
      <c r="K27" s="165">
        <v>6.5891203703703695E-4</v>
      </c>
      <c r="L27" s="160"/>
      <c r="M27" s="161" t="str">
        <f t="shared" si="2"/>
        <v>KSM</v>
      </c>
      <c r="N27" s="99" t="s">
        <v>411</v>
      </c>
      <c r="O27" s="162" t="s">
        <v>412</v>
      </c>
      <c r="P27" s="164"/>
    </row>
    <row r="28" spans="1:16" ht="13.95" customHeight="1">
      <c r="A28" s="31">
        <v>3</v>
      </c>
      <c r="B28" s="31"/>
      <c r="C28" s="47"/>
      <c r="D28" s="105" t="s">
        <v>413</v>
      </c>
      <c r="E28" s="104" t="s">
        <v>414</v>
      </c>
      <c r="F28" s="103" t="s">
        <v>415</v>
      </c>
      <c r="G28" s="99" t="s">
        <v>95</v>
      </c>
      <c r="H28" s="99" t="s">
        <v>67</v>
      </c>
      <c r="I28" s="99"/>
      <c r="J28" s="158"/>
      <c r="K28" s="165">
        <v>6.7152777777777783E-4</v>
      </c>
      <c r="L28" s="160"/>
      <c r="M28" s="161" t="str">
        <f t="shared" si="2"/>
        <v>I A</v>
      </c>
      <c r="N28" s="99" t="s">
        <v>416</v>
      </c>
      <c r="O28" s="162" t="s">
        <v>167</v>
      </c>
      <c r="P28" s="163" t="s">
        <v>417</v>
      </c>
    </row>
    <row r="29" spans="1:16" ht="13.95" customHeight="1">
      <c r="A29" s="31">
        <v>4</v>
      </c>
      <c r="B29" s="31"/>
      <c r="C29" s="47"/>
      <c r="D29" s="105" t="s">
        <v>185</v>
      </c>
      <c r="E29" s="104" t="s">
        <v>408</v>
      </c>
      <c r="F29" s="103" t="s">
        <v>409</v>
      </c>
      <c r="G29" s="99" t="s">
        <v>192</v>
      </c>
      <c r="H29" s="99" t="s">
        <v>191</v>
      </c>
      <c r="I29" s="99" t="s">
        <v>410</v>
      </c>
      <c r="J29" s="158"/>
      <c r="K29" s="165">
        <v>6.8437500000000009E-4</v>
      </c>
      <c r="L29" s="160"/>
      <c r="M29" s="161" t="str">
        <f t="shared" si="2"/>
        <v>I A</v>
      </c>
      <c r="N29" s="99" t="s">
        <v>411</v>
      </c>
      <c r="O29" s="162" t="s">
        <v>418</v>
      </c>
      <c r="P29" s="164"/>
    </row>
    <row r="30" spans="1:16" ht="13.95" customHeight="1">
      <c r="A30" s="31">
        <v>5</v>
      </c>
      <c r="B30" s="31"/>
      <c r="C30" s="47"/>
      <c r="D30" s="105" t="s">
        <v>419</v>
      </c>
      <c r="E30" s="104" t="s">
        <v>420</v>
      </c>
      <c r="F30" s="103" t="s">
        <v>421</v>
      </c>
      <c r="G30" s="99" t="s">
        <v>152</v>
      </c>
      <c r="H30" s="99" t="s">
        <v>153</v>
      </c>
      <c r="I30" s="99" t="s">
        <v>246</v>
      </c>
      <c r="J30" s="158"/>
      <c r="K30" s="165">
        <v>6.8865740740740736E-4</v>
      </c>
      <c r="L30" s="160"/>
      <c r="M30" s="161" t="str">
        <f t="shared" si="2"/>
        <v>I A</v>
      </c>
      <c r="N30" s="99" t="s">
        <v>422</v>
      </c>
      <c r="O30" s="162" t="s">
        <v>423</v>
      </c>
      <c r="P30" s="164"/>
    </row>
    <row r="31" spans="1:16" ht="13.95" customHeight="1">
      <c r="A31" s="31">
        <v>6</v>
      </c>
      <c r="B31" s="31"/>
      <c r="C31" s="47"/>
      <c r="D31" s="105" t="s">
        <v>227</v>
      </c>
      <c r="E31" s="104" t="s">
        <v>424</v>
      </c>
      <c r="F31" s="103" t="s">
        <v>425</v>
      </c>
      <c r="G31" s="99" t="s">
        <v>95</v>
      </c>
      <c r="H31" s="99" t="s">
        <v>67</v>
      </c>
      <c r="I31" s="99" t="s">
        <v>426</v>
      </c>
      <c r="J31" s="158"/>
      <c r="K31" s="159">
        <v>6.9548611111111113E-4</v>
      </c>
      <c r="L31" s="160"/>
      <c r="M31" s="161" t="str">
        <f t="shared" si="2"/>
        <v>I A</v>
      </c>
      <c r="N31" s="99" t="s">
        <v>387</v>
      </c>
      <c r="O31" s="162" t="s">
        <v>427</v>
      </c>
      <c r="P31" s="164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5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customWidth="1"/>
    <col min="3" max="3" width="5.109375" style="96" hidden="1" customWidth="1"/>
    <col min="4" max="4" width="9.44140625" style="95" customWidth="1"/>
    <col min="5" max="5" width="19.33203125" style="90" customWidth="1"/>
    <col min="6" max="6" width="9.33203125" style="94" customWidth="1"/>
    <col min="7" max="7" width="10.44140625" style="90" customWidth="1"/>
    <col min="8" max="8" width="7.44140625" style="90" customWidth="1"/>
    <col min="9" max="9" width="12.88671875" style="90" customWidth="1"/>
    <col min="10" max="10" width="5.44140625" style="92" customWidth="1"/>
    <col min="11" max="11" width="6.44140625" style="93" customWidth="1"/>
    <col min="12" max="12" width="5.44140625" style="93" hidden="1" customWidth="1"/>
    <col min="13" max="13" width="4.44140625" style="92" customWidth="1"/>
    <col min="14" max="14" width="24.44140625" style="90" customWidth="1"/>
    <col min="15" max="15" width="5.88671875" style="91" hidden="1" customWidth="1"/>
    <col min="16" max="17" width="2" style="90" hidden="1" customWidth="1"/>
    <col min="18" max="18" width="4.109375" style="90" hidden="1" customWidth="1"/>
    <col min="19" max="16384" width="9.109375" style="90"/>
  </cols>
  <sheetData>
    <row r="1" spans="1:16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92"/>
      <c r="O1" s="91"/>
    </row>
    <row r="2" spans="1:16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8"/>
      <c r="N2" s="8" t="s">
        <v>14</v>
      </c>
      <c r="O2" s="127"/>
    </row>
    <row r="3" spans="1:16" ht="15" customHeight="1">
      <c r="A3" s="125"/>
      <c r="C3" s="125"/>
      <c r="N3" s="16" t="s">
        <v>15</v>
      </c>
    </row>
    <row r="4" spans="1:16" ht="15.75" customHeight="1">
      <c r="B4" s="11"/>
      <c r="D4" s="124" t="s">
        <v>353</v>
      </c>
      <c r="F4" s="123"/>
      <c r="N4" s="122"/>
    </row>
    <row r="5" spans="1:16" ht="3.75" customHeight="1">
      <c r="B5" s="11"/>
      <c r="J5" s="146"/>
    </row>
    <row r="6" spans="1:16" ht="13.8" thickBot="1">
      <c r="C6" s="121"/>
      <c r="D6" s="120"/>
      <c r="E6" s="119"/>
      <c r="F6" s="118" t="s">
        <v>352</v>
      </c>
      <c r="G6" s="117"/>
      <c r="H6" s="116"/>
    </row>
    <row r="7" spans="1:16" s="157" customFormat="1" ht="24.75" customHeight="1" thickBot="1">
      <c r="A7" s="147" t="s">
        <v>60</v>
      </c>
      <c r="B7" s="46" t="s">
        <v>16</v>
      </c>
      <c r="C7" s="148" t="s">
        <v>2</v>
      </c>
      <c r="D7" s="149" t="s">
        <v>3</v>
      </c>
      <c r="E7" s="150" t="s">
        <v>4</v>
      </c>
      <c r="F7" s="151" t="s">
        <v>5</v>
      </c>
      <c r="G7" s="152" t="s">
        <v>6</v>
      </c>
      <c r="H7" s="153" t="s">
        <v>7</v>
      </c>
      <c r="I7" s="152" t="s">
        <v>8</v>
      </c>
      <c r="J7" s="152" t="s">
        <v>9</v>
      </c>
      <c r="K7" s="152" t="s">
        <v>258</v>
      </c>
      <c r="L7" s="154" t="s">
        <v>354</v>
      </c>
      <c r="M7" s="155" t="s">
        <v>12</v>
      </c>
      <c r="N7" s="156" t="s">
        <v>13</v>
      </c>
      <c r="O7" s="127"/>
    </row>
    <row r="8" spans="1:16" ht="13.95" customHeight="1">
      <c r="A8" s="31"/>
      <c r="B8" s="31">
        <v>1</v>
      </c>
      <c r="C8" s="47"/>
      <c r="D8" s="105" t="s">
        <v>404</v>
      </c>
      <c r="E8" s="104" t="s">
        <v>405</v>
      </c>
      <c r="F8" s="103" t="s">
        <v>406</v>
      </c>
      <c r="G8" s="99" t="s">
        <v>73</v>
      </c>
      <c r="H8" s="99"/>
      <c r="I8" s="99"/>
      <c r="J8" s="158"/>
      <c r="K8" s="165">
        <v>6.3749999999999994E-4</v>
      </c>
      <c r="L8" s="160"/>
      <c r="M8" s="161" t="str">
        <f t="shared" ref="M8:M25" si="0">IF(ISBLANK(K8),"",IF(K8&gt;0.000811805555555556,"",IF(K8&lt;=0.000605324074074074,"TSM",IF(K8&lt;=0.000626736111111111,"SM",IF(K8&lt;=0.000659722222222222,"KSM",IF(K8&lt;=0.000695601851851852,"I A",IF(K8&lt;=0.000742361111111111,"II A",IF(K8&lt;=0.000811805555555556,"III A"))))))))</f>
        <v>KSM</v>
      </c>
      <c r="N8" s="99"/>
      <c r="O8" s="162">
        <v>54.77</v>
      </c>
      <c r="P8" s="164"/>
    </row>
    <row r="9" spans="1:16" ht="13.95" customHeight="1">
      <c r="A9" s="31">
        <v>1</v>
      </c>
      <c r="B9" s="31">
        <v>2</v>
      </c>
      <c r="C9" s="47"/>
      <c r="D9" s="105" t="s">
        <v>407</v>
      </c>
      <c r="E9" s="104" t="s">
        <v>408</v>
      </c>
      <c r="F9" s="103" t="s">
        <v>409</v>
      </c>
      <c r="G9" s="99" t="s">
        <v>192</v>
      </c>
      <c r="H9" s="99" t="s">
        <v>191</v>
      </c>
      <c r="I9" s="99" t="s">
        <v>410</v>
      </c>
      <c r="J9" s="158">
        <v>18</v>
      </c>
      <c r="K9" s="165">
        <v>6.5891203703703695E-4</v>
      </c>
      <c r="L9" s="160"/>
      <c r="M9" s="161" t="str">
        <f t="shared" si="0"/>
        <v>KSM</v>
      </c>
      <c r="N9" s="99" t="s">
        <v>411</v>
      </c>
      <c r="O9" s="162" t="s">
        <v>412</v>
      </c>
      <c r="P9" s="164"/>
    </row>
    <row r="10" spans="1:16" ht="13.95" customHeight="1">
      <c r="A10" s="31">
        <v>2</v>
      </c>
      <c r="B10" s="31">
        <v>3</v>
      </c>
      <c r="C10" s="47"/>
      <c r="D10" s="105" t="s">
        <v>413</v>
      </c>
      <c r="E10" s="104" t="s">
        <v>414</v>
      </c>
      <c r="F10" s="103" t="s">
        <v>415</v>
      </c>
      <c r="G10" s="99" t="s">
        <v>95</v>
      </c>
      <c r="H10" s="99" t="s">
        <v>67</v>
      </c>
      <c r="I10" s="99"/>
      <c r="J10" s="158">
        <v>14</v>
      </c>
      <c r="K10" s="165">
        <v>6.7152777777777783E-4</v>
      </c>
      <c r="L10" s="160"/>
      <c r="M10" s="161" t="str">
        <f t="shared" si="0"/>
        <v>I A</v>
      </c>
      <c r="N10" s="99" t="s">
        <v>416</v>
      </c>
      <c r="O10" s="162" t="s">
        <v>167</v>
      </c>
      <c r="P10" s="163" t="s">
        <v>417</v>
      </c>
    </row>
    <row r="11" spans="1:16" ht="13.95" customHeight="1">
      <c r="A11" s="31">
        <v>3</v>
      </c>
      <c r="B11" s="31">
        <v>4</v>
      </c>
      <c r="C11" s="47"/>
      <c r="D11" s="105" t="s">
        <v>185</v>
      </c>
      <c r="E11" s="104" t="s">
        <v>408</v>
      </c>
      <c r="F11" s="103" t="s">
        <v>409</v>
      </c>
      <c r="G11" s="99" t="s">
        <v>192</v>
      </c>
      <c r="H11" s="99" t="s">
        <v>191</v>
      </c>
      <c r="I11" s="99" t="s">
        <v>410</v>
      </c>
      <c r="J11" s="158">
        <v>11</v>
      </c>
      <c r="K11" s="165">
        <v>6.8437500000000009E-4</v>
      </c>
      <c r="L11" s="160"/>
      <c r="M11" s="161" t="str">
        <f t="shared" si="0"/>
        <v>I A</v>
      </c>
      <c r="N11" s="99" t="s">
        <v>411</v>
      </c>
      <c r="O11" s="162" t="s">
        <v>418</v>
      </c>
      <c r="P11" s="164"/>
    </row>
    <row r="12" spans="1:16" ht="13.95" customHeight="1">
      <c r="A12" s="31">
        <v>4</v>
      </c>
      <c r="B12" s="31">
        <v>5</v>
      </c>
      <c r="C12" s="47"/>
      <c r="D12" s="105" t="s">
        <v>380</v>
      </c>
      <c r="E12" s="104" t="s">
        <v>381</v>
      </c>
      <c r="F12" s="103" t="s">
        <v>382</v>
      </c>
      <c r="G12" s="99" t="s">
        <v>152</v>
      </c>
      <c r="H12" s="99" t="s">
        <v>153</v>
      </c>
      <c r="I12" s="99" t="s">
        <v>340</v>
      </c>
      <c r="J12" s="158">
        <v>9</v>
      </c>
      <c r="K12" s="165">
        <v>6.8854166666666673E-4</v>
      </c>
      <c r="L12" s="160"/>
      <c r="M12" s="161" t="str">
        <f t="shared" si="0"/>
        <v>I A</v>
      </c>
      <c r="N12" s="99" t="s">
        <v>341</v>
      </c>
      <c r="O12" s="162" t="s">
        <v>383</v>
      </c>
      <c r="P12" s="166"/>
    </row>
    <row r="13" spans="1:16" ht="13.95" customHeight="1">
      <c r="A13" s="31">
        <v>5</v>
      </c>
      <c r="B13" s="31">
        <v>6</v>
      </c>
      <c r="C13" s="47"/>
      <c r="D13" s="105" t="s">
        <v>419</v>
      </c>
      <c r="E13" s="104" t="s">
        <v>420</v>
      </c>
      <c r="F13" s="103" t="s">
        <v>421</v>
      </c>
      <c r="G13" s="99" t="s">
        <v>152</v>
      </c>
      <c r="H13" s="99" t="s">
        <v>153</v>
      </c>
      <c r="I13" s="99" t="s">
        <v>246</v>
      </c>
      <c r="J13" s="158">
        <v>8</v>
      </c>
      <c r="K13" s="165">
        <v>6.8865740740740736E-4</v>
      </c>
      <c r="L13" s="160"/>
      <c r="M13" s="161" t="str">
        <f t="shared" si="0"/>
        <v>I A</v>
      </c>
      <c r="N13" s="99" t="s">
        <v>422</v>
      </c>
      <c r="O13" s="162" t="s">
        <v>423</v>
      </c>
      <c r="P13" s="164"/>
    </row>
    <row r="14" spans="1:16" ht="13.95" customHeight="1">
      <c r="A14" s="31">
        <v>6</v>
      </c>
      <c r="B14" s="31">
        <v>7</v>
      </c>
      <c r="C14" s="47"/>
      <c r="D14" s="105" t="s">
        <v>384</v>
      </c>
      <c r="E14" s="104" t="s">
        <v>385</v>
      </c>
      <c r="F14" s="103" t="s">
        <v>386</v>
      </c>
      <c r="G14" s="99" t="s">
        <v>95</v>
      </c>
      <c r="H14" s="99" t="s">
        <v>67</v>
      </c>
      <c r="I14" s="99"/>
      <c r="J14" s="158">
        <v>7</v>
      </c>
      <c r="K14" s="165">
        <v>6.9363425925925929E-4</v>
      </c>
      <c r="L14" s="160"/>
      <c r="M14" s="161" t="str">
        <f t="shared" si="0"/>
        <v>I A</v>
      </c>
      <c r="N14" s="99" t="s">
        <v>387</v>
      </c>
      <c r="O14" s="162" t="s">
        <v>167</v>
      </c>
      <c r="P14" s="164"/>
    </row>
    <row r="15" spans="1:16" ht="13.95" customHeight="1">
      <c r="A15" s="31">
        <v>7</v>
      </c>
      <c r="B15" s="31">
        <v>8</v>
      </c>
      <c r="C15" s="47"/>
      <c r="D15" s="105" t="s">
        <v>227</v>
      </c>
      <c r="E15" s="104" t="s">
        <v>424</v>
      </c>
      <c r="F15" s="103" t="s">
        <v>425</v>
      </c>
      <c r="G15" s="99" t="s">
        <v>95</v>
      </c>
      <c r="H15" s="99" t="s">
        <v>67</v>
      </c>
      <c r="I15" s="99" t="s">
        <v>426</v>
      </c>
      <c r="J15" s="158">
        <v>6</v>
      </c>
      <c r="K15" s="159">
        <v>6.9548611111111113E-4</v>
      </c>
      <c r="L15" s="160"/>
      <c r="M15" s="161" t="str">
        <f t="shared" si="0"/>
        <v>I A</v>
      </c>
      <c r="N15" s="99" t="s">
        <v>387</v>
      </c>
      <c r="O15" s="162" t="s">
        <v>427</v>
      </c>
      <c r="P15" s="164"/>
    </row>
    <row r="16" spans="1:16" ht="13.95" customHeight="1">
      <c r="A16" s="31">
        <v>8</v>
      </c>
      <c r="B16" s="31">
        <v>9</v>
      </c>
      <c r="C16" s="47"/>
      <c r="D16" s="105" t="s">
        <v>26</v>
      </c>
      <c r="E16" s="104" t="s">
        <v>388</v>
      </c>
      <c r="F16" s="103" t="s">
        <v>65</v>
      </c>
      <c r="G16" s="99" t="s">
        <v>35</v>
      </c>
      <c r="H16" s="99" t="s">
        <v>36</v>
      </c>
      <c r="I16" s="99" t="s">
        <v>197</v>
      </c>
      <c r="J16" s="158">
        <v>5</v>
      </c>
      <c r="K16" s="159">
        <v>6.9733796296296297E-4</v>
      </c>
      <c r="L16" s="160"/>
      <c r="M16" s="161" t="str">
        <f t="shared" si="0"/>
        <v>II A</v>
      </c>
      <c r="N16" s="99" t="s">
        <v>350</v>
      </c>
      <c r="O16" s="162" t="s">
        <v>389</v>
      </c>
      <c r="P16" s="166"/>
    </row>
    <row r="17" spans="1:16" ht="13.95" customHeight="1">
      <c r="A17" s="31">
        <v>9</v>
      </c>
      <c r="B17" s="31">
        <v>10</v>
      </c>
      <c r="C17" s="47"/>
      <c r="D17" s="105" t="s">
        <v>390</v>
      </c>
      <c r="E17" s="104" t="s">
        <v>391</v>
      </c>
      <c r="F17" s="103" t="s">
        <v>392</v>
      </c>
      <c r="G17" s="99" t="s">
        <v>296</v>
      </c>
      <c r="H17" s="99" t="s">
        <v>297</v>
      </c>
      <c r="I17" s="99" t="s">
        <v>298</v>
      </c>
      <c r="J17" s="158">
        <v>4</v>
      </c>
      <c r="K17" s="159">
        <v>6.9826388888888889E-4</v>
      </c>
      <c r="L17" s="160"/>
      <c r="M17" s="161" t="str">
        <f t="shared" si="0"/>
        <v>II A</v>
      </c>
      <c r="N17" s="99" t="s">
        <v>393</v>
      </c>
      <c r="O17" s="162" t="s">
        <v>394</v>
      </c>
      <c r="P17" s="166"/>
    </row>
    <row r="18" spans="1:16" ht="13.95" customHeight="1">
      <c r="A18" s="31">
        <v>10</v>
      </c>
      <c r="B18" s="31">
        <v>11</v>
      </c>
      <c r="C18" s="47"/>
      <c r="D18" s="105" t="s">
        <v>395</v>
      </c>
      <c r="E18" s="104" t="s">
        <v>396</v>
      </c>
      <c r="F18" s="103" t="s">
        <v>397</v>
      </c>
      <c r="G18" s="99" t="s">
        <v>188</v>
      </c>
      <c r="H18" s="99" t="s">
        <v>203</v>
      </c>
      <c r="I18" s="99"/>
      <c r="J18" s="158" t="s">
        <v>23</v>
      </c>
      <c r="K18" s="159">
        <v>7.0127314814814824E-4</v>
      </c>
      <c r="L18" s="160"/>
      <c r="M18" s="161" t="str">
        <f t="shared" si="0"/>
        <v>II A</v>
      </c>
      <c r="N18" s="99" t="s">
        <v>202</v>
      </c>
      <c r="O18" s="162" t="s">
        <v>398</v>
      </c>
      <c r="P18" s="166"/>
    </row>
    <row r="19" spans="1:16" ht="13.95" customHeight="1">
      <c r="A19" s="31">
        <v>11</v>
      </c>
      <c r="B19" s="31">
        <v>12</v>
      </c>
      <c r="C19" s="47"/>
      <c r="D19" s="105" t="s">
        <v>47</v>
      </c>
      <c r="E19" s="104" t="s">
        <v>355</v>
      </c>
      <c r="F19" s="103" t="s">
        <v>356</v>
      </c>
      <c r="G19" s="99" t="s">
        <v>181</v>
      </c>
      <c r="H19" s="99" t="s">
        <v>67</v>
      </c>
      <c r="I19" s="99"/>
      <c r="J19" s="158">
        <v>3</v>
      </c>
      <c r="K19" s="159">
        <v>7.0624999999999996E-4</v>
      </c>
      <c r="L19" s="160"/>
      <c r="M19" s="161" t="str">
        <f t="shared" si="0"/>
        <v>II A</v>
      </c>
      <c r="N19" s="99" t="s">
        <v>273</v>
      </c>
      <c r="O19" s="162" t="s">
        <v>167</v>
      </c>
      <c r="P19" s="163" t="s">
        <v>357</v>
      </c>
    </row>
    <row r="20" spans="1:16" ht="13.95" customHeight="1">
      <c r="A20" s="31">
        <v>12</v>
      </c>
      <c r="B20" s="31">
        <v>13</v>
      </c>
      <c r="C20" s="47"/>
      <c r="D20" s="105" t="s">
        <v>399</v>
      </c>
      <c r="E20" s="104" t="s">
        <v>400</v>
      </c>
      <c r="F20" s="103" t="s">
        <v>401</v>
      </c>
      <c r="G20" s="99" t="s">
        <v>145</v>
      </c>
      <c r="H20" s="99" t="s">
        <v>22</v>
      </c>
      <c r="I20" s="99"/>
      <c r="J20" s="158">
        <v>2</v>
      </c>
      <c r="K20" s="159">
        <v>7.2870370370370363E-4</v>
      </c>
      <c r="L20" s="160"/>
      <c r="M20" s="161" t="str">
        <f t="shared" si="0"/>
        <v>II A</v>
      </c>
      <c r="N20" s="99" t="s">
        <v>402</v>
      </c>
      <c r="O20" s="162" t="s">
        <v>403</v>
      </c>
      <c r="P20" s="166"/>
    </row>
    <row r="21" spans="1:16" ht="13.95" customHeight="1">
      <c r="A21" s="31">
        <v>13</v>
      </c>
      <c r="B21" s="31">
        <v>14</v>
      </c>
      <c r="C21" s="47"/>
      <c r="D21" s="105" t="s">
        <v>358</v>
      </c>
      <c r="E21" s="104" t="s">
        <v>359</v>
      </c>
      <c r="F21" s="103" t="s">
        <v>360</v>
      </c>
      <c r="G21" s="99" t="s">
        <v>43</v>
      </c>
      <c r="H21" s="99" t="s">
        <v>44</v>
      </c>
      <c r="I21" s="99"/>
      <c r="J21" s="158">
        <v>1</v>
      </c>
      <c r="K21" s="159">
        <v>7.3402777777777778E-4</v>
      </c>
      <c r="L21" s="160"/>
      <c r="M21" s="161" t="str">
        <f t="shared" si="0"/>
        <v>II A</v>
      </c>
      <c r="N21" s="99" t="s">
        <v>45</v>
      </c>
      <c r="O21" s="162" t="s">
        <v>361</v>
      </c>
      <c r="P21" s="164"/>
    </row>
    <row r="22" spans="1:16" ht="13.95" customHeight="1">
      <c r="A22" s="31">
        <v>14</v>
      </c>
      <c r="B22" s="31">
        <v>15</v>
      </c>
      <c r="C22" s="47"/>
      <c r="D22" s="105" t="s">
        <v>362</v>
      </c>
      <c r="E22" s="104" t="s">
        <v>363</v>
      </c>
      <c r="F22" s="103" t="s">
        <v>364</v>
      </c>
      <c r="G22" s="99" t="s">
        <v>139</v>
      </c>
      <c r="H22" s="99" t="s">
        <v>88</v>
      </c>
      <c r="I22" s="99" t="s">
        <v>250</v>
      </c>
      <c r="J22" s="158"/>
      <c r="K22" s="159">
        <v>7.3981481481481478E-4</v>
      </c>
      <c r="L22" s="160"/>
      <c r="M22" s="161" t="str">
        <f t="shared" si="0"/>
        <v>II A</v>
      </c>
      <c r="N22" s="99" t="s">
        <v>365</v>
      </c>
      <c r="O22" s="162" t="s">
        <v>366</v>
      </c>
      <c r="P22" s="164"/>
    </row>
    <row r="23" spans="1:16" ht="13.95" customHeight="1">
      <c r="A23" s="31">
        <v>15</v>
      </c>
      <c r="B23" s="31">
        <v>16</v>
      </c>
      <c r="C23" s="47"/>
      <c r="D23" s="105" t="s">
        <v>182</v>
      </c>
      <c r="E23" s="104" t="s">
        <v>367</v>
      </c>
      <c r="F23" s="103" t="s">
        <v>368</v>
      </c>
      <c r="G23" s="99" t="s">
        <v>369</v>
      </c>
      <c r="H23" s="99" t="s">
        <v>316</v>
      </c>
      <c r="I23" s="99" t="s">
        <v>317</v>
      </c>
      <c r="J23" s="158"/>
      <c r="K23" s="159">
        <v>7.5173611111111112E-4</v>
      </c>
      <c r="L23" s="160"/>
      <c r="M23" s="161" t="str">
        <f t="shared" si="0"/>
        <v>III A</v>
      </c>
      <c r="N23" s="99" t="s">
        <v>370</v>
      </c>
      <c r="O23" s="162" t="s">
        <v>371</v>
      </c>
      <c r="P23" s="164"/>
    </row>
    <row r="24" spans="1:16" ht="13.95" customHeight="1">
      <c r="A24" s="31">
        <v>16</v>
      </c>
      <c r="B24" s="31">
        <v>17</v>
      </c>
      <c r="C24" s="47"/>
      <c r="D24" s="105" t="s">
        <v>372</v>
      </c>
      <c r="E24" s="104" t="s">
        <v>373</v>
      </c>
      <c r="F24" s="103" t="s">
        <v>374</v>
      </c>
      <c r="G24" s="99" t="s">
        <v>35</v>
      </c>
      <c r="H24" s="99" t="s">
        <v>36</v>
      </c>
      <c r="I24" s="99" t="s">
        <v>197</v>
      </c>
      <c r="J24" s="158"/>
      <c r="K24" s="159">
        <v>7.7025462962962952E-4</v>
      </c>
      <c r="L24" s="160"/>
      <c r="M24" s="161" t="str">
        <f t="shared" si="0"/>
        <v>III A</v>
      </c>
      <c r="N24" s="99" t="s">
        <v>350</v>
      </c>
      <c r="O24" s="162" t="s">
        <v>375</v>
      </c>
      <c r="P24" s="164"/>
    </row>
    <row r="25" spans="1:16" ht="13.95" customHeight="1">
      <c r="A25" s="31">
        <v>17</v>
      </c>
      <c r="B25" s="31">
        <v>18</v>
      </c>
      <c r="C25" s="47"/>
      <c r="D25" s="105" t="s">
        <v>372</v>
      </c>
      <c r="E25" s="104" t="s">
        <v>376</v>
      </c>
      <c r="F25" s="103" t="s">
        <v>377</v>
      </c>
      <c r="G25" s="99" t="s">
        <v>181</v>
      </c>
      <c r="H25" s="99" t="s">
        <v>67</v>
      </c>
      <c r="I25" s="99"/>
      <c r="J25" s="158"/>
      <c r="K25" s="159">
        <v>7.7777777777777784E-4</v>
      </c>
      <c r="L25" s="160"/>
      <c r="M25" s="161" t="str">
        <f t="shared" si="0"/>
        <v>III A</v>
      </c>
      <c r="N25" s="99" t="s">
        <v>378</v>
      </c>
      <c r="O25" s="162" t="s">
        <v>379</v>
      </c>
      <c r="P25" s="164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4.6640625" style="96" hidden="1" customWidth="1"/>
    <col min="4" max="4" width="10.6640625" style="95" customWidth="1"/>
    <col min="5" max="5" width="16.6640625" style="90" customWidth="1"/>
    <col min="6" max="6" width="9.33203125" style="94" customWidth="1"/>
    <col min="7" max="7" width="11.88671875" style="90" customWidth="1"/>
    <col min="8" max="8" width="7.44140625" style="90" customWidth="1"/>
    <col min="9" max="9" width="12.88671875" style="90" customWidth="1"/>
    <col min="10" max="10" width="5.44140625" style="92" customWidth="1"/>
    <col min="11" max="11" width="8.5546875" style="93" customWidth="1"/>
    <col min="12" max="12" width="4.6640625" style="93" hidden="1" customWidth="1"/>
    <col min="13" max="13" width="4.44140625" style="92" customWidth="1"/>
    <col min="14" max="14" width="28.109375" style="90" customWidth="1"/>
    <col min="15" max="15" width="5.88671875" style="172" hidden="1" customWidth="1"/>
    <col min="16" max="16" width="2" style="176" hidden="1" customWidth="1"/>
    <col min="17" max="17" width="1.44140625" style="90" hidden="1" customWidth="1"/>
    <col min="18" max="18" width="3.88671875" style="90" hidden="1" customWidth="1"/>
    <col min="19" max="16384" width="9.109375" style="90"/>
  </cols>
  <sheetData>
    <row r="1" spans="1:17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92"/>
      <c r="O1" s="172"/>
      <c r="P1" s="173"/>
    </row>
    <row r="2" spans="1:17" s="126" customFormat="1" ht="17.2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8"/>
      <c r="N2" s="8" t="s">
        <v>14</v>
      </c>
      <c r="O2" s="174"/>
      <c r="P2" s="175"/>
    </row>
    <row r="3" spans="1:17" ht="12.75" customHeight="1">
      <c r="A3" s="125"/>
      <c r="C3" s="125"/>
      <c r="N3" s="16" t="s">
        <v>15</v>
      </c>
    </row>
    <row r="4" spans="1:17" ht="15.75" customHeight="1">
      <c r="B4" s="11"/>
      <c r="D4" s="124" t="s">
        <v>466</v>
      </c>
      <c r="F4" s="123"/>
      <c r="N4" s="122"/>
    </row>
    <row r="5" spans="1:17" ht="3.75" customHeight="1">
      <c r="B5" s="11"/>
    </row>
    <row r="6" spans="1:17" ht="13.8" thickBot="1">
      <c r="C6" s="121"/>
      <c r="D6" s="120"/>
      <c r="E6" s="119">
        <v>1</v>
      </c>
      <c r="F6" s="118" t="s">
        <v>261</v>
      </c>
      <c r="G6" s="117">
        <v>5</v>
      </c>
      <c r="H6" s="116"/>
    </row>
    <row r="7" spans="1:17" s="106" customFormat="1" ht="22.5" customHeight="1" thickBot="1">
      <c r="A7" s="115" t="s">
        <v>60</v>
      </c>
      <c r="B7" s="46" t="s">
        <v>16</v>
      </c>
      <c r="C7" s="142" t="s">
        <v>2</v>
      </c>
      <c r="D7" s="114" t="s">
        <v>3</v>
      </c>
      <c r="E7" s="113" t="s">
        <v>4</v>
      </c>
      <c r="F7" s="111" t="s">
        <v>5</v>
      </c>
      <c r="G7" s="112" t="s">
        <v>6</v>
      </c>
      <c r="H7" s="112" t="s">
        <v>7</v>
      </c>
      <c r="I7" s="112" t="s">
        <v>8</v>
      </c>
      <c r="J7" s="111" t="s">
        <v>9</v>
      </c>
      <c r="K7" s="110" t="s">
        <v>258</v>
      </c>
      <c r="L7" s="112" t="s">
        <v>354</v>
      </c>
      <c r="M7" s="109" t="s">
        <v>12</v>
      </c>
      <c r="N7" s="108" t="s">
        <v>13</v>
      </c>
      <c r="O7" s="107"/>
      <c r="P7" s="177"/>
    </row>
    <row r="8" spans="1:17">
      <c r="A8" s="31">
        <v>1</v>
      </c>
      <c r="B8" s="31"/>
      <c r="C8" s="47"/>
      <c r="D8" s="105" t="s">
        <v>467</v>
      </c>
      <c r="E8" s="104" t="s">
        <v>468</v>
      </c>
      <c r="F8" s="103" t="s">
        <v>469</v>
      </c>
      <c r="G8" s="99" t="s">
        <v>369</v>
      </c>
      <c r="H8" s="99" t="s">
        <v>316</v>
      </c>
      <c r="I8" s="99" t="s">
        <v>317</v>
      </c>
      <c r="J8" s="178"/>
      <c r="K8" s="179">
        <v>56.65</v>
      </c>
      <c r="L8" s="180"/>
      <c r="M8" s="161" t="str">
        <f t="shared" ref="M8:M11" si="0">IF(ISBLANK(K8),"",IF(K8&gt;60,"",IF(K8&lt;=45.95,"TSM",IF(K8&lt;=47.5,"SM",IF(K8&lt;=49.2,"KSM",IF(K8&lt;=51.7,"I A",IF(K8&lt;=55.5,"II A",IF(K8&lt;=60,"III A"))))))))</f>
        <v>III A</v>
      </c>
      <c r="N8" s="99" t="s">
        <v>318</v>
      </c>
      <c r="O8" s="181" t="s">
        <v>470</v>
      </c>
      <c r="P8" s="166"/>
      <c r="Q8" s="139"/>
    </row>
    <row r="9" spans="1:17">
      <c r="A9" s="31">
        <v>2</v>
      </c>
      <c r="B9" s="31"/>
      <c r="C9" s="47"/>
      <c r="D9" s="105" t="s">
        <v>471</v>
      </c>
      <c r="E9" s="104" t="s">
        <v>472</v>
      </c>
      <c r="F9" s="103" t="s">
        <v>473</v>
      </c>
      <c r="G9" s="99" t="s">
        <v>114</v>
      </c>
      <c r="H9" s="99" t="s">
        <v>67</v>
      </c>
      <c r="I9" s="99"/>
      <c r="J9" s="178" t="s">
        <v>23</v>
      </c>
      <c r="K9" s="179">
        <v>55.76</v>
      </c>
      <c r="L9" s="180"/>
      <c r="M9" s="161" t="str">
        <f t="shared" si="0"/>
        <v>III A</v>
      </c>
      <c r="N9" s="99" t="s">
        <v>474</v>
      </c>
      <c r="O9" s="181" t="s">
        <v>475</v>
      </c>
      <c r="P9" s="166"/>
      <c r="Q9" s="139"/>
    </row>
    <row r="10" spans="1:17">
      <c r="A10" s="31">
        <v>3</v>
      </c>
      <c r="B10" s="31"/>
      <c r="C10" s="47"/>
      <c r="D10" s="105" t="s">
        <v>476</v>
      </c>
      <c r="E10" s="104" t="s">
        <v>477</v>
      </c>
      <c r="F10" s="103" t="s">
        <v>478</v>
      </c>
      <c r="G10" s="99" t="s">
        <v>35</v>
      </c>
      <c r="H10" s="99" t="s">
        <v>36</v>
      </c>
      <c r="I10" s="99" t="s">
        <v>37</v>
      </c>
      <c r="J10" s="178"/>
      <c r="K10" s="179">
        <v>57.42</v>
      </c>
      <c r="L10" s="180"/>
      <c r="M10" s="161" t="str">
        <f t="shared" si="0"/>
        <v>III A</v>
      </c>
      <c r="N10" s="99" t="s">
        <v>38</v>
      </c>
      <c r="O10" s="181" t="s">
        <v>479</v>
      </c>
      <c r="P10" s="166"/>
      <c r="Q10" s="139"/>
    </row>
    <row r="11" spans="1:17">
      <c r="A11" s="31">
        <v>4</v>
      </c>
      <c r="B11" s="31"/>
      <c r="C11" s="47"/>
      <c r="D11" s="105" t="s">
        <v>290</v>
      </c>
      <c r="E11" s="104" t="s">
        <v>480</v>
      </c>
      <c r="F11" s="103" t="s">
        <v>481</v>
      </c>
      <c r="G11" s="99" t="s">
        <v>369</v>
      </c>
      <c r="H11" s="99" t="s">
        <v>316</v>
      </c>
      <c r="I11" s="99" t="s">
        <v>317</v>
      </c>
      <c r="J11" s="178"/>
      <c r="K11" s="179">
        <v>56.41</v>
      </c>
      <c r="L11" s="180"/>
      <c r="M11" s="161" t="str">
        <f t="shared" si="0"/>
        <v>III A</v>
      </c>
      <c r="N11" s="99" t="s">
        <v>370</v>
      </c>
      <c r="O11" s="181" t="s">
        <v>482</v>
      </c>
      <c r="P11" s="166"/>
      <c r="Q11" s="139"/>
    </row>
    <row r="12" spans="1:17">
      <c r="A12" s="31">
        <v>5</v>
      </c>
      <c r="B12" s="31"/>
      <c r="C12" s="47"/>
      <c r="D12" s="105" t="s">
        <v>483</v>
      </c>
      <c r="E12" s="104" t="s">
        <v>484</v>
      </c>
      <c r="F12" s="103" t="s">
        <v>485</v>
      </c>
      <c r="G12" s="99" t="s">
        <v>35</v>
      </c>
      <c r="H12" s="99" t="s">
        <v>36</v>
      </c>
      <c r="I12" s="99" t="s">
        <v>37</v>
      </c>
      <c r="J12" s="178"/>
      <c r="K12" s="179">
        <v>57.91</v>
      </c>
      <c r="L12" s="180"/>
      <c r="M12" s="161" t="str">
        <f>IF(ISBLANK(K12),"",IF(K12&gt;60,"",IF(K12&lt;=45.95,"TSM",IF(K12&lt;=47.5,"SM",IF(K12&lt;=49.2,"KSM",IF(K12&lt;=51.7,"I A",IF(K12&lt;=55.5,"II A",IF(K12&lt;=60,"III A"))))))))</f>
        <v>III A</v>
      </c>
      <c r="N12" s="99" t="s">
        <v>38</v>
      </c>
      <c r="O12" s="181" t="s">
        <v>486</v>
      </c>
      <c r="P12" s="166"/>
      <c r="Q12" s="139"/>
    </row>
    <row r="13" spans="1:17">
      <c r="A13" s="31">
        <v>6</v>
      </c>
      <c r="B13" s="31"/>
      <c r="C13" s="47"/>
      <c r="D13" s="105" t="s">
        <v>487</v>
      </c>
      <c r="E13" s="104" t="s">
        <v>488</v>
      </c>
      <c r="F13" s="103" t="s">
        <v>489</v>
      </c>
      <c r="G13" s="99" t="s">
        <v>490</v>
      </c>
      <c r="H13" s="99" t="s">
        <v>491</v>
      </c>
      <c r="I13" s="99"/>
      <c r="J13" s="178"/>
      <c r="K13" s="179">
        <v>58.34</v>
      </c>
      <c r="L13" s="180"/>
      <c r="M13" s="161" t="str">
        <f>IF(ISBLANK(K13),"",IF(K13&gt;60,"",IF(K13&lt;=45.95,"TSM",IF(K13&lt;=47.5,"SM",IF(K13&lt;=49.2,"KSM",IF(K13&lt;=51.7,"I A",IF(K13&lt;=55.5,"II A",IF(K13&lt;=60,"III A"))))))))</f>
        <v>III A</v>
      </c>
      <c r="N13" s="99" t="s">
        <v>492</v>
      </c>
      <c r="O13" s="181" t="s">
        <v>493</v>
      </c>
      <c r="P13" s="166"/>
      <c r="Q13" s="139"/>
    </row>
    <row r="14" spans="1:17" ht="3.75" customHeight="1">
      <c r="B14" s="11"/>
    </row>
    <row r="15" spans="1:17" ht="13.8" thickBot="1">
      <c r="C15" s="121"/>
      <c r="D15" s="120"/>
      <c r="E15" s="119">
        <v>2</v>
      </c>
      <c r="F15" s="118" t="s">
        <v>261</v>
      </c>
      <c r="G15" s="117">
        <v>5</v>
      </c>
      <c r="H15" s="116"/>
    </row>
    <row r="16" spans="1:17" s="106" customFormat="1" ht="22.5" customHeight="1" thickBot="1">
      <c r="A16" s="115" t="s">
        <v>60</v>
      </c>
      <c r="B16" s="46" t="s">
        <v>16</v>
      </c>
      <c r="C16" s="142" t="s">
        <v>2</v>
      </c>
      <c r="D16" s="114" t="s">
        <v>3</v>
      </c>
      <c r="E16" s="113" t="s">
        <v>4</v>
      </c>
      <c r="F16" s="111" t="s">
        <v>5</v>
      </c>
      <c r="G16" s="112" t="s">
        <v>6</v>
      </c>
      <c r="H16" s="112" t="s">
        <v>7</v>
      </c>
      <c r="I16" s="112" t="s">
        <v>8</v>
      </c>
      <c r="J16" s="111" t="s">
        <v>9</v>
      </c>
      <c r="K16" s="110" t="s">
        <v>258</v>
      </c>
      <c r="L16" s="112" t="s">
        <v>354</v>
      </c>
      <c r="M16" s="109" t="s">
        <v>12</v>
      </c>
      <c r="N16" s="108" t="s">
        <v>13</v>
      </c>
      <c r="O16" s="107"/>
      <c r="P16" s="177"/>
    </row>
    <row r="17" spans="1:16">
      <c r="A17" s="31">
        <v>1</v>
      </c>
      <c r="B17" s="31"/>
      <c r="C17" s="47"/>
      <c r="D17" s="105" t="s">
        <v>494</v>
      </c>
      <c r="E17" s="104" t="s">
        <v>495</v>
      </c>
      <c r="F17" s="103" t="s">
        <v>496</v>
      </c>
      <c r="G17" s="99" t="s">
        <v>490</v>
      </c>
      <c r="H17" s="99" t="s">
        <v>491</v>
      </c>
      <c r="I17" s="99"/>
      <c r="J17" s="178"/>
      <c r="K17" s="179">
        <v>55.12</v>
      </c>
      <c r="L17" s="180"/>
      <c r="M17" s="161" t="str">
        <f t="shared" ref="M17:M49" si="1">IF(ISBLANK(K17),"",IF(K17&gt;60,"",IF(K17&lt;=45.95,"TSM",IF(K17&lt;=47.5,"SM",IF(K17&lt;=49.2,"KSM",IF(K17&lt;=51.7,"I A",IF(K17&lt;=55.5,"II A",IF(K17&lt;=60,"III A"))))))))</f>
        <v>II A</v>
      </c>
      <c r="N17" s="99" t="s">
        <v>497</v>
      </c>
      <c r="O17" s="181" t="s">
        <v>498</v>
      </c>
      <c r="P17" s="166"/>
    </row>
    <row r="18" spans="1:16">
      <c r="A18" s="31">
        <v>2</v>
      </c>
      <c r="B18" s="31"/>
      <c r="C18" s="47"/>
      <c r="D18" s="105" t="s">
        <v>499</v>
      </c>
      <c r="E18" s="104" t="s">
        <v>500</v>
      </c>
      <c r="F18" s="103" t="s">
        <v>501</v>
      </c>
      <c r="G18" s="99" t="s">
        <v>181</v>
      </c>
      <c r="H18" s="99" t="s">
        <v>67</v>
      </c>
      <c r="I18" s="99" t="s">
        <v>426</v>
      </c>
      <c r="J18" s="178"/>
      <c r="K18" s="179">
        <v>55.54</v>
      </c>
      <c r="L18" s="180"/>
      <c r="M18" s="161" t="str">
        <f t="shared" si="1"/>
        <v>III A</v>
      </c>
      <c r="N18" s="99" t="s">
        <v>502</v>
      </c>
      <c r="O18" s="181" t="s">
        <v>503</v>
      </c>
      <c r="P18" s="182"/>
    </row>
    <row r="19" spans="1:16">
      <c r="A19" s="31">
        <v>3</v>
      </c>
      <c r="B19" s="31"/>
      <c r="C19" s="47"/>
      <c r="D19" s="105" t="s">
        <v>439</v>
      </c>
      <c r="E19" s="104" t="s">
        <v>504</v>
      </c>
      <c r="F19" s="103" t="s">
        <v>505</v>
      </c>
      <c r="G19" s="99" t="s">
        <v>35</v>
      </c>
      <c r="H19" s="99" t="s">
        <v>36</v>
      </c>
      <c r="I19" s="99" t="s">
        <v>37</v>
      </c>
      <c r="J19" s="178"/>
      <c r="K19" s="179">
        <v>53.86</v>
      </c>
      <c r="L19" s="180"/>
      <c r="M19" s="161" t="str">
        <f t="shared" si="1"/>
        <v>II A</v>
      </c>
      <c r="N19" s="99" t="s">
        <v>38</v>
      </c>
      <c r="O19" s="181" t="s">
        <v>506</v>
      </c>
      <c r="P19" s="166"/>
    </row>
    <row r="20" spans="1:16">
      <c r="A20" s="31">
        <v>4</v>
      </c>
      <c r="B20" s="31"/>
      <c r="C20" s="47"/>
      <c r="D20" s="105" t="s">
        <v>499</v>
      </c>
      <c r="E20" s="104" t="s">
        <v>507</v>
      </c>
      <c r="F20" s="103" t="s">
        <v>508</v>
      </c>
      <c r="G20" s="99" t="s">
        <v>224</v>
      </c>
      <c r="H20" s="99" t="s">
        <v>223</v>
      </c>
      <c r="I20" s="99" t="s">
        <v>222</v>
      </c>
      <c r="J20" s="178"/>
      <c r="K20" s="179">
        <v>53.75</v>
      </c>
      <c r="L20" s="180"/>
      <c r="M20" s="161" t="str">
        <f t="shared" si="1"/>
        <v>II A</v>
      </c>
      <c r="N20" s="99" t="s">
        <v>269</v>
      </c>
      <c r="O20" s="181" t="s">
        <v>509</v>
      </c>
      <c r="P20" s="166"/>
    </row>
    <row r="21" spans="1:16">
      <c r="A21" s="31">
        <v>5</v>
      </c>
      <c r="B21" s="31"/>
      <c r="C21" s="47"/>
      <c r="D21" s="105" t="s">
        <v>510</v>
      </c>
      <c r="E21" s="104" t="s">
        <v>511</v>
      </c>
      <c r="F21" s="103" t="s">
        <v>512</v>
      </c>
      <c r="G21" s="99" t="s">
        <v>181</v>
      </c>
      <c r="H21" s="99" t="s">
        <v>67</v>
      </c>
      <c r="I21" s="99"/>
      <c r="J21" s="178"/>
      <c r="K21" s="179">
        <v>54.87</v>
      </c>
      <c r="L21" s="180"/>
      <c r="M21" s="161" t="str">
        <f t="shared" si="1"/>
        <v>II A</v>
      </c>
      <c r="N21" s="99" t="s">
        <v>513</v>
      </c>
      <c r="O21" s="181" t="s">
        <v>514</v>
      </c>
      <c r="P21" s="182"/>
    </row>
    <row r="22" spans="1:16">
      <c r="A22" s="31">
        <v>6</v>
      </c>
      <c r="B22" s="31"/>
      <c r="C22" s="47"/>
      <c r="D22" s="105" t="s">
        <v>515</v>
      </c>
      <c r="E22" s="104" t="s">
        <v>516</v>
      </c>
      <c r="F22" s="103" t="s">
        <v>517</v>
      </c>
      <c r="G22" s="99" t="s">
        <v>152</v>
      </c>
      <c r="H22" s="99" t="s">
        <v>153</v>
      </c>
      <c r="I22" s="99" t="s">
        <v>340</v>
      </c>
      <c r="J22" s="178"/>
      <c r="K22" s="179">
        <v>55.88</v>
      </c>
      <c r="L22" s="180"/>
      <c r="M22" s="161" t="str">
        <f t="shared" si="1"/>
        <v>III A</v>
      </c>
      <c r="N22" s="99" t="s">
        <v>518</v>
      </c>
      <c r="O22" s="181" t="s">
        <v>519</v>
      </c>
      <c r="P22" s="182"/>
    </row>
    <row r="23" spans="1:16" ht="3.75" customHeight="1">
      <c r="B23" s="11"/>
    </row>
    <row r="24" spans="1:16" ht="13.8" thickBot="1">
      <c r="C24" s="121"/>
      <c r="D24" s="120"/>
      <c r="E24" s="119">
        <v>3</v>
      </c>
      <c r="F24" s="118" t="s">
        <v>261</v>
      </c>
      <c r="G24" s="117">
        <v>5</v>
      </c>
      <c r="H24" s="116"/>
    </row>
    <row r="25" spans="1:16" s="106" customFormat="1" ht="22.5" customHeight="1" thickBot="1">
      <c r="A25" s="115" t="s">
        <v>60</v>
      </c>
      <c r="B25" s="46" t="s">
        <v>16</v>
      </c>
      <c r="C25" s="142" t="s">
        <v>2</v>
      </c>
      <c r="D25" s="114" t="s">
        <v>3</v>
      </c>
      <c r="E25" s="113" t="s">
        <v>4</v>
      </c>
      <c r="F25" s="111" t="s">
        <v>5</v>
      </c>
      <c r="G25" s="112" t="s">
        <v>6</v>
      </c>
      <c r="H25" s="112" t="s">
        <v>7</v>
      </c>
      <c r="I25" s="112" t="s">
        <v>8</v>
      </c>
      <c r="J25" s="111" t="s">
        <v>9</v>
      </c>
      <c r="K25" s="110" t="s">
        <v>258</v>
      </c>
      <c r="L25" s="112" t="s">
        <v>354</v>
      </c>
      <c r="M25" s="109" t="s">
        <v>12</v>
      </c>
      <c r="N25" s="108" t="s">
        <v>13</v>
      </c>
      <c r="O25" s="107"/>
      <c r="P25" s="177"/>
    </row>
    <row r="26" spans="1:16">
      <c r="A26" s="31">
        <v>1</v>
      </c>
      <c r="B26" s="31"/>
      <c r="C26" s="47"/>
      <c r="D26" s="105" t="s">
        <v>520</v>
      </c>
      <c r="E26" s="104" t="s">
        <v>521</v>
      </c>
      <c r="F26" s="103" t="s">
        <v>522</v>
      </c>
      <c r="G26" s="99" t="s">
        <v>224</v>
      </c>
      <c r="H26" s="99" t="s">
        <v>223</v>
      </c>
      <c r="I26" s="99" t="s">
        <v>222</v>
      </c>
      <c r="J26" s="178"/>
      <c r="K26" s="179">
        <v>53.99</v>
      </c>
      <c r="L26" s="180"/>
      <c r="M26" s="161" t="str">
        <f t="shared" si="1"/>
        <v>II A</v>
      </c>
      <c r="N26" s="99" t="s">
        <v>269</v>
      </c>
      <c r="O26" s="181" t="s">
        <v>523</v>
      </c>
      <c r="P26" s="166"/>
    </row>
    <row r="27" spans="1:16">
      <c r="A27" s="31">
        <v>2</v>
      </c>
      <c r="B27" s="31"/>
      <c r="C27" s="47"/>
      <c r="D27" s="105" t="s">
        <v>439</v>
      </c>
      <c r="E27" s="104" t="s">
        <v>524</v>
      </c>
      <c r="F27" s="103" t="s">
        <v>525</v>
      </c>
      <c r="G27" s="99" t="s">
        <v>139</v>
      </c>
      <c r="H27" s="99" t="s">
        <v>88</v>
      </c>
      <c r="I27" s="99" t="s">
        <v>250</v>
      </c>
      <c r="J27" s="178"/>
      <c r="K27" s="179">
        <v>55.87</v>
      </c>
      <c r="L27" s="180"/>
      <c r="M27" s="161" t="str">
        <f t="shared" si="1"/>
        <v>III A</v>
      </c>
      <c r="N27" s="99" t="s">
        <v>365</v>
      </c>
      <c r="O27" s="181" t="s">
        <v>526</v>
      </c>
      <c r="P27" s="166"/>
    </row>
    <row r="28" spans="1:16">
      <c r="A28" s="31">
        <v>3</v>
      </c>
      <c r="B28" s="31"/>
      <c r="C28" s="47"/>
      <c r="D28" s="105" t="s">
        <v>527</v>
      </c>
      <c r="E28" s="104" t="s">
        <v>528</v>
      </c>
      <c r="F28" s="103" t="s">
        <v>529</v>
      </c>
      <c r="G28" s="99" t="s">
        <v>490</v>
      </c>
      <c r="H28" s="99" t="s">
        <v>491</v>
      </c>
      <c r="I28" s="99"/>
      <c r="J28" s="178"/>
      <c r="K28" s="179">
        <v>52.35</v>
      </c>
      <c r="L28" s="180"/>
      <c r="M28" s="161" t="str">
        <f t="shared" si="1"/>
        <v>II A</v>
      </c>
      <c r="N28" s="99" t="s">
        <v>492</v>
      </c>
      <c r="O28" s="181" t="s">
        <v>530</v>
      </c>
      <c r="P28" s="166"/>
    </row>
    <row r="29" spans="1:16">
      <c r="A29" s="31">
        <v>4</v>
      </c>
      <c r="B29" s="31"/>
      <c r="C29" s="47"/>
      <c r="D29" s="105" t="s">
        <v>450</v>
      </c>
      <c r="E29" s="104" t="s">
        <v>531</v>
      </c>
      <c r="F29" s="103" t="s">
        <v>532</v>
      </c>
      <c r="G29" s="99" t="s">
        <v>369</v>
      </c>
      <c r="H29" s="99" t="s">
        <v>316</v>
      </c>
      <c r="I29" s="99" t="s">
        <v>317</v>
      </c>
      <c r="J29" s="178"/>
      <c r="K29" s="179">
        <v>53.48</v>
      </c>
      <c r="L29" s="180"/>
      <c r="M29" s="161" t="str">
        <f t="shared" si="1"/>
        <v>II A</v>
      </c>
      <c r="N29" s="99" t="s">
        <v>533</v>
      </c>
      <c r="O29" s="181" t="s">
        <v>530</v>
      </c>
      <c r="P29" s="166"/>
    </row>
    <row r="30" spans="1:16">
      <c r="A30" s="31">
        <v>5</v>
      </c>
      <c r="B30" s="31"/>
      <c r="C30" s="47"/>
      <c r="D30" s="105" t="s">
        <v>471</v>
      </c>
      <c r="E30" s="104" t="s">
        <v>534</v>
      </c>
      <c r="F30" s="103" t="s">
        <v>535</v>
      </c>
      <c r="G30" s="99" t="s">
        <v>21</v>
      </c>
      <c r="H30" s="99" t="s">
        <v>22</v>
      </c>
      <c r="I30" s="99" t="s">
        <v>29</v>
      </c>
      <c r="J30" s="178"/>
      <c r="K30" s="179">
        <v>52.7</v>
      </c>
      <c r="L30" s="180"/>
      <c r="M30" s="161" t="str">
        <f t="shared" si="1"/>
        <v>II A</v>
      </c>
      <c r="N30" s="99" t="s">
        <v>278</v>
      </c>
      <c r="O30" s="181" t="s">
        <v>536</v>
      </c>
      <c r="P30" s="166"/>
    </row>
    <row r="31" spans="1:16">
      <c r="A31" s="31">
        <v>6</v>
      </c>
      <c r="B31" s="31"/>
      <c r="C31" s="47"/>
      <c r="D31" s="105" t="s">
        <v>537</v>
      </c>
      <c r="E31" s="104" t="s">
        <v>538</v>
      </c>
      <c r="F31" s="103" t="s">
        <v>539</v>
      </c>
      <c r="G31" s="99" t="s">
        <v>21</v>
      </c>
      <c r="H31" s="99" t="s">
        <v>22</v>
      </c>
      <c r="I31" s="99"/>
      <c r="J31" s="178"/>
      <c r="K31" s="179">
        <v>51.46</v>
      </c>
      <c r="L31" s="180"/>
      <c r="M31" s="161" t="str">
        <f t="shared" si="1"/>
        <v>I A</v>
      </c>
      <c r="N31" s="99" t="s">
        <v>540</v>
      </c>
      <c r="O31" s="181" t="s">
        <v>167</v>
      </c>
      <c r="P31" s="182" t="s">
        <v>541</v>
      </c>
    </row>
    <row r="32" spans="1:16" ht="3.75" customHeight="1">
      <c r="B32" s="11"/>
    </row>
    <row r="33" spans="1:16" ht="13.8" thickBot="1">
      <c r="C33" s="121"/>
      <c r="D33" s="120"/>
      <c r="E33" s="119">
        <v>4</v>
      </c>
      <c r="F33" s="118" t="s">
        <v>261</v>
      </c>
      <c r="G33" s="117">
        <v>5</v>
      </c>
      <c r="H33" s="116"/>
    </row>
    <row r="34" spans="1:16" s="106" customFormat="1" ht="22.5" customHeight="1" thickBot="1">
      <c r="A34" s="115" t="s">
        <v>60</v>
      </c>
      <c r="B34" s="46" t="s">
        <v>16</v>
      </c>
      <c r="C34" s="142" t="s">
        <v>2</v>
      </c>
      <c r="D34" s="114" t="s">
        <v>3</v>
      </c>
      <c r="E34" s="113" t="s">
        <v>4</v>
      </c>
      <c r="F34" s="111" t="s">
        <v>5</v>
      </c>
      <c r="G34" s="112" t="s">
        <v>6</v>
      </c>
      <c r="H34" s="112" t="s">
        <v>7</v>
      </c>
      <c r="I34" s="112" t="s">
        <v>8</v>
      </c>
      <c r="J34" s="111" t="s">
        <v>9</v>
      </c>
      <c r="K34" s="110" t="s">
        <v>258</v>
      </c>
      <c r="L34" s="112" t="s">
        <v>354</v>
      </c>
      <c r="M34" s="109" t="s">
        <v>12</v>
      </c>
      <c r="N34" s="108" t="s">
        <v>13</v>
      </c>
      <c r="O34" s="107"/>
      <c r="P34" s="177"/>
    </row>
    <row r="35" spans="1:16">
      <c r="A35" s="31">
        <v>1</v>
      </c>
      <c r="B35" s="31"/>
      <c r="C35" s="47"/>
      <c r="D35" s="105" t="s">
        <v>63</v>
      </c>
      <c r="E35" s="104" t="s">
        <v>542</v>
      </c>
      <c r="F35" s="103" t="s">
        <v>543</v>
      </c>
      <c r="G35" s="99" t="s">
        <v>544</v>
      </c>
      <c r="H35" s="99" t="s">
        <v>545</v>
      </c>
      <c r="I35" s="99"/>
      <c r="J35" s="178"/>
      <c r="K35" s="179">
        <v>54.7</v>
      </c>
      <c r="L35" s="180"/>
      <c r="M35" s="161" t="str">
        <f t="shared" si="1"/>
        <v>II A</v>
      </c>
      <c r="N35" s="99" t="s">
        <v>546</v>
      </c>
      <c r="O35" s="181" t="s">
        <v>547</v>
      </c>
      <c r="P35" s="182"/>
    </row>
    <row r="36" spans="1:16">
      <c r="A36" s="31">
        <v>2</v>
      </c>
      <c r="B36" s="31"/>
      <c r="C36" s="47"/>
      <c r="D36" s="105" t="s">
        <v>548</v>
      </c>
      <c r="E36" s="104" t="s">
        <v>331</v>
      </c>
      <c r="F36" s="103" t="s">
        <v>332</v>
      </c>
      <c r="G36" s="99" t="s">
        <v>333</v>
      </c>
      <c r="H36" s="99" t="s">
        <v>334</v>
      </c>
      <c r="I36" s="99"/>
      <c r="J36" s="178"/>
      <c r="K36" s="179">
        <v>53.13</v>
      </c>
      <c r="L36" s="180"/>
      <c r="M36" s="161" t="str">
        <f t="shared" si="1"/>
        <v>II A</v>
      </c>
      <c r="N36" s="99" t="s">
        <v>335</v>
      </c>
      <c r="O36" s="181" t="s">
        <v>549</v>
      </c>
      <c r="P36" s="182"/>
    </row>
    <row r="37" spans="1:16">
      <c r="A37" s="31">
        <v>3</v>
      </c>
      <c r="B37" s="31"/>
      <c r="C37" s="47"/>
      <c r="D37" s="105" t="s">
        <v>550</v>
      </c>
      <c r="E37" s="104" t="s">
        <v>551</v>
      </c>
      <c r="F37" s="103" t="s">
        <v>552</v>
      </c>
      <c r="G37" s="99" t="s">
        <v>95</v>
      </c>
      <c r="H37" s="99" t="s">
        <v>67</v>
      </c>
      <c r="I37" s="99"/>
      <c r="J37" s="178"/>
      <c r="K37" s="179">
        <v>52.17</v>
      </c>
      <c r="L37" s="180"/>
      <c r="M37" s="161" t="str">
        <f t="shared" si="1"/>
        <v>II A</v>
      </c>
      <c r="N37" s="99" t="s">
        <v>273</v>
      </c>
      <c r="O37" s="181" t="s">
        <v>553</v>
      </c>
      <c r="P37" s="182"/>
    </row>
    <row r="38" spans="1:16">
      <c r="A38" s="31">
        <v>4</v>
      </c>
      <c r="B38" s="31"/>
      <c r="C38" s="47"/>
      <c r="D38" s="105" t="s">
        <v>499</v>
      </c>
      <c r="E38" s="104" t="s">
        <v>554</v>
      </c>
      <c r="F38" s="103" t="s">
        <v>165</v>
      </c>
      <c r="G38" s="99" t="s">
        <v>139</v>
      </c>
      <c r="H38" s="99" t="s">
        <v>88</v>
      </c>
      <c r="I38" s="99" t="s">
        <v>250</v>
      </c>
      <c r="J38" s="178"/>
      <c r="K38" s="179">
        <v>52.56</v>
      </c>
      <c r="L38" s="180"/>
      <c r="M38" s="161" t="str">
        <f t="shared" si="1"/>
        <v>II A</v>
      </c>
      <c r="N38" s="99" t="s">
        <v>555</v>
      </c>
      <c r="O38" s="181" t="s">
        <v>553</v>
      </c>
      <c r="P38" s="166"/>
    </row>
    <row r="39" spans="1:16">
      <c r="A39" s="31">
        <v>5</v>
      </c>
      <c r="B39" s="31"/>
      <c r="C39" s="47"/>
      <c r="D39" s="105" t="s">
        <v>457</v>
      </c>
      <c r="E39" s="104" t="s">
        <v>556</v>
      </c>
      <c r="F39" s="103" t="s">
        <v>557</v>
      </c>
      <c r="G39" s="99" t="s">
        <v>453</v>
      </c>
      <c r="H39" s="99" t="s">
        <v>454</v>
      </c>
      <c r="I39" s="99" t="s">
        <v>455</v>
      </c>
      <c r="J39" s="178"/>
      <c r="K39" s="179">
        <v>52.77</v>
      </c>
      <c r="L39" s="180"/>
      <c r="M39" s="161" t="str">
        <f t="shared" si="1"/>
        <v>II A</v>
      </c>
      <c r="N39" s="99" t="s">
        <v>558</v>
      </c>
      <c r="O39" s="181" t="s">
        <v>559</v>
      </c>
      <c r="P39" s="182"/>
    </row>
    <row r="40" spans="1:16">
      <c r="A40" s="31">
        <v>6</v>
      </c>
      <c r="B40" s="31"/>
      <c r="C40" s="47"/>
      <c r="D40" s="105" t="s">
        <v>560</v>
      </c>
      <c r="E40" s="104" t="s">
        <v>561</v>
      </c>
      <c r="F40" s="103" t="s">
        <v>562</v>
      </c>
      <c r="G40" s="99" t="s">
        <v>21</v>
      </c>
      <c r="H40" s="99" t="s">
        <v>22</v>
      </c>
      <c r="I40" s="99" t="s">
        <v>29</v>
      </c>
      <c r="J40" s="178"/>
      <c r="K40" s="179">
        <v>54.67</v>
      </c>
      <c r="L40" s="180"/>
      <c r="M40" s="161" t="str">
        <f t="shared" si="1"/>
        <v>II A</v>
      </c>
      <c r="N40" s="99" t="s">
        <v>278</v>
      </c>
      <c r="O40" s="181" t="s">
        <v>167</v>
      </c>
      <c r="P40" s="182" t="s">
        <v>563</v>
      </c>
    </row>
    <row r="41" spans="1:16" ht="3.75" customHeight="1">
      <c r="B41" s="11"/>
    </row>
    <row r="42" spans="1:16" ht="13.8" thickBot="1">
      <c r="C42" s="121"/>
      <c r="D42" s="120"/>
      <c r="E42" s="119">
        <v>5</v>
      </c>
      <c r="F42" s="118" t="s">
        <v>261</v>
      </c>
      <c r="G42" s="117">
        <v>5</v>
      </c>
      <c r="H42" s="116"/>
    </row>
    <row r="43" spans="1:16" s="106" customFormat="1" ht="22.5" customHeight="1" thickBot="1">
      <c r="A43" s="115" t="s">
        <v>60</v>
      </c>
      <c r="B43" s="46" t="s">
        <v>16</v>
      </c>
      <c r="C43" s="142" t="s">
        <v>2</v>
      </c>
      <c r="D43" s="114" t="s">
        <v>3</v>
      </c>
      <c r="E43" s="113" t="s">
        <v>4</v>
      </c>
      <c r="F43" s="111" t="s">
        <v>5</v>
      </c>
      <c r="G43" s="112" t="s">
        <v>6</v>
      </c>
      <c r="H43" s="112" t="s">
        <v>7</v>
      </c>
      <c r="I43" s="112" t="s">
        <v>8</v>
      </c>
      <c r="J43" s="111" t="s">
        <v>9</v>
      </c>
      <c r="K43" s="110" t="s">
        <v>258</v>
      </c>
      <c r="L43" s="112" t="s">
        <v>354</v>
      </c>
      <c r="M43" s="109" t="s">
        <v>12</v>
      </c>
      <c r="N43" s="108" t="s">
        <v>13</v>
      </c>
      <c r="O43" s="107"/>
      <c r="P43" s="177"/>
    </row>
    <row r="44" spans="1:16">
      <c r="A44" s="31">
        <v>1</v>
      </c>
      <c r="B44" s="31"/>
      <c r="C44" s="47"/>
      <c r="D44" s="105" t="s">
        <v>275</v>
      </c>
      <c r="E44" s="104" t="s">
        <v>564</v>
      </c>
      <c r="F44" s="103" t="s">
        <v>565</v>
      </c>
      <c r="G44" s="99" t="s">
        <v>50</v>
      </c>
      <c r="H44" s="99" t="s">
        <v>51</v>
      </c>
      <c r="I44" s="99" t="s">
        <v>52</v>
      </c>
      <c r="J44" s="178"/>
      <c r="K44" s="179">
        <v>50.4</v>
      </c>
      <c r="L44" s="180"/>
      <c r="M44" s="161" t="str">
        <f t="shared" si="1"/>
        <v>I A</v>
      </c>
      <c r="N44" s="99" t="s">
        <v>566</v>
      </c>
      <c r="O44" s="181" t="s">
        <v>567</v>
      </c>
      <c r="P44" s="166"/>
    </row>
    <row r="45" spans="1:16">
      <c r="A45" s="31">
        <v>2</v>
      </c>
      <c r="B45" s="31"/>
      <c r="C45" s="47"/>
      <c r="D45" s="105" t="s">
        <v>568</v>
      </c>
      <c r="E45" s="104" t="s">
        <v>569</v>
      </c>
      <c r="F45" s="103" t="s">
        <v>570</v>
      </c>
      <c r="G45" s="99" t="s">
        <v>95</v>
      </c>
      <c r="H45" s="99" t="s">
        <v>67</v>
      </c>
      <c r="I45" s="99"/>
      <c r="J45" s="178"/>
      <c r="K45" s="179">
        <v>50.87</v>
      </c>
      <c r="L45" s="180"/>
      <c r="M45" s="161" t="str">
        <f t="shared" si="1"/>
        <v>I A</v>
      </c>
      <c r="N45" s="99" t="s">
        <v>571</v>
      </c>
      <c r="O45" s="181" t="s">
        <v>572</v>
      </c>
      <c r="P45" s="182"/>
    </row>
    <row r="46" spans="1:16">
      <c r="A46" s="31">
        <v>3</v>
      </c>
      <c r="B46" s="31"/>
      <c r="C46" s="47"/>
      <c r="D46" s="105" t="s">
        <v>573</v>
      </c>
      <c r="E46" s="104" t="s">
        <v>574</v>
      </c>
      <c r="F46" s="183">
        <v>36914</v>
      </c>
      <c r="G46" s="99" t="s">
        <v>73</v>
      </c>
      <c r="H46" s="99"/>
      <c r="I46" s="99"/>
      <c r="J46" s="178"/>
      <c r="K46" s="179">
        <v>49.72</v>
      </c>
      <c r="L46" s="180"/>
      <c r="M46" s="161" t="str">
        <f t="shared" si="1"/>
        <v>I A</v>
      </c>
      <c r="N46" s="99"/>
      <c r="O46" s="181" t="s">
        <v>575</v>
      </c>
      <c r="P46" s="166"/>
    </row>
    <row r="47" spans="1:16">
      <c r="A47" s="31">
        <v>4</v>
      </c>
      <c r="B47" s="31"/>
      <c r="C47" s="47"/>
      <c r="D47" s="105" t="s">
        <v>576</v>
      </c>
      <c r="E47" s="104" t="s">
        <v>577</v>
      </c>
      <c r="F47" s="103" t="s">
        <v>578</v>
      </c>
      <c r="G47" s="99" t="s">
        <v>145</v>
      </c>
      <c r="H47" s="99" t="s">
        <v>22</v>
      </c>
      <c r="I47" s="99"/>
      <c r="J47" s="178"/>
      <c r="K47" s="179">
        <v>49.97</v>
      </c>
      <c r="L47" s="180"/>
      <c r="M47" s="161" t="str">
        <f t="shared" si="1"/>
        <v>I A</v>
      </c>
      <c r="N47" s="99" t="s">
        <v>579</v>
      </c>
      <c r="O47" s="181" t="s">
        <v>580</v>
      </c>
      <c r="P47" s="166"/>
    </row>
    <row r="48" spans="1:16">
      <c r="A48" s="31">
        <v>5</v>
      </c>
      <c r="B48" s="31"/>
      <c r="C48" s="47"/>
      <c r="D48" s="105" t="s">
        <v>330</v>
      </c>
      <c r="E48" s="104" t="s">
        <v>581</v>
      </c>
      <c r="F48" s="103" t="s">
        <v>582</v>
      </c>
      <c r="G48" s="99" t="s">
        <v>453</v>
      </c>
      <c r="H48" s="99" t="s">
        <v>454</v>
      </c>
      <c r="I48" s="99" t="s">
        <v>455</v>
      </c>
      <c r="J48" s="178"/>
      <c r="K48" s="179">
        <v>51.05</v>
      </c>
      <c r="L48" s="180"/>
      <c r="M48" s="161" t="str">
        <f t="shared" si="1"/>
        <v>I A</v>
      </c>
      <c r="N48" s="99" t="s">
        <v>558</v>
      </c>
      <c r="O48" s="181" t="s">
        <v>583</v>
      </c>
      <c r="P48" s="182"/>
    </row>
    <row r="49" spans="1:16">
      <c r="A49" s="31">
        <v>6</v>
      </c>
      <c r="B49" s="31"/>
      <c r="C49" s="47"/>
      <c r="D49" s="105" t="s">
        <v>494</v>
      </c>
      <c r="E49" s="104" t="s">
        <v>584</v>
      </c>
      <c r="F49" s="103" t="s">
        <v>585</v>
      </c>
      <c r="G49" s="99" t="s">
        <v>453</v>
      </c>
      <c r="H49" s="99" t="s">
        <v>454</v>
      </c>
      <c r="I49" s="99" t="s">
        <v>455</v>
      </c>
      <c r="J49" s="178"/>
      <c r="K49" s="179">
        <v>52.48</v>
      </c>
      <c r="L49" s="180"/>
      <c r="M49" s="161" t="str">
        <f t="shared" si="1"/>
        <v>II A</v>
      </c>
      <c r="N49" s="99" t="s">
        <v>558</v>
      </c>
      <c r="O49" s="181" t="s">
        <v>586</v>
      </c>
      <c r="P49" s="182"/>
    </row>
  </sheetData>
  <printOptions horizontalCentered="1"/>
  <pageMargins left="0.19685039370078741" right="0.19685039370078741" top="0.59055118110236227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7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customWidth="1"/>
    <col min="3" max="3" width="4.6640625" style="96" hidden="1" customWidth="1"/>
    <col min="4" max="4" width="10.6640625" style="95" customWidth="1"/>
    <col min="5" max="5" width="16.6640625" style="90" customWidth="1"/>
    <col min="6" max="6" width="9.33203125" style="94" customWidth="1"/>
    <col min="7" max="7" width="11.88671875" style="90" customWidth="1"/>
    <col min="8" max="8" width="7.44140625" style="90" customWidth="1"/>
    <col min="9" max="9" width="12.88671875" style="90" customWidth="1"/>
    <col min="10" max="10" width="5.44140625" style="92" customWidth="1"/>
    <col min="11" max="11" width="8.5546875" style="93" customWidth="1"/>
    <col min="12" max="12" width="4.6640625" style="93" hidden="1" customWidth="1"/>
    <col min="13" max="13" width="4.44140625" style="92" customWidth="1"/>
    <col min="14" max="14" width="28.109375" style="90" customWidth="1"/>
    <col min="15" max="15" width="5.88671875" style="172" hidden="1" customWidth="1"/>
    <col min="16" max="16" width="2" style="176" hidden="1" customWidth="1"/>
    <col min="17" max="17" width="1.44140625" style="90" hidden="1" customWidth="1"/>
    <col min="18" max="18" width="3.88671875" style="90" hidden="1" customWidth="1"/>
    <col min="19" max="16384" width="9.109375" style="90"/>
  </cols>
  <sheetData>
    <row r="1" spans="1:16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92"/>
      <c r="O1" s="172"/>
      <c r="P1" s="173"/>
    </row>
    <row r="2" spans="1:16" s="126" customFormat="1" ht="17.2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8"/>
      <c r="N2" s="8" t="s">
        <v>14</v>
      </c>
      <c r="O2" s="174"/>
      <c r="P2" s="175"/>
    </row>
    <row r="3" spans="1:16" ht="12.75" customHeight="1">
      <c r="A3" s="125"/>
      <c r="C3" s="125"/>
      <c r="N3" s="16" t="s">
        <v>15</v>
      </c>
    </row>
    <row r="4" spans="1:16" ht="15.75" customHeight="1">
      <c r="B4" s="11"/>
      <c r="D4" s="124" t="s">
        <v>466</v>
      </c>
      <c r="F4" s="123"/>
      <c r="N4" s="122"/>
    </row>
    <row r="5" spans="1:16" ht="3.75" customHeight="1">
      <c r="B5" s="11"/>
    </row>
    <row r="6" spans="1:16" ht="13.8" thickBot="1">
      <c r="C6" s="121"/>
      <c r="D6" s="120"/>
      <c r="E6" s="119"/>
      <c r="F6" s="118" t="s">
        <v>352</v>
      </c>
      <c r="G6" s="117"/>
      <c r="H6" s="116"/>
    </row>
    <row r="7" spans="1:16" s="106" customFormat="1" ht="22.5" customHeight="1" thickBot="1">
      <c r="A7" s="115" t="s">
        <v>60</v>
      </c>
      <c r="B7" s="46" t="s">
        <v>16</v>
      </c>
      <c r="C7" s="142" t="s">
        <v>2</v>
      </c>
      <c r="D7" s="114" t="s">
        <v>3</v>
      </c>
      <c r="E7" s="113" t="s">
        <v>4</v>
      </c>
      <c r="F7" s="111" t="s">
        <v>5</v>
      </c>
      <c r="G7" s="112" t="s">
        <v>6</v>
      </c>
      <c r="H7" s="112" t="s">
        <v>7</v>
      </c>
      <c r="I7" s="112" t="s">
        <v>8</v>
      </c>
      <c r="J7" s="111" t="s">
        <v>9</v>
      </c>
      <c r="K7" s="110" t="s">
        <v>258</v>
      </c>
      <c r="L7" s="112" t="s">
        <v>354</v>
      </c>
      <c r="M7" s="109" t="s">
        <v>12</v>
      </c>
      <c r="N7" s="108" t="s">
        <v>13</v>
      </c>
      <c r="O7" s="107"/>
      <c r="P7" s="177"/>
    </row>
    <row r="8" spans="1:16">
      <c r="A8" s="31"/>
      <c r="B8" s="31">
        <v>1</v>
      </c>
      <c r="C8" s="47"/>
      <c r="D8" s="105" t="s">
        <v>573</v>
      </c>
      <c r="E8" s="104" t="s">
        <v>574</v>
      </c>
      <c r="F8" s="183">
        <v>36914</v>
      </c>
      <c r="G8" s="99" t="s">
        <v>73</v>
      </c>
      <c r="H8" s="99"/>
      <c r="I8" s="99"/>
      <c r="J8" s="178"/>
      <c r="K8" s="179">
        <v>49.72</v>
      </c>
      <c r="L8" s="180"/>
      <c r="M8" s="161" t="str">
        <f t="shared" ref="M8:M37" si="0">IF(ISBLANK(K8),"",IF(K8&gt;60,"",IF(K8&lt;=45.95,"TSM",IF(K8&lt;=47.5,"SM",IF(K8&lt;=49.2,"KSM",IF(K8&lt;=51.7,"I A",IF(K8&lt;=55.5,"II A",IF(K8&lt;=60,"III A"))))))))</f>
        <v>I A</v>
      </c>
      <c r="N8" s="99"/>
      <c r="O8" s="181" t="s">
        <v>575</v>
      </c>
      <c r="P8" s="166"/>
    </row>
    <row r="9" spans="1:16">
      <c r="A9" s="31">
        <v>1</v>
      </c>
      <c r="B9" s="31">
        <v>2</v>
      </c>
      <c r="C9" s="47"/>
      <c r="D9" s="105" t="s">
        <v>576</v>
      </c>
      <c r="E9" s="104" t="s">
        <v>577</v>
      </c>
      <c r="F9" s="103" t="s">
        <v>578</v>
      </c>
      <c r="G9" s="99" t="s">
        <v>145</v>
      </c>
      <c r="H9" s="99" t="s">
        <v>22</v>
      </c>
      <c r="I9" s="99"/>
      <c r="J9" s="178">
        <v>18</v>
      </c>
      <c r="K9" s="179">
        <v>49.97</v>
      </c>
      <c r="L9" s="180"/>
      <c r="M9" s="161" t="str">
        <f t="shared" si="0"/>
        <v>I A</v>
      </c>
      <c r="N9" s="99" t="s">
        <v>579</v>
      </c>
      <c r="O9" s="181" t="s">
        <v>580</v>
      </c>
      <c r="P9" s="166"/>
    </row>
    <row r="10" spans="1:16">
      <c r="A10" s="31">
        <v>2</v>
      </c>
      <c r="B10" s="31">
        <v>3</v>
      </c>
      <c r="C10" s="47"/>
      <c r="D10" s="105" t="s">
        <v>275</v>
      </c>
      <c r="E10" s="104" t="s">
        <v>564</v>
      </c>
      <c r="F10" s="103" t="s">
        <v>565</v>
      </c>
      <c r="G10" s="99" t="s">
        <v>50</v>
      </c>
      <c r="H10" s="99" t="s">
        <v>51</v>
      </c>
      <c r="I10" s="99" t="s">
        <v>52</v>
      </c>
      <c r="J10" s="178">
        <v>14</v>
      </c>
      <c r="K10" s="179">
        <v>50.4</v>
      </c>
      <c r="L10" s="180"/>
      <c r="M10" s="161" t="str">
        <f t="shared" si="0"/>
        <v>I A</v>
      </c>
      <c r="N10" s="99" t="s">
        <v>566</v>
      </c>
      <c r="O10" s="181" t="s">
        <v>567</v>
      </c>
      <c r="P10" s="166"/>
    </row>
    <row r="11" spans="1:16">
      <c r="A11" s="31">
        <v>3</v>
      </c>
      <c r="B11" s="31">
        <v>4</v>
      </c>
      <c r="C11" s="47"/>
      <c r="D11" s="105" t="s">
        <v>568</v>
      </c>
      <c r="E11" s="104" t="s">
        <v>569</v>
      </c>
      <c r="F11" s="103" t="s">
        <v>570</v>
      </c>
      <c r="G11" s="99" t="s">
        <v>95</v>
      </c>
      <c r="H11" s="99" t="s">
        <v>67</v>
      </c>
      <c r="I11" s="99"/>
      <c r="J11" s="178">
        <v>11</v>
      </c>
      <c r="K11" s="179">
        <v>50.87</v>
      </c>
      <c r="L11" s="180"/>
      <c r="M11" s="161" t="str">
        <f t="shared" si="0"/>
        <v>I A</v>
      </c>
      <c r="N11" s="99" t="s">
        <v>571</v>
      </c>
      <c r="O11" s="181" t="s">
        <v>572</v>
      </c>
      <c r="P11" s="182"/>
    </row>
    <row r="12" spans="1:16">
      <c r="A12" s="31">
        <v>4</v>
      </c>
      <c r="B12" s="31">
        <v>5</v>
      </c>
      <c r="C12" s="47"/>
      <c r="D12" s="105" t="s">
        <v>330</v>
      </c>
      <c r="E12" s="104" t="s">
        <v>581</v>
      </c>
      <c r="F12" s="103" t="s">
        <v>582</v>
      </c>
      <c r="G12" s="99" t="s">
        <v>453</v>
      </c>
      <c r="H12" s="99" t="s">
        <v>454</v>
      </c>
      <c r="I12" s="99" t="s">
        <v>455</v>
      </c>
      <c r="J12" s="178">
        <v>9</v>
      </c>
      <c r="K12" s="179">
        <v>51.05</v>
      </c>
      <c r="L12" s="180"/>
      <c r="M12" s="161" t="str">
        <f t="shared" si="0"/>
        <v>I A</v>
      </c>
      <c r="N12" s="99" t="s">
        <v>558</v>
      </c>
      <c r="O12" s="181" t="s">
        <v>583</v>
      </c>
      <c r="P12" s="182"/>
    </row>
    <row r="13" spans="1:16">
      <c r="A13" s="31">
        <v>5</v>
      </c>
      <c r="B13" s="31">
        <v>6</v>
      </c>
      <c r="C13" s="47"/>
      <c r="D13" s="105" t="s">
        <v>537</v>
      </c>
      <c r="E13" s="104" t="s">
        <v>538</v>
      </c>
      <c r="F13" s="103" t="s">
        <v>539</v>
      </c>
      <c r="G13" s="99" t="s">
        <v>21</v>
      </c>
      <c r="H13" s="99" t="s">
        <v>22</v>
      </c>
      <c r="I13" s="99"/>
      <c r="J13" s="178">
        <v>8</v>
      </c>
      <c r="K13" s="179">
        <v>51.46</v>
      </c>
      <c r="L13" s="180"/>
      <c r="M13" s="161" t="str">
        <f t="shared" si="0"/>
        <v>I A</v>
      </c>
      <c r="N13" s="99" t="s">
        <v>540</v>
      </c>
      <c r="O13" s="181" t="s">
        <v>167</v>
      </c>
      <c r="P13" s="182" t="s">
        <v>541</v>
      </c>
    </row>
    <row r="14" spans="1:16">
      <c r="A14" s="31">
        <v>6</v>
      </c>
      <c r="B14" s="31">
        <v>7</v>
      </c>
      <c r="C14" s="47"/>
      <c r="D14" s="105" t="s">
        <v>550</v>
      </c>
      <c r="E14" s="104" t="s">
        <v>551</v>
      </c>
      <c r="F14" s="103" t="s">
        <v>552</v>
      </c>
      <c r="G14" s="99" t="s">
        <v>95</v>
      </c>
      <c r="H14" s="99" t="s">
        <v>67</v>
      </c>
      <c r="I14" s="99"/>
      <c r="J14" s="178">
        <v>7</v>
      </c>
      <c r="K14" s="179">
        <v>52.17</v>
      </c>
      <c r="L14" s="180"/>
      <c r="M14" s="161" t="str">
        <f t="shared" si="0"/>
        <v>II A</v>
      </c>
      <c r="N14" s="99" t="s">
        <v>273</v>
      </c>
      <c r="O14" s="181" t="s">
        <v>553</v>
      </c>
      <c r="P14" s="182"/>
    </row>
    <row r="15" spans="1:16">
      <c r="A15" s="31">
        <v>7</v>
      </c>
      <c r="B15" s="31">
        <v>8</v>
      </c>
      <c r="C15" s="47"/>
      <c r="D15" s="105" t="s">
        <v>527</v>
      </c>
      <c r="E15" s="104" t="s">
        <v>528</v>
      </c>
      <c r="F15" s="103" t="s">
        <v>529</v>
      </c>
      <c r="G15" s="99" t="s">
        <v>490</v>
      </c>
      <c r="H15" s="99" t="s">
        <v>491</v>
      </c>
      <c r="I15" s="99"/>
      <c r="J15" s="178">
        <v>6</v>
      </c>
      <c r="K15" s="179">
        <v>52.35</v>
      </c>
      <c r="L15" s="180"/>
      <c r="M15" s="161" t="str">
        <f t="shared" si="0"/>
        <v>II A</v>
      </c>
      <c r="N15" s="99" t="s">
        <v>492</v>
      </c>
      <c r="O15" s="181" t="s">
        <v>530</v>
      </c>
      <c r="P15" s="166"/>
    </row>
    <row r="16" spans="1:16">
      <c r="A16" s="31">
        <v>8</v>
      </c>
      <c r="B16" s="31">
        <v>9</v>
      </c>
      <c r="C16" s="47"/>
      <c r="D16" s="105" t="s">
        <v>494</v>
      </c>
      <c r="E16" s="104" t="s">
        <v>584</v>
      </c>
      <c r="F16" s="103" t="s">
        <v>585</v>
      </c>
      <c r="G16" s="99" t="s">
        <v>453</v>
      </c>
      <c r="H16" s="99" t="s">
        <v>454</v>
      </c>
      <c r="I16" s="99" t="s">
        <v>455</v>
      </c>
      <c r="J16" s="178">
        <v>5</v>
      </c>
      <c r="K16" s="179">
        <v>52.48</v>
      </c>
      <c r="L16" s="180"/>
      <c r="M16" s="161" t="str">
        <f t="shared" si="0"/>
        <v>II A</v>
      </c>
      <c r="N16" s="99" t="s">
        <v>558</v>
      </c>
      <c r="O16" s="181" t="s">
        <v>586</v>
      </c>
      <c r="P16" s="182"/>
    </row>
    <row r="17" spans="1:17">
      <c r="A17" s="31">
        <v>9</v>
      </c>
      <c r="B17" s="31">
        <v>10</v>
      </c>
      <c r="C17" s="47"/>
      <c r="D17" s="105" t="s">
        <v>499</v>
      </c>
      <c r="E17" s="104" t="s">
        <v>554</v>
      </c>
      <c r="F17" s="103" t="s">
        <v>165</v>
      </c>
      <c r="G17" s="99" t="s">
        <v>139</v>
      </c>
      <c r="H17" s="99" t="s">
        <v>88</v>
      </c>
      <c r="I17" s="99" t="s">
        <v>250</v>
      </c>
      <c r="J17" s="178">
        <v>4</v>
      </c>
      <c r="K17" s="179">
        <v>52.56</v>
      </c>
      <c r="L17" s="180"/>
      <c r="M17" s="161" t="str">
        <f t="shared" si="0"/>
        <v>II A</v>
      </c>
      <c r="N17" s="99" t="s">
        <v>555</v>
      </c>
      <c r="O17" s="181" t="s">
        <v>553</v>
      </c>
      <c r="P17" s="166"/>
    </row>
    <row r="18" spans="1:17">
      <c r="A18" s="31">
        <v>10</v>
      </c>
      <c r="B18" s="31">
        <v>11</v>
      </c>
      <c r="C18" s="47"/>
      <c r="D18" s="105" t="s">
        <v>471</v>
      </c>
      <c r="E18" s="104" t="s">
        <v>534</v>
      </c>
      <c r="F18" s="103" t="s">
        <v>535</v>
      </c>
      <c r="G18" s="99" t="s">
        <v>21</v>
      </c>
      <c r="H18" s="99" t="s">
        <v>22</v>
      </c>
      <c r="I18" s="99" t="s">
        <v>29</v>
      </c>
      <c r="J18" s="178">
        <v>3</v>
      </c>
      <c r="K18" s="179">
        <v>52.7</v>
      </c>
      <c r="L18" s="180"/>
      <c r="M18" s="161" t="str">
        <f t="shared" si="0"/>
        <v>II A</v>
      </c>
      <c r="N18" s="99" t="s">
        <v>278</v>
      </c>
      <c r="O18" s="181" t="s">
        <v>536</v>
      </c>
      <c r="P18" s="166"/>
    </row>
    <row r="19" spans="1:17">
      <c r="A19" s="31">
        <v>11</v>
      </c>
      <c r="B19" s="31">
        <v>12</v>
      </c>
      <c r="C19" s="47"/>
      <c r="D19" s="105" t="s">
        <v>457</v>
      </c>
      <c r="E19" s="104" t="s">
        <v>556</v>
      </c>
      <c r="F19" s="103" t="s">
        <v>557</v>
      </c>
      <c r="G19" s="99" t="s">
        <v>453</v>
      </c>
      <c r="H19" s="99" t="s">
        <v>454</v>
      </c>
      <c r="I19" s="99" t="s">
        <v>455</v>
      </c>
      <c r="J19" s="178">
        <v>2</v>
      </c>
      <c r="K19" s="179">
        <v>52.77</v>
      </c>
      <c r="L19" s="180"/>
      <c r="M19" s="161" t="str">
        <f t="shared" si="0"/>
        <v>II A</v>
      </c>
      <c r="N19" s="99" t="s">
        <v>558</v>
      </c>
      <c r="O19" s="181" t="s">
        <v>559</v>
      </c>
      <c r="P19" s="182"/>
    </row>
    <row r="20" spans="1:17">
      <c r="A20" s="31">
        <v>12</v>
      </c>
      <c r="B20" s="31">
        <v>13</v>
      </c>
      <c r="C20" s="47"/>
      <c r="D20" s="105" t="s">
        <v>548</v>
      </c>
      <c r="E20" s="104" t="s">
        <v>331</v>
      </c>
      <c r="F20" s="103" t="s">
        <v>332</v>
      </c>
      <c r="G20" s="99" t="s">
        <v>333</v>
      </c>
      <c r="H20" s="99" t="s">
        <v>334</v>
      </c>
      <c r="I20" s="99"/>
      <c r="J20" s="178">
        <v>1</v>
      </c>
      <c r="K20" s="179">
        <v>53.13</v>
      </c>
      <c r="L20" s="180"/>
      <c r="M20" s="161" t="str">
        <f t="shared" si="0"/>
        <v>II A</v>
      </c>
      <c r="N20" s="99" t="s">
        <v>335</v>
      </c>
      <c r="O20" s="181" t="s">
        <v>549</v>
      </c>
      <c r="P20" s="182"/>
    </row>
    <row r="21" spans="1:17">
      <c r="A21" s="31">
        <v>13</v>
      </c>
      <c r="B21" s="31">
        <v>14</v>
      </c>
      <c r="C21" s="47"/>
      <c r="D21" s="105" t="s">
        <v>450</v>
      </c>
      <c r="E21" s="104" t="s">
        <v>531</v>
      </c>
      <c r="F21" s="103" t="s">
        <v>532</v>
      </c>
      <c r="G21" s="99" t="s">
        <v>369</v>
      </c>
      <c r="H21" s="99" t="s">
        <v>316</v>
      </c>
      <c r="I21" s="99" t="s">
        <v>317</v>
      </c>
      <c r="J21" s="178"/>
      <c r="K21" s="179">
        <v>53.48</v>
      </c>
      <c r="L21" s="180"/>
      <c r="M21" s="161" t="str">
        <f t="shared" si="0"/>
        <v>II A</v>
      </c>
      <c r="N21" s="99" t="s">
        <v>533</v>
      </c>
      <c r="O21" s="181" t="s">
        <v>530</v>
      </c>
      <c r="P21" s="166"/>
    </row>
    <row r="22" spans="1:17">
      <c r="A22" s="31">
        <v>14</v>
      </c>
      <c r="B22" s="31">
        <v>15</v>
      </c>
      <c r="C22" s="47"/>
      <c r="D22" s="105" t="s">
        <v>499</v>
      </c>
      <c r="E22" s="104" t="s">
        <v>507</v>
      </c>
      <c r="F22" s="103" t="s">
        <v>508</v>
      </c>
      <c r="G22" s="99" t="s">
        <v>224</v>
      </c>
      <c r="H22" s="99" t="s">
        <v>223</v>
      </c>
      <c r="I22" s="99" t="s">
        <v>222</v>
      </c>
      <c r="J22" s="178"/>
      <c r="K22" s="179">
        <v>53.75</v>
      </c>
      <c r="L22" s="180"/>
      <c r="M22" s="161" t="str">
        <f t="shared" si="0"/>
        <v>II A</v>
      </c>
      <c r="N22" s="99" t="s">
        <v>269</v>
      </c>
      <c r="O22" s="181" t="s">
        <v>509</v>
      </c>
      <c r="P22" s="166"/>
    </row>
    <row r="23" spans="1:17">
      <c r="A23" s="31">
        <v>15</v>
      </c>
      <c r="B23" s="31">
        <v>16</v>
      </c>
      <c r="C23" s="47"/>
      <c r="D23" s="105" t="s">
        <v>439</v>
      </c>
      <c r="E23" s="104" t="s">
        <v>504</v>
      </c>
      <c r="F23" s="103" t="s">
        <v>505</v>
      </c>
      <c r="G23" s="99" t="s">
        <v>35</v>
      </c>
      <c r="H23" s="99" t="s">
        <v>36</v>
      </c>
      <c r="I23" s="99" t="s">
        <v>37</v>
      </c>
      <c r="J23" s="178"/>
      <c r="K23" s="179">
        <v>53.86</v>
      </c>
      <c r="L23" s="180"/>
      <c r="M23" s="161" t="str">
        <f t="shared" si="0"/>
        <v>II A</v>
      </c>
      <c r="N23" s="99" t="s">
        <v>38</v>
      </c>
      <c r="O23" s="181" t="s">
        <v>506</v>
      </c>
      <c r="P23" s="166"/>
    </row>
    <row r="24" spans="1:17">
      <c r="A24" s="31">
        <v>16</v>
      </c>
      <c r="B24" s="31">
        <v>17</v>
      </c>
      <c r="C24" s="47"/>
      <c r="D24" s="105" t="s">
        <v>520</v>
      </c>
      <c r="E24" s="104" t="s">
        <v>521</v>
      </c>
      <c r="F24" s="103" t="s">
        <v>522</v>
      </c>
      <c r="G24" s="99" t="s">
        <v>224</v>
      </c>
      <c r="H24" s="99" t="s">
        <v>223</v>
      </c>
      <c r="I24" s="99" t="s">
        <v>222</v>
      </c>
      <c r="J24" s="178"/>
      <c r="K24" s="179">
        <v>53.99</v>
      </c>
      <c r="L24" s="180"/>
      <c r="M24" s="161" t="str">
        <f t="shared" si="0"/>
        <v>II A</v>
      </c>
      <c r="N24" s="99" t="s">
        <v>269</v>
      </c>
      <c r="O24" s="181" t="s">
        <v>523</v>
      </c>
      <c r="P24" s="166"/>
    </row>
    <row r="25" spans="1:17">
      <c r="A25" s="31">
        <v>17</v>
      </c>
      <c r="B25" s="31">
        <v>18</v>
      </c>
      <c r="C25" s="47"/>
      <c r="D25" s="105" t="s">
        <v>560</v>
      </c>
      <c r="E25" s="104" t="s">
        <v>561</v>
      </c>
      <c r="F25" s="103" t="s">
        <v>562</v>
      </c>
      <c r="G25" s="99" t="s">
        <v>21</v>
      </c>
      <c r="H25" s="99" t="s">
        <v>22</v>
      </c>
      <c r="I25" s="99" t="s">
        <v>29</v>
      </c>
      <c r="J25" s="178"/>
      <c r="K25" s="179">
        <v>54.67</v>
      </c>
      <c r="L25" s="180"/>
      <c r="M25" s="161" t="str">
        <f t="shared" si="0"/>
        <v>II A</v>
      </c>
      <c r="N25" s="99" t="s">
        <v>278</v>
      </c>
      <c r="O25" s="181" t="s">
        <v>167</v>
      </c>
      <c r="P25" s="182" t="s">
        <v>563</v>
      </c>
    </row>
    <row r="26" spans="1:17">
      <c r="A26" s="31">
        <v>18</v>
      </c>
      <c r="B26" s="31">
        <v>19</v>
      </c>
      <c r="C26" s="47"/>
      <c r="D26" s="105" t="s">
        <v>63</v>
      </c>
      <c r="E26" s="104" t="s">
        <v>542</v>
      </c>
      <c r="F26" s="103" t="s">
        <v>543</v>
      </c>
      <c r="G26" s="99" t="s">
        <v>544</v>
      </c>
      <c r="H26" s="99" t="s">
        <v>545</v>
      </c>
      <c r="I26" s="99"/>
      <c r="J26" s="178"/>
      <c r="K26" s="179">
        <v>54.7</v>
      </c>
      <c r="L26" s="180"/>
      <c r="M26" s="161" t="str">
        <f t="shared" si="0"/>
        <v>II A</v>
      </c>
      <c r="N26" s="99" t="s">
        <v>546</v>
      </c>
      <c r="O26" s="181" t="s">
        <v>547</v>
      </c>
      <c r="P26" s="182"/>
    </row>
    <row r="27" spans="1:17">
      <c r="A27" s="31">
        <v>19</v>
      </c>
      <c r="B27" s="31">
        <v>20</v>
      </c>
      <c r="C27" s="47"/>
      <c r="D27" s="105" t="s">
        <v>510</v>
      </c>
      <c r="E27" s="104" t="s">
        <v>511</v>
      </c>
      <c r="F27" s="103" t="s">
        <v>512</v>
      </c>
      <c r="G27" s="99" t="s">
        <v>181</v>
      </c>
      <c r="H27" s="99" t="s">
        <v>67</v>
      </c>
      <c r="I27" s="99"/>
      <c r="J27" s="178"/>
      <c r="K27" s="179">
        <v>54.87</v>
      </c>
      <c r="L27" s="180"/>
      <c r="M27" s="161" t="str">
        <f t="shared" si="0"/>
        <v>II A</v>
      </c>
      <c r="N27" s="99" t="s">
        <v>513</v>
      </c>
      <c r="O27" s="181" t="s">
        <v>514</v>
      </c>
      <c r="P27" s="182"/>
    </row>
    <row r="28" spans="1:17">
      <c r="A28" s="31">
        <v>20</v>
      </c>
      <c r="B28" s="31">
        <v>21</v>
      </c>
      <c r="C28" s="47"/>
      <c r="D28" s="105" t="s">
        <v>494</v>
      </c>
      <c r="E28" s="104" t="s">
        <v>495</v>
      </c>
      <c r="F28" s="103" t="s">
        <v>496</v>
      </c>
      <c r="G28" s="99" t="s">
        <v>490</v>
      </c>
      <c r="H28" s="99" t="s">
        <v>491</v>
      </c>
      <c r="I28" s="99"/>
      <c r="J28" s="178"/>
      <c r="K28" s="179">
        <v>55.12</v>
      </c>
      <c r="L28" s="180"/>
      <c r="M28" s="161" t="str">
        <f t="shared" si="0"/>
        <v>II A</v>
      </c>
      <c r="N28" s="99" t="s">
        <v>497</v>
      </c>
      <c r="O28" s="181" t="s">
        <v>498</v>
      </c>
      <c r="P28" s="166"/>
    </row>
    <row r="29" spans="1:17">
      <c r="A29" s="31">
        <v>21</v>
      </c>
      <c r="B29" s="31">
        <v>22</v>
      </c>
      <c r="C29" s="47"/>
      <c r="D29" s="105" t="s">
        <v>499</v>
      </c>
      <c r="E29" s="104" t="s">
        <v>500</v>
      </c>
      <c r="F29" s="103" t="s">
        <v>501</v>
      </c>
      <c r="G29" s="99" t="s">
        <v>181</v>
      </c>
      <c r="H29" s="99" t="s">
        <v>67</v>
      </c>
      <c r="I29" s="99" t="s">
        <v>426</v>
      </c>
      <c r="J29" s="178"/>
      <c r="K29" s="179">
        <v>55.54</v>
      </c>
      <c r="L29" s="180"/>
      <c r="M29" s="161" t="str">
        <f t="shared" si="0"/>
        <v>III A</v>
      </c>
      <c r="N29" s="99" t="s">
        <v>502</v>
      </c>
      <c r="O29" s="181" t="s">
        <v>503</v>
      </c>
      <c r="P29" s="182"/>
    </row>
    <row r="30" spans="1:17">
      <c r="A30" s="31">
        <v>22</v>
      </c>
      <c r="B30" s="31">
        <v>23</v>
      </c>
      <c r="C30" s="47"/>
      <c r="D30" s="105" t="s">
        <v>471</v>
      </c>
      <c r="E30" s="104" t="s">
        <v>472</v>
      </c>
      <c r="F30" s="103" t="s">
        <v>473</v>
      </c>
      <c r="G30" s="99" t="s">
        <v>114</v>
      </c>
      <c r="H30" s="99" t="s">
        <v>67</v>
      </c>
      <c r="I30" s="99"/>
      <c r="J30" s="178" t="s">
        <v>23</v>
      </c>
      <c r="K30" s="179">
        <v>55.76</v>
      </c>
      <c r="L30" s="180"/>
      <c r="M30" s="161" t="str">
        <f t="shared" si="0"/>
        <v>III A</v>
      </c>
      <c r="N30" s="99" t="s">
        <v>474</v>
      </c>
      <c r="O30" s="181" t="s">
        <v>475</v>
      </c>
      <c r="P30" s="166"/>
      <c r="Q30" s="139"/>
    </row>
    <row r="31" spans="1:17">
      <c r="A31" s="31">
        <v>23</v>
      </c>
      <c r="B31" s="31">
        <v>24</v>
      </c>
      <c r="C31" s="47"/>
      <c r="D31" s="105" t="s">
        <v>439</v>
      </c>
      <c r="E31" s="104" t="s">
        <v>524</v>
      </c>
      <c r="F31" s="103" t="s">
        <v>525</v>
      </c>
      <c r="G31" s="99" t="s">
        <v>139</v>
      </c>
      <c r="H31" s="99" t="s">
        <v>88</v>
      </c>
      <c r="I31" s="99" t="s">
        <v>250</v>
      </c>
      <c r="J31" s="178"/>
      <c r="K31" s="179">
        <v>55.87</v>
      </c>
      <c r="L31" s="180"/>
      <c r="M31" s="161" t="str">
        <f t="shared" si="0"/>
        <v>III A</v>
      </c>
      <c r="N31" s="99" t="s">
        <v>365</v>
      </c>
      <c r="O31" s="181" t="s">
        <v>526</v>
      </c>
      <c r="P31" s="166"/>
    </row>
    <row r="32" spans="1:17">
      <c r="A32" s="31">
        <v>24</v>
      </c>
      <c r="B32" s="31">
        <v>25</v>
      </c>
      <c r="C32" s="47"/>
      <c r="D32" s="105" t="s">
        <v>515</v>
      </c>
      <c r="E32" s="104" t="s">
        <v>516</v>
      </c>
      <c r="F32" s="103" t="s">
        <v>517</v>
      </c>
      <c r="G32" s="99" t="s">
        <v>152</v>
      </c>
      <c r="H32" s="99" t="s">
        <v>153</v>
      </c>
      <c r="I32" s="99" t="s">
        <v>340</v>
      </c>
      <c r="J32" s="178"/>
      <c r="K32" s="179">
        <v>55.88</v>
      </c>
      <c r="L32" s="180"/>
      <c r="M32" s="161" t="str">
        <f t="shared" si="0"/>
        <v>III A</v>
      </c>
      <c r="N32" s="99" t="s">
        <v>518</v>
      </c>
      <c r="O32" s="181" t="s">
        <v>519</v>
      </c>
      <c r="P32" s="182"/>
    </row>
    <row r="33" spans="1:17">
      <c r="A33" s="31">
        <v>25</v>
      </c>
      <c r="B33" s="31">
        <v>26</v>
      </c>
      <c r="C33" s="47"/>
      <c r="D33" s="105" t="s">
        <v>290</v>
      </c>
      <c r="E33" s="104" t="s">
        <v>480</v>
      </c>
      <c r="F33" s="103" t="s">
        <v>481</v>
      </c>
      <c r="G33" s="99" t="s">
        <v>369</v>
      </c>
      <c r="H33" s="99" t="s">
        <v>316</v>
      </c>
      <c r="I33" s="99" t="s">
        <v>317</v>
      </c>
      <c r="J33" s="178"/>
      <c r="K33" s="179">
        <v>56.41</v>
      </c>
      <c r="L33" s="180"/>
      <c r="M33" s="161" t="str">
        <f t="shared" si="0"/>
        <v>III A</v>
      </c>
      <c r="N33" s="99" t="s">
        <v>370</v>
      </c>
      <c r="O33" s="181" t="s">
        <v>482</v>
      </c>
      <c r="P33" s="166"/>
      <c r="Q33" s="139"/>
    </row>
    <row r="34" spans="1:17">
      <c r="A34" s="31">
        <v>26</v>
      </c>
      <c r="B34" s="31">
        <v>27</v>
      </c>
      <c r="C34" s="47"/>
      <c r="D34" s="105" t="s">
        <v>467</v>
      </c>
      <c r="E34" s="104" t="s">
        <v>468</v>
      </c>
      <c r="F34" s="103" t="s">
        <v>469</v>
      </c>
      <c r="G34" s="99" t="s">
        <v>369</v>
      </c>
      <c r="H34" s="99" t="s">
        <v>316</v>
      </c>
      <c r="I34" s="99" t="s">
        <v>317</v>
      </c>
      <c r="J34" s="178"/>
      <c r="K34" s="179">
        <v>56.65</v>
      </c>
      <c r="L34" s="180"/>
      <c r="M34" s="161" t="str">
        <f t="shared" si="0"/>
        <v>III A</v>
      </c>
      <c r="N34" s="99" t="s">
        <v>318</v>
      </c>
      <c r="O34" s="181" t="s">
        <v>470</v>
      </c>
      <c r="P34" s="166"/>
      <c r="Q34" s="139"/>
    </row>
    <row r="35" spans="1:17">
      <c r="A35" s="31">
        <v>27</v>
      </c>
      <c r="B35" s="31">
        <v>28</v>
      </c>
      <c r="C35" s="47"/>
      <c r="D35" s="105" t="s">
        <v>476</v>
      </c>
      <c r="E35" s="104" t="s">
        <v>477</v>
      </c>
      <c r="F35" s="103" t="s">
        <v>478</v>
      </c>
      <c r="G35" s="99" t="s">
        <v>35</v>
      </c>
      <c r="H35" s="99" t="s">
        <v>36</v>
      </c>
      <c r="I35" s="99" t="s">
        <v>37</v>
      </c>
      <c r="J35" s="178"/>
      <c r="K35" s="179">
        <v>57.42</v>
      </c>
      <c r="L35" s="180"/>
      <c r="M35" s="161" t="str">
        <f t="shared" si="0"/>
        <v>III A</v>
      </c>
      <c r="N35" s="99" t="s">
        <v>38</v>
      </c>
      <c r="O35" s="181" t="s">
        <v>479</v>
      </c>
      <c r="P35" s="166"/>
      <c r="Q35" s="139"/>
    </row>
    <row r="36" spans="1:17">
      <c r="A36" s="31">
        <v>28</v>
      </c>
      <c r="B36" s="31">
        <v>29</v>
      </c>
      <c r="C36" s="47"/>
      <c r="D36" s="105" t="s">
        <v>483</v>
      </c>
      <c r="E36" s="104" t="s">
        <v>484</v>
      </c>
      <c r="F36" s="103" t="s">
        <v>485</v>
      </c>
      <c r="G36" s="99" t="s">
        <v>35</v>
      </c>
      <c r="H36" s="99" t="s">
        <v>36</v>
      </c>
      <c r="I36" s="99" t="s">
        <v>37</v>
      </c>
      <c r="J36" s="178"/>
      <c r="K36" s="179">
        <v>57.91</v>
      </c>
      <c r="L36" s="180"/>
      <c r="M36" s="161" t="str">
        <f t="shared" si="0"/>
        <v>III A</v>
      </c>
      <c r="N36" s="99" t="s">
        <v>38</v>
      </c>
      <c r="O36" s="181" t="s">
        <v>486</v>
      </c>
      <c r="P36" s="166"/>
      <c r="Q36" s="139"/>
    </row>
    <row r="37" spans="1:17">
      <c r="A37" s="31">
        <v>29</v>
      </c>
      <c r="B37" s="31">
        <v>30</v>
      </c>
      <c r="C37" s="47"/>
      <c r="D37" s="105" t="s">
        <v>487</v>
      </c>
      <c r="E37" s="104" t="s">
        <v>488</v>
      </c>
      <c r="F37" s="103" t="s">
        <v>489</v>
      </c>
      <c r="G37" s="99" t="s">
        <v>490</v>
      </c>
      <c r="H37" s="99" t="s">
        <v>491</v>
      </c>
      <c r="I37" s="99"/>
      <c r="J37" s="178"/>
      <c r="K37" s="179">
        <v>58.34</v>
      </c>
      <c r="L37" s="180"/>
      <c r="M37" s="161" t="str">
        <f t="shared" si="0"/>
        <v>III A</v>
      </c>
      <c r="N37" s="99" t="s">
        <v>492</v>
      </c>
      <c r="O37" s="181" t="s">
        <v>493</v>
      </c>
      <c r="P37" s="166"/>
      <c r="Q37" s="139"/>
    </row>
  </sheetData>
  <printOptions horizontalCentered="1"/>
  <pageMargins left="0.19685039370078741" right="0.19685039370078741" top="0.59055118110236227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5"/>
  <sheetViews>
    <sheetView zoomScale="120" zoomScaleNormal="120" workbookViewId="0">
      <selection activeCell="A4" sqref="A4"/>
    </sheetView>
  </sheetViews>
  <sheetFormatPr defaultColWidth="9.109375" defaultRowHeight="13.2"/>
  <cols>
    <col min="1" max="1" width="5.109375" style="96" customWidth="1"/>
    <col min="2" max="2" width="4.33203125" style="9" customWidth="1"/>
    <col min="3" max="3" width="3.88671875" style="96" customWidth="1"/>
    <col min="4" max="4" width="9.44140625" style="95" customWidth="1"/>
    <col min="5" max="5" width="14.88671875" style="90" customWidth="1"/>
    <col min="6" max="6" width="9.33203125" style="94" customWidth="1"/>
    <col min="7" max="7" width="10.44140625" style="90" customWidth="1"/>
    <col min="8" max="8" width="8.33203125" style="90" customWidth="1"/>
    <col min="9" max="9" width="9.6640625" style="90" customWidth="1"/>
    <col min="10" max="10" width="5.44140625" style="92" customWidth="1"/>
    <col min="11" max="11" width="8.44140625" style="93" customWidth="1"/>
    <col min="12" max="12" width="4.44140625" style="92" customWidth="1"/>
    <col min="13" max="13" width="24.5546875" style="90" customWidth="1"/>
    <col min="14" max="14" width="5.88671875" style="198" hidden="1" customWidth="1"/>
    <col min="15" max="15" width="4.6640625" style="90" hidden="1" customWidth="1"/>
    <col min="16" max="16384" width="9.109375" style="90"/>
  </cols>
  <sheetData>
    <row r="1" spans="1:15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92"/>
      <c r="N1" s="198"/>
    </row>
    <row r="2" spans="1:15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8"/>
      <c r="M2" s="8" t="s">
        <v>14</v>
      </c>
      <c r="N2" s="199"/>
    </row>
    <row r="3" spans="1:15" ht="15" customHeight="1">
      <c r="A3" s="125"/>
      <c r="C3" s="125"/>
      <c r="M3" s="16" t="s">
        <v>1092</v>
      </c>
    </row>
    <row r="4" spans="1:15" ht="15.75" customHeight="1">
      <c r="B4" s="11"/>
      <c r="D4" s="124" t="s">
        <v>1248</v>
      </c>
      <c r="F4" s="123"/>
      <c r="M4" s="122"/>
    </row>
    <row r="5" spans="1:15" ht="3.75" customHeight="1">
      <c r="B5" s="11"/>
      <c r="J5" s="464">
        <v>1.1574074074074073E-5</v>
      </c>
    </row>
    <row r="6" spans="1:15" ht="13.8" thickBot="1">
      <c r="C6" s="121"/>
      <c r="D6" s="120"/>
      <c r="E6" s="119"/>
      <c r="F6" s="118" t="s">
        <v>588</v>
      </c>
      <c r="G6" s="117"/>
      <c r="H6" s="116"/>
    </row>
    <row r="7" spans="1:15" s="106" customFormat="1" ht="21" thickBot="1">
      <c r="A7" s="241" t="s">
        <v>60</v>
      </c>
      <c r="B7" s="205" t="s">
        <v>16</v>
      </c>
      <c r="C7" s="242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</v>
      </c>
      <c r="I7" s="246" t="s">
        <v>8</v>
      </c>
      <c r="J7" s="245" t="s">
        <v>9</v>
      </c>
      <c r="K7" s="246" t="s">
        <v>258</v>
      </c>
      <c r="L7" s="247" t="s">
        <v>12</v>
      </c>
      <c r="M7" s="248" t="s">
        <v>13</v>
      </c>
      <c r="N7" s="107"/>
      <c r="O7" s="465"/>
    </row>
    <row r="8" spans="1:15" ht="13.95" customHeight="1">
      <c r="A8" s="466"/>
      <c r="B8" s="251">
        <v>1</v>
      </c>
      <c r="C8" s="252">
        <v>136</v>
      </c>
      <c r="D8" s="253" t="s">
        <v>1249</v>
      </c>
      <c r="E8" s="254" t="s">
        <v>1250</v>
      </c>
      <c r="F8" s="270" t="s">
        <v>1251</v>
      </c>
      <c r="G8" s="256" t="s">
        <v>73</v>
      </c>
      <c r="H8" s="256"/>
      <c r="I8" s="256"/>
      <c r="J8" s="324"/>
      <c r="K8" s="467">
        <v>1.5077546296296297E-3</v>
      </c>
      <c r="L8" s="468" t="str">
        <f t="shared" ref="L8:L15" si="0">IF(ISBLANK(K8),"",IF(K8&gt;0.00200231481481481,"",IF(K8&lt;=0.00140393518518519,"TSM",IF(K8&lt;=0.00145833333333333,"SM",IF(K8&lt;=0.00153935185185185,"KSM",IF(K8&lt;=0.00164351851851852,"I A",IF(K8&lt;=0.00179398148148148,"II A",IF(K8&lt;=0.00200231481481481,"III A"))))))))</f>
        <v>KSM</v>
      </c>
      <c r="M8" s="256"/>
      <c r="N8" s="469" t="s">
        <v>1252</v>
      </c>
      <c r="O8" s="470"/>
    </row>
    <row r="9" spans="1:15" ht="13.95" customHeight="1">
      <c r="A9" s="466"/>
      <c r="B9" s="251">
        <v>2</v>
      </c>
      <c r="C9" s="252">
        <v>135</v>
      </c>
      <c r="D9" s="253" t="s">
        <v>257</v>
      </c>
      <c r="E9" s="254" t="s">
        <v>256</v>
      </c>
      <c r="F9" s="270" t="s">
        <v>255</v>
      </c>
      <c r="G9" s="256" t="s">
        <v>73</v>
      </c>
      <c r="H9" s="256"/>
      <c r="I9" s="256"/>
      <c r="J9" s="324"/>
      <c r="K9" s="467">
        <v>1.5306712962962963E-3</v>
      </c>
      <c r="L9" s="468" t="str">
        <f t="shared" si="0"/>
        <v>KSM</v>
      </c>
      <c r="M9" s="256"/>
      <c r="N9" s="469" t="s">
        <v>1253</v>
      </c>
      <c r="O9" s="470"/>
    </row>
    <row r="10" spans="1:15" ht="13.95" customHeight="1">
      <c r="A10" s="466">
        <v>1</v>
      </c>
      <c r="B10" s="251">
        <v>3</v>
      </c>
      <c r="C10" s="252">
        <v>186</v>
      </c>
      <c r="D10" s="253" t="s">
        <v>1254</v>
      </c>
      <c r="E10" s="254" t="s">
        <v>1255</v>
      </c>
      <c r="F10" s="270" t="s">
        <v>1256</v>
      </c>
      <c r="G10" s="256" t="s">
        <v>453</v>
      </c>
      <c r="H10" s="256" t="s">
        <v>454</v>
      </c>
      <c r="I10" s="256" t="s">
        <v>455</v>
      </c>
      <c r="J10" s="324">
        <v>18</v>
      </c>
      <c r="K10" s="467">
        <v>1.5386574074074072E-3</v>
      </c>
      <c r="L10" s="468" t="str">
        <f t="shared" si="0"/>
        <v>KSM</v>
      </c>
      <c r="M10" s="256" t="s">
        <v>558</v>
      </c>
      <c r="N10" s="469" t="s">
        <v>1257</v>
      </c>
      <c r="O10" s="470"/>
    </row>
    <row r="11" spans="1:15" ht="13.95" customHeight="1">
      <c r="A11" s="466">
        <v>2</v>
      </c>
      <c r="B11" s="251">
        <v>4</v>
      </c>
      <c r="C11" s="252">
        <v>184</v>
      </c>
      <c r="D11" s="253" t="s">
        <v>185</v>
      </c>
      <c r="E11" s="254" t="s">
        <v>408</v>
      </c>
      <c r="F11" s="270" t="s">
        <v>409</v>
      </c>
      <c r="G11" s="256" t="s">
        <v>192</v>
      </c>
      <c r="H11" s="256" t="s">
        <v>191</v>
      </c>
      <c r="I11" s="256" t="s">
        <v>410</v>
      </c>
      <c r="J11" s="324">
        <v>14</v>
      </c>
      <c r="K11" s="467">
        <v>1.5417824074074075E-3</v>
      </c>
      <c r="L11" s="468" t="str">
        <f t="shared" si="0"/>
        <v>I A</v>
      </c>
      <c r="M11" s="256" t="s">
        <v>411</v>
      </c>
      <c r="N11" s="469" t="s">
        <v>1258</v>
      </c>
      <c r="O11" s="470"/>
    </row>
    <row r="12" spans="1:15" ht="13.95" customHeight="1">
      <c r="A12" s="466">
        <v>3</v>
      </c>
      <c r="B12" s="251">
        <v>5</v>
      </c>
      <c r="C12" s="252">
        <v>200</v>
      </c>
      <c r="D12" s="253" t="s">
        <v>207</v>
      </c>
      <c r="E12" s="254" t="s">
        <v>248</v>
      </c>
      <c r="F12" s="270" t="s">
        <v>247</v>
      </c>
      <c r="G12" s="256" t="s">
        <v>152</v>
      </c>
      <c r="H12" s="256" t="s">
        <v>153</v>
      </c>
      <c r="I12" s="256" t="s">
        <v>246</v>
      </c>
      <c r="J12" s="324">
        <v>11</v>
      </c>
      <c r="K12" s="467">
        <v>1.5439814814814812E-3</v>
      </c>
      <c r="L12" s="468" t="str">
        <f t="shared" si="0"/>
        <v>I A</v>
      </c>
      <c r="M12" s="256" t="s">
        <v>245</v>
      </c>
      <c r="N12" s="469" t="s">
        <v>1259</v>
      </c>
      <c r="O12" s="470"/>
    </row>
    <row r="13" spans="1:15" ht="13.95" customHeight="1">
      <c r="A13" s="466"/>
      <c r="B13" s="251">
        <v>6</v>
      </c>
      <c r="C13" s="252">
        <v>134</v>
      </c>
      <c r="D13" s="253" t="s">
        <v>1260</v>
      </c>
      <c r="E13" s="254" t="s">
        <v>1261</v>
      </c>
      <c r="F13" s="270" t="s">
        <v>1262</v>
      </c>
      <c r="G13" s="256" t="s">
        <v>73</v>
      </c>
      <c r="H13" s="256"/>
      <c r="I13" s="256"/>
      <c r="J13" s="324"/>
      <c r="K13" s="467">
        <v>1.617013888888889E-3</v>
      </c>
      <c r="L13" s="468" t="str">
        <f t="shared" si="0"/>
        <v>I A</v>
      </c>
      <c r="M13" s="256"/>
      <c r="N13" s="469"/>
      <c r="O13" s="470"/>
    </row>
    <row r="14" spans="1:15" ht="13.95" customHeight="1">
      <c r="A14" s="466">
        <v>4</v>
      </c>
      <c r="B14" s="251">
        <v>7</v>
      </c>
      <c r="C14" s="252">
        <v>193</v>
      </c>
      <c r="D14" s="253" t="s">
        <v>1263</v>
      </c>
      <c r="E14" s="254" t="s">
        <v>1264</v>
      </c>
      <c r="F14" s="270" t="s">
        <v>1265</v>
      </c>
      <c r="G14" s="256" t="s">
        <v>114</v>
      </c>
      <c r="H14" s="256" t="s">
        <v>67</v>
      </c>
      <c r="I14" s="256"/>
      <c r="J14" s="324" t="s">
        <v>23</v>
      </c>
      <c r="K14" s="467">
        <v>1.7252314814814815E-3</v>
      </c>
      <c r="L14" s="468" t="str">
        <f t="shared" si="0"/>
        <v>II A</v>
      </c>
      <c r="M14" s="256" t="s">
        <v>172</v>
      </c>
      <c r="N14" s="469" t="s">
        <v>167</v>
      </c>
      <c r="O14" s="470"/>
    </row>
    <row r="15" spans="1:15" ht="13.95" customHeight="1">
      <c r="A15" s="466">
        <v>5</v>
      </c>
      <c r="B15" s="251">
        <v>8</v>
      </c>
      <c r="C15" s="252">
        <v>149</v>
      </c>
      <c r="D15" s="253" t="s">
        <v>390</v>
      </c>
      <c r="E15" s="254" t="s">
        <v>391</v>
      </c>
      <c r="F15" s="270" t="s">
        <v>392</v>
      </c>
      <c r="G15" s="256" t="s">
        <v>296</v>
      </c>
      <c r="H15" s="256" t="s">
        <v>297</v>
      </c>
      <c r="I15" s="256" t="s">
        <v>298</v>
      </c>
      <c r="J15" s="324">
        <v>9</v>
      </c>
      <c r="K15" s="467">
        <v>1.7415509259259259E-3</v>
      </c>
      <c r="L15" s="468" t="str">
        <f t="shared" si="0"/>
        <v>II A</v>
      </c>
      <c r="M15" s="256" t="s">
        <v>393</v>
      </c>
      <c r="N15" s="469" t="s">
        <v>167</v>
      </c>
      <c r="O15" s="470" t="s">
        <v>1266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10" zoomScaleNormal="110"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3.88671875" style="96" customWidth="1"/>
    <col min="4" max="4" width="13.6640625" style="95" customWidth="1"/>
    <col min="5" max="5" width="13.5546875" style="90" customWidth="1"/>
    <col min="6" max="6" width="9.33203125" style="94" customWidth="1"/>
    <col min="7" max="7" width="11.6640625" style="90" customWidth="1"/>
    <col min="8" max="8" width="8.44140625" style="90" customWidth="1"/>
    <col min="9" max="9" width="11" style="90" bestFit="1" customWidth="1"/>
    <col min="10" max="10" width="5.44140625" style="92" customWidth="1"/>
    <col min="11" max="11" width="8.33203125" style="93" customWidth="1"/>
    <col min="12" max="12" width="4.44140625" style="92" customWidth="1"/>
    <col min="13" max="13" width="25.88671875" style="90" customWidth="1"/>
    <col min="14" max="14" width="5.88671875" style="469" hidden="1" customWidth="1"/>
    <col min="15" max="16384" width="9.109375" style="90"/>
  </cols>
  <sheetData>
    <row r="1" spans="1:14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92"/>
      <c r="N1" s="469"/>
    </row>
    <row r="2" spans="1:14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8"/>
      <c r="M2" s="8" t="s">
        <v>14</v>
      </c>
      <c r="N2" s="473"/>
    </row>
    <row r="3" spans="1:14" ht="15" customHeight="1">
      <c r="A3" s="125"/>
      <c r="C3" s="125"/>
      <c r="M3" s="16" t="s">
        <v>1092</v>
      </c>
    </row>
    <row r="4" spans="1:14" ht="15.75" customHeight="1">
      <c r="B4" s="11"/>
      <c r="D4" s="124" t="s">
        <v>1286</v>
      </c>
      <c r="F4" s="123"/>
      <c r="M4" s="122"/>
    </row>
    <row r="5" spans="1:14" ht="3.75" customHeight="1">
      <c r="B5" s="11"/>
      <c r="I5" s="456">
        <v>1.1574074074074073E-5</v>
      </c>
      <c r="J5" s="456">
        <v>1.1574074074074073E-5</v>
      </c>
    </row>
    <row r="6" spans="1:14" ht="13.8" thickBot="1">
      <c r="C6" s="121"/>
      <c r="D6" s="120"/>
      <c r="E6" s="119">
        <v>1</v>
      </c>
      <c r="F6" s="118" t="s">
        <v>1287</v>
      </c>
      <c r="G6" s="117"/>
      <c r="H6" s="116"/>
    </row>
    <row r="7" spans="1:14" s="106" customFormat="1" ht="2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6" t="s">
        <v>258</v>
      </c>
      <c r="L7" s="247" t="s">
        <v>12</v>
      </c>
      <c r="M7" s="248" t="s">
        <v>13</v>
      </c>
      <c r="N7" s="474"/>
    </row>
    <row r="8" spans="1:14" ht="13.95" customHeight="1">
      <c r="A8" s="251">
        <v>1</v>
      </c>
      <c r="B8" s="251"/>
      <c r="C8" s="252">
        <v>133</v>
      </c>
      <c r="D8" s="253" t="s">
        <v>310</v>
      </c>
      <c r="E8" s="254" t="s">
        <v>311</v>
      </c>
      <c r="F8" s="270" t="s">
        <v>312</v>
      </c>
      <c r="G8" s="256" t="s">
        <v>73</v>
      </c>
      <c r="H8" s="256"/>
      <c r="I8" s="256"/>
      <c r="J8" s="365"/>
      <c r="K8" s="325">
        <v>1.3721064814814813E-3</v>
      </c>
      <c r="L8" s="326" t="str">
        <f t="shared" ref="L8:L12" si="0">IF(ISBLANK(K8),"",IF(K8&gt;0.00168981481481481,"",IF(K8&lt;=0.0012337962962963,"TSM",IF(K8&lt;=0.00126736111111111,"SM",IF(K8&lt;=0.00131944444444444,"KSM",IF(K8&lt;=0.00140046296296296,"I A",IF(K8&lt;=0.00152777777777778,"II A",IF(K8&lt;=0.00168981481481481,"III A"))))))))</f>
        <v>I A</v>
      </c>
      <c r="M8" s="256"/>
    </row>
    <row r="9" spans="1:14" ht="13.95" customHeight="1">
      <c r="A9" s="251">
        <v>2</v>
      </c>
      <c r="B9" s="251"/>
      <c r="C9" s="252">
        <v>158</v>
      </c>
      <c r="D9" s="253" t="s">
        <v>560</v>
      </c>
      <c r="E9" s="254" t="s">
        <v>561</v>
      </c>
      <c r="F9" s="270" t="s">
        <v>562</v>
      </c>
      <c r="G9" s="256" t="s">
        <v>21</v>
      </c>
      <c r="H9" s="256" t="s">
        <v>22</v>
      </c>
      <c r="I9" s="256" t="s">
        <v>29</v>
      </c>
      <c r="J9" s="365"/>
      <c r="K9" s="325">
        <v>1.4359953703703702E-3</v>
      </c>
      <c r="L9" s="326" t="str">
        <f t="shared" si="0"/>
        <v>II A</v>
      </c>
      <c r="M9" s="256" t="s">
        <v>278</v>
      </c>
      <c r="N9" s="469" t="s">
        <v>167</v>
      </c>
    </row>
    <row r="10" spans="1:14" ht="13.95" customHeight="1">
      <c r="A10" s="251">
        <v>3</v>
      </c>
      <c r="B10" s="251"/>
      <c r="C10" s="252">
        <v>182</v>
      </c>
      <c r="D10" s="253" t="s">
        <v>520</v>
      </c>
      <c r="E10" s="254" t="s">
        <v>521</v>
      </c>
      <c r="F10" s="270" t="s">
        <v>522</v>
      </c>
      <c r="G10" s="256" t="s">
        <v>224</v>
      </c>
      <c r="H10" s="256" t="s">
        <v>223</v>
      </c>
      <c r="I10" s="256" t="s">
        <v>222</v>
      </c>
      <c r="J10" s="365"/>
      <c r="K10" s="325">
        <v>1.4707175925925927E-3</v>
      </c>
      <c r="L10" s="326" t="str">
        <f t="shared" si="0"/>
        <v>II A</v>
      </c>
      <c r="M10" s="256" t="s">
        <v>269</v>
      </c>
      <c r="N10" s="469" t="s">
        <v>1288</v>
      </c>
    </row>
    <row r="11" spans="1:14" ht="13.95" customHeight="1">
      <c r="A11" s="251">
        <v>4</v>
      </c>
      <c r="B11" s="251"/>
      <c r="C11" s="252">
        <v>142</v>
      </c>
      <c r="D11" s="253" t="s">
        <v>447</v>
      </c>
      <c r="E11" s="254" t="s">
        <v>1289</v>
      </c>
      <c r="F11" s="270" t="s">
        <v>905</v>
      </c>
      <c r="G11" s="256" t="s">
        <v>369</v>
      </c>
      <c r="H11" s="256" t="s">
        <v>316</v>
      </c>
      <c r="I11" s="256" t="s">
        <v>317</v>
      </c>
      <c r="J11" s="365"/>
      <c r="K11" s="325">
        <v>1.4967592592592593E-3</v>
      </c>
      <c r="L11" s="326" t="str">
        <f t="shared" si="0"/>
        <v>II A</v>
      </c>
      <c r="M11" s="256" t="s">
        <v>370</v>
      </c>
      <c r="N11" s="469" t="s">
        <v>1290</v>
      </c>
    </row>
    <row r="12" spans="1:14" ht="13.95" customHeight="1">
      <c r="A12" s="251">
        <v>5</v>
      </c>
      <c r="B12" s="251"/>
      <c r="C12" s="252">
        <v>147</v>
      </c>
      <c r="D12" s="253" t="s">
        <v>467</v>
      </c>
      <c r="E12" s="254" t="s">
        <v>468</v>
      </c>
      <c r="F12" s="270" t="s">
        <v>469</v>
      </c>
      <c r="G12" s="256" t="s">
        <v>369</v>
      </c>
      <c r="H12" s="256" t="s">
        <v>316</v>
      </c>
      <c r="I12" s="256" t="s">
        <v>317</v>
      </c>
      <c r="J12" s="365"/>
      <c r="K12" s="325">
        <v>1.5099537037037037E-3</v>
      </c>
      <c r="L12" s="326" t="str">
        <f t="shared" si="0"/>
        <v>II A</v>
      </c>
      <c r="M12" s="256" t="s">
        <v>318</v>
      </c>
      <c r="N12" s="469" t="s">
        <v>1291</v>
      </c>
    </row>
    <row r="13" spans="1:14" ht="3.75" customHeight="1">
      <c r="B13" s="11"/>
      <c r="I13" s="456">
        <v>1.1574074074074073E-5</v>
      </c>
      <c r="J13" s="456">
        <v>1.1574074074074073E-5</v>
      </c>
    </row>
    <row r="14" spans="1:14" ht="13.8" thickBot="1">
      <c r="C14" s="121"/>
      <c r="D14" s="120"/>
      <c r="E14" s="119">
        <v>2</v>
      </c>
      <c r="F14" s="118" t="s">
        <v>1287</v>
      </c>
      <c r="G14" s="117"/>
      <c r="H14" s="116"/>
    </row>
    <row r="15" spans="1:14" s="106" customFormat="1" ht="21" thickBot="1">
      <c r="A15" s="241" t="s">
        <v>60</v>
      </c>
      <c r="B15" s="205" t="s">
        <v>16</v>
      </c>
      <c r="C15" s="319" t="s">
        <v>2</v>
      </c>
      <c r="D15" s="243" t="s">
        <v>3</v>
      </c>
      <c r="E15" s="244" t="s">
        <v>4</v>
      </c>
      <c r="F15" s="245" t="s">
        <v>5</v>
      </c>
      <c r="G15" s="246" t="s">
        <v>6</v>
      </c>
      <c r="H15" s="246" t="s">
        <v>761</v>
      </c>
      <c r="I15" s="246" t="s">
        <v>8</v>
      </c>
      <c r="J15" s="245" t="s">
        <v>9</v>
      </c>
      <c r="K15" s="246" t="s">
        <v>258</v>
      </c>
      <c r="L15" s="247" t="s">
        <v>12</v>
      </c>
      <c r="M15" s="248" t="s">
        <v>13</v>
      </c>
      <c r="N15" s="474"/>
    </row>
    <row r="16" spans="1:14" ht="13.95" customHeight="1">
      <c r="A16" s="251">
        <v>1</v>
      </c>
      <c r="B16" s="251"/>
      <c r="C16" s="252">
        <v>167</v>
      </c>
      <c r="D16" s="253" t="s">
        <v>527</v>
      </c>
      <c r="E16" s="254" t="s">
        <v>528</v>
      </c>
      <c r="F16" s="270" t="s">
        <v>529</v>
      </c>
      <c r="G16" s="256" t="s">
        <v>490</v>
      </c>
      <c r="H16" s="256" t="s">
        <v>491</v>
      </c>
      <c r="I16" s="256"/>
      <c r="J16" s="365"/>
      <c r="K16" s="325">
        <v>1.4127314814814816E-3</v>
      </c>
      <c r="L16" s="326" t="str">
        <f t="shared" ref="L16:L20" si="1">IF(ISBLANK(K16),"",IF(K16&gt;0.00168981481481481,"",IF(K16&lt;=0.0012337962962963,"TSM",IF(K16&lt;=0.00126736111111111,"SM",IF(K16&lt;=0.00131944444444444,"KSM",IF(K16&lt;=0.00140046296296296,"I A",IF(K16&lt;=0.00152777777777778,"II A",IF(K16&lt;=0.00168981481481481,"III A"))))))))</f>
        <v>II A</v>
      </c>
      <c r="M16" s="256" t="s">
        <v>492</v>
      </c>
      <c r="N16" s="469" t="s">
        <v>1292</v>
      </c>
    </row>
    <row r="17" spans="1:14" ht="13.95" customHeight="1">
      <c r="A17" s="251">
        <v>2</v>
      </c>
      <c r="B17" s="251"/>
      <c r="C17" s="252">
        <v>164</v>
      </c>
      <c r="D17" s="253" t="s">
        <v>499</v>
      </c>
      <c r="E17" s="254" t="s">
        <v>554</v>
      </c>
      <c r="F17" s="270" t="s">
        <v>165</v>
      </c>
      <c r="G17" s="256" t="s">
        <v>139</v>
      </c>
      <c r="H17" s="256" t="s">
        <v>88</v>
      </c>
      <c r="I17" s="256" t="s">
        <v>250</v>
      </c>
      <c r="J17" s="365"/>
      <c r="K17" s="325">
        <v>1.4129629629629631E-3</v>
      </c>
      <c r="L17" s="326" t="str">
        <f t="shared" si="1"/>
        <v>II A</v>
      </c>
      <c r="M17" s="256" t="s">
        <v>555</v>
      </c>
      <c r="N17" s="469" t="s">
        <v>1293</v>
      </c>
    </row>
    <row r="18" spans="1:14" ht="13.95" customHeight="1">
      <c r="A18" s="251">
        <v>3</v>
      </c>
      <c r="B18" s="251"/>
      <c r="C18" s="252">
        <v>183</v>
      </c>
      <c r="D18" s="253" t="s">
        <v>266</v>
      </c>
      <c r="E18" s="254" t="s">
        <v>267</v>
      </c>
      <c r="F18" s="270" t="s">
        <v>268</v>
      </c>
      <c r="G18" s="256" t="s">
        <v>224</v>
      </c>
      <c r="H18" s="256" t="s">
        <v>223</v>
      </c>
      <c r="I18" s="256" t="s">
        <v>222</v>
      </c>
      <c r="J18" s="365"/>
      <c r="K18" s="325">
        <v>1.4209490740740743E-3</v>
      </c>
      <c r="L18" s="326" t="str">
        <f t="shared" si="1"/>
        <v>II A</v>
      </c>
      <c r="M18" s="256" t="s">
        <v>269</v>
      </c>
      <c r="N18" s="469" t="s">
        <v>1294</v>
      </c>
    </row>
    <row r="19" spans="1:14" ht="13.95" customHeight="1">
      <c r="A19" s="251">
        <v>4</v>
      </c>
      <c r="B19" s="251"/>
      <c r="C19" s="252">
        <v>162</v>
      </c>
      <c r="D19" s="253" t="s">
        <v>285</v>
      </c>
      <c r="E19" s="254" t="s">
        <v>286</v>
      </c>
      <c r="F19" s="270" t="s">
        <v>287</v>
      </c>
      <c r="G19" s="256" t="s">
        <v>35</v>
      </c>
      <c r="H19" s="256" t="s">
        <v>36</v>
      </c>
      <c r="I19" s="256"/>
      <c r="J19" s="365"/>
      <c r="K19" s="325">
        <v>1.443287037037037E-3</v>
      </c>
      <c r="L19" s="326" t="str">
        <f t="shared" si="1"/>
        <v>II A</v>
      </c>
      <c r="M19" s="256" t="s">
        <v>288</v>
      </c>
      <c r="N19" s="469" t="s">
        <v>1295</v>
      </c>
    </row>
    <row r="20" spans="1:14" ht="13.95" customHeight="1">
      <c r="A20" s="251">
        <v>5</v>
      </c>
      <c r="B20" s="251"/>
      <c r="C20" s="252">
        <v>190</v>
      </c>
      <c r="D20" s="253" t="s">
        <v>1296</v>
      </c>
      <c r="E20" s="254" t="s">
        <v>1297</v>
      </c>
      <c r="F20" s="270" t="s">
        <v>543</v>
      </c>
      <c r="G20" s="256" t="s">
        <v>188</v>
      </c>
      <c r="H20" s="256" t="s">
        <v>203</v>
      </c>
      <c r="I20" s="256" t="s">
        <v>131</v>
      </c>
      <c r="J20" s="365" t="s">
        <v>23</v>
      </c>
      <c r="K20" s="325">
        <v>1.547337962962963E-3</v>
      </c>
      <c r="L20" s="326" t="str">
        <f t="shared" si="1"/>
        <v>III A</v>
      </c>
      <c r="M20" s="256" t="s">
        <v>202</v>
      </c>
      <c r="N20" s="469" t="s">
        <v>1298</v>
      </c>
    </row>
    <row r="21" spans="1:14" ht="13.95" customHeight="1">
      <c r="A21" s="251"/>
      <c r="B21" s="251"/>
      <c r="C21" s="252">
        <v>194</v>
      </c>
      <c r="D21" s="253" t="s">
        <v>499</v>
      </c>
      <c r="E21" s="254" t="s">
        <v>500</v>
      </c>
      <c r="F21" s="270" t="s">
        <v>501</v>
      </c>
      <c r="G21" s="256" t="s">
        <v>181</v>
      </c>
      <c r="H21" s="256" t="s">
        <v>67</v>
      </c>
      <c r="I21" s="256" t="s">
        <v>426</v>
      </c>
      <c r="J21" s="365"/>
      <c r="K21" s="325" t="s">
        <v>1299</v>
      </c>
      <c r="L21" s="326"/>
      <c r="M21" s="256" t="s">
        <v>502</v>
      </c>
      <c r="N21" s="469" t="s">
        <v>1300</v>
      </c>
    </row>
    <row r="22" spans="1:14" ht="3.75" customHeight="1">
      <c r="B22" s="11"/>
      <c r="I22" s="456">
        <v>1.1574074074074073E-5</v>
      </c>
      <c r="J22" s="456">
        <v>1.1574074074074073E-5</v>
      </c>
    </row>
    <row r="23" spans="1:14" ht="13.8" thickBot="1">
      <c r="C23" s="121"/>
      <c r="D23" s="120"/>
      <c r="E23" s="119">
        <v>3</v>
      </c>
      <c r="F23" s="118" t="s">
        <v>1287</v>
      </c>
      <c r="G23" s="117"/>
      <c r="H23" s="116"/>
    </row>
    <row r="24" spans="1:14" s="106" customFormat="1" ht="21" thickBot="1">
      <c r="A24" s="241" t="s">
        <v>60</v>
      </c>
      <c r="B24" s="205" t="s">
        <v>16</v>
      </c>
      <c r="C24" s="319" t="s">
        <v>2</v>
      </c>
      <c r="D24" s="243" t="s">
        <v>3</v>
      </c>
      <c r="E24" s="244" t="s">
        <v>4</v>
      </c>
      <c r="F24" s="245" t="s">
        <v>5</v>
      </c>
      <c r="G24" s="246" t="s">
        <v>6</v>
      </c>
      <c r="H24" s="246" t="s">
        <v>761</v>
      </c>
      <c r="I24" s="246" t="s">
        <v>8</v>
      </c>
      <c r="J24" s="245" t="s">
        <v>9</v>
      </c>
      <c r="K24" s="246" t="s">
        <v>258</v>
      </c>
      <c r="L24" s="247" t="s">
        <v>12</v>
      </c>
      <c r="M24" s="248" t="s">
        <v>13</v>
      </c>
      <c r="N24" s="474"/>
    </row>
    <row r="25" spans="1:14" ht="13.95" customHeight="1">
      <c r="A25" s="251">
        <v>1</v>
      </c>
      <c r="B25" s="251"/>
      <c r="C25" s="252">
        <v>191</v>
      </c>
      <c r="D25" s="253" t="s">
        <v>699</v>
      </c>
      <c r="E25" s="254" t="s">
        <v>1301</v>
      </c>
      <c r="F25" s="270" t="s">
        <v>1302</v>
      </c>
      <c r="G25" s="256" t="s">
        <v>1303</v>
      </c>
      <c r="H25" s="256" t="s">
        <v>203</v>
      </c>
      <c r="I25" s="256" t="s">
        <v>131</v>
      </c>
      <c r="J25" s="365"/>
      <c r="K25" s="325">
        <v>1.3592592592592591E-3</v>
      </c>
      <c r="L25" s="326" t="str">
        <f t="shared" ref="L25:L30" si="2">IF(ISBLANK(K25),"",IF(K25&gt;0.00168981481481481,"",IF(K25&lt;=0.0012337962962963,"TSM",IF(K25&lt;=0.00126736111111111,"SM",IF(K25&lt;=0.00131944444444444,"KSM",IF(K25&lt;=0.00140046296296296,"I A",IF(K25&lt;=0.00152777777777778,"II A",IF(K25&lt;=0.00168981481481481,"III A"))))))))</f>
        <v>I A</v>
      </c>
      <c r="M25" s="256" t="s">
        <v>202</v>
      </c>
      <c r="N25" s="469" t="s">
        <v>1304</v>
      </c>
    </row>
    <row r="26" spans="1:14" ht="13.95" customHeight="1">
      <c r="A26" s="251">
        <v>2</v>
      </c>
      <c r="B26" s="251"/>
      <c r="C26" s="252">
        <v>173</v>
      </c>
      <c r="D26" s="253" t="s">
        <v>293</v>
      </c>
      <c r="E26" s="254" t="s">
        <v>320</v>
      </c>
      <c r="F26" s="270" t="s">
        <v>321</v>
      </c>
      <c r="G26" s="256" t="s">
        <v>43</v>
      </c>
      <c r="H26" s="256" t="s">
        <v>44</v>
      </c>
      <c r="I26" s="256"/>
      <c r="J26" s="365"/>
      <c r="K26" s="325">
        <v>1.3744212962962963E-3</v>
      </c>
      <c r="L26" s="326" t="str">
        <f t="shared" si="2"/>
        <v>I A</v>
      </c>
      <c r="M26" s="256" t="s">
        <v>45</v>
      </c>
      <c r="N26" s="469" t="s">
        <v>1305</v>
      </c>
    </row>
    <row r="27" spans="1:14" ht="13.95" customHeight="1">
      <c r="A27" s="251">
        <v>3</v>
      </c>
      <c r="B27" s="251"/>
      <c r="C27" s="252">
        <v>139</v>
      </c>
      <c r="D27" s="253" t="s">
        <v>293</v>
      </c>
      <c r="E27" s="254" t="s">
        <v>313</v>
      </c>
      <c r="F27" s="270" t="s">
        <v>314</v>
      </c>
      <c r="G27" s="256" t="s">
        <v>369</v>
      </c>
      <c r="H27" s="256" t="s">
        <v>316</v>
      </c>
      <c r="I27" s="256" t="s">
        <v>317</v>
      </c>
      <c r="J27" s="365"/>
      <c r="K27" s="325">
        <v>1.3798611111111112E-3</v>
      </c>
      <c r="L27" s="326" t="str">
        <f t="shared" si="2"/>
        <v>I A</v>
      </c>
      <c r="M27" s="256" t="s">
        <v>318</v>
      </c>
      <c r="N27" s="469" t="s">
        <v>1306</v>
      </c>
    </row>
    <row r="28" spans="1:14" ht="13.95" customHeight="1">
      <c r="A28" s="251">
        <v>4</v>
      </c>
      <c r="B28" s="251"/>
      <c r="C28" s="252">
        <v>169</v>
      </c>
      <c r="D28" s="253" t="s">
        <v>330</v>
      </c>
      <c r="E28" s="254" t="s">
        <v>331</v>
      </c>
      <c r="F28" s="270" t="s">
        <v>332</v>
      </c>
      <c r="G28" s="256" t="s">
        <v>333</v>
      </c>
      <c r="H28" s="256" t="s">
        <v>334</v>
      </c>
      <c r="I28" s="256"/>
      <c r="J28" s="365"/>
      <c r="K28" s="325">
        <v>1.3983796296296296E-3</v>
      </c>
      <c r="L28" s="326" t="str">
        <f t="shared" si="2"/>
        <v>I A</v>
      </c>
      <c r="M28" s="256" t="s">
        <v>335</v>
      </c>
      <c r="N28" s="469" t="s">
        <v>1307</v>
      </c>
    </row>
    <row r="29" spans="1:14" ht="13.95" customHeight="1">
      <c r="A29" s="251">
        <v>5</v>
      </c>
      <c r="B29" s="251"/>
      <c r="C29" s="252">
        <v>163</v>
      </c>
      <c r="D29" s="253" t="s">
        <v>347</v>
      </c>
      <c r="E29" s="254" t="s">
        <v>348</v>
      </c>
      <c r="F29" s="270" t="s">
        <v>349</v>
      </c>
      <c r="G29" s="256" t="s">
        <v>35</v>
      </c>
      <c r="H29" s="256" t="s">
        <v>198</v>
      </c>
      <c r="I29" s="256" t="s">
        <v>197</v>
      </c>
      <c r="J29" s="365"/>
      <c r="K29" s="325">
        <v>1.404513888888889E-3</v>
      </c>
      <c r="L29" s="326" t="str">
        <f t="shared" si="2"/>
        <v>II A</v>
      </c>
      <c r="M29" s="256" t="s">
        <v>350</v>
      </c>
      <c r="N29" s="469" t="s">
        <v>1308</v>
      </c>
    </row>
    <row r="30" spans="1:14" ht="13.95" customHeight="1">
      <c r="A30" s="251">
        <v>6</v>
      </c>
      <c r="B30" s="251"/>
      <c r="C30" s="252">
        <v>159</v>
      </c>
      <c r="D30" s="253" t="s">
        <v>1309</v>
      </c>
      <c r="E30" s="254" t="s">
        <v>1310</v>
      </c>
      <c r="F30" s="270" t="s">
        <v>1170</v>
      </c>
      <c r="G30" s="256" t="s">
        <v>21</v>
      </c>
      <c r="H30" s="256" t="s">
        <v>22</v>
      </c>
      <c r="I30" s="256"/>
      <c r="J30" s="365"/>
      <c r="K30" s="325">
        <v>1.4182870370370371E-3</v>
      </c>
      <c r="L30" s="326" t="str">
        <f t="shared" si="2"/>
        <v>II A</v>
      </c>
      <c r="M30" s="256" t="s">
        <v>675</v>
      </c>
      <c r="N30" s="469" t="s">
        <v>1311</v>
      </c>
    </row>
  </sheetData>
  <printOptions horizontalCentered="1"/>
  <pageMargins left="0.19685039370078741" right="0.19685039370078741" top="0.59055118110236227" bottom="0.19685039370078741" header="0.39370078740157483" footer="0.39370078740157483"/>
  <pageSetup paperSize="9" orientation="landscape" verticalDpi="18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4"/>
  <sheetViews>
    <sheetView zoomScale="110" zoomScaleNormal="110" workbookViewId="0">
      <selection activeCell="A4" sqref="A4"/>
    </sheetView>
  </sheetViews>
  <sheetFormatPr defaultColWidth="9.109375" defaultRowHeight="13.2"/>
  <cols>
    <col min="1" max="1" width="5.109375" style="96" customWidth="1"/>
    <col min="2" max="2" width="4.33203125" style="9" customWidth="1"/>
    <col min="3" max="3" width="3.88671875" style="96" customWidth="1"/>
    <col min="4" max="4" width="13.6640625" style="95" customWidth="1"/>
    <col min="5" max="5" width="13.5546875" style="90" customWidth="1"/>
    <col min="6" max="6" width="9.33203125" style="94" customWidth="1"/>
    <col min="7" max="7" width="11.6640625" style="90" customWidth="1"/>
    <col min="8" max="8" width="8.44140625" style="90" customWidth="1"/>
    <col min="9" max="9" width="11" style="90" bestFit="1" customWidth="1"/>
    <col min="10" max="10" width="5.44140625" style="92" customWidth="1"/>
    <col min="11" max="11" width="8.33203125" style="93" customWidth="1"/>
    <col min="12" max="12" width="4.44140625" style="92" customWidth="1"/>
    <col min="13" max="13" width="25.88671875" style="90" customWidth="1"/>
    <col min="14" max="14" width="5.88671875" style="469" hidden="1" customWidth="1"/>
    <col min="15" max="16384" width="9.109375" style="90"/>
  </cols>
  <sheetData>
    <row r="1" spans="1:14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92"/>
      <c r="N1" s="469"/>
    </row>
    <row r="2" spans="1:14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8"/>
      <c r="M2" s="8" t="s">
        <v>14</v>
      </c>
      <c r="N2" s="473"/>
    </row>
    <row r="3" spans="1:14" ht="15" customHeight="1">
      <c r="A3" s="125"/>
      <c r="C3" s="125"/>
      <c r="M3" s="16" t="s">
        <v>1092</v>
      </c>
    </row>
    <row r="4" spans="1:14" ht="15.75" customHeight="1">
      <c r="B4" s="11"/>
      <c r="D4" s="124" t="s">
        <v>1286</v>
      </c>
      <c r="F4" s="123"/>
      <c r="M4" s="122"/>
    </row>
    <row r="5" spans="1:14" ht="3.75" customHeight="1">
      <c r="B5" s="11"/>
      <c r="I5" s="456">
        <v>1.1574074074074073E-5</v>
      </c>
      <c r="J5" s="456">
        <v>1.1574074074074073E-5</v>
      </c>
    </row>
    <row r="6" spans="1:14" ht="13.8" thickBot="1">
      <c r="C6" s="121"/>
      <c r="D6" s="120"/>
      <c r="E6" s="119"/>
      <c r="F6" s="118" t="s">
        <v>352</v>
      </c>
      <c r="G6" s="117"/>
      <c r="H6" s="116"/>
    </row>
    <row r="7" spans="1:14" s="106" customFormat="1" ht="2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6" t="s">
        <v>258</v>
      </c>
      <c r="L7" s="247" t="s">
        <v>12</v>
      </c>
      <c r="M7" s="248" t="s">
        <v>13</v>
      </c>
      <c r="N7" s="474"/>
    </row>
    <row r="8" spans="1:14" ht="13.95" customHeight="1">
      <c r="A8" s="251">
        <v>1</v>
      </c>
      <c r="B8" s="251">
        <v>1</v>
      </c>
      <c r="C8" s="252">
        <v>191</v>
      </c>
      <c r="D8" s="253" t="s">
        <v>699</v>
      </c>
      <c r="E8" s="254" t="s">
        <v>1301</v>
      </c>
      <c r="F8" s="270" t="s">
        <v>1302</v>
      </c>
      <c r="G8" s="256" t="s">
        <v>1303</v>
      </c>
      <c r="H8" s="256" t="s">
        <v>203</v>
      </c>
      <c r="I8" s="256" t="s">
        <v>131</v>
      </c>
      <c r="J8" s="365">
        <v>18</v>
      </c>
      <c r="K8" s="325">
        <v>1.3592592592592591E-3</v>
      </c>
      <c r="L8" s="326" t="str">
        <f t="shared" ref="L8:L23" si="0">IF(ISBLANK(K8),"",IF(K8&gt;0.00168981481481481,"",IF(K8&lt;=0.0012337962962963,"TSM",IF(K8&lt;=0.00126736111111111,"SM",IF(K8&lt;=0.00131944444444444,"KSM",IF(K8&lt;=0.00140046296296296,"I A",IF(K8&lt;=0.00152777777777778,"II A",IF(K8&lt;=0.00168981481481481,"III A"))))))))</f>
        <v>I A</v>
      </c>
      <c r="M8" s="256" t="s">
        <v>202</v>
      </c>
      <c r="N8" s="469" t="s">
        <v>1304</v>
      </c>
    </row>
    <row r="9" spans="1:14" ht="13.95" customHeight="1">
      <c r="A9" s="251"/>
      <c r="B9" s="251">
        <v>2</v>
      </c>
      <c r="C9" s="252">
        <v>133</v>
      </c>
      <c r="D9" s="253" t="s">
        <v>310</v>
      </c>
      <c r="E9" s="254" t="s">
        <v>311</v>
      </c>
      <c r="F9" s="270" t="s">
        <v>312</v>
      </c>
      <c r="G9" s="256" t="s">
        <v>73</v>
      </c>
      <c r="H9" s="256"/>
      <c r="I9" s="256"/>
      <c r="J9" s="365"/>
      <c r="K9" s="325">
        <v>1.3721064814814813E-3</v>
      </c>
      <c r="L9" s="326" t="str">
        <f t="shared" si="0"/>
        <v>I A</v>
      </c>
      <c r="M9" s="256"/>
    </row>
    <row r="10" spans="1:14" ht="13.95" customHeight="1">
      <c r="A10" s="251">
        <v>2</v>
      </c>
      <c r="B10" s="251">
        <v>3</v>
      </c>
      <c r="C10" s="252">
        <v>173</v>
      </c>
      <c r="D10" s="253" t="s">
        <v>293</v>
      </c>
      <c r="E10" s="254" t="s">
        <v>320</v>
      </c>
      <c r="F10" s="270" t="s">
        <v>321</v>
      </c>
      <c r="G10" s="256" t="s">
        <v>43</v>
      </c>
      <c r="H10" s="256" t="s">
        <v>44</v>
      </c>
      <c r="I10" s="256"/>
      <c r="J10" s="365">
        <v>14</v>
      </c>
      <c r="K10" s="325">
        <v>1.3744212962962963E-3</v>
      </c>
      <c r="L10" s="326" t="str">
        <f t="shared" si="0"/>
        <v>I A</v>
      </c>
      <c r="M10" s="256" t="s">
        <v>45</v>
      </c>
      <c r="N10" s="469" t="s">
        <v>1305</v>
      </c>
    </row>
    <row r="11" spans="1:14" ht="13.95" customHeight="1">
      <c r="A11" s="251">
        <v>3</v>
      </c>
      <c r="B11" s="251">
        <v>4</v>
      </c>
      <c r="C11" s="252">
        <v>139</v>
      </c>
      <c r="D11" s="253" t="s">
        <v>293</v>
      </c>
      <c r="E11" s="254" t="s">
        <v>313</v>
      </c>
      <c r="F11" s="270" t="s">
        <v>314</v>
      </c>
      <c r="G11" s="256" t="s">
        <v>369</v>
      </c>
      <c r="H11" s="256" t="s">
        <v>316</v>
      </c>
      <c r="I11" s="256" t="s">
        <v>317</v>
      </c>
      <c r="J11" s="365">
        <v>11</v>
      </c>
      <c r="K11" s="325">
        <v>1.3798611111111112E-3</v>
      </c>
      <c r="L11" s="326" t="str">
        <f t="shared" si="0"/>
        <v>I A</v>
      </c>
      <c r="M11" s="256" t="s">
        <v>318</v>
      </c>
      <c r="N11" s="469" t="s">
        <v>1306</v>
      </c>
    </row>
    <row r="12" spans="1:14" ht="13.95" customHeight="1">
      <c r="A12" s="251">
        <v>4</v>
      </c>
      <c r="B12" s="251">
        <v>5</v>
      </c>
      <c r="C12" s="252">
        <v>169</v>
      </c>
      <c r="D12" s="253" t="s">
        <v>330</v>
      </c>
      <c r="E12" s="254" t="s">
        <v>331</v>
      </c>
      <c r="F12" s="270" t="s">
        <v>332</v>
      </c>
      <c r="G12" s="256" t="s">
        <v>333</v>
      </c>
      <c r="H12" s="256" t="s">
        <v>334</v>
      </c>
      <c r="I12" s="256"/>
      <c r="J12" s="365">
        <v>9</v>
      </c>
      <c r="K12" s="325">
        <v>1.3983796296296296E-3</v>
      </c>
      <c r="L12" s="326" t="str">
        <f t="shared" si="0"/>
        <v>I A</v>
      </c>
      <c r="M12" s="256" t="s">
        <v>335</v>
      </c>
      <c r="N12" s="469" t="s">
        <v>1307</v>
      </c>
    </row>
    <row r="13" spans="1:14" ht="13.95" customHeight="1">
      <c r="A13" s="251">
        <v>5</v>
      </c>
      <c r="B13" s="251">
        <v>6</v>
      </c>
      <c r="C13" s="252">
        <v>163</v>
      </c>
      <c r="D13" s="253" t="s">
        <v>347</v>
      </c>
      <c r="E13" s="254" t="s">
        <v>348</v>
      </c>
      <c r="F13" s="270" t="s">
        <v>349</v>
      </c>
      <c r="G13" s="256" t="s">
        <v>35</v>
      </c>
      <c r="H13" s="256" t="s">
        <v>198</v>
      </c>
      <c r="I13" s="256" t="s">
        <v>197</v>
      </c>
      <c r="J13" s="365">
        <v>8</v>
      </c>
      <c r="K13" s="325">
        <v>1.404513888888889E-3</v>
      </c>
      <c r="L13" s="326" t="str">
        <f t="shared" si="0"/>
        <v>II A</v>
      </c>
      <c r="M13" s="256" t="s">
        <v>350</v>
      </c>
      <c r="N13" s="469" t="s">
        <v>1308</v>
      </c>
    </row>
    <row r="14" spans="1:14" ht="13.95" customHeight="1">
      <c r="A14" s="251">
        <v>6</v>
      </c>
      <c r="B14" s="251">
        <v>7</v>
      </c>
      <c r="C14" s="252">
        <v>167</v>
      </c>
      <c r="D14" s="253" t="s">
        <v>527</v>
      </c>
      <c r="E14" s="254" t="s">
        <v>528</v>
      </c>
      <c r="F14" s="270" t="s">
        <v>529</v>
      </c>
      <c r="G14" s="256" t="s">
        <v>490</v>
      </c>
      <c r="H14" s="256" t="s">
        <v>491</v>
      </c>
      <c r="I14" s="256"/>
      <c r="J14" s="365">
        <v>7</v>
      </c>
      <c r="K14" s="325">
        <v>1.4127314814814816E-3</v>
      </c>
      <c r="L14" s="326" t="str">
        <f t="shared" si="0"/>
        <v>II A</v>
      </c>
      <c r="M14" s="256" t="s">
        <v>492</v>
      </c>
      <c r="N14" s="469" t="s">
        <v>1292</v>
      </c>
    </row>
    <row r="15" spans="1:14" ht="13.95" customHeight="1">
      <c r="A15" s="251">
        <v>7</v>
      </c>
      <c r="B15" s="251">
        <v>8</v>
      </c>
      <c r="C15" s="252">
        <v>164</v>
      </c>
      <c r="D15" s="253" t="s">
        <v>499</v>
      </c>
      <c r="E15" s="254" t="s">
        <v>554</v>
      </c>
      <c r="F15" s="270" t="s">
        <v>165</v>
      </c>
      <c r="G15" s="256" t="s">
        <v>139</v>
      </c>
      <c r="H15" s="256" t="s">
        <v>88</v>
      </c>
      <c r="I15" s="256" t="s">
        <v>250</v>
      </c>
      <c r="J15" s="365">
        <v>6</v>
      </c>
      <c r="K15" s="325">
        <v>1.4129629629629631E-3</v>
      </c>
      <c r="L15" s="326" t="str">
        <f t="shared" si="0"/>
        <v>II A</v>
      </c>
      <c r="M15" s="256" t="s">
        <v>555</v>
      </c>
      <c r="N15" s="469" t="s">
        <v>1293</v>
      </c>
    </row>
    <row r="16" spans="1:14" ht="13.95" customHeight="1">
      <c r="A16" s="251">
        <v>8</v>
      </c>
      <c r="B16" s="251">
        <v>9</v>
      </c>
      <c r="C16" s="252">
        <v>159</v>
      </c>
      <c r="D16" s="253" t="s">
        <v>1309</v>
      </c>
      <c r="E16" s="254" t="s">
        <v>1310</v>
      </c>
      <c r="F16" s="270" t="s">
        <v>1170</v>
      </c>
      <c r="G16" s="256" t="s">
        <v>21</v>
      </c>
      <c r="H16" s="256" t="s">
        <v>22</v>
      </c>
      <c r="I16" s="256"/>
      <c r="J16" s="365">
        <v>5</v>
      </c>
      <c r="K16" s="325">
        <v>1.4182870370370371E-3</v>
      </c>
      <c r="L16" s="326" t="str">
        <f t="shared" si="0"/>
        <v>II A</v>
      </c>
      <c r="M16" s="256" t="s">
        <v>675</v>
      </c>
      <c r="N16" s="469" t="s">
        <v>1311</v>
      </c>
    </row>
    <row r="17" spans="1:14" ht="13.95" customHeight="1">
      <c r="A17" s="251">
        <v>9</v>
      </c>
      <c r="B17" s="251">
        <v>10</v>
      </c>
      <c r="C17" s="252">
        <v>183</v>
      </c>
      <c r="D17" s="253" t="s">
        <v>266</v>
      </c>
      <c r="E17" s="254" t="s">
        <v>267</v>
      </c>
      <c r="F17" s="270" t="s">
        <v>268</v>
      </c>
      <c r="G17" s="256" t="s">
        <v>224</v>
      </c>
      <c r="H17" s="256" t="s">
        <v>223</v>
      </c>
      <c r="I17" s="256" t="s">
        <v>222</v>
      </c>
      <c r="J17" s="365">
        <v>4</v>
      </c>
      <c r="K17" s="325">
        <v>1.4209490740740743E-3</v>
      </c>
      <c r="L17" s="326" t="str">
        <f t="shared" si="0"/>
        <v>II A</v>
      </c>
      <c r="M17" s="256" t="s">
        <v>269</v>
      </c>
      <c r="N17" s="469" t="s">
        <v>1294</v>
      </c>
    </row>
    <row r="18" spans="1:14" ht="13.95" customHeight="1">
      <c r="A18" s="251">
        <v>10</v>
      </c>
      <c r="B18" s="251">
        <v>11</v>
      </c>
      <c r="C18" s="252">
        <v>158</v>
      </c>
      <c r="D18" s="253" t="s">
        <v>560</v>
      </c>
      <c r="E18" s="254" t="s">
        <v>561</v>
      </c>
      <c r="F18" s="270" t="s">
        <v>562</v>
      </c>
      <c r="G18" s="256" t="s">
        <v>21</v>
      </c>
      <c r="H18" s="256" t="s">
        <v>22</v>
      </c>
      <c r="I18" s="256" t="s">
        <v>29</v>
      </c>
      <c r="J18" s="365">
        <v>3</v>
      </c>
      <c r="K18" s="325">
        <v>1.4359953703703702E-3</v>
      </c>
      <c r="L18" s="326" t="str">
        <f t="shared" si="0"/>
        <v>II A</v>
      </c>
      <c r="M18" s="256" t="s">
        <v>278</v>
      </c>
      <c r="N18" s="469" t="s">
        <v>167</v>
      </c>
    </row>
    <row r="19" spans="1:14" ht="13.95" customHeight="1">
      <c r="A19" s="251">
        <v>11</v>
      </c>
      <c r="B19" s="251">
        <v>12</v>
      </c>
      <c r="C19" s="252">
        <v>162</v>
      </c>
      <c r="D19" s="253" t="s">
        <v>285</v>
      </c>
      <c r="E19" s="254" t="s">
        <v>286</v>
      </c>
      <c r="F19" s="270" t="s">
        <v>287</v>
      </c>
      <c r="G19" s="256" t="s">
        <v>35</v>
      </c>
      <c r="H19" s="256" t="s">
        <v>36</v>
      </c>
      <c r="I19" s="256"/>
      <c r="J19" s="365">
        <v>2</v>
      </c>
      <c r="K19" s="325">
        <v>1.443287037037037E-3</v>
      </c>
      <c r="L19" s="326" t="str">
        <f t="shared" si="0"/>
        <v>II A</v>
      </c>
      <c r="M19" s="256" t="s">
        <v>288</v>
      </c>
      <c r="N19" s="469" t="s">
        <v>1295</v>
      </c>
    </row>
    <row r="20" spans="1:14" ht="13.95" customHeight="1">
      <c r="A20" s="251">
        <v>12</v>
      </c>
      <c r="B20" s="251">
        <v>13</v>
      </c>
      <c r="C20" s="252">
        <v>182</v>
      </c>
      <c r="D20" s="253" t="s">
        <v>520</v>
      </c>
      <c r="E20" s="254" t="s">
        <v>521</v>
      </c>
      <c r="F20" s="270" t="s">
        <v>522</v>
      </c>
      <c r="G20" s="256" t="s">
        <v>224</v>
      </c>
      <c r="H20" s="256" t="s">
        <v>223</v>
      </c>
      <c r="I20" s="256" t="s">
        <v>222</v>
      </c>
      <c r="J20" s="365">
        <v>1</v>
      </c>
      <c r="K20" s="325">
        <v>1.4707175925925927E-3</v>
      </c>
      <c r="L20" s="326" t="str">
        <f t="shared" si="0"/>
        <v>II A</v>
      </c>
      <c r="M20" s="256" t="s">
        <v>269</v>
      </c>
      <c r="N20" s="469" t="s">
        <v>1288</v>
      </c>
    </row>
    <row r="21" spans="1:14" ht="13.95" customHeight="1">
      <c r="A21" s="251">
        <v>13</v>
      </c>
      <c r="B21" s="251">
        <v>14</v>
      </c>
      <c r="C21" s="252">
        <v>142</v>
      </c>
      <c r="D21" s="253" t="s">
        <v>447</v>
      </c>
      <c r="E21" s="254" t="s">
        <v>1289</v>
      </c>
      <c r="F21" s="270" t="s">
        <v>905</v>
      </c>
      <c r="G21" s="256" t="s">
        <v>369</v>
      </c>
      <c r="H21" s="256" t="s">
        <v>316</v>
      </c>
      <c r="I21" s="256" t="s">
        <v>317</v>
      </c>
      <c r="J21" s="365"/>
      <c r="K21" s="325">
        <v>1.4967592592592593E-3</v>
      </c>
      <c r="L21" s="326" t="str">
        <f t="shared" si="0"/>
        <v>II A</v>
      </c>
      <c r="M21" s="256" t="s">
        <v>370</v>
      </c>
      <c r="N21" s="469" t="s">
        <v>1290</v>
      </c>
    </row>
    <row r="22" spans="1:14" ht="13.95" customHeight="1">
      <c r="A22" s="251">
        <v>14</v>
      </c>
      <c r="B22" s="251">
        <v>15</v>
      </c>
      <c r="C22" s="252">
        <v>147</v>
      </c>
      <c r="D22" s="253" t="s">
        <v>467</v>
      </c>
      <c r="E22" s="254" t="s">
        <v>468</v>
      </c>
      <c r="F22" s="270" t="s">
        <v>469</v>
      </c>
      <c r="G22" s="256" t="s">
        <v>369</v>
      </c>
      <c r="H22" s="256" t="s">
        <v>316</v>
      </c>
      <c r="I22" s="256" t="s">
        <v>317</v>
      </c>
      <c r="J22" s="365"/>
      <c r="K22" s="325">
        <v>1.5099537037037037E-3</v>
      </c>
      <c r="L22" s="326" t="str">
        <f t="shared" si="0"/>
        <v>II A</v>
      </c>
      <c r="M22" s="256" t="s">
        <v>318</v>
      </c>
      <c r="N22" s="469" t="s">
        <v>1291</v>
      </c>
    </row>
    <row r="23" spans="1:14" ht="13.95" customHeight="1">
      <c r="A23" s="251">
        <v>15</v>
      </c>
      <c r="B23" s="251">
        <v>16</v>
      </c>
      <c r="C23" s="252">
        <v>190</v>
      </c>
      <c r="D23" s="253" t="s">
        <v>1296</v>
      </c>
      <c r="E23" s="254" t="s">
        <v>1297</v>
      </c>
      <c r="F23" s="270" t="s">
        <v>543</v>
      </c>
      <c r="G23" s="256" t="s">
        <v>188</v>
      </c>
      <c r="H23" s="256" t="s">
        <v>203</v>
      </c>
      <c r="I23" s="256" t="s">
        <v>131</v>
      </c>
      <c r="J23" s="365" t="s">
        <v>23</v>
      </c>
      <c r="K23" s="325">
        <v>1.547337962962963E-3</v>
      </c>
      <c r="L23" s="326" t="str">
        <f t="shared" si="0"/>
        <v>III A</v>
      </c>
      <c r="M23" s="256" t="s">
        <v>202</v>
      </c>
      <c r="N23" s="469" t="s">
        <v>1298</v>
      </c>
    </row>
    <row r="24" spans="1:14" ht="13.95" customHeight="1">
      <c r="A24" s="251"/>
      <c r="B24" s="251"/>
      <c r="C24" s="252">
        <v>194</v>
      </c>
      <c r="D24" s="253" t="s">
        <v>499</v>
      </c>
      <c r="E24" s="254" t="s">
        <v>500</v>
      </c>
      <c r="F24" s="270" t="s">
        <v>501</v>
      </c>
      <c r="G24" s="256" t="s">
        <v>181</v>
      </c>
      <c r="H24" s="256" t="s">
        <v>67</v>
      </c>
      <c r="I24" s="256" t="s">
        <v>426</v>
      </c>
      <c r="J24" s="365"/>
      <c r="K24" s="325" t="s">
        <v>1299</v>
      </c>
      <c r="L24" s="326"/>
      <c r="M24" s="256" t="s">
        <v>502</v>
      </c>
      <c r="N24" s="469" t="s">
        <v>1300</v>
      </c>
    </row>
  </sheetData>
  <printOptions horizontalCentered="1"/>
  <pageMargins left="0.19685039370078741" right="0.19685039370078741" top="0.59055118110236227" bottom="0.19685039370078741" header="0.39370078740157483" footer="0.39370078740157483"/>
  <pageSetup paperSize="9" orientation="landscape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A3" sqref="A3"/>
    </sheetView>
  </sheetViews>
  <sheetFormatPr defaultColWidth="9.109375" defaultRowHeight="13.2"/>
  <cols>
    <col min="1" max="1" width="4.6640625" style="96" customWidth="1"/>
    <col min="2" max="2" width="4.33203125" style="9" hidden="1" customWidth="1"/>
    <col min="3" max="3" width="4.6640625" style="96" hidden="1" customWidth="1"/>
    <col min="4" max="4" width="9.44140625" style="95" customWidth="1"/>
    <col min="5" max="5" width="14.5546875" style="90" customWidth="1"/>
    <col min="6" max="6" width="9.33203125" style="94" customWidth="1"/>
    <col min="7" max="7" width="13.109375" style="90" customWidth="1"/>
    <col min="8" max="8" width="9.6640625" style="90" customWidth="1"/>
    <col min="9" max="9" width="11.6640625" style="90" customWidth="1"/>
    <col min="10" max="10" width="5.44140625" style="92" hidden="1" customWidth="1"/>
    <col min="11" max="11" width="6.44140625" style="93" hidden="1" customWidth="1"/>
    <col min="12" max="12" width="4" style="93" hidden="1" customWidth="1"/>
    <col min="13" max="13" width="4.6640625" style="93" hidden="1" customWidth="1"/>
    <col min="14" max="14" width="6" style="93" customWidth="1"/>
    <col min="15" max="15" width="4" style="93" customWidth="1"/>
    <col min="16" max="16" width="4.6640625" style="93" customWidth="1"/>
    <col min="17" max="17" width="4.44140625" style="92" customWidth="1"/>
    <col min="18" max="18" width="22.109375" style="90" customWidth="1"/>
    <col min="19" max="19" width="7.109375" style="239" hidden="1" customWidth="1"/>
    <col min="20" max="20" width="6" style="198" hidden="1" customWidth="1"/>
    <col min="21" max="22" width="2" style="90" hidden="1" customWidth="1"/>
    <col min="23" max="16384" width="9.109375" style="90"/>
  </cols>
  <sheetData>
    <row r="1" spans="1:20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92"/>
      <c r="S1" s="239"/>
      <c r="T1" s="198"/>
    </row>
    <row r="2" spans="1:20" s="126" customFormat="1" ht="18.7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240"/>
      <c r="T2" s="199"/>
    </row>
    <row r="3" spans="1:20" ht="12.75" customHeight="1">
      <c r="A3" s="125"/>
      <c r="C3" s="125"/>
      <c r="R3" s="16" t="s">
        <v>15</v>
      </c>
    </row>
    <row r="4" spans="1:20" ht="15.75" customHeight="1">
      <c r="B4" s="11"/>
      <c r="D4" s="124" t="s">
        <v>760</v>
      </c>
      <c r="F4" s="123"/>
      <c r="R4" s="122"/>
    </row>
    <row r="5" spans="1:20" ht="3.75" customHeight="1">
      <c r="B5" s="11"/>
    </row>
    <row r="6" spans="1:20" ht="13.8" thickBot="1">
      <c r="C6" s="121"/>
      <c r="D6" s="120"/>
      <c r="E6" s="119"/>
      <c r="F6" s="118" t="s">
        <v>845</v>
      </c>
      <c r="G6" s="117"/>
      <c r="H6" s="116"/>
      <c r="I6" s="90" t="s">
        <v>972</v>
      </c>
    </row>
    <row r="7" spans="1:20" s="106" customFormat="1" ht="20.25" customHeight="1" thickBot="1">
      <c r="A7" s="241" t="s">
        <v>60</v>
      </c>
      <c r="B7" s="205" t="s">
        <v>16</v>
      </c>
      <c r="C7" s="242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2" t="s">
        <v>659</v>
      </c>
      <c r="L7" s="246" t="s">
        <v>589</v>
      </c>
      <c r="M7" s="246" t="s">
        <v>354</v>
      </c>
      <c r="N7" s="246" t="s">
        <v>588</v>
      </c>
      <c r="O7" s="246" t="s">
        <v>589</v>
      </c>
      <c r="P7" s="246" t="s">
        <v>354</v>
      </c>
      <c r="Q7" s="247" t="s">
        <v>12</v>
      </c>
      <c r="R7" s="248" t="s">
        <v>13</v>
      </c>
      <c r="S7" s="249"/>
      <c r="T7" s="250"/>
    </row>
    <row r="8" spans="1:20" ht="13.8">
      <c r="A8" s="251">
        <v>1</v>
      </c>
      <c r="B8" s="251"/>
      <c r="C8" s="252"/>
      <c r="D8" s="253" t="s">
        <v>762</v>
      </c>
      <c r="E8" s="254" t="s">
        <v>763</v>
      </c>
      <c r="F8" s="255" t="s">
        <v>764</v>
      </c>
      <c r="G8" s="256" t="s">
        <v>145</v>
      </c>
      <c r="H8" s="256" t="s">
        <v>22</v>
      </c>
      <c r="I8" s="256"/>
      <c r="J8" s="257"/>
      <c r="K8" s="258">
        <v>11.93</v>
      </c>
      <c r="L8" s="259">
        <v>0.3</v>
      </c>
      <c r="M8" s="260">
        <v>0.14000000000000001</v>
      </c>
      <c r="N8" s="261">
        <v>11.98</v>
      </c>
      <c r="O8" s="234">
        <v>-0.8</v>
      </c>
      <c r="P8" s="262">
        <v>0.15</v>
      </c>
      <c r="Q8" s="263" t="str">
        <f t="shared" ref="Q8:Q15" si="0">IF(ISBLANK(N8),"",IF(N8&gt;14.94,"",IF(N8&lt;=11.4,"TSM",IF(N8&lt;=11.84,"SM",IF(N8&lt;=12.4,"KSM",IF(N8&lt;=13.04,"I A",IF(N8&lt;=13.84,"II A",IF(N8&lt;=14.94,"III A"))))))))</f>
        <v>KSM</v>
      </c>
      <c r="R8" s="256" t="s">
        <v>608</v>
      </c>
      <c r="S8" s="264" t="s">
        <v>765</v>
      </c>
      <c r="T8" s="92"/>
    </row>
    <row r="9" spans="1:20" ht="13.8">
      <c r="A9" s="251">
        <v>2</v>
      </c>
      <c r="B9" s="251"/>
      <c r="C9" s="252"/>
      <c r="D9" s="253" t="s">
        <v>794</v>
      </c>
      <c r="E9" s="254" t="s">
        <v>795</v>
      </c>
      <c r="F9" s="270" t="s">
        <v>796</v>
      </c>
      <c r="G9" s="256" t="s">
        <v>95</v>
      </c>
      <c r="H9" s="256" t="s">
        <v>67</v>
      </c>
      <c r="I9" s="256"/>
      <c r="J9" s="257"/>
      <c r="K9" s="271">
        <v>12.27</v>
      </c>
      <c r="L9" s="259">
        <v>-1.5</v>
      </c>
      <c r="M9" s="262">
        <v>0.154</v>
      </c>
      <c r="N9" s="261">
        <v>12.35</v>
      </c>
      <c r="O9" s="234">
        <v>-0.8</v>
      </c>
      <c r="P9" s="262">
        <v>0.188</v>
      </c>
      <c r="Q9" s="263" t="str">
        <f t="shared" si="0"/>
        <v>KSM</v>
      </c>
      <c r="R9" s="256" t="s">
        <v>797</v>
      </c>
      <c r="S9" s="264" t="s">
        <v>798</v>
      </c>
      <c r="T9" s="92"/>
    </row>
    <row r="10" spans="1:20" ht="13.8">
      <c r="A10" s="251">
        <v>3</v>
      </c>
      <c r="B10" s="251"/>
      <c r="C10" s="252"/>
      <c r="D10" s="265" t="s">
        <v>766</v>
      </c>
      <c r="E10" s="266" t="s">
        <v>767</v>
      </c>
      <c r="F10" s="267" t="s">
        <v>768</v>
      </c>
      <c r="G10" s="268" t="s">
        <v>73</v>
      </c>
      <c r="H10" s="256"/>
      <c r="I10" s="256"/>
      <c r="J10" s="257"/>
      <c r="K10" s="258">
        <v>12.43</v>
      </c>
      <c r="L10" s="259">
        <v>0.3</v>
      </c>
      <c r="M10" s="260">
        <v>0.14399999999999999</v>
      </c>
      <c r="N10" s="261">
        <v>12.48</v>
      </c>
      <c r="O10" s="234">
        <v>-0.8</v>
      </c>
      <c r="P10" s="262">
        <v>0.158</v>
      </c>
      <c r="Q10" s="263" t="str">
        <f t="shared" si="0"/>
        <v>I A</v>
      </c>
      <c r="R10" s="269"/>
      <c r="S10" s="264"/>
      <c r="T10" s="92"/>
    </row>
    <row r="11" spans="1:20" ht="13.8">
      <c r="A11" s="251">
        <v>4</v>
      </c>
      <c r="B11" s="251"/>
      <c r="C11" s="252"/>
      <c r="D11" s="253" t="s">
        <v>595</v>
      </c>
      <c r="E11" s="254" t="s">
        <v>819</v>
      </c>
      <c r="F11" s="270" t="s">
        <v>820</v>
      </c>
      <c r="G11" s="256" t="s">
        <v>821</v>
      </c>
      <c r="H11" s="256" t="s">
        <v>198</v>
      </c>
      <c r="I11" s="256" t="s">
        <v>197</v>
      </c>
      <c r="J11" s="257"/>
      <c r="K11" s="258">
        <v>12.67</v>
      </c>
      <c r="L11" s="234">
        <v>0.7</v>
      </c>
      <c r="M11" s="262">
        <v>0.127</v>
      </c>
      <c r="N11" s="261">
        <v>12.61</v>
      </c>
      <c r="O11" s="234">
        <v>-0.8</v>
      </c>
      <c r="P11" s="262">
        <v>0.124</v>
      </c>
      <c r="Q11" s="263" t="str">
        <f t="shared" si="0"/>
        <v>I A</v>
      </c>
      <c r="R11" s="256" t="s">
        <v>822</v>
      </c>
      <c r="S11" s="264" t="s">
        <v>167</v>
      </c>
      <c r="T11" s="92" t="s">
        <v>823</v>
      </c>
    </row>
    <row r="12" spans="1:20" ht="13.8">
      <c r="A12" s="251">
        <v>5</v>
      </c>
      <c r="B12" s="251"/>
      <c r="C12" s="252"/>
      <c r="D12" s="253" t="s">
        <v>419</v>
      </c>
      <c r="E12" s="254" t="s">
        <v>799</v>
      </c>
      <c r="F12" s="270" t="s">
        <v>578</v>
      </c>
      <c r="G12" s="256" t="s">
        <v>145</v>
      </c>
      <c r="H12" s="256" t="s">
        <v>22</v>
      </c>
      <c r="I12" s="256"/>
      <c r="J12" s="257"/>
      <c r="K12" s="271">
        <v>12.71</v>
      </c>
      <c r="L12" s="259">
        <v>-1.5</v>
      </c>
      <c r="M12" s="262">
        <v>0.14899999999999999</v>
      </c>
      <c r="N12" s="261">
        <v>12.68</v>
      </c>
      <c r="O12" s="234">
        <v>-0.8</v>
      </c>
      <c r="P12" s="262">
        <v>0.17499999999999999</v>
      </c>
      <c r="Q12" s="263" t="str">
        <f t="shared" si="0"/>
        <v>I A</v>
      </c>
      <c r="R12" s="256" t="s">
        <v>579</v>
      </c>
      <c r="S12" s="264" t="s">
        <v>800</v>
      </c>
      <c r="T12" s="92"/>
    </row>
    <row r="13" spans="1:20" ht="13.8">
      <c r="A13" s="251">
        <v>6</v>
      </c>
      <c r="B13" s="251"/>
      <c r="C13" s="252"/>
      <c r="D13" s="253" t="s">
        <v>769</v>
      </c>
      <c r="E13" s="254" t="s">
        <v>770</v>
      </c>
      <c r="F13" s="270" t="s">
        <v>612</v>
      </c>
      <c r="G13" s="256" t="s">
        <v>35</v>
      </c>
      <c r="H13" s="256" t="s">
        <v>36</v>
      </c>
      <c r="I13" s="256" t="s">
        <v>197</v>
      </c>
      <c r="J13" s="257"/>
      <c r="K13" s="258">
        <v>12.68</v>
      </c>
      <c r="L13" s="259">
        <v>0.3</v>
      </c>
      <c r="M13" s="260">
        <v>0.14899999999999999</v>
      </c>
      <c r="N13" s="261">
        <v>12.71</v>
      </c>
      <c r="O13" s="234">
        <v>-0.8</v>
      </c>
      <c r="P13" s="262">
        <v>0.17499999999999999</v>
      </c>
      <c r="Q13" s="263" t="str">
        <f t="shared" si="0"/>
        <v>I A</v>
      </c>
      <c r="R13" s="256" t="s">
        <v>350</v>
      </c>
      <c r="S13" s="264" t="s">
        <v>771</v>
      </c>
      <c r="T13" s="92"/>
    </row>
    <row r="14" spans="1:20" ht="13.8">
      <c r="A14" s="251">
        <v>7</v>
      </c>
      <c r="B14" s="251"/>
      <c r="C14" s="252"/>
      <c r="D14" s="253" t="s">
        <v>772</v>
      </c>
      <c r="E14" s="254" t="s">
        <v>773</v>
      </c>
      <c r="F14" s="270" t="s">
        <v>774</v>
      </c>
      <c r="G14" s="256" t="s">
        <v>35</v>
      </c>
      <c r="H14" s="256" t="s">
        <v>198</v>
      </c>
      <c r="I14" s="256" t="s">
        <v>197</v>
      </c>
      <c r="J14" s="257"/>
      <c r="K14" s="258">
        <v>12.9</v>
      </c>
      <c r="L14" s="259">
        <v>0.3</v>
      </c>
      <c r="M14" s="260">
        <v>0.23100000000000001</v>
      </c>
      <c r="N14" s="261">
        <v>12.98</v>
      </c>
      <c r="O14" s="234">
        <v>-0.8</v>
      </c>
      <c r="P14" s="262">
        <v>0.19</v>
      </c>
      <c r="Q14" s="263" t="str">
        <f t="shared" si="0"/>
        <v>I A</v>
      </c>
      <c r="R14" s="256" t="s">
        <v>775</v>
      </c>
      <c r="S14" s="264" t="s">
        <v>776</v>
      </c>
      <c r="T14" s="92"/>
    </row>
    <row r="15" spans="1:20" ht="13.8">
      <c r="A15" s="251">
        <v>8</v>
      </c>
      <c r="B15" s="251"/>
      <c r="C15" s="252"/>
      <c r="D15" s="253" t="s">
        <v>824</v>
      </c>
      <c r="E15" s="254" t="s">
        <v>825</v>
      </c>
      <c r="F15" s="270" t="s">
        <v>826</v>
      </c>
      <c r="G15" s="256" t="s">
        <v>73</v>
      </c>
      <c r="H15" s="256"/>
      <c r="I15" s="256"/>
      <c r="J15" s="257"/>
      <c r="K15" s="258">
        <v>12.93</v>
      </c>
      <c r="L15" s="234">
        <v>0.7</v>
      </c>
      <c r="M15" s="262">
        <v>0.22800000000000001</v>
      </c>
      <c r="N15" s="261">
        <v>13.26</v>
      </c>
      <c r="O15" s="234">
        <v>-0.8</v>
      </c>
      <c r="P15" s="262">
        <v>0.23899999999999999</v>
      </c>
      <c r="Q15" s="263" t="str">
        <f t="shared" si="0"/>
        <v>II A</v>
      </c>
      <c r="R15" s="256"/>
      <c r="S15" s="264"/>
      <c r="T15" s="9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"/>
  <sheetViews>
    <sheetView workbookViewId="0">
      <selection activeCell="A3" sqref="A3"/>
    </sheetView>
  </sheetViews>
  <sheetFormatPr defaultColWidth="9.109375" defaultRowHeight="13.2"/>
  <cols>
    <col min="1" max="1" width="5" style="96" customWidth="1"/>
    <col min="2" max="2" width="4.33203125" style="9" customWidth="1"/>
    <col min="3" max="3" width="3.88671875" style="96" customWidth="1"/>
    <col min="4" max="4" width="9.44140625" style="95" customWidth="1"/>
    <col min="5" max="5" width="14.44140625" style="90" customWidth="1"/>
    <col min="6" max="6" width="9.33203125" style="94" customWidth="1"/>
    <col min="7" max="7" width="14.88671875" style="90" customWidth="1"/>
    <col min="8" max="8" width="9.109375" style="90" customWidth="1"/>
    <col min="9" max="9" width="11.5546875" style="90" customWidth="1"/>
    <col min="10" max="10" width="5.44140625" style="92" customWidth="1"/>
    <col min="11" max="11" width="8.33203125" style="93" customWidth="1"/>
    <col min="12" max="12" width="4.44140625" style="92" customWidth="1"/>
    <col min="13" max="13" width="24" style="90" customWidth="1"/>
    <col min="14" max="14" width="5.88671875" style="91" hidden="1" customWidth="1"/>
    <col min="15" max="15" width="9.109375" style="90" customWidth="1"/>
    <col min="16" max="16384" width="9.109375" style="90"/>
  </cols>
  <sheetData>
    <row r="1" spans="1:14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92"/>
      <c r="N1" s="91"/>
    </row>
    <row r="2" spans="1:14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8"/>
      <c r="M2" s="8" t="s">
        <v>14</v>
      </c>
      <c r="N2" s="127"/>
    </row>
    <row r="3" spans="1:14" ht="15" customHeight="1">
      <c r="A3" s="125"/>
      <c r="C3" s="125"/>
      <c r="M3" s="16" t="s">
        <v>15</v>
      </c>
    </row>
    <row r="4" spans="1:14" ht="15.75" customHeight="1">
      <c r="B4" s="11"/>
      <c r="D4" s="124" t="s">
        <v>259</v>
      </c>
      <c r="F4" s="123"/>
      <c r="M4" s="122"/>
    </row>
    <row r="5" spans="1:14" ht="3.75" customHeight="1">
      <c r="B5" s="11"/>
    </row>
    <row r="6" spans="1:14" ht="13.8" thickBot="1">
      <c r="C6" s="121"/>
      <c r="D6" s="120"/>
      <c r="E6" s="119"/>
      <c r="F6" s="118"/>
      <c r="G6" s="117"/>
      <c r="H6" s="116"/>
    </row>
    <row r="7" spans="1:14" s="106" customFormat="1" ht="21" thickBot="1">
      <c r="A7" s="115" t="s">
        <v>60</v>
      </c>
      <c r="B7" s="46" t="s">
        <v>16</v>
      </c>
      <c r="C7" s="110" t="s">
        <v>2</v>
      </c>
      <c r="D7" s="114" t="s">
        <v>3</v>
      </c>
      <c r="E7" s="113" t="s">
        <v>4</v>
      </c>
      <c r="F7" s="111" t="s">
        <v>5</v>
      </c>
      <c r="G7" s="112" t="s">
        <v>6</v>
      </c>
      <c r="H7" s="112" t="s">
        <v>7</v>
      </c>
      <c r="I7" s="112" t="s">
        <v>8</v>
      </c>
      <c r="J7" s="111" t="s">
        <v>9</v>
      </c>
      <c r="K7" s="110" t="s">
        <v>258</v>
      </c>
      <c r="L7" s="109" t="s">
        <v>12</v>
      </c>
      <c r="M7" s="108" t="s">
        <v>13</v>
      </c>
      <c r="N7" s="107"/>
    </row>
    <row r="8" spans="1:14" ht="13.95" customHeight="1">
      <c r="A8" s="31"/>
      <c r="B8" s="31">
        <v>1</v>
      </c>
      <c r="C8" s="47">
        <v>135</v>
      </c>
      <c r="D8" s="105" t="s">
        <v>257</v>
      </c>
      <c r="E8" s="104" t="s">
        <v>256</v>
      </c>
      <c r="F8" s="103" t="s">
        <v>255</v>
      </c>
      <c r="G8" s="99" t="s">
        <v>73</v>
      </c>
      <c r="H8" s="99"/>
      <c r="I8" s="99"/>
      <c r="J8" s="102"/>
      <c r="K8" s="101">
        <v>3.1791666666666669E-3</v>
      </c>
      <c r="L8" s="100" t="str">
        <f t="shared" ref="L8:L19" si="0">IF(ISBLANK(K8),"",IF(K8&gt;0.00395833333333333,"",IF(K8&lt;=0.00288194444444444,"TSM",IF(K8&lt;=0.00298611111111111,"SM",IF(K8&lt;=0.00314814814814815,"KSM",IF(K8&lt;=0.00335648148148148,"I A",IF(K8&lt;=0.00361111111111111,"II A",IF(K8&lt;=0.00395833333333333,"III A"))))))))</f>
        <v>I A</v>
      </c>
      <c r="M8" s="99"/>
      <c r="N8" s="98" t="s">
        <v>254</v>
      </c>
    </row>
    <row r="9" spans="1:14" ht="13.95" customHeight="1">
      <c r="A9" s="31">
        <v>1</v>
      </c>
      <c r="B9" s="31">
        <v>2</v>
      </c>
      <c r="C9" s="47">
        <v>180</v>
      </c>
      <c r="D9" s="105" t="s">
        <v>253</v>
      </c>
      <c r="E9" s="104" t="s">
        <v>252</v>
      </c>
      <c r="F9" s="103" t="s">
        <v>251</v>
      </c>
      <c r="G9" s="99" t="s">
        <v>139</v>
      </c>
      <c r="H9" s="99" t="s">
        <v>88</v>
      </c>
      <c r="I9" s="99" t="s">
        <v>250</v>
      </c>
      <c r="J9" s="102">
        <v>18</v>
      </c>
      <c r="K9" s="101">
        <v>3.2065972222222218E-3</v>
      </c>
      <c r="L9" s="100" t="str">
        <f t="shared" si="0"/>
        <v>I A</v>
      </c>
      <c r="M9" s="99" t="s">
        <v>249</v>
      </c>
      <c r="N9" s="98" t="s">
        <v>167</v>
      </c>
    </row>
    <row r="10" spans="1:14" ht="13.95" customHeight="1">
      <c r="A10" s="31">
        <v>2</v>
      </c>
      <c r="B10" s="31">
        <v>3</v>
      </c>
      <c r="C10" s="47">
        <v>200</v>
      </c>
      <c r="D10" s="105" t="s">
        <v>207</v>
      </c>
      <c r="E10" s="104" t="s">
        <v>248</v>
      </c>
      <c r="F10" s="103" t="s">
        <v>247</v>
      </c>
      <c r="G10" s="99" t="s">
        <v>152</v>
      </c>
      <c r="H10" s="99" t="s">
        <v>153</v>
      </c>
      <c r="I10" s="99" t="s">
        <v>246</v>
      </c>
      <c r="J10" s="102">
        <v>14</v>
      </c>
      <c r="K10" s="101">
        <v>3.2142361111111109E-3</v>
      </c>
      <c r="L10" s="100" t="str">
        <f t="shared" si="0"/>
        <v>I A</v>
      </c>
      <c r="M10" s="99" t="s">
        <v>245</v>
      </c>
      <c r="N10" s="98" t="s">
        <v>244</v>
      </c>
    </row>
    <row r="11" spans="1:14" ht="13.95" customHeight="1">
      <c r="A11" s="31">
        <v>3</v>
      </c>
      <c r="B11" s="31">
        <v>4</v>
      </c>
      <c r="C11" s="47">
        <v>191</v>
      </c>
      <c r="D11" s="105" t="s">
        <v>243</v>
      </c>
      <c r="E11" s="104" t="s">
        <v>242</v>
      </c>
      <c r="F11" s="103" t="s">
        <v>241</v>
      </c>
      <c r="G11" s="99" t="s">
        <v>240</v>
      </c>
      <c r="H11" s="99" t="s">
        <v>203</v>
      </c>
      <c r="I11" s="99" t="s">
        <v>131</v>
      </c>
      <c r="J11" s="102" t="s">
        <v>23</v>
      </c>
      <c r="K11" s="101">
        <v>3.2864583333333335E-3</v>
      </c>
      <c r="L11" s="100" t="str">
        <f t="shared" si="0"/>
        <v>I A</v>
      </c>
      <c r="M11" s="99" t="s">
        <v>202</v>
      </c>
      <c r="N11" s="98" t="s">
        <v>167</v>
      </c>
    </row>
    <row r="12" spans="1:14" ht="13.95" customHeight="1">
      <c r="A12" s="31">
        <v>4</v>
      </c>
      <c r="B12" s="31">
        <v>5</v>
      </c>
      <c r="C12" s="47">
        <v>157</v>
      </c>
      <c r="D12" s="105" t="s">
        <v>239</v>
      </c>
      <c r="E12" s="104" t="s">
        <v>238</v>
      </c>
      <c r="F12" s="103" t="s">
        <v>237</v>
      </c>
      <c r="G12" s="99" t="s">
        <v>21</v>
      </c>
      <c r="H12" s="99" t="s">
        <v>22</v>
      </c>
      <c r="I12" s="99" t="s">
        <v>236</v>
      </c>
      <c r="J12" s="102">
        <v>11</v>
      </c>
      <c r="K12" s="101">
        <v>3.3371527777777779E-3</v>
      </c>
      <c r="L12" s="100" t="str">
        <f t="shared" si="0"/>
        <v>I A</v>
      </c>
      <c r="M12" s="99" t="s">
        <v>235</v>
      </c>
      <c r="N12" s="98" t="s">
        <v>234</v>
      </c>
    </row>
    <row r="13" spans="1:14" ht="13.95" customHeight="1">
      <c r="A13" s="31">
        <v>5</v>
      </c>
      <c r="B13" s="31">
        <v>6</v>
      </c>
      <c r="C13" s="47">
        <v>196</v>
      </c>
      <c r="D13" s="105" t="s">
        <v>233</v>
      </c>
      <c r="E13" s="104" t="s">
        <v>232</v>
      </c>
      <c r="F13" s="103" t="s">
        <v>231</v>
      </c>
      <c r="G13" s="99" t="s">
        <v>230</v>
      </c>
      <c r="H13" s="99" t="s">
        <v>67</v>
      </c>
      <c r="I13" s="99"/>
      <c r="J13" s="102">
        <v>9</v>
      </c>
      <c r="K13" s="101">
        <v>3.5153935185185184E-3</v>
      </c>
      <c r="L13" s="100" t="str">
        <f t="shared" si="0"/>
        <v>II A</v>
      </c>
      <c r="M13" s="99" t="s">
        <v>229</v>
      </c>
      <c r="N13" s="98" t="s">
        <v>228</v>
      </c>
    </row>
    <row r="14" spans="1:14" ht="13.95" customHeight="1">
      <c r="A14" s="31">
        <v>6</v>
      </c>
      <c r="B14" s="31">
        <v>7</v>
      </c>
      <c r="C14" s="47">
        <v>189</v>
      </c>
      <c r="D14" s="105" t="s">
        <v>227</v>
      </c>
      <c r="E14" s="104" t="s">
        <v>226</v>
      </c>
      <c r="F14" s="103" t="s">
        <v>225</v>
      </c>
      <c r="G14" s="99" t="s">
        <v>224</v>
      </c>
      <c r="H14" s="99" t="s">
        <v>223</v>
      </c>
      <c r="I14" s="99" t="s">
        <v>222</v>
      </c>
      <c r="J14" s="102">
        <v>8</v>
      </c>
      <c r="K14" s="101">
        <v>3.5865740740740736E-3</v>
      </c>
      <c r="L14" s="100" t="str">
        <f t="shared" si="0"/>
        <v>II A</v>
      </c>
      <c r="M14" s="99" t="s">
        <v>221</v>
      </c>
      <c r="N14" s="98" t="s">
        <v>220</v>
      </c>
    </row>
    <row r="15" spans="1:14" ht="13.95" customHeight="1">
      <c r="A15" s="31">
        <v>7</v>
      </c>
      <c r="B15" s="31">
        <v>8</v>
      </c>
      <c r="C15" s="47">
        <v>183</v>
      </c>
      <c r="D15" s="105" t="s">
        <v>219</v>
      </c>
      <c r="E15" s="104" t="s">
        <v>218</v>
      </c>
      <c r="F15" s="103" t="s">
        <v>217</v>
      </c>
      <c r="G15" s="99" t="s">
        <v>216</v>
      </c>
      <c r="H15" s="99" t="s">
        <v>215</v>
      </c>
      <c r="I15" s="99" t="s">
        <v>214</v>
      </c>
      <c r="J15" s="102">
        <v>7</v>
      </c>
      <c r="K15" s="101">
        <v>3.6606481481481486E-3</v>
      </c>
      <c r="L15" s="100" t="str">
        <f t="shared" si="0"/>
        <v>III A</v>
      </c>
      <c r="M15" s="99" t="s">
        <v>213</v>
      </c>
      <c r="N15" s="98" t="s">
        <v>212</v>
      </c>
    </row>
    <row r="16" spans="1:14" ht="13.95" customHeight="1">
      <c r="A16" s="31">
        <v>8</v>
      </c>
      <c r="B16" s="31">
        <v>9</v>
      </c>
      <c r="C16" s="47">
        <v>197</v>
      </c>
      <c r="D16" s="105" t="s">
        <v>211</v>
      </c>
      <c r="E16" s="104" t="s">
        <v>210</v>
      </c>
      <c r="F16" s="103" t="s">
        <v>209</v>
      </c>
      <c r="G16" s="99" t="s">
        <v>181</v>
      </c>
      <c r="H16" s="99" t="s">
        <v>67</v>
      </c>
      <c r="I16" s="99"/>
      <c r="J16" s="102">
        <v>6</v>
      </c>
      <c r="K16" s="101">
        <v>3.6850694444444444E-3</v>
      </c>
      <c r="L16" s="100" t="str">
        <f t="shared" si="0"/>
        <v>III A</v>
      </c>
      <c r="M16" s="99" t="s">
        <v>208</v>
      </c>
      <c r="N16" s="98" t="s">
        <v>167</v>
      </c>
    </row>
    <row r="17" spans="1:14" ht="13.95" customHeight="1">
      <c r="A17" s="31">
        <v>9</v>
      </c>
      <c r="B17" s="31">
        <v>10</v>
      </c>
      <c r="C17" s="47">
        <v>192</v>
      </c>
      <c r="D17" s="105" t="s">
        <v>207</v>
      </c>
      <c r="E17" s="104" t="s">
        <v>206</v>
      </c>
      <c r="F17" s="103" t="s">
        <v>205</v>
      </c>
      <c r="G17" s="99" t="s">
        <v>204</v>
      </c>
      <c r="H17" s="99" t="s">
        <v>203</v>
      </c>
      <c r="I17" s="99" t="s">
        <v>131</v>
      </c>
      <c r="J17" s="102" t="s">
        <v>23</v>
      </c>
      <c r="K17" s="101">
        <v>3.6853009259259256E-3</v>
      </c>
      <c r="L17" s="100" t="str">
        <f t="shared" si="0"/>
        <v>III A</v>
      </c>
      <c r="M17" s="99" t="s">
        <v>202</v>
      </c>
      <c r="N17" s="98" t="s">
        <v>167</v>
      </c>
    </row>
    <row r="18" spans="1:14" ht="13.95" customHeight="1">
      <c r="A18" s="31">
        <v>10</v>
      </c>
      <c r="B18" s="31">
        <v>11</v>
      </c>
      <c r="C18" s="47">
        <v>179</v>
      </c>
      <c r="D18" s="105" t="s">
        <v>201</v>
      </c>
      <c r="E18" s="104" t="s">
        <v>200</v>
      </c>
      <c r="F18" s="103" t="s">
        <v>199</v>
      </c>
      <c r="G18" s="99" t="s">
        <v>35</v>
      </c>
      <c r="H18" s="99" t="s">
        <v>198</v>
      </c>
      <c r="I18" s="99" t="s">
        <v>197</v>
      </c>
      <c r="J18" s="102">
        <v>5</v>
      </c>
      <c r="K18" s="101">
        <v>3.7050925925925927E-3</v>
      </c>
      <c r="L18" s="100" t="str">
        <f t="shared" si="0"/>
        <v>III A</v>
      </c>
      <c r="M18" s="99" t="s">
        <v>196</v>
      </c>
      <c r="N18" s="98" t="s">
        <v>195</v>
      </c>
    </row>
    <row r="19" spans="1:14" ht="13.95" customHeight="1">
      <c r="A19" s="31">
        <v>11</v>
      </c>
      <c r="B19" s="31">
        <v>12</v>
      </c>
      <c r="C19" s="47">
        <v>185</v>
      </c>
      <c r="D19" s="105" t="s">
        <v>40</v>
      </c>
      <c r="E19" s="104" t="s">
        <v>194</v>
      </c>
      <c r="F19" s="103" t="s">
        <v>193</v>
      </c>
      <c r="G19" s="99" t="s">
        <v>192</v>
      </c>
      <c r="H19" s="99" t="s">
        <v>191</v>
      </c>
      <c r="I19" s="99" t="s">
        <v>190</v>
      </c>
      <c r="J19" s="102">
        <v>4</v>
      </c>
      <c r="K19" s="101">
        <v>3.9680555555555554E-3</v>
      </c>
      <c r="L19" s="100" t="str">
        <f t="shared" si="0"/>
        <v/>
      </c>
      <c r="M19" s="99" t="s">
        <v>189</v>
      </c>
      <c r="N19" s="98" t="s">
        <v>167</v>
      </c>
    </row>
    <row r="20" spans="1:14" ht="14.4">
      <c r="E20" s="9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2" sqref="A2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3.88671875" style="96" customWidth="1"/>
    <col min="4" max="4" width="9.44140625" style="95" customWidth="1"/>
    <col min="5" max="5" width="14.109375" style="90" customWidth="1"/>
    <col min="6" max="6" width="9.33203125" style="94" customWidth="1"/>
    <col min="7" max="7" width="13.109375" style="90" bestFit="1" customWidth="1"/>
    <col min="8" max="8" width="9.33203125" style="90" customWidth="1"/>
    <col min="9" max="9" width="11.5546875" style="90" customWidth="1"/>
    <col min="10" max="10" width="5.6640625" style="92" customWidth="1"/>
    <col min="11" max="11" width="8.6640625" style="93" customWidth="1"/>
    <col min="12" max="12" width="4.44140625" style="92" customWidth="1"/>
    <col min="13" max="13" width="27.5546875" style="90" customWidth="1"/>
    <col min="14" max="14" width="5.88671875" style="139" hidden="1" customWidth="1"/>
    <col min="15" max="15" width="6.88671875" style="90" hidden="1" customWidth="1"/>
    <col min="16" max="16384" width="9.109375" style="90"/>
  </cols>
  <sheetData>
    <row r="1" spans="1:14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92"/>
      <c r="N1" s="139"/>
    </row>
    <row r="2" spans="1:14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8"/>
      <c r="M2" s="8" t="s">
        <v>14</v>
      </c>
      <c r="N2" s="140"/>
    </row>
    <row r="3" spans="1:14" ht="15" customHeight="1">
      <c r="A3" s="125"/>
      <c r="C3" s="125"/>
      <c r="M3" s="16" t="s">
        <v>15</v>
      </c>
    </row>
    <row r="4" spans="1:14" ht="15.75" customHeight="1">
      <c r="B4" s="11"/>
      <c r="D4" s="124" t="s">
        <v>260</v>
      </c>
      <c r="F4" s="123"/>
      <c r="M4" s="122"/>
    </row>
    <row r="5" spans="1:14" ht="3.75" customHeight="1">
      <c r="B5" s="11"/>
      <c r="I5" s="141"/>
      <c r="J5" s="141"/>
      <c r="K5" s="141">
        <v>1.1574074074074073E-5</v>
      </c>
    </row>
    <row r="6" spans="1:14" ht="13.8" thickBot="1">
      <c r="C6" s="121"/>
      <c r="D6" s="120"/>
      <c r="E6" s="119">
        <v>1</v>
      </c>
      <c r="F6" s="118" t="s">
        <v>261</v>
      </c>
      <c r="G6" s="117">
        <v>2</v>
      </c>
      <c r="H6" s="116"/>
    </row>
    <row r="7" spans="1:14" s="106" customFormat="1" ht="24.75" customHeight="1" thickBot="1">
      <c r="A7" s="115" t="s">
        <v>60</v>
      </c>
      <c r="B7" s="46" t="s">
        <v>16</v>
      </c>
      <c r="C7" s="142" t="s">
        <v>2</v>
      </c>
      <c r="D7" s="114" t="s">
        <v>3</v>
      </c>
      <c r="E7" s="113" t="s">
        <v>4</v>
      </c>
      <c r="F7" s="111" t="s">
        <v>5</v>
      </c>
      <c r="G7" s="112" t="s">
        <v>6</v>
      </c>
      <c r="H7" s="112" t="s">
        <v>7</v>
      </c>
      <c r="I7" s="112" t="s">
        <v>8</v>
      </c>
      <c r="J7" s="111" t="s">
        <v>9</v>
      </c>
      <c r="K7" s="110" t="s">
        <v>258</v>
      </c>
      <c r="L7" s="109" t="s">
        <v>12</v>
      </c>
      <c r="M7" s="108" t="s">
        <v>13</v>
      </c>
      <c r="N7" s="127"/>
    </row>
    <row r="8" spans="1:14" ht="13.95" customHeight="1">
      <c r="A8" s="31">
        <v>1</v>
      </c>
      <c r="B8" s="31"/>
      <c r="C8" s="47">
        <v>188</v>
      </c>
      <c r="D8" s="105" t="s">
        <v>262</v>
      </c>
      <c r="E8" s="104" t="s">
        <v>263</v>
      </c>
      <c r="F8" s="103" t="s">
        <v>264</v>
      </c>
      <c r="G8" s="99" t="s">
        <v>188</v>
      </c>
      <c r="H8" s="99" t="s">
        <v>203</v>
      </c>
      <c r="I8" s="99" t="s">
        <v>131</v>
      </c>
      <c r="J8" s="143" t="s">
        <v>23</v>
      </c>
      <c r="K8" s="144">
        <v>2.9795138888888888E-3</v>
      </c>
      <c r="L8" s="145" t="str">
        <f t="shared" ref="L8:L17" si="0">IF(ISBLANK(K8),"",IF(K8&gt;0.00353009259259259,"",IF(K8&lt;=0.00253472222222222,"TSM",IF(K8&lt;=0.00261574074074074,"SM",IF(K8&lt;=0.00273148148148148,"KSM",IF(K8&lt;=0.00289351851851852,"I A",IF(K8&lt;=0.00318287037037037,"II A",IF(K8&lt;=0.00353009259259259,"III A"))))))))</f>
        <v>II A</v>
      </c>
      <c r="M8" s="99" t="s">
        <v>202</v>
      </c>
      <c r="N8" s="98" t="s">
        <v>265</v>
      </c>
    </row>
    <row r="9" spans="1:14" ht="13.95" customHeight="1">
      <c r="A9" s="31">
        <v>2</v>
      </c>
      <c r="B9" s="31"/>
      <c r="C9" s="47">
        <v>183</v>
      </c>
      <c r="D9" s="105" t="s">
        <v>266</v>
      </c>
      <c r="E9" s="104" t="s">
        <v>267</v>
      </c>
      <c r="F9" s="103" t="s">
        <v>268</v>
      </c>
      <c r="G9" s="99" t="s">
        <v>224</v>
      </c>
      <c r="H9" s="99" t="s">
        <v>223</v>
      </c>
      <c r="I9" s="99" t="s">
        <v>222</v>
      </c>
      <c r="J9" s="143"/>
      <c r="K9" s="144">
        <v>3.0556712962962959E-3</v>
      </c>
      <c r="L9" s="145" t="str">
        <f t="shared" si="0"/>
        <v>II A</v>
      </c>
      <c r="M9" s="99" t="s">
        <v>269</v>
      </c>
      <c r="N9" s="98" t="s">
        <v>270</v>
      </c>
    </row>
    <row r="10" spans="1:14" ht="13.95" customHeight="1">
      <c r="A10" s="31">
        <v>3</v>
      </c>
      <c r="B10" s="31"/>
      <c r="C10" s="47">
        <v>193</v>
      </c>
      <c r="D10" s="105" t="s">
        <v>84</v>
      </c>
      <c r="E10" s="104" t="s">
        <v>271</v>
      </c>
      <c r="F10" s="103" t="s">
        <v>272</v>
      </c>
      <c r="G10" s="99" t="s">
        <v>95</v>
      </c>
      <c r="H10" s="99" t="s">
        <v>67</v>
      </c>
      <c r="I10" s="99"/>
      <c r="J10" s="143"/>
      <c r="K10" s="144">
        <v>3.0734953703703705E-3</v>
      </c>
      <c r="L10" s="145" t="str">
        <f t="shared" si="0"/>
        <v>II A</v>
      </c>
      <c r="M10" s="99" t="s">
        <v>273</v>
      </c>
      <c r="N10" s="98" t="s">
        <v>274</v>
      </c>
    </row>
    <row r="11" spans="1:14" ht="13.95" customHeight="1">
      <c r="A11" s="31">
        <v>4</v>
      </c>
      <c r="B11" s="31"/>
      <c r="C11" s="47">
        <v>155</v>
      </c>
      <c r="D11" s="105" t="s">
        <v>275</v>
      </c>
      <c r="E11" s="104" t="s">
        <v>276</v>
      </c>
      <c r="F11" s="103" t="s">
        <v>277</v>
      </c>
      <c r="G11" s="99" t="s">
        <v>21</v>
      </c>
      <c r="H11" s="99" t="s">
        <v>22</v>
      </c>
      <c r="I11" s="99" t="s">
        <v>29</v>
      </c>
      <c r="J11" s="143"/>
      <c r="K11" s="144">
        <v>3.094097222222222E-3</v>
      </c>
      <c r="L11" s="145" t="str">
        <f t="shared" si="0"/>
        <v>II A</v>
      </c>
      <c r="M11" s="99" t="s">
        <v>278</v>
      </c>
      <c r="N11" s="98" t="s">
        <v>279</v>
      </c>
    </row>
    <row r="12" spans="1:14" ht="13.95" customHeight="1">
      <c r="A12" s="31">
        <v>5</v>
      </c>
      <c r="B12" s="31"/>
      <c r="C12" s="47">
        <v>187</v>
      </c>
      <c r="D12" s="105" t="s">
        <v>280</v>
      </c>
      <c r="E12" s="104" t="s">
        <v>281</v>
      </c>
      <c r="F12" s="103" t="s">
        <v>282</v>
      </c>
      <c r="G12" s="99" t="s">
        <v>283</v>
      </c>
      <c r="H12" s="99" t="s">
        <v>203</v>
      </c>
      <c r="I12" s="99"/>
      <c r="J12" s="143" t="s">
        <v>23</v>
      </c>
      <c r="K12" s="144">
        <v>3.1844907407407408E-3</v>
      </c>
      <c r="L12" s="145" t="str">
        <f t="shared" si="0"/>
        <v>III A</v>
      </c>
      <c r="M12" s="99" t="s">
        <v>202</v>
      </c>
      <c r="N12" s="98" t="s">
        <v>284</v>
      </c>
    </row>
    <row r="13" spans="1:14" ht="13.95" customHeight="1">
      <c r="A13" s="31">
        <v>6</v>
      </c>
      <c r="B13" s="31"/>
      <c r="C13" s="47">
        <v>162</v>
      </c>
      <c r="D13" s="105" t="s">
        <v>285</v>
      </c>
      <c r="E13" s="104" t="s">
        <v>286</v>
      </c>
      <c r="F13" s="103" t="s">
        <v>287</v>
      </c>
      <c r="G13" s="99" t="s">
        <v>35</v>
      </c>
      <c r="H13" s="99" t="s">
        <v>36</v>
      </c>
      <c r="I13" s="99"/>
      <c r="J13" s="143"/>
      <c r="K13" s="144">
        <v>3.2153935185185185E-3</v>
      </c>
      <c r="L13" s="145" t="str">
        <f t="shared" si="0"/>
        <v>III A</v>
      </c>
      <c r="M13" s="99" t="s">
        <v>288</v>
      </c>
      <c r="N13" s="98" t="s">
        <v>289</v>
      </c>
    </row>
    <row r="14" spans="1:14" ht="13.95" customHeight="1">
      <c r="A14" s="31">
        <v>7</v>
      </c>
      <c r="B14" s="31"/>
      <c r="C14" s="47">
        <v>189</v>
      </c>
      <c r="D14" s="105" t="s">
        <v>290</v>
      </c>
      <c r="E14" s="104" t="s">
        <v>291</v>
      </c>
      <c r="F14" s="103" t="s">
        <v>292</v>
      </c>
      <c r="G14" s="99" t="s">
        <v>188</v>
      </c>
      <c r="H14" s="99" t="s">
        <v>203</v>
      </c>
      <c r="I14" s="99"/>
      <c r="J14" s="143" t="s">
        <v>23</v>
      </c>
      <c r="K14" s="144">
        <v>3.2642361111111114E-3</v>
      </c>
      <c r="L14" s="145" t="str">
        <f t="shared" si="0"/>
        <v>III A</v>
      </c>
      <c r="M14" s="99" t="s">
        <v>202</v>
      </c>
      <c r="N14" s="98" t="s">
        <v>167</v>
      </c>
    </row>
    <row r="15" spans="1:14" ht="13.95" customHeight="1">
      <c r="A15" s="31">
        <v>8</v>
      </c>
      <c r="B15" s="31"/>
      <c r="C15" s="47">
        <v>148</v>
      </c>
      <c r="D15" s="105" t="s">
        <v>293</v>
      </c>
      <c r="E15" s="104" t="s">
        <v>294</v>
      </c>
      <c r="F15" s="103" t="s">
        <v>295</v>
      </c>
      <c r="G15" s="99" t="s">
        <v>296</v>
      </c>
      <c r="H15" s="99" t="s">
        <v>297</v>
      </c>
      <c r="I15" s="99" t="s">
        <v>298</v>
      </c>
      <c r="J15" s="143"/>
      <c r="K15" s="144">
        <v>3.3298611111111111E-3</v>
      </c>
      <c r="L15" s="145" t="str">
        <f t="shared" si="0"/>
        <v>III A</v>
      </c>
      <c r="M15" s="99" t="s">
        <v>299</v>
      </c>
      <c r="N15" s="98" t="s">
        <v>300</v>
      </c>
    </row>
    <row r="16" spans="1:14" ht="13.95" customHeight="1">
      <c r="A16" s="31"/>
      <c r="B16" s="31"/>
      <c r="C16" s="47">
        <v>153</v>
      </c>
      <c r="D16" s="105" t="s">
        <v>293</v>
      </c>
      <c r="E16" s="104" t="s">
        <v>301</v>
      </c>
      <c r="F16" s="103" t="s">
        <v>302</v>
      </c>
      <c r="G16" s="99" t="s">
        <v>102</v>
      </c>
      <c r="H16" s="99" t="s">
        <v>22</v>
      </c>
      <c r="I16" s="99" t="s">
        <v>29</v>
      </c>
      <c r="J16" s="143" t="s">
        <v>23</v>
      </c>
      <c r="K16" s="144" t="s">
        <v>303</v>
      </c>
      <c r="L16" s="145" t="str">
        <f t="shared" si="0"/>
        <v/>
      </c>
      <c r="M16" s="99" t="s">
        <v>278</v>
      </c>
      <c r="N16" s="98" t="s">
        <v>304</v>
      </c>
    </row>
    <row r="17" spans="1:15">
      <c r="L17" s="92" t="str">
        <f t="shared" si="0"/>
        <v/>
      </c>
    </row>
    <row r="18" spans="1:15" ht="13.8" thickBot="1">
      <c r="C18" s="121"/>
      <c r="D18" s="120"/>
      <c r="E18" s="119">
        <v>2</v>
      </c>
      <c r="F18" s="118" t="s">
        <v>261</v>
      </c>
      <c r="G18" s="117">
        <v>2</v>
      </c>
      <c r="H18" s="116"/>
    </row>
    <row r="19" spans="1:15" s="106" customFormat="1" ht="24.75" customHeight="1" thickBot="1">
      <c r="A19" s="115" t="s">
        <v>60</v>
      </c>
      <c r="B19" s="46" t="s">
        <v>16</v>
      </c>
      <c r="C19" s="142" t="s">
        <v>2</v>
      </c>
      <c r="D19" s="114" t="s">
        <v>3</v>
      </c>
      <c r="E19" s="113" t="s">
        <v>4</v>
      </c>
      <c r="F19" s="111" t="s">
        <v>5</v>
      </c>
      <c r="G19" s="112" t="s">
        <v>6</v>
      </c>
      <c r="H19" s="112" t="s">
        <v>7</v>
      </c>
      <c r="I19" s="112" t="s">
        <v>8</v>
      </c>
      <c r="J19" s="111" t="s">
        <v>9</v>
      </c>
      <c r="K19" s="110" t="s">
        <v>258</v>
      </c>
      <c r="L19" s="109" t="s">
        <v>12</v>
      </c>
      <c r="M19" s="108" t="s">
        <v>13</v>
      </c>
      <c r="N19" s="127"/>
    </row>
    <row r="20" spans="1:15" ht="13.95" customHeight="1">
      <c r="A20" s="31">
        <v>1</v>
      </c>
      <c r="B20" s="31"/>
      <c r="C20" s="47">
        <v>181</v>
      </c>
      <c r="D20" s="105" t="s">
        <v>305</v>
      </c>
      <c r="E20" s="104" t="s">
        <v>306</v>
      </c>
      <c r="F20" s="103" t="s">
        <v>307</v>
      </c>
      <c r="G20" s="99" t="s">
        <v>224</v>
      </c>
      <c r="H20" s="99" t="s">
        <v>223</v>
      </c>
      <c r="I20" s="99" t="s">
        <v>222</v>
      </c>
      <c r="J20" s="143"/>
      <c r="K20" s="144">
        <v>2.7428240740740742E-3</v>
      </c>
      <c r="L20" s="145" t="str">
        <f t="shared" ref="L20:L28" si="1">IF(ISBLANK(K20),"",IF(K20&gt;0.00353009259259259,"",IF(K20&lt;=0.00253472222222222,"TSM",IF(K20&lt;=0.00261574074074074,"SM",IF(K20&lt;=0.00273148148148148,"KSM",IF(K20&lt;=0.00289351851851852,"I A",IF(K20&lt;=0.00318287037037037,"II A",IF(K20&lt;=0.00353009259259259,"III A"))))))))</f>
        <v>I A</v>
      </c>
      <c r="M20" s="99" t="s">
        <v>308</v>
      </c>
      <c r="N20" s="98" t="s">
        <v>167</v>
      </c>
      <c r="O20" s="98" t="s">
        <v>309</v>
      </c>
    </row>
    <row r="21" spans="1:15" ht="13.95" customHeight="1">
      <c r="A21" s="31">
        <v>2</v>
      </c>
      <c r="B21" s="31"/>
      <c r="C21" s="47">
        <v>133</v>
      </c>
      <c r="D21" s="105" t="s">
        <v>310</v>
      </c>
      <c r="E21" s="104" t="s">
        <v>311</v>
      </c>
      <c r="F21" s="103" t="s">
        <v>312</v>
      </c>
      <c r="G21" s="99" t="s">
        <v>73</v>
      </c>
      <c r="H21" s="99"/>
      <c r="I21" s="99"/>
      <c r="J21" s="143"/>
      <c r="K21" s="144">
        <v>2.7493055555555556E-3</v>
      </c>
      <c r="L21" s="145" t="str">
        <f t="shared" si="1"/>
        <v>I A</v>
      </c>
      <c r="M21" s="99"/>
      <c r="N21" s="98"/>
    </row>
    <row r="22" spans="1:15" ht="13.95" customHeight="1">
      <c r="A22" s="31">
        <v>3</v>
      </c>
      <c r="B22" s="31"/>
      <c r="C22" s="47">
        <v>139</v>
      </c>
      <c r="D22" s="105" t="s">
        <v>293</v>
      </c>
      <c r="E22" s="104" t="s">
        <v>313</v>
      </c>
      <c r="F22" s="103" t="s">
        <v>314</v>
      </c>
      <c r="G22" s="99" t="s">
        <v>315</v>
      </c>
      <c r="H22" s="99" t="s">
        <v>316</v>
      </c>
      <c r="I22" s="99" t="s">
        <v>317</v>
      </c>
      <c r="J22" s="143"/>
      <c r="K22" s="144">
        <v>2.8269675925925927E-3</v>
      </c>
      <c r="L22" s="145" t="str">
        <f t="shared" si="1"/>
        <v>I A</v>
      </c>
      <c r="M22" s="99" t="s">
        <v>318</v>
      </c>
      <c r="N22" s="98" t="s">
        <v>319</v>
      </c>
    </row>
    <row r="23" spans="1:15" ht="13.95" customHeight="1">
      <c r="A23" s="31">
        <v>4</v>
      </c>
      <c r="B23" s="31"/>
      <c r="C23" s="47">
        <v>173</v>
      </c>
      <c r="D23" s="105" t="s">
        <v>293</v>
      </c>
      <c r="E23" s="104" t="s">
        <v>320</v>
      </c>
      <c r="F23" s="103" t="s">
        <v>321</v>
      </c>
      <c r="G23" s="99" t="s">
        <v>43</v>
      </c>
      <c r="H23" s="99" t="s">
        <v>44</v>
      </c>
      <c r="I23" s="99"/>
      <c r="J23" s="143"/>
      <c r="K23" s="144">
        <v>2.8489583333333336E-3</v>
      </c>
      <c r="L23" s="145" t="str">
        <f t="shared" si="1"/>
        <v>I A</v>
      </c>
      <c r="M23" s="99" t="s">
        <v>45</v>
      </c>
      <c r="N23" s="98" t="s">
        <v>322</v>
      </c>
    </row>
    <row r="24" spans="1:15" ht="13.95" customHeight="1">
      <c r="A24" s="31">
        <v>5</v>
      </c>
      <c r="B24" s="31"/>
      <c r="C24" s="47">
        <v>178</v>
      </c>
      <c r="D24" s="105" t="s">
        <v>323</v>
      </c>
      <c r="E24" s="104" t="s">
        <v>324</v>
      </c>
      <c r="F24" s="103" t="s">
        <v>325</v>
      </c>
      <c r="G24" s="99" t="s">
        <v>326</v>
      </c>
      <c r="H24" s="99" t="s">
        <v>327</v>
      </c>
      <c r="I24" s="99"/>
      <c r="J24" s="143"/>
      <c r="K24" s="144">
        <v>2.9429398148148149E-3</v>
      </c>
      <c r="L24" s="145" t="str">
        <f t="shared" si="1"/>
        <v>II A</v>
      </c>
      <c r="M24" s="99" t="s">
        <v>328</v>
      </c>
      <c r="N24" s="98" t="s">
        <v>329</v>
      </c>
    </row>
    <row r="25" spans="1:15" ht="13.95" customHeight="1">
      <c r="A25" s="31">
        <v>6</v>
      </c>
      <c r="B25" s="31"/>
      <c r="C25" s="47">
        <v>169</v>
      </c>
      <c r="D25" s="105" t="s">
        <v>330</v>
      </c>
      <c r="E25" s="104" t="s">
        <v>331</v>
      </c>
      <c r="F25" s="103" t="s">
        <v>332</v>
      </c>
      <c r="G25" s="99" t="s">
        <v>333</v>
      </c>
      <c r="H25" s="99" t="s">
        <v>334</v>
      </c>
      <c r="I25" s="99"/>
      <c r="J25" s="143"/>
      <c r="K25" s="144">
        <v>3.0149305555555554E-3</v>
      </c>
      <c r="L25" s="145" t="str">
        <f t="shared" si="1"/>
        <v>II A</v>
      </c>
      <c r="M25" s="99" t="s">
        <v>335</v>
      </c>
      <c r="N25" s="98" t="s">
        <v>336</v>
      </c>
    </row>
    <row r="26" spans="1:15" ht="13.95" customHeight="1">
      <c r="A26" s="31">
        <v>7</v>
      </c>
      <c r="B26" s="31"/>
      <c r="C26" s="47">
        <v>198</v>
      </c>
      <c r="D26" s="105" t="s">
        <v>337</v>
      </c>
      <c r="E26" s="104" t="s">
        <v>338</v>
      </c>
      <c r="F26" s="103" t="s">
        <v>339</v>
      </c>
      <c r="G26" s="99" t="s">
        <v>152</v>
      </c>
      <c r="H26" s="99" t="s">
        <v>153</v>
      </c>
      <c r="I26" s="99" t="s">
        <v>340</v>
      </c>
      <c r="J26" s="143"/>
      <c r="K26" s="144">
        <v>3.048263888888889E-3</v>
      </c>
      <c r="L26" s="145" t="str">
        <f t="shared" si="1"/>
        <v>II A</v>
      </c>
      <c r="M26" s="99" t="s">
        <v>341</v>
      </c>
      <c r="N26" s="98" t="s">
        <v>342</v>
      </c>
    </row>
    <row r="27" spans="1:15" ht="13.95" customHeight="1">
      <c r="A27" s="31">
        <v>8</v>
      </c>
      <c r="B27" s="31"/>
      <c r="C27" s="47">
        <v>156</v>
      </c>
      <c r="D27" s="105" t="s">
        <v>262</v>
      </c>
      <c r="E27" s="104" t="s">
        <v>343</v>
      </c>
      <c r="F27" s="103" t="s">
        <v>344</v>
      </c>
      <c r="G27" s="99" t="s">
        <v>21</v>
      </c>
      <c r="H27" s="99" t="s">
        <v>22</v>
      </c>
      <c r="I27" s="99" t="s">
        <v>236</v>
      </c>
      <c r="J27" s="143"/>
      <c r="K27" s="144">
        <v>3.0944444444444448E-3</v>
      </c>
      <c r="L27" s="145" t="str">
        <f t="shared" si="1"/>
        <v>II A</v>
      </c>
      <c r="M27" s="99" t="s">
        <v>345</v>
      </c>
      <c r="N27" s="98" t="s">
        <v>346</v>
      </c>
    </row>
    <row r="28" spans="1:15" ht="13.95" customHeight="1">
      <c r="A28" s="31">
        <v>9</v>
      </c>
      <c r="B28" s="31"/>
      <c r="C28" s="47">
        <v>163</v>
      </c>
      <c r="D28" s="105" t="s">
        <v>347</v>
      </c>
      <c r="E28" s="104" t="s">
        <v>348</v>
      </c>
      <c r="F28" s="103" t="s">
        <v>349</v>
      </c>
      <c r="G28" s="99" t="s">
        <v>35</v>
      </c>
      <c r="H28" s="99" t="s">
        <v>198</v>
      </c>
      <c r="I28" s="99" t="s">
        <v>197</v>
      </c>
      <c r="J28" s="143"/>
      <c r="K28" s="144">
        <v>3.1733796296296297E-3</v>
      </c>
      <c r="L28" s="145" t="str">
        <f t="shared" si="1"/>
        <v>II A</v>
      </c>
      <c r="M28" s="99" t="s">
        <v>350</v>
      </c>
      <c r="N28" s="98" t="s">
        <v>351</v>
      </c>
    </row>
    <row r="30" spans="1:15" ht="14.4">
      <c r="E30" s="9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7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customWidth="1"/>
    <col min="3" max="3" width="3.88671875" style="96" customWidth="1"/>
    <col min="4" max="4" width="9.44140625" style="95" customWidth="1"/>
    <col min="5" max="5" width="14.109375" style="90" customWidth="1"/>
    <col min="6" max="6" width="9.33203125" style="94" customWidth="1"/>
    <col min="7" max="7" width="13.109375" style="90" bestFit="1" customWidth="1"/>
    <col min="8" max="8" width="9.33203125" style="90" customWidth="1"/>
    <col min="9" max="9" width="11.5546875" style="90" customWidth="1"/>
    <col min="10" max="10" width="5.6640625" style="92" customWidth="1"/>
    <col min="11" max="11" width="8.6640625" style="93" customWidth="1"/>
    <col min="12" max="12" width="4.44140625" style="92" customWidth="1"/>
    <col min="13" max="13" width="27.5546875" style="90" customWidth="1"/>
    <col min="14" max="14" width="5.88671875" style="139" hidden="1" customWidth="1"/>
    <col min="15" max="15" width="6.88671875" style="90" hidden="1" customWidth="1"/>
    <col min="16" max="16384" width="9.109375" style="90"/>
  </cols>
  <sheetData>
    <row r="1" spans="1:15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92"/>
      <c r="N1" s="139"/>
    </row>
    <row r="2" spans="1:15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8"/>
      <c r="M2" s="8" t="s">
        <v>14</v>
      </c>
      <c r="N2" s="140"/>
    </row>
    <row r="3" spans="1:15" ht="15" customHeight="1">
      <c r="A3" s="125"/>
      <c r="C3" s="125"/>
      <c r="M3" s="16" t="s">
        <v>15</v>
      </c>
    </row>
    <row r="4" spans="1:15" ht="15.75" customHeight="1">
      <c r="B4" s="11"/>
      <c r="D4" s="124" t="s">
        <v>260</v>
      </c>
      <c r="F4" s="123"/>
      <c r="M4" s="122"/>
    </row>
    <row r="5" spans="1:15" ht="3.75" customHeight="1">
      <c r="B5" s="11"/>
      <c r="I5" s="141"/>
      <c r="J5" s="141"/>
      <c r="K5" s="141">
        <v>1.1574074074074073E-5</v>
      </c>
    </row>
    <row r="6" spans="1:15" ht="13.8" thickBot="1">
      <c r="C6" s="121"/>
      <c r="D6" s="120"/>
      <c r="E6" s="119"/>
      <c r="F6" s="118" t="s">
        <v>352</v>
      </c>
      <c r="G6" s="117"/>
      <c r="H6" s="116"/>
    </row>
    <row r="7" spans="1:15" s="106" customFormat="1" ht="24.75" customHeight="1" thickBot="1">
      <c r="A7" s="115" t="s">
        <v>60</v>
      </c>
      <c r="B7" s="46" t="s">
        <v>16</v>
      </c>
      <c r="C7" s="142" t="s">
        <v>2</v>
      </c>
      <c r="D7" s="114" t="s">
        <v>3</v>
      </c>
      <c r="E7" s="113" t="s">
        <v>4</v>
      </c>
      <c r="F7" s="111" t="s">
        <v>5</v>
      </c>
      <c r="G7" s="112" t="s">
        <v>6</v>
      </c>
      <c r="H7" s="112" t="s">
        <v>7</v>
      </c>
      <c r="I7" s="112" t="s">
        <v>8</v>
      </c>
      <c r="J7" s="111" t="s">
        <v>9</v>
      </c>
      <c r="K7" s="110" t="s">
        <v>258</v>
      </c>
      <c r="L7" s="109" t="s">
        <v>12</v>
      </c>
      <c r="M7" s="108" t="s">
        <v>13</v>
      </c>
      <c r="N7" s="127"/>
    </row>
    <row r="8" spans="1:15" ht="13.95" customHeight="1">
      <c r="A8" s="31">
        <v>1</v>
      </c>
      <c r="B8" s="31">
        <v>1</v>
      </c>
      <c r="C8" s="47">
        <v>181</v>
      </c>
      <c r="D8" s="105" t="s">
        <v>305</v>
      </c>
      <c r="E8" s="104" t="s">
        <v>306</v>
      </c>
      <c r="F8" s="103" t="s">
        <v>307</v>
      </c>
      <c r="G8" s="99" t="s">
        <v>224</v>
      </c>
      <c r="H8" s="99" t="s">
        <v>223</v>
      </c>
      <c r="I8" s="99" t="s">
        <v>222</v>
      </c>
      <c r="J8" s="143">
        <v>18</v>
      </c>
      <c r="K8" s="144">
        <v>2.7428240740740742E-3</v>
      </c>
      <c r="L8" s="145" t="str">
        <f t="shared" ref="L8:L25" si="0">IF(ISBLANK(K8),"",IF(K8&gt;0.00353009259259259,"",IF(K8&lt;=0.00253472222222222,"TSM",IF(K8&lt;=0.00261574074074074,"SM",IF(K8&lt;=0.00273148148148148,"KSM",IF(K8&lt;=0.00289351851851852,"I A",IF(K8&lt;=0.00318287037037037,"II A",IF(K8&lt;=0.00353009259259259,"III A"))))))))</f>
        <v>I A</v>
      </c>
      <c r="M8" s="99" t="s">
        <v>308</v>
      </c>
      <c r="N8" s="98" t="s">
        <v>167</v>
      </c>
      <c r="O8" s="98" t="s">
        <v>309</v>
      </c>
    </row>
    <row r="9" spans="1:15" ht="13.95" customHeight="1">
      <c r="A9" s="31"/>
      <c r="B9" s="31">
        <v>2</v>
      </c>
      <c r="C9" s="47">
        <v>133</v>
      </c>
      <c r="D9" s="105" t="s">
        <v>310</v>
      </c>
      <c r="E9" s="104" t="s">
        <v>311</v>
      </c>
      <c r="F9" s="103" t="s">
        <v>312</v>
      </c>
      <c r="G9" s="99" t="s">
        <v>73</v>
      </c>
      <c r="H9" s="99"/>
      <c r="I9" s="99"/>
      <c r="J9" s="143"/>
      <c r="K9" s="144">
        <v>2.7493055555555556E-3</v>
      </c>
      <c r="L9" s="145" t="str">
        <f t="shared" si="0"/>
        <v>I A</v>
      </c>
      <c r="M9" s="99"/>
      <c r="N9" s="98"/>
    </row>
    <row r="10" spans="1:15" ht="13.95" customHeight="1">
      <c r="A10" s="31">
        <v>2</v>
      </c>
      <c r="B10" s="31">
        <v>3</v>
      </c>
      <c r="C10" s="47">
        <v>139</v>
      </c>
      <c r="D10" s="105" t="s">
        <v>293</v>
      </c>
      <c r="E10" s="104" t="s">
        <v>313</v>
      </c>
      <c r="F10" s="103" t="s">
        <v>314</v>
      </c>
      <c r="G10" s="99" t="s">
        <v>369</v>
      </c>
      <c r="H10" s="99" t="s">
        <v>316</v>
      </c>
      <c r="I10" s="99" t="s">
        <v>317</v>
      </c>
      <c r="J10" s="143">
        <v>14</v>
      </c>
      <c r="K10" s="144">
        <v>2.8269675925925927E-3</v>
      </c>
      <c r="L10" s="145" t="str">
        <f t="shared" si="0"/>
        <v>I A</v>
      </c>
      <c r="M10" s="99" t="s">
        <v>318</v>
      </c>
      <c r="N10" s="98" t="s">
        <v>319</v>
      </c>
    </row>
    <row r="11" spans="1:15" ht="13.95" customHeight="1">
      <c r="A11" s="31">
        <v>3</v>
      </c>
      <c r="B11" s="31">
        <v>4</v>
      </c>
      <c r="C11" s="47">
        <v>173</v>
      </c>
      <c r="D11" s="105" t="s">
        <v>293</v>
      </c>
      <c r="E11" s="104" t="s">
        <v>320</v>
      </c>
      <c r="F11" s="103" t="s">
        <v>321</v>
      </c>
      <c r="G11" s="99" t="s">
        <v>43</v>
      </c>
      <c r="H11" s="99" t="s">
        <v>44</v>
      </c>
      <c r="I11" s="99"/>
      <c r="J11" s="143">
        <v>11</v>
      </c>
      <c r="K11" s="144">
        <v>2.8489583333333336E-3</v>
      </c>
      <c r="L11" s="145" t="str">
        <f t="shared" si="0"/>
        <v>I A</v>
      </c>
      <c r="M11" s="99" t="s">
        <v>45</v>
      </c>
      <c r="N11" s="98" t="s">
        <v>322</v>
      </c>
    </row>
    <row r="12" spans="1:15" ht="13.95" customHeight="1">
      <c r="A12" s="31">
        <v>4</v>
      </c>
      <c r="B12" s="31">
        <v>5</v>
      </c>
      <c r="C12" s="47">
        <v>178</v>
      </c>
      <c r="D12" s="105" t="s">
        <v>323</v>
      </c>
      <c r="E12" s="104" t="s">
        <v>324</v>
      </c>
      <c r="F12" s="103" t="s">
        <v>325</v>
      </c>
      <c r="G12" s="99" t="s">
        <v>326</v>
      </c>
      <c r="H12" s="99" t="s">
        <v>327</v>
      </c>
      <c r="I12" s="99"/>
      <c r="J12" s="143">
        <v>9</v>
      </c>
      <c r="K12" s="144">
        <v>2.9429398148148149E-3</v>
      </c>
      <c r="L12" s="145" t="str">
        <f t="shared" si="0"/>
        <v>II A</v>
      </c>
      <c r="M12" s="99" t="s">
        <v>328</v>
      </c>
      <c r="N12" s="98" t="s">
        <v>329</v>
      </c>
    </row>
    <row r="13" spans="1:15" ht="13.95" customHeight="1">
      <c r="A13" s="31">
        <v>5</v>
      </c>
      <c r="B13" s="31">
        <v>6</v>
      </c>
      <c r="C13" s="47">
        <v>188</v>
      </c>
      <c r="D13" s="105" t="s">
        <v>262</v>
      </c>
      <c r="E13" s="104" t="s">
        <v>263</v>
      </c>
      <c r="F13" s="103" t="s">
        <v>264</v>
      </c>
      <c r="G13" s="99" t="s">
        <v>188</v>
      </c>
      <c r="H13" s="99" t="s">
        <v>203</v>
      </c>
      <c r="I13" s="99" t="s">
        <v>131</v>
      </c>
      <c r="J13" s="143" t="s">
        <v>23</v>
      </c>
      <c r="K13" s="144">
        <v>2.9795138888888888E-3</v>
      </c>
      <c r="L13" s="145" t="str">
        <f t="shared" si="0"/>
        <v>II A</v>
      </c>
      <c r="M13" s="99" t="s">
        <v>202</v>
      </c>
      <c r="N13" s="98" t="s">
        <v>265</v>
      </c>
    </row>
    <row r="14" spans="1:15" ht="13.95" customHeight="1">
      <c r="A14" s="31">
        <v>6</v>
      </c>
      <c r="B14" s="31">
        <v>7</v>
      </c>
      <c r="C14" s="47">
        <v>169</v>
      </c>
      <c r="D14" s="105" t="s">
        <v>330</v>
      </c>
      <c r="E14" s="104" t="s">
        <v>331</v>
      </c>
      <c r="F14" s="103" t="s">
        <v>332</v>
      </c>
      <c r="G14" s="99" t="s">
        <v>333</v>
      </c>
      <c r="H14" s="99" t="s">
        <v>334</v>
      </c>
      <c r="I14" s="99"/>
      <c r="J14" s="143">
        <v>8</v>
      </c>
      <c r="K14" s="144">
        <v>3.0149305555555554E-3</v>
      </c>
      <c r="L14" s="145" t="str">
        <f t="shared" si="0"/>
        <v>II A</v>
      </c>
      <c r="M14" s="99" t="s">
        <v>335</v>
      </c>
      <c r="N14" s="98" t="s">
        <v>336</v>
      </c>
    </row>
    <row r="15" spans="1:15" ht="13.95" customHeight="1">
      <c r="A15" s="31">
        <v>7</v>
      </c>
      <c r="B15" s="31">
        <v>8</v>
      </c>
      <c r="C15" s="47">
        <v>198</v>
      </c>
      <c r="D15" s="105" t="s">
        <v>337</v>
      </c>
      <c r="E15" s="104" t="s">
        <v>338</v>
      </c>
      <c r="F15" s="103" t="s">
        <v>339</v>
      </c>
      <c r="G15" s="99" t="s">
        <v>152</v>
      </c>
      <c r="H15" s="99" t="s">
        <v>153</v>
      </c>
      <c r="I15" s="99" t="s">
        <v>340</v>
      </c>
      <c r="J15" s="143">
        <v>7</v>
      </c>
      <c r="K15" s="144">
        <v>3.048263888888889E-3</v>
      </c>
      <c r="L15" s="145" t="str">
        <f t="shared" si="0"/>
        <v>II A</v>
      </c>
      <c r="M15" s="99" t="s">
        <v>341</v>
      </c>
      <c r="N15" s="98" t="s">
        <v>342</v>
      </c>
    </row>
    <row r="16" spans="1:15" ht="13.95" customHeight="1">
      <c r="A16" s="31">
        <v>8</v>
      </c>
      <c r="B16" s="31">
        <v>9</v>
      </c>
      <c r="C16" s="47">
        <v>183</v>
      </c>
      <c r="D16" s="105" t="s">
        <v>266</v>
      </c>
      <c r="E16" s="104" t="s">
        <v>267</v>
      </c>
      <c r="F16" s="103" t="s">
        <v>268</v>
      </c>
      <c r="G16" s="99" t="s">
        <v>224</v>
      </c>
      <c r="H16" s="99" t="s">
        <v>223</v>
      </c>
      <c r="I16" s="99" t="s">
        <v>222</v>
      </c>
      <c r="J16" s="143">
        <v>6</v>
      </c>
      <c r="K16" s="144">
        <v>3.0556712962962959E-3</v>
      </c>
      <c r="L16" s="145" t="str">
        <f t="shared" si="0"/>
        <v>II A</v>
      </c>
      <c r="M16" s="99" t="s">
        <v>269</v>
      </c>
      <c r="N16" s="98" t="s">
        <v>270</v>
      </c>
    </row>
    <row r="17" spans="1:14" ht="13.95" customHeight="1">
      <c r="A17" s="31">
        <v>9</v>
      </c>
      <c r="B17" s="31">
        <v>10</v>
      </c>
      <c r="C17" s="47">
        <v>193</v>
      </c>
      <c r="D17" s="105" t="s">
        <v>84</v>
      </c>
      <c r="E17" s="104" t="s">
        <v>271</v>
      </c>
      <c r="F17" s="103" t="s">
        <v>272</v>
      </c>
      <c r="G17" s="99" t="s">
        <v>95</v>
      </c>
      <c r="H17" s="99" t="s">
        <v>67</v>
      </c>
      <c r="I17" s="99"/>
      <c r="J17" s="143">
        <v>5</v>
      </c>
      <c r="K17" s="144">
        <v>3.0734953703703705E-3</v>
      </c>
      <c r="L17" s="145" t="str">
        <f t="shared" si="0"/>
        <v>II A</v>
      </c>
      <c r="M17" s="99" t="s">
        <v>273</v>
      </c>
      <c r="N17" s="98" t="s">
        <v>274</v>
      </c>
    </row>
    <row r="18" spans="1:14" ht="13.95" customHeight="1">
      <c r="A18" s="31">
        <v>10</v>
      </c>
      <c r="B18" s="31">
        <v>11</v>
      </c>
      <c r="C18" s="47">
        <v>155</v>
      </c>
      <c r="D18" s="105" t="s">
        <v>275</v>
      </c>
      <c r="E18" s="104" t="s">
        <v>276</v>
      </c>
      <c r="F18" s="103" t="s">
        <v>277</v>
      </c>
      <c r="G18" s="99" t="s">
        <v>21</v>
      </c>
      <c r="H18" s="99" t="s">
        <v>22</v>
      </c>
      <c r="I18" s="99" t="s">
        <v>29</v>
      </c>
      <c r="J18" s="143">
        <v>4</v>
      </c>
      <c r="K18" s="144">
        <v>3.094097222222222E-3</v>
      </c>
      <c r="L18" s="145" t="str">
        <f t="shared" si="0"/>
        <v>II A</v>
      </c>
      <c r="M18" s="99" t="s">
        <v>278</v>
      </c>
      <c r="N18" s="98" t="s">
        <v>279</v>
      </c>
    </row>
    <row r="19" spans="1:14" ht="13.95" customHeight="1">
      <c r="A19" s="31">
        <v>11</v>
      </c>
      <c r="B19" s="31">
        <v>12</v>
      </c>
      <c r="C19" s="47">
        <v>156</v>
      </c>
      <c r="D19" s="105" t="s">
        <v>262</v>
      </c>
      <c r="E19" s="104" t="s">
        <v>343</v>
      </c>
      <c r="F19" s="103" t="s">
        <v>344</v>
      </c>
      <c r="G19" s="99" t="s">
        <v>21</v>
      </c>
      <c r="H19" s="99" t="s">
        <v>22</v>
      </c>
      <c r="I19" s="99" t="s">
        <v>236</v>
      </c>
      <c r="J19" s="143">
        <v>3</v>
      </c>
      <c r="K19" s="144">
        <v>3.0944444444444448E-3</v>
      </c>
      <c r="L19" s="145" t="str">
        <f t="shared" si="0"/>
        <v>II A</v>
      </c>
      <c r="M19" s="99" t="s">
        <v>345</v>
      </c>
      <c r="N19" s="98" t="s">
        <v>346</v>
      </c>
    </row>
    <row r="20" spans="1:14" ht="13.95" customHeight="1">
      <c r="A20" s="31">
        <v>12</v>
      </c>
      <c r="B20" s="31">
        <v>13</v>
      </c>
      <c r="C20" s="47">
        <v>163</v>
      </c>
      <c r="D20" s="105" t="s">
        <v>347</v>
      </c>
      <c r="E20" s="104" t="s">
        <v>348</v>
      </c>
      <c r="F20" s="103" t="s">
        <v>349</v>
      </c>
      <c r="G20" s="99" t="s">
        <v>35</v>
      </c>
      <c r="H20" s="99" t="s">
        <v>198</v>
      </c>
      <c r="I20" s="99" t="s">
        <v>197</v>
      </c>
      <c r="J20" s="143">
        <v>2</v>
      </c>
      <c r="K20" s="144">
        <v>3.1733796296296297E-3</v>
      </c>
      <c r="L20" s="145" t="str">
        <f t="shared" si="0"/>
        <v>II A</v>
      </c>
      <c r="M20" s="99" t="s">
        <v>350</v>
      </c>
      <c r="N20" s="98" t="s">
        <v>351</v>
      </c>
    </row>
    <row r="21" spans="1:14" ht="13.95" customHeight="1">
      <c r="A21" s="31">
        <v>13</v>
      </c>
      <c r="B21" s="31">
        <v>14</v>
      </c>
      <c r="C21" s="47">
        <v>187</v>
      </c>
      <c r="D21" s="105" t="s">
        <v>280</v>
      </c>
      <c r="E21" s="104" t="s">
        <v>281</v>
      </c>
      <c r="F21" s="103" t="s">
        <v>282</v>
      </c>
      <c r="G21" s="99" t="s">
        <v>283</v>
      </c>
      <c r="H21" s="99" t="s">
        <v>203</v>
      </c>
      <c r="I21" s="99"/>
      <c r="J21" s="143" t="s">
        <v>23</v>
      </c>
      <c r="K21" s="144">
        <v>3.1844907407407408E-3</v>
      </c>
      <c r="L21" s="145" t="str">
        <f t="shared" si="0"/>
        <v>III A</v>
      </c>
      <c r="M21" s="99" t="s">
        <v>202</v>
      </c>
      <c r="N21" s="98" t="s">
        <v>284</v>
      </c>
    </row>
    <row r="22" spans="1:14" ht="13.95" customHeight="1">
      <c r="A22" s="31">
        <v>14</v>
      </c>
      <c r="B22" s="31">
        <v>15</v>
      </c>
      <c r="C22" s="47">
        <v>162</v>
      </c>
      <c r="D22" s="105" t="s">
        <v>285</v>
      </c>
      <c r="E22" s="104" t="s">
        <v>286</v>
      </c>
      <c r="F22" s="103" t="s">
        <v>287</v>
      </c>
      <c r="G22" s="99" t="s">
        <v>35</v>
      </c>
      <c r="H22" s="99" t="s">
        <v>36</v>
      </c>
      <c r="I22" s="99"/>
      <c r="J22" s="143">
        <v>1</v>
      </c>
      <c r="K22" s="144">
        <v>3.2153935185185185E-3</v>
      </c>
      <c r="L22" s="145" t="str">
        <f t="shared" si="0"/>
        <v>III A</v>
      </c>
      <c r="M22" s="99" t="s">
        <v>288</v>
      </c>
      <c r="N22" s="98" t="s">
        <v>289</v>
      </c>
    </row>
    <row r="23" spans="1:14" ht="13.95" customHeight="1">
      <c r="A23" s="31">
        <v>15</v>
      </c>
      <c r="B23" s="31">
        <v>16</v>
      </c>
      <c r="C23" s="47">
        <v>189</v>
      </c>
      <c r="D23" s="105" t="s">
        <v>290</v>
      </c>
      <c r="E23" s="104" t="s">
        <v>291</v>
      </c>
      <c r="F23" s="103" t="s">
        <v>292</v>
      </c>
      <c r="G23" s="99" t="s">
        <v>188</v>
      </c>
      <c r="H23" s="99" t="s">
        <v>203</v>
      </c>
      <c r="I23" s="99"/>
      <c r="J23" s="143" t="s">
        <v>23</v>
      </c>
      <c r="K23" s="144">
        <v>3.2642361111111114E-3</v>
      </c>
      <c r="L23" s="145" t="str">
        <f t="shared" si="0"/>
        <v>III A</v>
      </c>
      <c r="M23" s="99" t="s">
        <v>202</v>
      </c>
      <c r="N23" s="98" t="s">
        <v>167</v>
      </c>
    </row>
    <row r="24" spans="1:14" ht="13.95" customHeight="1">
      <c r="A24" s="31">
        <v>16</v>
      </c>
      <c r="B24" s="31">
        <v>17</v>
      </c>
      <c r="C24" s="47">
        <v>148</v>
      </c>
      <c r="D24" s="105" t="s">
        <v>293</v>
      </c>
      <c r="E24" s="104" t="s">
        <v>294</v>
      </c>
      <c r="F24" s="103" t="s">
        <v>295</v>
      </c>
      <c r="G24" s="99" t="s">
        <v>296</v>
      </c>
      <c r="H24" s="99" t="s">
        <v>297</v>
      </c>
      <c r="I24" s="99" t="s">
        <v>298</v>
      </c>
      <c r="J24" s="143"/>
      <c r="K24" s="144">
        <v>3.3298611111111111E-3</v>
      </c>
      <c r="L24" s="145" t="str">
        <f t="shared" si="0"/>
        <v>III A</v>
      </c>
      <c r="M24" s="99" t="s">
        <v>299</v>
      </c>
      <c r="N24" s="98" t="s">
        <v>300</v>
      </c>
    </row>
    <row r="25" spans="1:14" ht="13.95" customHeight="1">
      <c r="A25" s="31"/>
      <c r="B25" s="31"/>
      <c r="C25" s="47">
        <v>153</v>
      </c>
      <c r="D25" s="105" t="s">
        <v>293</v>
      </c>
      <c r="E25" s="104" t="s">
        <v>301</v>
      </c>
      <c r="F25" s="103" t="s">
        <v>302</v>
      </c>
      <c r="G25" s="99" t="s">
        <v>102</v>
      </c>
      <c r="H25" s="99" t="s">
        <v>22</v>
      </c>
      <c r="I25" s="99" t="s">
        <v>29</v>
      </c>
      <c r="J25" s="143" t="s">
        <v>23</v>
      </c>
      <c r="K25" s="144" t="s">
        <v>303</v>
      </c>
      <c r="L25" s="145" t="str">
        <f t="shared" si="0"/>
        <v/>
      </c>
      <c r="M25" s="99" t="s">
        <v>278</v>
      </c>
      <c r="N25" s="98" t="s">
        <v>304</v>
      </c>
    </row>
    <row r="27" spans="1:14" ht="14.4">
      <c r="E27" s="9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4"/>
  <sheetViews>
    <sheetView zoomScale="110" zoomScaleNormal="110"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3.88671875" style="96" customWidth="1"/>
    <col min="4" max="4" width="9.44140625" style="95" customWidth="1"/>
    <col min="5" max="5" width="15.5546875" style="90" customWidth="1"/>
    <col min="6" max="6" width="9.33203125" style="94" customWidth="1"/>
    <col min="7" max="7" width="14.33203125" style="90" customWidth="1"/>
    <col min="8" max="8" width="8.33203125" style="90" customWidth="1"/>
    <col min="9" max="9" width="10.6640625" style="90" customWidth="1"/>
    <col min="10" max="10" width="5.44140625" style="92" customWidth="1"/>
    <col min="11" max="11" width="8.33203125" style="93" customWidth="1"/>
    <col min="12" max="12" width="4.44140625" style="92" customWidth="1"/>
    <col min="13" max="13" width="24.5546875" style="90" customWidth="1"/>
    <col min="14" max="14" width="5.44140625" style="90" hidden="1" customWidth="1"/>
    <col min="15" max="16384" width="9.109375" style="90"/>
  </cols>
  <sheetData>
    <row r="1" spans="1:23" s="435" customFormat="1" ht="21">
      <c r="A1" s="318" t="s">
        <v>17</v>
      </c>
      <c r="B1" s="45"/>
      <c r="C1" s="434"/>
      <c r="F1" s="436"/>
      <c r="G1" s="436"/>
      <c r="H1" s="436"/>
      <c r="I1" s="436"/>
      <c r="M1" s="5"/>
      <c r="V1" s="59"/>
      <c r="W1" s="60"/>
    </row>
    <row r="2" spans="1:23" s="126" customFormat="1" ht="22.95" customHeight="1">
      <c r="A2" s="6"/>
      <c r="B2" s="6"/>
      <c r="C2" s="132"/>
      <c r="D2" s="131"/>
      <c r="F2" s="130"/>
      <c r="J2" s="128"/>
      <c r="K2" s="129"/>
      <c r="L2" s="128"/>
      <c r="M2" s="8" t="s">
        <v>14</v>
      </c>
    </row>
    <row r="3" spans="1:23" ht="15" customHeight="1">
      <c r="A3" s="125"/>
      <c r="C3" s="125"/>
      <c r="M3" s="16" t="s">
        <v>1092</v>
      </c>
    </row>
    <row r="4" spans="1:23" ht="15.75" customHeight="1">
      <c r="B4" s="11"/>
      <c r="D4" s="124" t="s">
        <v>1147</v>
      </c>
      <c r="F4" s="123"/>
      <c r="M4" s="122"/>
    </row>
    <row r="5" spans="1:23" ht="3.75" customHeight="1">
      <c r="B5" s="11"/>
      <c r="J5" s="437">
        <v>1.1574074074074073E-5</v>
      </c>
    </row>
    <row r="6" spans="1:23" ht="13.8" thickBot="1">
      <c r="C6" s="121"/>
      <c r="D6" s="120"/>
      <c r="E6" s="119"/>
      <c r="F6" s="118" t="s">
        <v>588</v>
      </c>
      <c r="G6" s="117"/>
      <c r="H6" s="116"/>
    </row>
    <row r="7" spans="1:23" s="106" customFormat="1" ht="2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2" t="s">
        <v>258</v>
      </c>
      <c r="L7" s="247" t="s">
        <v>12</v>
      </c>
      <c r="M7" s="248" t="s">
        <v>13</v>
      </c>
    </row>
    <row r="8" spans="1:23" ht="13.95" customHeight="1">
      <c r="A8" s="251">
        <v>1</v>
      </c>
      <c r="B8" s="251"/>
      <c r="C8" s="252">
        <v>180</v>
      </c>
      <c r="D8" s="253" t="s">
        <v>253</v>
      </c>
      <c r="E8" s="254" t="s">
        <v>252</v>
      </c>
      <c r="F8" s="270" t="s">
        <v>251</v>
      </c>
      <c r="G8" s="256" t="s">
        <v>139</v>
      </c>
      <c r="H8" s="256" t="s">
        <v>88</v>
      </c>
      <c r="I8" s="256" t="s">
        <v>250</v>
      </c>
      <c r="J8" s="324">
        <v>18</v>
      </c>
      <c r="K8" s="325">
        <v>7.3891203703703697E-3</v>
      </c>
      <c r="L8" s="438" t="str">
        <f t="shared" ref="L8:L14" si="0">IF(ISBLANK(K8),"",IF(K8&gt;0.00873842592592593,"",IF(K8&lt;=0.00619212962962963,"TSM",IF(K8&lt;=0.00644675925925926,"SM",IF(K8&lt;=0.0068287037037037,"KSM",IF(K8&lt;=0.00729166666666667,"I A",IF(K8&lt;=0.00796296296296296,"II A",IF(K8&lt;=0.00873842592592593,"III A"))))))))</f>
        <v>II A</v>
      </c>
      <c r="M8" s="256" t="s">
        <v>249</v>
      </c>
      <c r="N8" s="198" t="s">
        <v>1148</v>
      </c>
    </row>
    <row r="9" spans="1:23" ht="13.95" customHeight="1">
      <c r="A9" s="251">
        <v>2</v>
      </c>
      <c r="B9" s="251"/>
      <c r="C9" s="252">
        <v>195</v>
      </c>
      <c r="D9" s="253" t="s">
        <v>419</v>
      </c>
      <c r="E9" s="254" t="s">
        <v>974</v>
      </c>
      <c r="F9" s="270" t="s">
        <v>975</v>
      </c>
      <c r="G9" s="256" t="s">
        <v>95</v>
      </c>
      <c r="H9" s="256" t="s">
        <v>67</v>
      </c>
      <c r="I9" s="256"/>
      <c r="J9" s="324">
        <v>14</v>
      </c>
      <c r="K9" s="325">
        <v>7.5631944444444444E-3</v>
      </c>
      <c r="L9" s="438" t="str">
        <f t="shared" si="0"/>
        <v>II A</v>
      </c>
      <c r="M9" s="256" t="s">
        <v>976</v>
      </c>
      <c r="N9" s="198" t="s">
        <v>1149</v>
      </c>
    </row>
    <row r="10" spans="1:23" ht="13.95" customHeight="1">
      <c r="A10" s="251">
        <v>3</v>
      </c>
      <c r="B10" s="251"/>
      <c r="C10" s="252">
        <v>154</v>
      </c>
      <c r="D10" s="253" t="s">
        <v>1150</v>
      </c>
      <c r="E10" s="254" t="s">
        <v>1151</v>
      </c>
      <c r="F10" s="270" t="s">
        <v>1152</v>
      </c>
      <c r="G10" s="256" t="s">
        <v>21</v>
      </c>
      <c r="H10" s="256" t="s">
        <v>22</v>
      </c>
      <c r="I10" s="256" t="s">
        <v>29</v>
      </c>
      <c r="J10" s="324">
        <v>11</v>
      </c>
      <c r="K10" s="325">
        <v>8.0534722222222223E-3</v>
      </c>
      <c r="L10" s="438" t="str">
        <f t="shared" si="0"/>
        <v>III A</v>
      </c>
      <c r="M10" s="256" t="s">
        <v>278</v>
      </c>
      <c r="N10" s="198" t="s">
        <v>1153</v>
      </c>
    </row>
    <row r="11" spans="1:23" ht="13.95" customHeight="1">
      <c r="A11" s="251">
        <v>4</v>
      </c>
      <c r="B11" s="251"/>
      <c r="C11" s="252">
        <v>179</v>
      </c>
      <c r="D11" s="253" t="s">
        <v>201</v>
      </c>
      <c r="E11" s="254" t="s">
        <v>200</v>
      </c>
      <c r="F11" s="270" t="s">
        <v>199</v>
      </c>
      <c r="G11" s="256" t="s">
        <v>35</v>
      </c>
      <c r="H11" s="256" t="s">
        <v>198</v>
      </c>
      <c r="I11" s="256" t="s">
        <v>197</v>
      </c>
      <c r="J11" s="324">
        <v>9</v>
      </c>
      <c r="K11" s="325">
        <v>8.2446759259259261E-3</v>
      </c>
      <c r="L11" s="438" t="str">
        <f t="shared" si="0"/>
        <v>III A</v>
      </c>
      <c r="M11" s="256" t="s">
        <v>196</v>
      </c>
      <c r="N11" s="198" t="s">
        <v>167</v>
      </c>
    </row>
    <row r="12" spans="1:23" ht="13.95" customHeight="1">
      <c r="A12" s="251">
        <v>5</v>
      </c>
      <c r="B12" s="251"/>
      <c r="C12" s="252">
        <v>182</v>
      </c>
      <c r="D12" s="253" t="s">
        <v>227</v>
      </c>
      <c r="E12" s="254" t="s">
        <v>1154</v>
      </c>
      <c r="F12" s="270" t="s">
        <v>1155</v>
      </c>
      <c r="G12" s="256" t="s">
        <v>1156</v>
      </c>
      <c r="H12" s="256" t="s">
        <v>491</v>
      </c>
      <c r="I12" s="256"/>
      <c r="J12" s="324" t="s">
        <v>23</v>
      </c>
      <c r="K12" s="325">
        <v>8.5515046296296294E-3</v>
      </c>
      <c r="L12" s="438" t="str">
        <f t="shared" si="0"/>
        <v>III A</v>
      </c>
      <c r="M12" s="256" t="s">
        <v>492</v>
      </c>
      <c r="N12" s="198" t="s">
        <v>167</v>
      </c>
    </row>
    <row r="13" spans="1:23" ht="13.95" customHeight="1">
      <c r="A13" s="251">
        <v>6</v>
      </c>
      <c r="B13" s="251"/>
      <c r="C13" s="252">
        <v>185</v>
      </c>
      <c r="D13" s="253" t="s">
        <v>40</v>
      </c>
      <c r="E13" s="254" t="s">
        <v>194</v>
      </c>
      <c r="F13" s="270" t="s">
        <v>193</v>
      </c>
      <c r="G13" s="256" t="s">
        <v>192</v>
      </c>
      <c r="H13" s="256" t="s">
        <v>191</v>
      </c>
      <c r="I13" s="256" t="s">
        <v>190</v>
      </c>
      <c r="J13" s="324">
        <v>8</v>
      </c>
      <c r="K13" s="325">
        <v>8.7211805555555567E-3</v>
      </c>
      <c r="L13" s="438" t="str">
        <f t="shared" si="0"/>
        <v>III A</v>
      </c>
      <c r="M13" s="256" t="s">
        <v>189</v>
      </c>
      <c r="N13" s="198" t="s">
        <v>167</v>
      </c>
    </row>
    <row r="14" spans="1:23" ht="13.95" customHeight="1">
      <c r="A14" s="251">
        <v>7</v>
      </c>
      <c r="B14" s="251"/>
      <c r="C14" s="252">
        <v>187</v>
      </c>
      <c r="D14" s="253" t="s">
        <v>1157</v>
      </c>
      <c r="E14" s="254" t="s">
        <v>1158</v>
      </c>
      <c r="F14" s="270" t="s">
        <v>1159</v>
      </c>
      <c r="G14" s="256" t="s">
        <v>326</v>
      </c>
      <c r="H14" s="256" t="s">
        <v>327</v>
      </c>
      <c r="I14" s="256"/>
      <c r="J14" s="324">
        <v>7</v>
      </c>
      <c r="K14" s="325">
        <v>8.8576388888888889E-3</v>
      </c>
      <c r="L14" s="438" t="str">
        <f t="shared" si="0"/>
        <v/>
      </c>
      <c r="M14" s="256" t="s">
        <v>328</v>
      </c>
      <c r="N14" s="198" t="s">
        <v>167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3.88671875" style="96" customWidth="1"/>
    <col min="4" max="4" width="9.44140625" style="95" customWidth="1"/>
    <col min="5" max="5" width="16.6640625" style="90" customWidth="1"/>
    <col min="6" max="6" width="9.33203125" style="94" customWidth="1"/>
    <col min="7" max="7" width="9.33203125" style="90" bestFit="1" customWidth="1"/>
    <col min="8" max="8" width="7.44140625" style="90" customWidth="1"/>
    <col min="9" max="9" width="12.88671875" style="90" customWidth="1"/>
    <col min="10" max="10" width="5.44140625" style="92" customWidth="1"/>
    <col min="11" max="11" width="8.33203125" style="93" customWidth="1"/>
    <col min="12" max="12" width="4.44140625" style="92" customWidth="1"/>
    <col min="13" max="13" width="24.5546875" style="90" customWidth="1"/>
    <col min="14" max="14" width="5.44140625" style="198" customWidth="1"/>
    <col min="15" max="16384" width="9.109375" style="90"/>
  </cols>
  <sheetData>
    <row r="1" spans="1:14" s="5" customFormat="1" ht="18.75" customHeight="1">
      <c r="A1" s="318" t="s">
        <v>17</v>
      </c>
      <c r="B1" s="45"/>
      <c r="C1" s="137"/>
      <c r="D1" s="136"/>
      <c r="F1" s="135"/>
      <c r="J1" s="92"/>
      <c r="K1" s="134"/>
      <c r="L1" s="92"/>
      <c r="N1" s="198"/>
    </row>
    <row r="2" spans="1:14" s="126" customFormat="1" ht="22.95" customHeight="1">
      <c r="A2" s="6"/>
      <c r="B2" s="6"/>
      <c r="C2" s="132"/>
      <c r="D2" s="131"/>
      <c r="F2" s="130"/>
      <c r="J2" s="128"/>
      <c r="K2" s="129"/>
      <c r="L2" s="128"/>
      <c r="M2" s="8" t="s">
        <v>14</v>
      </c>
      <c r="N2" s="199"/>
    </row>
    <row r="3" spans="1:14" ht="15" customHeight="1">
      <c r="A3" s="125"/>
      <c r="C3" s="125"/>
      <c r="M3" s="16" t="s">
        <v>15</v>
      </c>
    </row>
    <row r="4" spans="1:14" ht="15.75" customHeight="1">
      <c r="B4" s="11"/>
      <c r="D4" s="124" t="s">
        <v>973</v>
      </c>
      <c r="F4" s="123"/>
      <c r="M4" s="122"/>
    </row>
    <row r="5" spans="1:14" ht="3.75" customHeight="1">
      <c r="B5" s="11"/>
      <c r="J5" s="141">
        <v>1.1574074074074073E-5</v>
      </c>
    </row>
    <row r="6" spans="1:14" ht="13.8" thickBot="1">
      <c r="C6" s="121"/>
      <c r="D6" s="120"/>
      <c r="E6" s="119"/>
      <c r="F6" s="118" t="s">
        <v>588</v>
      </c>
      <c r="G6" s="117"/>
      <c r="H6" s="116"/>
    </row>
    <row r="7" spans="1:14" s="106" customFormat="1" ht="2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</v>
      </c>
      <c r="I7" s="246" t="s">
        <v>8</v>
      </c>
      <c r="J7" s="245" t="s">
        <v>9</v>
      </c>
      <c r="K7" s="242" t="s">
        <v>258</v>
      </c>
      <c r="L7" s="247" t="s">
        <v>12</v>
      </c>
      <c r="M7" s="248" t="s">
        <v>13</v>
      </c>
      <c r="N7" s="320"/>
    </row>
    <row r="8" spans="1:14" ht="13.95" customHeight="1">
      <c r="A8" s="251">
        <v>1</v>
      </c>
      <c r="B8" s="251"/>
      <c r="C8" s="252">
        <v>195</v>
      </c>
      <c r="D8" s="253" t="s">
        <v>419</v>
      </c>
      <c r="E8" s="254" t="s">
        <v>974</v>
      </c>
      <c r="F8" s="270" t="s">
        <v>975</v>
      </c>
      <c r="G8" s="256" t="s">
        <v>95</v>
      </c>
      <c r="H8" s="256" t="s">
        <v>67</v>
      </c>
      <c r="I8" s="256"/>
      <c r="J8" s="321">
        <v>18</v>
      </c>
      <c r="K8" s="322">
        <v>1.3419212962962964E-2</v>
      </c>
      <c r="L8" s="323" t="str">
        <f>IF(ISBLANK(K8),"",IF(K8&gt;0.0149305555555556,"",IF(K8&lt;=0.0107060185185185,"TSM",IF(K8&lt;=0.0112268518518519,"SM",IF(K8&lt;=0.0118634259259259,"KSM",IF(K8&lt;=0.0126736111111111,"I A",IF(K8&lt;=0.0137152777777778,"II A",IF(K8&lt;=0.0149305555555556,"III A"))))))))</f>
        <v>II A</v>
      </c>
      <c r="M8" s="256" t="s">
        <v>976</v>
      </c>
    </row>
    <row r="9" spans="1:14" ht="13.95" customHeight="1">
      <c r="A9" s="251">
        <v>2</v>
      </c>
      <c r="B9" s="251"/>
      <c r="C9" s="252">
        <v>181</v>
      </c>
      <c r="D9" s="253" t="s">
        <v>243</v>
      </c>
      <c r="E9" s="254" t="s">
        <v>977</v>
      </c>
      <c r="F9" s="270" t="s">
        <v>978</v>
      </c>
      <c r="G9" s="256" t="s">
        <v>188</v>
      </c>
      <c r="H9" s="256" t="s">
        <v>88</v>
      </c>
      <c r="I9" s="256" t="s">
        <v>250</v>
      </c>
      <c r="J9" s="321" t="s">
        <v>23</v>
      </c>
      <c r="K9" s="322">
        <v>1.478587962962963E-2</v>
      </c>
      <c r="L9" s="323" t="str">
        <f>IF(ISBLANK(K9),"",IF(K9&gt;0.0149305555555556,"",IF(K9&lt;=0.0107060185185185,"TSM",IF(K9&lt;=0.0112268518518519,"SM",IF(K9&lt;=0.0118634259259259,"KSM",IF(K9&lt;=0.0126736111111111,"I A",IF(K9&lt;=0.0137152777777778,"II A",IF(K9&lt;=0.0149305555555556,"III A"))))))))</f>
        <v>III A</v>
      </c>
      <c r="M9" s="256" t="s">
        <v>555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2"/>
  <sheetViews>
    <sheetView zoomScaleNormal="100" workbookViewId="0">
      <selection activeCell="J10" sqref="J10"/>
    </sheetView>
  </sheetViews>
  <sheetFormatPr defaultColWidth="9.109375" defaultRowHeight="13.2"/>
  <cols>
    <col min="1" max="1" width="5.33203125" style="96" customWidth="1"/>
    <col min="2" max="2" width="4.33203125" style="9" hidden="1" customWidth="1"/>
    <col min="3" max="3" width="3.88671875" style="96" customWidth="1"/>
    <col min="4" max="4" width="9.44140625" style="95" customWidth="1"/>
    <col min="5" max="5" width="16.6640625" style="90" customWidth="1"/>
    <col min="6" max="6" width="9.33203125" style="94" customWidth="1"/>
    <col min="7" max="7" width="14.6640625" style="90" bestFit="1" customWidth="1"/>
    <col min="8" max="8" width="8.33203125" style="90" customWidth="1"/>
    <col min="9" max="9" width="11.33203125" style="90" customWidth="1"/>
    <col min="10" max="10" width="5.44140625" style="92" customWidth="1"/>
    <col min="11" max="11" width="8.33203125" style="93" customWidth="1"/>
    <col min="12" max="12" width="4.44140625" style="92" customWidth="1"/>
    <col min="13" max="13" width="24.5546875" style="90" customWidth="1"/>
    <col min="14" max="14" width="4.5546875" style="198" hidden="1" customWidth="1"/>
    <col min="15" max="16384" width="9.109375" style="90"/>
  </cols>
  <sheetData>
    <row r="1" spans="1:14" s="5" customFormat="1" ht="18.75" customHeight="1">
      <c r="A1" s="318" t="s">
        <v>17</v>
      </c>
      <c r="B1" s="45"/>
      <c r="C1" s="137"/>
      <c r="D1" s="136"/>
      <c r="F1" s="135"/>
      <c r="J1" s="92"/>
      <c r="K1" s="134"/>
      <c r="L1" s="92"/>
      <c r="N1" s="198"/>
    </row>
    <row r="2" spans="1:14" s="126" customFormat="1" ht="22.95" customHeight="1">
      <c r="A2" s="6"/>
      <c r="B2" s="6"/>
      <c r="C2" s="132"/>
      <c r="D2" s="131"/>
      <c r="F2" s="130"/>
      <c r="J2" s="128"/>
      <c r="K2" s="129"/>
      <c r="L2" s="128"/>
      <c r="M2" s="8" t="s">
        <v>14</v>
      </c>
      <c r="N2" s="199"/>
    </row>
    <row r="3" spans="1:14" ht="15" customHeight="1">
      <c r="A3" s="125"/>
      <c r="C3" s="125"/>
      <c r="M3" s="16" t="s">
        <v>1092</v>
      </c>
    </row>
    <row r="4" spans="1:14" ht="15.75" customHeight="1">
      <c r="B4" s="11"/>
      <c r="D4" s="124" t="s">
        <v>1489</v>
      </c>
      <c r="F4" s="123"/>
      <c r="M4" s="122"/>
    </row>
    <row r="5" spans="1:14" ht="3.75" customHeight="1">
      <c r="B5" s="11"/>
      <c r="J5" s="146">
        <v>1.1574074074074073E-5</v>
      </c>
    </row>
    <row r="6" spans="1:14" ht="13.8" thickBot="1">
      <c r="C6" s="121"/>
      <c r="D6" s="120"/>
      <c r="E6" s="119"/>
      <c r="F6" s="118" t="s">
        <v>588</v>
      </c>
      <c r="G6" s="117"/>
      <c r="H6" s="116"/>
    </row>
    <row r="7" spans="1:14" s="106" customFormat="1" ht="27.75" customHeight="1" thickBot="1">
      <c r="A7" s="241" t="s">
        <v>60</v>
      </c>
      <c r="B7" s="205" t="s">
        <v>16</v>
      </c>
      <c r="C7" s="242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</v>
      </c>
      <c r="I7" s="246" t="s">
        <v>8</v>
      </c>
      <c r="J7" s="245" t="s">
        <v>9</v>
      </c>
      <c r="K7" s="242" t="s">
        <v>258</v>
      </c>
      <c r="L7" s="247" t="s">
        <v>12</v>
      </c>
      <c r="M7" s="248" t="s">
        <v>13</v>
      </c>
      <c r="N7" s="320"/>
    </row>
    <row r="8" spans="1:14" ht="13.95" customHeight="1">
      <c r="A8" s="251">
        <v>1</v>
      </c>
      <c r="B8" s="251"/>
      <c r="C8" s="252">
        <v>181</v>
      </c>
      <c r="D8" s="253" t="s">
        <v>305</v>
      </c>
      <c r="E8" s="254" t="s">
        <v>306</v>
      </c>
      <c r="F8" s="270" t="s">
        <v>307</v>
      </c>
      <c r="G8" s="256" t="s">
        <v>224</v>
      </c>
      <c r="H8" s="256" t="s">
        <v>223</v>
      </c>
      <c r="I8" s="256" t="s">
        <v>222</v>
      </c>
      <c r="J8" s="324">
        <v>18</v>
      </c>
      <c r="K8" s="325">
        <v>1.069212962962963E-2</v>
      </c>
      <c r="L8" s="326" t="str">
        <f>IF(ISBLANK(K8),"",IF(K8&gt;0.0130208333333333,"",IF(K8&lt;=0.00936342592592593,"TSM",IF(K8&lt;=0.00972222222222222,"SM",IF(K8&lt;=0.0101851851851852,"KSM",IF(K8&lt;=0.0108796296296296,"I A",IF(K8&lt;=0.0119212962962963,"II A",IF(K8&lt;=0.0130208333333333,"III A"))))))))</f>
        <v>I A</v>
      </c>
      <c r="M8" s="256" t="s">
        <v>308</v>
      </c>
      <c r="N8" s="172" t="s">
        <v>1490</v>
      </c>
    </row>
    <row r="9" spans="1:14" ht="13.95" customHeight="1">
      <c r="A9" s="251">
        <v>2</v>
      </c>
      <c r="B9" s="251"/>
      <c r="C9" s="252">
        <v>138</v>
      </c>
      <c r="D9" s="253" t="s">
        <v>1491</v>
      </c>
      <c r="E9" s="254" t="s">
        <v>581</v>
      </c>
      <c r="F9" s="270" t="s">
        <v>1492</v>
      </c>
      <c r="G9" s="256" t="s">
        <v>1361</v>
      </c>
      <c r="H9" s="256" t="s">
        <v>1362</v>
      </c>
      <c r="I9" s="256" t="s">
        <v>250</v>
      </c>
      <c r="J9" s="324">
        <v>14</v>
      </c>
      <c r="K9" s="325">
        <v>1.1537731481481482E-2</v>
      </c>
      <c r="L9" s="326" t="str">
        <f>IF(ISBLANK(K9),"",IF(K9&gt;0.0130208333333333,"",IF(K9&lt;=0.00936342592592593,"TSM",IF(K9&lt;=0.00972222222222222,"SM",IF(K9&lt;=0.0101851851851852,"KSM",IF(K9&lt;=0.0108796296296296,"I A",IF(K9&lt;=0.0119212962962963,"II A",IF(K9&lt;=0.0130208333333333,"III A"))))))))</f>
        <v>II A</v>
      </c>
      <c r="M9" s="256" t="s">
        <v>1363</v>
      </c>
      <c r="N9" s="172" t="s">
        <v>167</v>
      </c>
    </row>
    <row r="10" spans="1:14" ht="13.95" customHeight="1">
      <c r="A10" s="251">
        <v>3</v>
      </c>
      <c r="B10" s="251"/>
      <c r="C10" s="252">
        <v>144</v>
      </c>
      <c r="D10" s="253" t="s">
        <v>1493</v>
      </c>
      <c r="E10" s="254" t="s">
        <v>1494</v>
      </c>
      <c r="F10" s="270" t="s">
        <v>1495</v>
      </c>
      <c r="G10" s="256" t="s">
        <v>1115</v>
      </c>
      <c r="H10" s="256" t="s">
        <v>1116</v>
      </c>
      <c r="I10" s="256" t="s">
        <v>1117</v>
      </c>
      <c r="J10" s="324">
        <v>11</v>
      </c>
      <c r="K10" s="325">
        <v>1.2270370370370371E-2</v>
      </c>
      <c r="L10" s="326" t="str">
        <f>IF(ISBLANK(K10),"",IF(K10&gt;0.0130208333333333,"",IF(K10&lt;=0.00936342592592593,"TSM",IF(K10&lt;=0.00972222222222222,"SM",IF(K10&lt;=0.0101851851851852,"KSM",IF(K10&lt;=0.0108796296296296,"I A",IF(K10&lt;=0.0119212962962963,"II A",IF(K10&lt;=0.0130208333333333,"III A"))))))))</f>
        <v>III A</v>
      </c>
      <c r="M10" s="256" t="s">
        <v>1118</v>
      </c>
      <c r="N10" s="172" t="s">
        <v>167</v>
      </c>
    </row>
    <row r="11" spans="1:14" ht="13.95" customHeight="1">
      <c r="A11" s="251">
        <v>4</v>
      </c>
      <c r="B11" s="251"/>
      <c r="C11" s="252">
        <v>176</v>
      </c>
      <c r="D11" s="253" t="s">
        <v>1296</v>
      </c>
      <c r="E11" s="254" t="s">
        <v>1496</v>
      </c>
      <c r="F11" s="270" t="s">
        <v>565</v>
      </c>
      <c r="G11" s="256" t="s">
        <v>453</v>
      </c>
      <c r="H11" s="256" t="s">
        <v>454</v>
      </c>
      <c r="I11" s="256"/>
      <c r="J11" s="324">
        <v>9</v>
      </c>
      <c r="K11" s="325">
        <v>1.3179861111111109E-2</v>
      </c>
      <c r="L11" s="326" t="str">
        <f>IF(ISBLANK(K11),"",IF(K11&gt;0.0130208333333333,"",IF(K11&lt;=0.00936342592592593,"TSM",IF(K11&lt;=0.00972222222222222,"SM",IF(K11&lt;=0.0101851851851852,"KSM",IF(K11&lt;=0.0108796296296296,"I A",IF(K11&lt;=0.0119212962962963,"II A",IF(K11&lt;=0.0130208333333333,"III A"))))))))</f>
        <v/>
      </c>
      <c r="M11" s="256" t="s">
        <v>1497</v>
      </c>
      <c r="N11" s="172" t="s">
        <v>167</v>
      </c>
    </row>
    <row r="12" spans="1:14" ht="13.95" customHeight="1">
      <c r="A12" s="251"/>
      <c r="B12" s="251"/>
      <c r="C12" s="252">
        <v>148</v>
      </c>
      <c r="D12" s="253" t="s">
        <v>293</v>
      </c>
      <c r="E12" s="254" t="s">
        <v>294</v>
      </c>
      <c r="F12" s="270" t="s">
        <v>295</v>
      </c>
      <c r="G12" s="256" t="s">
        <v>296</v>
      </c>
      <c r="H12" s="256" t="s">
        <v>297</v>
      </c>
      <c r="I12" s="256" t="s">
        <v>298</v>
      </c>
      <c r="J12" s="324">
        <v>-5</v>
      </c>
      <c r="K12" s="325" t="s">
        <v>115</v>
      </c>
      <c r="L12" s="326" t="str">
        <f>IF(ISBLANK(K12),"",IF(K12&gt;0.0130208333333333,"",IF(K12&lt;=0.00936342592592593,"TSM",IF(K12&lt;=0.00972222222222222,"SM",IF(K12&lt;=0.0101851851851852,"KSM",IF(K12&lt;=0.0108796296296296,"I A",IF(K12&lt;=0.0119212962962963,"II A",IF(K12&lt;=0.0130208333333333,"III A"))))))))</f>
        <v/>
      </c>
      <c r="M12" s="256" t="s">
        <v>299</v>
      </c>
      <c r="N12" s="172" t="s">
        <v>167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0"/>
  <sheetViews>
    <sheetView workbookViewId="0">
      <selection activeCell="I12" sqref="I12"/>
    </sheetView>
  </sheetViews>
  <sheetFormatPr defaultColWidth="9.109375" defaultRowHeight="13.2"/>
  <cols>
    <col min="1" max="1" width="5.33203125" style="96" customWidth="1"/>
    <col min="2" max="2" width="4.33203125" style="9" hidden="1" customWidth="1"/>
    <col min="3" max="3" width="3.88671875" style="96" customWidth="1"/>
    <col min="4" max="4" width="11.44140625" style="95" customWidth="1"/>
    <col min="5" max="5" width="16.6640625" style="90" customWidth="1"/>
    <col min="6" max="6" width="9.33203125" style="94" customWidth="1"/>
    <col min="7" max="7" width="15.6640625" style="90" customWidth="1"/>
    <col min="8" max="8" width="8.88671875" style="90" customWidth="1"/>
    <col min="9" max="9" width="12.88671875" style="90" customWidth="1"/>
    <col min="10" max="10" width="5.44140625" style="92" customWidth="1"/>
    <col min="11" max="11" width="8.33203125" style="93" customWidth="1"/>
    <col min="12" max="12" width="4.44140625" style="92" customWidth="1"/>
    <col min="13" max="13" width="24.5546875" style="90" customWidth="1"/>
    <col min="14" max="14" width="5.44140625" style="90" bestFit="1" customWidth="1"/>
    <col min="15" max="16384" width="9.109375" style="90"/>
  </cols>
  <sheetData>
    <row r="1" spans="1:14" s="5" customFormat="1" ht="18.75" customHeight="1">
      <c r="A1" s="318" t="s">
        <v>17</v>
      </c>
      <c r="B1" s="45"/>
      <c r="C1" s="137"/>
      <c r="D1" s="136"/>
      <c r="F1" s="135"/>
      <c r="J1" s="92"/>
      <c r="K1" s="134"/>
      <c r="L1" s="92"/>
    </row>
    <row r="2" spans="1:14" s="126" customFormat="1" ht="13.5" customHeight="1">
      <c r="A2" s="6"/>
      <c r="B2" s="6"/>
      <c r="C2" s="132"/>
      <c r="D2" s="131"/>
      <c r="F2" s="130"/>
      <c r="J2" s="128"/>
      <c r="K2" s="129"/>
      <c r="L2" s="128"/>
      <c r="M2" s="8" t="s">
        <v>14</v>
      </c>
    </row>
    <row r="3" spans="1:14" ht="15" customHeight="1">
      <c r="A3" s="125"/>
      <c r="C3" s="125"/>
      <c r="M3" s="16" t="s">
        <v>15</v>
      </c>
    </row>
    <row r="4" spans="1:14" ht="15.75" customHeight="1">
      <c r="B4" s="11"/>
      <c r="D4" s="124" t="s">
        <v>979</v>
      </c>
      <c r="F4" s="123"/>
      <c r="M4" s="122"/>
    </row>
    <row r="5" spans="1:14" ht="3.75" customHeight="1">
      <c r="B5" s="11"/>
      <c r="J5" s="146">
        <v>1.1574074074074073E-5</v>
      </c>
    </row>
    <row r="6" spans="1:14" ht="13.8" thickBot="1">
      <c r="C6" s="121"/>
      <c r="D6" s="120"/>
      <c r="E6" s="119"/>
      <c r="F6" s="118" t="s">
        <v>588</v>
      </c>
      <c r="G6" s="117"/>
      <c r="H6" s="116"/>
    </row>
    <row r="7" spans="1:14" s="106" customFormat="1" ht="21" thickBot="1">
      <c r="A7" s="241" t="s">
        <v>60</v>
      </c>
      <c r="B7" s="205" t="s">
        <v>16</v>
      </c>
      <c r="C7" s="242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</v>
      </c>
      <c r="I7" s="246" t="s">
        <v>8</v>
      </c>
      <c r="J7" s="245" t="s">
        <v>9</v>
      </c>
      <c r="K7" s="242" t="s">
        <v>258</v>
      </c>
      <c r="L7" s="247" t="s">
        <v>12</v>
      </c>
      <c r="M7" s="248" t="s">
        <v>13</v>
      </c>
    </row>
    <row r="8" spans="1:14" ht="13.95" customHeight="1">
      <c r="A8" s="251">
        <v>1</v>
      </c>
      <c r="B8" s="251"/>
      <c r="C8" s="252">
        <v>177</v>
      </c>
      <c r="D8" s="253" t="s">
        <v>467</v>
      </c>
      <c r="E8" s="254" t="s">
        <v>980</v>
      </c>
      <c r="F8" s="270" t="s">
        <v>981</v>
      </c>
      <c r="G8" s="256" t="s">
        <v>326</v>
      </c>
      <c r="H8" s="256" t="s">
        <v>327</v>
      </c>
      <c r="I8" s="256"/>
      <c r="J8" s="324">
        <v>18</v>
      </c>
      <c r="K8" s="325">
        <v>2.3857407407407407E-2</v>
      </c>
      <c r="L8" s="326" t="str">
        <f>IF(ISBLANK(K8),"",IF(K8&gt;0.0263888888888889,"",IF(K8&lt;=0.0196759259259259,"TSM",IF(K8&lt;=0.0204282407407407,"SM",IF(K8&lt;=0.0213541666666667,"KSM",IF(K8&lt;=0.0226851851851852,"I A",IF(K8&lt;=0.0243055555555556,"II A",IF(K8&lt;=0.0263888888888889,"III A"))))))))</f>
        <v>II A</v>
      </c>
      <c r="M8" s="256" t="s">
        <v>328</v>
      </c>
      <c r="N8" s="139"/>
    </row>
    <row r="9" spans="1:14" ht="13.95" customHeight="1">
      <c r="A9" s="251">
        <v>2</v>
      </c>
      <c r="B9" s="251"/>
      <c r="C9" s="252">
        <v>172</v>
      </c>
      <c r="D9" s="253" t="s">
        <v>982</v>
      </c>
      <c r="E9" s="254" t="s">
        <v>983</v>
      </c>
      <c r="F9" s="270" t="s">
        <v>984</v>
      </c>
      <c r="G9" s="256" t="s">
        <v>43</v>
      </c>
      <c r="H9" s="256" t="s">
        <v>44</v>
      </c>
      <c r="I9" s="256"/>
      <c r="J9" s="324">
        <v>14</v>
      </c>
      <c r="K9" s="325">
        <v>2.5841898148148149E-2</v>
      </c>
      <c r="L9" s="326" t="str">
        <f>IF(ISBLANK(K9),"",IF(K9&gt;0.0263888888888889,"",IF(K9&lt;=0.0196759259259259,"TSM",IF(K9&lt;=0.0204282407407407,"SM",IF(K9&lt;=0.0213541666666667,"KSM",IF(K9&lt;=0.0226851851851852,"I A",IF(K9&lt;=0.0243055555555556,"II A",IF(K9&lt;=0.0263888888888889,"III A"))))))))</f>
        <v>III A</v>
      </c>
      <c r="M9" s="256" t="s">
        <v>45</v>
      </c>
      <c r="N9" s="139"/>
    </row>
    <row r="10" spans="1:14" ht="13.95" customHeight="1">
      <c r="A10" s="251">
        <v>3</v>
      </c>
      <c r="B10" s="251"/>
      <c r="C10" s="252">
        <v>130</v>
      </c>
      <c r="D10" s="253" t="s">
        <v>483</v>
      </c>
      <c r="E10" s="254" t="s">
        <v>985</v>
      </c>
      <c r="F10" s="270" t="s">
        <v>810</v>
      </c>
      <c r="G10" s="256" t="s">
        <v>102</v>
      </c>
      <c r="H10" s="256" t="s">
        <v>22</v>
      </c>
      <c r="I10" s="256"/>
      <c r="J10" s="324" t="s">
        <v>23</v>
      </c>
      <c r="K10" s="325">
        <v>2.7674305555555556E-2</v>
      </c>
      <c r="L10" s="326" t="str">
        <f>IF(ISBLANK(K10),"",IF(K10&gt;0.0263888888888889,"",IF(K10&lt;=0.0196759259259259,"TSM",IF(K10&lt;=0.0204282407407407,"SM",IF(K10&lt;=0.0213541666666667,"KSM",IF(K10&lt;=0.0226851851851852,"I A",IF(K10&lt;=0.0243055555555556,"II A",IF(K10&lt;=0.0263888888888889,"III A"))))))))</f>
        <v/>
      </c>
      <c r="M10" s="256" t="s">
        <v>608</v>
      </c>
      <c r="N10" s="139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6640625" style="96" hidden="1" customWidth="1"/>
    <col min="3" max="3" width="11.109375" style="95" customWidth="1"/>
    <col min="4" max="4" width="14" style="90" customWidth="1"/>
    <col min="5" max="5" width="9.33203125" style="94" customWidth="1"/>
    <col min="6" max="6" width="11.6640625" style="90" customWidth="1"/>
    <col min="7" max="7" width="11.88671875" style="90" customWidth="1"/>
    <col min="8" max="8" width="9" style="90" customWidth="1"/>
    <col min="9" max="9" width="5.44140625" style="92" customWidth="1"/>
    <col min="10" max="10" width="7.109375" style="93" customWidth="1"/>
    <col min="11" max="11" width="4" style="93" customWidth="1"/>
    <col min="12" max="12" width="4.6640625" style="93" customWidth="1"/>
    <col min="13" max="13" width="4.44140625" style="92" customWidth="1"/>
    <col min="14" max="14" width="18.109375" style="90" customWidth="1"/>
    <col min="15" max="15" width="7.5546875" style="90" hidden="1" customWidth="1"/>
    <col min="16" max="16384" width="9.109375" style="90"/>
  </cols>
  <sheetData>
    <row r="1" spans="1:16" s="5" customFormat="1" ht="18.75" customHeight="1">
      <c r="A1" s="138" t="s">
        <v>17</v>
      </c>
      <c r="B1" s="137"/>
      <c r="C1" s="136"/>
      <c r="E1" s="135"/>
      <c r="I1" s="92"/>
      <c r="J1" s="134"/>
      <c r="K1" s="134"/>
      <c r="L1" s="134"/>
      <c r="M1" s="92"/>
    </row>
    <row r="2" spans="1:16" s="126" customFormat="1" ht="22.95" customHeight="1">
      <c r="A2" s="133"/>
      <c r="B2" s="132"/>
      <c r="C2" s="131"/>
      <c r="E2" s="130"/>
      <c r="I2" s="128"/>
      <c r="J2" s="129"/>
      <c r="K2" s="129"/>
      <c r="L2" s="129"/>
      <c r="M2" s="128"/>
      <c r="N2" s="8" t="s">
        <v>14</v>
      </c>
    </row>
    <row r="3" spans="1:16" ht="15" customHeight="1">
      <c r="A3" s="125"/>
      <c r="B3" s="125"/>
      <c r="N3" s="16" t="s">
        <v>15</v>
      </c>
    </row>
    <row r="4" spans="1:16" ht="15.75" customHeight="1">
      <c r="C4" s="124" t="s">
        <v>587</v>
      </c>
      <c r="E4" s="123"/>
      <c r="N4" s="122"/>
    </row>
    <row r="5" spans="1:16" ht="3.75" customHeight="1"/>
    <row r="6" spans="1:16" ht="13.8" thickBot="1">
      <c r="B6" s="121"/>
      <c r="C6" s="120"/>
      <c r="D6" s="119"/>
      <c r="E6" s="118" t="s">
        <v>588</v>
      </c>
      <c r="F6" s="117"/>
      <c r="G6" s="116"/>
    </row>
    <row r="7" spans="1:16" s="106" customFormat="1" ht="13.8" thickBot="1">
      <c r="A7" s="115" t="s">
        <v>60</v>
      </c>
      <c r="B7" s="142" t="s">
        <v>2</v>
      </c>
      <c r="C7" s="114" t="s">
        <v>3</v>
      </c>
      <c r="D7" s="113" t="s">
        <v>4</v>
      </c>
      <c r="E7" s="111" t="s">
        <v>5</v>
      </c>
      <c r="F7" s="112" t="s">
        <v>6</v>
      </c>
      <c r="G7" s="112" t="s">
        <v>7</v>
      </c>
      <c r="H7" s="112" t="s">
        <v>8</v>
      </c>
      <c r="I7" s="111" t="s">
        <v>9</v>
      </c>
      <c r="J7" s="112" t="s">
        <v>258</v>
      </c>
      <c r="K7" s="112" t="s">
        <v>589</v>
      </c>
      <c r="L7" s="112" t="s">
        <v>354</v>
      </c>
      <c r="M7" s="109" t="s">
        <v>12</v>
      </c>
      <c r="N7" s="108" t="s">
        <v>13</v>
      </c>
    </row>
    <row r="8" spans="1:16" ht="13.95" customHeight="1">
      <c r="A8" s="31">
        <v>1</v>
      </c>
      <c r="B8" s="47"/>
      <c r="C8" s="105" t="s">
        <v>590</v>
      </c>
      <c r="D8" s="104" t="s">
        <v>591</v>
      </c>
      <c r="E8" s="103" t="s">
        <v>592</v>
      </c>
      <c r="F8" s="99" t="s">
        <v>152</v>
      </c>
      <c r="G8" s="99" t="s">
        <v>153</v>
      </c>
      <c r="H8" s="99"/>
      <c r="I8" s="184">
        <v>18</v>
      </c>
      <c r="J8" s="179">
        <v>14.61</v>
      </c>
      <c r="K8" s="185">
        <v>-1.6</v>
      </c>
      <c r="L8" s="180">
        <v>0.13900000000000001</v>
      </c>
      <c r="M8" s="186" t="str">
        <f t="shared" ref="M8:M13" si="0">IF(ISBLANK(J8),"",IF(J8&gt;19.04,"",IF(J8&lt;=13.11,"TSM",IF(J8&lt;=14,"SM",IF(J8&lt;=15.04,"KSM",IF(J8&lt;=16.24,"I A",IF(J8&lt;=17.64,"II A",IF(J8&lt;=19.04,"III A"))))))))</f>
        <v>KSM</v>
      </c>
      <c r="N8" s="99" t="s">
        <v>593</v>
      </c>
      <c r="O8" s="92" t="s">
        <v>594</v>
      </c>
      <c r="P8" s="92"/>
    </row>
    <row r="9" spans="1:16" ht="13.95" customHeight="1">
      <c r="A9" s="31">
        <v>2</v>
      </c>
      <c r="B9" s="47"/>
      <c r="C9" s="105" t="s">
        <v>595</v>
      </c>
      <c r="D9" s="104" t="s">
        <v>596</v>
      </c>
      <c r="E9" s="103" t="s">
        <v>597</v>
      </c>
      <c r="F9" s="99" t="s">
        <v>145</v>
      </c>
      <c r="G9" s="99" t="s">
        <v>22</v>
      </c>
      <c r="H9" s="99" t="s">
        <v>236</v>
      </c>
      <c r="I9" s="184">
        <v>14</v>
      </c>
      <c r="J9" s="179">
        <v>15.03</v>
      </c>
      <c r="K9" s="185">
        <v>-1.6</v>
      </c>
      <c r="L9" s="180">
        <v>0.183</v>
      </c>
      <c r="M9" s="186" t="str">
        <f t="shared" si="0"/>
        <v>KSM</v>
      </c>
      <c r="N9" s="99" t="s">
        <v>598</v>
      </c>
      <c r="O9" s="92" t="s">
        <v>599</v>
      </c>
      <c r="P9" s="92"/>
    </row>
    <row r="10" spans="1:16" ht="13.95" customHeight="1">
      <c r="A10" s="31">
        <v>3</v>
      </c>
      <c r="B10" s="47"/>
      <c r="C10" s="105" t="s">
        <v>600</v>
      </c>
      <c r="D10" s="104" t="s">
        <v>601</v>
      </c>
      <c r="E10" s="103" t="s">
        <v>602</v>
      </c>
      <c r="F10" s="99" t="s">
        <v>188</v>
      </c>
      <c r="G10" s="99" t="s">
        <v>88</v>
      </c>
      <c r="H10" s="99" t="s">
        <v>160</v>
      </c>
      <c r="I10" s="184" t="s">
        <v>23</v>
      </c>
      <c r="J10" s="179">
        <v>15.97</v>
      </c>
      <c r="K10" s="185">
        <v>-1.6</v>
      </c>
      <c r="L10" s="180">
        <v>0.248</v>
      </c>
      <c r="M10" s="186" t="str">
        <f t="shared" si="0"/>
        <v>I A</v>
      </c>
      <c r="N10" s="99" t="s">
        <v>603</v>
      </c>
      <c r="O10" s="92" t="s">
        <v>604</v>
      </c>
      <c r="P10" s="92"/>
    </row>
    <row r="11" spans="1:16" ht="13.95" customHeight="1">
      <c r="A11" s="31">
        <v>4</v>
      </c>
      <c r="B11" s="47"/>
      <c r="C11" s="105" t="s">
        <v>605</v>
      </c>
      <c r="D11" s="104" t="s">
        <v>606</v>
      </c>
      <c r="E11" s="103" t="s">
        <v>607</v>
      </c>
      <c r="F11" s="99" t="s">
        <v>102</v>
      </c>
      <c r="G11" s="99" t="s">
        <v>22</v>
      </c>
      <c r="H11" s="99"/>
      <c r="I11" s="184" t="s">
        <v>23</v>
      </c>
      <c r="J11" s="179">
        <v>16.09</v>
      </c>
      <c r="K11" s="185">
        <v>-1.6</v>
      </c>
      <c r="L11" s="180">
        <v>0.14099999999999999</v>
      </c>
      <c r="M11" s="186" t="str">
        <f t="shared" si="0"/>
        <v>I A</v>
      </c>
      <c r="N11" s="99" t="s">
        <v>608</v>
      </c>
      <c r="O11" s="92" t="s">
        <v>609</v>
      </c>
      <c r="P11" s="92"/>
    </row>
    <row r="12" spans="1:16" ht="13.95" customHeight="1">
      <c r="A12" s="31">
        <v>5</v>
      </c>
      <c r="B12" s="47"/>
      <c r="C12" s="105" t="s">
        <v>610</v>
      </c>
      <c r="D12" s="104" t="s">
        <v>611</v>
      </c>
      <c r="E12" s="103" t="s">
        <v>612</v>
      </c>
      <c r="F12" s="99" t="s">
        <v>224</v>
      </c>
      <c r="G12" s="99" t="s">
        <v>223</v>
      </c>
      <c r="H12" s="99" t="s">
        <v>222</v>
      </c>
      <c r="I12" s="184">
        <v>11</v>
      </c>
      <c r="J12" s="179">
        <v>17.68</v>
      </c>
      <c r="K12" s="185">
        <v>-1.6</v>
      </c>
      <c r="L12" s="180">
        <v>0.52900000000000003</v>
      </c>
      <c r="M12" s="186" t="str">
        <f t="shared" si="0"/>
        <v>III A</v>
      </c>
      <c r="N12" s="99" t="s">
        <v>269</v>
      </c>
      <c r="O12" s="92" t="s">
        <v>613</v>
      </c>
      <c r="P12" s="92"/>
    </row>
    <row r="13" spans="1:16" ht="13.95" customHeight="1">
      <c r="A13" s="31">
        <v>6</v>
      </c>
      <c r="B13" s="47"/>
      <c r="C13" s="105" t="s">
        <v>614</v>
      </c>
      <c r="D13" s="104" t="s">
        <v>615</v>
      </c>
      <c r="E13" s="103" t="s">
        <v>616</v>
      </c>
      <c r="F13" s="99" t="s">
        <v>188</v>
      </c>
      <c r="G13" s="99" t="s">
        <v>88</v>
      </c>
      <c r="H13" s="99" t="s">
        <v>89</v>
      </c>
      <c r="I13" s="184" t="s">
        <v>23</v>
      </c>
      <c r="J13" s="179">
        <v>18.100000000000001</v>
      </c>
      <c r="K13" s="185">
        <v>-1.6</v>
      </c>
      <c r="L13" s="180">
        <v>0.13100000000000001</v>
      </c>
      <c r="M13" s="186" t="str">
        <f t="shared" si="0"/>
        <v>III A</v>
      </c>
      <c r="N13" s="99" t="s">
        <v>90</v>
      </c>
      <c r="O13" s="92" t="s">
        <v>617</v>
      </c>
      <c r="P13" s="9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3"/>
  <sheetViews>
    <sheetView workbookViewId="0">
      <selection activeCell="A3" sqref="A3"/>
    </sheetView>
  </sheetViews>
  <sheetFormatPr defaultColWidth="8.88671875" defaultRowHeight="13.2"/>
  <cols>
    <col min="1" max="1" width="5.109375" style="96" customWidth="1"/>
    <col min="2" max="2" width="4.33203125" style="9" hidden="1" customWidth="1"/>
    <col min="3" max="3" width="5" style="96" hidden="1" customWidth="1"/>
    <col min="4" max="4" width="9.44140625" style="95" customWidth="1"/>
    <col min="5" max="5" width="11.6640625" style="90" customWidth="1"/>
    <col min="6" max="6" width="9.33203125" style="94" customWidth="1"/>
    <col min="7" max="7" width="8.44140625" style="90" customWidth="1"/>
    <col min="8" max="8" width="12.6640625" style="90" customWidth="1"/>
    <col min="9" max="9" width="9.44140625" style="90" customWidth="1"/>
    <col min="10" max="10" width="5.44140625" style="92" customWidth="1"/>
    <col min="11" max="11" width="6.44140625" style="93" hidden="1" customWidth="1"/>
    <col min="12" max="12" width="4" style="93" hidden="1" customWidth="1"/>
    <col min="13" max="13" width="4.6640625" style="93" hidden="1" customWidth="1"/>
    <col min="14" max="14" width="8.109375" style="93" customWidth="1"/>
    <col min="15" max="15" width="5.109375" style="93" customWidth="1"/>
    <col min="16" max="16" width="4.6640625" style="93" customWidth="1"/>
    <col min="17" max="17" width="4.44140625" style="92" customWidth="1"/>
    <col min="18" max="18" width="24.5546875" style="90" customWidth="1"/>
    <col min="19" max="19" width="8.88671875" style="197" hidden="1" customWidth="1"/>
    <col min="20" max="20" width="6" style="90" hidden="1" customWidth="1"/>
    <col min="21" max="21" width="2" style="90" customWidth="1"/>
    <col min="22" max="22" width="8.88671875" style="198"/>
    <col min="23" max="16384" width="8.88671875" style="90"/>
  </cols>
  <sheetData>
    <row r="1" spans="1:22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92"/>
      <c r="S1" s="197"/>
      <c r="V1" s="198"/>
    </row>
    <row r="2" spans="1:22" s="126" customFormat="1" ht="22.95" customHeight="1">
      <c r="A2" s="133"/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107"/>
      <c r="V2" s="199"/>
    </row>
    <row r="3" spans="1:22" ht="15" customHeight="1">
      <c r="A3" s="125"/>
      <c r="C3" s="125"/>
      <c r="R3" s="16" t="s">
        <v>15</v>
      </c>
    </row>
    <row r="4" spans="1:22" ht="15.75" customHeight="1">
      <c r="B4" s="11"/>
      <c r="D4" s="124" t="s">
        <v>658</v>
      </c>
      <c r="F4" s="123"/>
      <c r="R4" s="122"/>
      <c r="V4" s="199"/>
    </row>
    <row r="5" spans="1:22" ht="3.75" customHeight="1">
      <c r="B5" s="11"/>
    </row>
    <row r="6" spans="1:22" ht="13.8" thickBot="1">
      <c r="C6" s="121"/>
      <c r="D6" s="120"/>
      <c r="E6" s="119"/>
      <c r="F6" s="118"/>
      <c r="G6" s="117" t="s">
        <v>588</v>
      </c>
      <c r="H6" s="116"/>
      <c r="V6" s="199"/>
    </row>
    <row r="7" spans="1:22" s="106" customFormat="1" ht="25.5" customHeight="1" thickBot="1">
      <c r="A7" s="115" t="s">
        <v>60</v>
      </c>
      <c r="B7" s="46" t="s">
        <v>16</v>
      </c>
      <c r="C7" s="110" t="s">
        <v>2</v>
      </c>
      <c r="D7" s="114" t="s">
        <v>3</v>
      </c>
      <c r="E7" s="113" t="s">
        <v>4</v>
      </c>
      <c r="F7" s="111" t="s">
        <v>5</v>
      </c>
      <c r="G7" s="112" t="s">
        <v>6</v>
      </c>
      <c r="H7" s="112" t="s">
        <v>7</v>
      </c>
      <c r="I7" s="112" t="s">
        <v>8</v>
      </c>
      <c r="J7" s="111" t="s">
        <v>9</v>
      </c>
      <c r="K7" s="110" t="s">
        <v>659</v>
      </c>
      <c r="L7" s="112" t="s">
        <v>589</v>
      </c>
      <c r="M7" s="112" t="s">
        <v>354</v>
      </c>
      <c r="N7" s="112" t="s">
        <v>258</v>
      </c>
      <c r="O7" s="112" t="s">
        <v>589</v>
      </c>
      <c r="P7" s="112" t="s">
        <v>354</v>
      </c>
      <c r="Q7" s="109" t="s">
        <v>12</v>
      </c>
      <c r="R7" s="108" t="s">
        <v>13</v>
      </c>
      <c r="S7" s="107"/>
      <c r="V7" s="198"/>
    </row>
    <row r="8" spans="1:22" ht="13.95" customHeight="1">
      <c r="A8" s="31">
        <v>1</v>
      </c>
      <c r="B8" s="31"/>
      <c r="C8" s="47"/>
      <c r="D8" s="105" t="s">
        <v>660</v>
      </c>
      <c r="E8" s="104" t="s">
        <v>661</v>
      </c>
      <c r="F8" s="103" t="s">
        <v>662</v>
      </c>
      <c r="G8" s="99" t="s">
        <v>655</v>
      </c>
      <c r="H8" s="99" t="s">
        <v>656</v>
      </c>
      <c r="I8" s="99"/>
      <c r="J8" s="178">
        <v>18</v>
      </c>
      <c r="K8" s="200"/>
      <c r="L8" s="185"/>
      <c r="M8" s="180"/>
      <c r="N8" s="201">
        <v>15.29</v>
      </c>
      <c r="O8" s="185">
        <v>0.8</v>
      </c>
      <c r="P8" s="180">
        <v>0.23</v>
      </c>
      <c r="Q8" s="145" t="str">
        <f t="shared" ref="Q8:Q13" si="0">IF(ISBLANK(N8),"",IF(N8&gt;18.34,"",IF(N8&lt;=14.84,"KSM",IF(N8&lt;=15.74,"I A",IF(N8&lt;=16.84,"II A",IF(N8&lt;=18.34,"III A"))))))</f>
        <v>I A</v>
      </c>
      <c r="R8" s="99" t="s">
        <v>663</v>
      </c>
      <c r="S8" s="202" t="s">
        <v>664</v>
      </c>
      <c r="V8" s="199"/>
    </row>
    <row r="9" spans="1:22" ht="13.95" customHeight="1">
      <c r="A9" s="31">
        <v>2</v>
      </c>
      <c r="B9" s="31"/>
      <c r="C9" s="47"/>
      <c r="D9" s="105" t="s">
        <v>461</v>
      </c>
      <c r="E9" s="104" t="s">
        <v>665</v>
      </c>
      <c r="F9" s="103" t="s">
        <v>666</v>
      </c>
      <c r="G9" s="99" t="s">
        <v>139</v>
      </c>
      <c r="H9" s="99" t="s">
        <v>88</v>
      </c>
      <c r="I9" s="99"/>
      <c r="J9" s="178">
        <v>14</v>
      </c>
      <c r="K9" s="200"/>
      <c r="L9" s="185"/>
      <c r="M9" s="180"/>
      <c r="N9" s="201">
        <v>15.57</v>
      </c>
      <c r="O9" s="185">
        <v>0.8</v>
      </c>
      <c r="P9" s="180">
        <v>0.20699999999999999</v>
      </c>
      <c r="Q9" s="145" t="str">
        <f t="shared" si="0"/>
        <v>I A</v>
      </c>
      <c r="R9" s="99" t="s">
        <v>635</v>
      </c>
      <c r="S9" s="202" t="s">
        <v>667</v>
      </c>
      <c r="V9" s="199"/>
    </row>
    <row r="10" spans="1:22" ht="13.95" customHeight="1">
      <c r="A10" s="31">
        <v>3</v>
      </c>
      <c r="B10" s="31"/>
      <c r="C10" s="47"/>
      <c r="D10" s="105" t="s">
        <v>447</v>
      </c>
      <c r="E10" s="104" t="s">
        <v>668</v>
      </c>
      <c r="F10" s="103" t="s">
        <v>669</v>
      </c>
      <c r="G10" s="99" t="s">
        <v>544</v>
      </c>
      <c r="H10" s="99" t="s">
        <v>545</v>
      </c>
      <c r="I10" s="99"/>
      <c r="J10" s="178">
        <v>11</v>
      </c>
      <c r="K10" s="200"/>
      <c r="L10" s="185"/>
      <c r="M10" s="180"/>
      <c r="N10" s="201">
        <v>15.62</v>
      </c>
      <c r="O10" s="185">
        <v>0.8</v>
      </c>
      <c r="P10" s="180">
        <v>0.151</v>
      </c>
      <c r="Q10" s="145" t="str">
        <f t="shared" si="0"/>
        <v>I A</v>
      </c>
      <c r="R10" s="99" t="s">
        <v>670</v>
      </c>
      <c r="S10" s="202" t="s">
        <v>671</v>
      </c>
      <c r="V10" s="199"/>
    </row>
    <row r="11" spans="1:22" ht="13.95" customHeight="1">
      <c r="A11" s="31">
        <v>4</v>
      </c>
      <c r="B11" s="31"/>
      <c r="C11" s="47"/>
      <c r="D11" s="105" t="s">
        <v>672</v>
      </c>
      <c r="E11" s="104" t="s">
        <v>673</v>
      </c>
      <c r="F11" s="103" t="s">
        <v>674</v>
      </c>
      <c r="G11" s="99" t="s">
        <v>145</v>
      </c>
      <c r="H11" s="99" t="s">
        <v>22</v>
      </c>
      <c r="I11" s="99"/>
      <c r="J11" s="178">
        <v>9</v>
      </c>
      <c r="K11" s="200"/>
      <c r="L11" s="185"/>
      <c r="M11" s="180"/>
      <c r="N11" s="201">
        <v>15.63</v>
      </c>
      <c r="O11" s="185">
        <v>0.8</v>
      </c>
      <c r="P11" s="180">
        <v>0.224</v>
      </c>
      <c r="Q11" s="145" t="str">
        <f t="shared" si="0"/>
        <v>I A</v>
      </c>
      <c r="R11" s="99" t="s">
        <v>675</v>
      </c>
      <c r="S11" s="202" t="s">
        <v>676</v>
      </c>
      <c r="V11" s="199"/>
    </row>
    <row r="12" spans="1:22" ht="13.95" customHeight="1">
      <c r="A12" s="31">
        <v>5</v>
      </c>
      <c r="B12" s="31"/>
      <c r="C12" s="47"/>
      <c r="D12" s="105" t="s">
        <v>447</v>
      </c>
      <c r="E12" s="104" t="s">
        <v>677</v>
      </c>
      <c r="F12" s="103" t="s">
        <v>678</v>
      </c>
      <c r="G12" s="99" t="s">
        <v>35</v>
      </c>
      <c r="H12" s="99" t="s">
        <v>36</v>
      </c>
      <c r="I12" s="99" t="s">
        <v>37</v>
      </c>
      <c r="J12" s="178">
        <v>8</v>
      </c>
      <c r="K12" s="200"/>
      <c r="L12" s="185"/>
      <c r="M12" s="180"/>
      <c r="N12" s="201">
        <v>17.100000000000001</v>
      </c>
      <c r="O12" s="185">
        <v>0.8</v>
      </c>
      <c r="P12" s="180">
        <v>0.20300000000000001</v>
      </c>
      <c r="Q12" s="145" t="str">
        <f t="shared" si="0"/>
        <v>III A</v>
      </c>
      <c r="R12" s="99" t="s">
        <v>38</v>
      </c>
      <c r="S12" s="202" t="s">
        <v>679</v>
      </c>
      <c r="T12" s="202"/>
      <c r="V12" s="199"/>
    </row>
    <row r="13" spans="1:22" ht="13.95" customHeight="1">
      <c r="A13" s="31">
        <v>6</v>
      </c>
      <c r="B13" s="31"/>
      <c r="C13" s="47"/>
      <c r="D13" s="105" t="s">
        <v>457</v>
      </c>
      <c r="E13" s="104" t="s">
        <v>680</v>
      </c>
      <c r="F13" s="103" t="s">
        <v>681</v>
      </c>
      <c r="G13" s="99" t="s">
        <v>139</v>
      </c>
      <c r="H13" s="99" t="s">
        <v>634</v>
      </c>
      <c r="I13" s="99"/>
      <c r="J13" s="178">
        <v>7</v>
      </c>
      <c r="K13" s="200"/>
      <c r="L13" s="185"/>
      <c r="M13" s="180"/>
      <c r="N13" s="201">
        <v>17.440000000000001</v>
      </c>
      <c r="O13" s="185">
        <v>0.8</v>
      </c>
      <c r="P13" s="180">
        <v>0.23599999999999999</v>
      </c>
      <c r="Q13" s="145" t="str">
        <f t="shared" si="0"/>
        <v>III A</v>
      </c>
      <c r="R13" s="99" t="s">
        <v>635</v>
      </c>
      <c r="S13" s="202" t="s">
        <v>682</v>
      </c>
      <c r="V13" s="199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D31" sqref="D31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4.5546875" style="96" hidden="1" customWidth="1"/>
    <col min="4" max="4" width="9.44140625" style="95" customWidth="1"/>
    <col min="5" max="5" width="16.6640625" style="90" customWidth="1"/>
    <col min="6" max="6" width="9.33203125" style="94" customWidth="1"/>
    <col min="7" max="7" width="10.5546875" style="90" customWidth="1"/>
    <col min="8" max="8" width="9.6640625" style="90" customWidth="1"/>
    <col min="9" max="9" width="11" style="90" customWidth="1"/>
    <col min="10" max="10" width="8.5546875" style="92" customWidth="1"/>
    <col min="11" max="11" width="8.33203125" style="93" customWidth="1"/>
    <col min="12" max="12" width="4.6640625" style="93" hidden="1" customWidth="1"/>
    <col min="13" max="13" width="4.44140625" style="92" customWidth="1"/>
    <col min="14" max="14" width="20.88671875" style="90" customWidth="1"/>
    <col min="15" max="15" width="6.44140625" style="273" hidden="1" customWidth="1"/>
    <col min="16" max="16" width="6.44140625" style="91" customWidth="1"/>
    <col min="17" max="17" width="9.109375" style="90" customWidth="1"/>
    <col min="18" max="16384" width="9.109375" style="90"/>
  </cols>
  <sheetData>
    <row r="1" spans="1:18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92"/>
      <c r="O1" s="273"/>
      <c r="P1" s="91"/>
    </row>
    <row r="2" spans="1:18" s="126" customFormat="1" ht="22.95" customHeight="1">
      <c r="A2" s="133"/>
      <c r="B2" s="6"/>
      <c r="C2" s="132"/>
      <c r="D2" s="131"/>
      <c r="F2" s="130"/>
      <c r="J2" s="128"/>
      <c r="K2" s="129"/>
      <c r="L2" s="129"/>
      <c r="M2" s="128"/>
      <c r="N2" s="8" t="s">
        <v>14</v>
      </c>
      <c r="O2" s="275"/>
      <c r="P2" s="127"/>
    </row>
    <row r="3" spans="1:18" ht="15" customHeight="1">
      <c r="A3" s="125"/>
      <c r="C3" s="125"/>
      <c r="N3" s="16" t="s">
        <v>1092</v>
      </c>
    </row>
    <row r="4" spans="1:18" ht="15.75" customHeight="1">
      <c r="B4" s="11"/>
      <c r="D4" s="124" t="s">
        <v>1229</v>
      </c>
      <c r="F4" s="123"/>
      <c r="N4" s="122"/>
    </row>
    <row r="5" spans="1:18" ht="3.75" customHeight="1">
      <c r="B5" s="11"/>
      <c r="J5" s="141"/>
    </row>
    <row r="6" spans="1:18" ht="13.8" thickBot="1">
      <c r="C6" s="121"/>
      <c r="D6" s="120"/>
      <c r="E6" s="119">
        <v>1</v>
      </c>
      <c r="F6" s="118" t="s">
        <v>261</v>
      </c>
      <c r="G6" s="117">
        <v>2</v>
      </c>
      <c r="H6" s="116"/>
    </row>
    <row r="7" spans="1:18" s="106" customFormat="1" ht="27.75" customHeight="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</v>
      </c>
      <c r="I7" s="246" t="s">
        <v>8</v>
      </c>
      <c r="J7" s="245" t="s">
        <v>9</v>
      </c>
      <c r="K7" s="246" t="s">
        <v>258</v>
      </c>
      <c r="L7" s="246" t="s">
        <v>354</v>
      </c>
      <c r="M7" s="247" t="s">
        <v>12</v>
      </c>
      <c r="N7" s="248" t="s">
        <v>13</v>
      </c>
      <c r="O7" s="460"/>
      <c r="P7" s="461"/>
    </row>
    <row r="8" spans="1:18" ht="13.95" customHeight="1">
      <c r="A8" s="251">
        <v>1</v>
      </c>
      <c r="B8" s="251"/>
      <c r="C8" s="252"/>
      <c r="D8" s="253" t="s">
        <v>1112</v>
      </c>
      <c r="E8" s="254" t="s">
        <v>1230</v>
      </c>
      <c r="F8" s="270" t="s">
        <v>1231</v>
      </c>
      <c r="G8" s="256" t="s">
        <v>21</v>
      </c>
      <c r="H8" s="256" t="s">
        <v>22</v>
      </c>
      <c r="I8" s="256" t="s">
        <v>236</v>
      </c>
      <c r="J8" s="324"/>
      <c r="K8" s="459">
        <v>7.9791666666666672E-4</v>
      </c>
      <c r="L8" s="262"/>
      <c r="M8" s="462" t="str">
        <f>IF(ISBLANK(K8),"",IF(K8&gt;0.000950694444444444,"",IF(K8&lt;=0.000654513888888889,"TSM",IF(K8&lt;=0.000688657407407407,"SM",IF(K8&lt;=0.000730787037037037,"KSM",IF(K8&lt;=0.000788657407407407,"I A",IF(K8&lt;=0.000858101851851852,"II A",IF(K8&lt;=0.000950694444444444,"III A"))))))))</f>
        <v>II A</v>
      </c>
      <c r="N8" s="256" t="s">
        <v>345</v>
      </c>
      <c r="O8" s="292" t="s">
        <v>167</v>
      </c>
      <c r="P8" s="463"/>
      <c r="Q8" s="92"/>
      <c r="R8" s="92"/>
    </row>
    <row r="9" spans="1:18" ht="13.95" customHeight="1">
      <c r="A9" s="251">
        <v>2</v>
      </c>
      <c r="B9" s="251"/>
      <c r="C9" s="252"/>
      <c r="D9" s="253" t="s">
        <v>808</v>
      </c>
      <c r="E9" s="254" t="s">
        <v>809</v>
      </c>
      <c r="F9" s="270" t="s">
        <v>810</v>
      </c>
      <c r="G9" s="256" t="s">
        <v>43</v>
      </c>
      <c r="H9" s="256" t="s">
        <v>44</v>
      </c>
      <c r="I9" s="256"/>
      <c r="J9" s="324"/>
      <c r="K9" s="459">
        <v>8.4016203703703694E-4</v>
      </c>
      <c r="L9" s="262"/>
      <c r="M9" s="462" t="str">
        <f>IF(ISBLANK(K9),"",IF(K9&gt;0.000950694444444444,"",IF(K9&lt;=0.000654513888888889,"TSM",IF(K9&lt;=0.000688657407407407,"SM",IF(K9&lt;=0.000730787037037037,"KSM",IF(K9&lt;=0.000788657407407407,"I A",IF(K9&lt;=0.000858101851851852,"II A",IF(K9&lt;=0.000950694444444444,"III A"))))))))</f>
        <v>II A</v>
      </c>
      <c r="N9" s="256" t="s">
        <v>45</v>
      </c>
      <c r="O9" s="292" t="s">
        <v>1232</v>
      </c>
      <c r="P9" s="463"/>
      <c r="Q9" s="92"/>
      <c r="R9" s="92"/>
    </row>
    <row r="10" spans="1:18" ht="13.95" customHeight="1">
      <c r="A10" s="251">
        <v>3</v>
      </c>
      <c r="B10" s="251"/>
      <c r="C10" s="252"/>
      <c r="D10" s="253" t="s">
        <v>610</v>
      </c>
      <c r="E10" s="254" t="s">
        <v>611</v>
      </c>
      <c r="F10" s="270" t="s">
        <v>612</v>
      </c>
      <c r="G10" s="256" t="s">
        <v>224</v>
      </c>
      <c r="H10" s="256" t="s">
        <v>223</v>
      </c>
      <c r="I10" s="256" t="s">
        <v>222</v>
      </c>
      <c r="J10" s="324"/>
      <c r="K10" s="459">
        <v>8.6215277777777777E-4</v>
      </c>
      <c r="L10" s="262"/>
      <c r="M10" s="462" t="str">
        <f>IF(ISBLANK(K10),"",IF(K10&gt;0.000950694444444444,"",IF(K10&lt;=0.000654513888888889,"TSM",IF(K10&lt;=0.000688657407407407,"SM",IF(K10&lt;=0.000730787037037037,"KSM",IF(K10&lt;=0.000788657407407407,"I A",IF(K10&lt;=0.000858101851851852,"II A",IF(K10&lt;=0.000950694444444444,"III A"))))))))</f>
        <v>III A</v>
      </c>
      <c r="N10" s="256" t="s">
        <v>269</v>
      </c>
      <c r="O10" s="292" t="s">
        <v>1233</v>
      </c>
      <c r="P10" s="463"/>
      <c r="Q10" s="92"/>
      <c r="R10" s="92"/>
    </row>
    <row r="11" spans="1:18" ht="13.95" customHeight="1">
      <c r="A11" s="251">
        <v>4</v>
      </c>
      <c r="B11" s="251"/>
      <c r="C11" s="252"/>
      <c r="D11" s="253" t="s">
        <v>595</v>
      </c>
      <c r="E11" s="254" t="s">
        <v>1234</v>
      </c>
      <c r="F11" s="270" t="s">
        <v>1235</v>
      </c>
      <c r="G11" s="256" t="s">
        <v>35</v>
      </c>
      <c r="H11" s="256" t="s">
        <v>36</v>
      </c>
      <c r="I11" s="256"/>
      <c r="J11" s="324"/>
      <c r="K11" s="459">
        <v>9.3437499999999988E-4</v>
      </c>
      <c r="L11" s="262"/>
      <c r="M11" s="462" t="str">
        <f>IF(ISBLANK(K11),"",IF(K11&gt;0.000950694444444444,"",IF(K11&lt;=0.000654513888888889,"TSM",IF(K11&lt;=0.000688657407407407,"SM",IF(K11&lt;=0.000730787037037037,"KSM",IF(K11&lt;=0.000788657407407407,"I A",IF(K11&lt;=0.000858101851851852,"II A",IF(K11&lt;=0.000950694444444444,"III A"))))))))</f>
        <v>III A</v>
      </c>
      <c r="N11" s="256" t="s">
        <v>288</v>
      </c>
      <c r="O11" s="292" t="s">
        <v>1236</v>
      </c>
      <c r="P11" s="463"/>
      <c r="Q11" s="92"/>
      <c r="R11" s="92"/>
    </row>
    <row r="12" spans="1:18" ht="3.75" customHeight="1">
      <c r="B12" s="11"/>
      <c r="J12" s="141"/>
    </row>
    <row r="13" spans="1:18" ht="13.8" thickBot="1">
      <c r="C13" s="121"/>
      <c r="D13" s="120"/>
      <c r="E13" s="119">
        <v>2</v>
      </c>
      <c r="F13" s="118" t="s">
        <v>261</v>
      </c>
      <c r="G13" s="117">
        <v>2</v>
      </c>
      <c r="H13" s="116"/>
    </row>
    <row r="14" spans="1:18" s="106" customFormat="1" ht="27" customHeight="1" thickBot="1">
      <c r="A14" s="241" t="s">
        <v>60</v>
      </c>
      <c r="B14" s="205" t="s">
        <v>16</v>
      </c>
      <c r="C14" s="319" t="s">
        <v>2</v>
      </c>
      <c r="D14" s="243" t="s">
        <v>3</v>
      </c>
      <c r="E14" s="244" t="s">
        <v>4</v>
      </c>
      <c r="F14" s="245" t="s">
        <v>5</v>
      </c>
      <c r="G14" s="246" t="s">
        <v>6</v>
      </c>
      <c r="H14" s="246" t="s">
        <v>7</v>
      </c>
      <c r="I14" s="246" t="s">
        <v>8</v>
      </c>
      <c r="J14" s="245" t="s">
        <v>9</v>
      </c>
      <c r="K14" s="246" t="s">
        <v>258</v>
      </c>
      <c r="L14" s="246" t="s">
        <v>354</v>
      </c>
      <c r="M14" s="247" t="s">
        <v>12</v>
      </c>
      <c r="N14" s="248" t="s">
        <v>13</v>
      </c>
      <c r="O14" s="460"/>
      <c r="P14" s="461"/>
    </row>
    <row r="15" spans="1:18" ht="13.95" customHeight="1">
      <c r="A15" s="251">
        <v>1</v>
      </c>
      <c r="B15" s="251"/>
      <c r="C15" s="252"/>
      <c r="D15" s="253" t="s">
        <v>1237</v>
      </c>
      <c r="E15" s="254" t="s">
        <v>809</v>
      </c>
      <c r="F15" s="270" t="s">
        <v>1238</v>
      </c>
      <c r="G15" s="256" t="s">
        <v>95</v>
      </c>
      <c r="H15" s="256" t="s">
        <v>67</v>
      </c>
      <c r="I15" s="256" t="s">
        <v>426</v>
      </c>
      <c r="J15" s="324"/>
      <c r="K15" s="459">
        <v>7.2442129629629625E-4</v>
      </c>
      <c r="L15" s="262"/>
      <c r="M15" s="462" t="str">
        <f>IF(ISBLANK(K15),"",IF(K15&gt;0.000950694444444444,"",IF(K15&lt;=0.000654513888888889,"TSM",IF(K15&lt;=0.000688657407407407,"SM",IF(K15&lt;=0.000730787037037037,"KSM",IF(K15&lt;=0.000788657407407407,"I A",IF(K15&lt;=0.000858101851851852,"II A",IF(K15&lt;=0.000950694444444444,"III A"))))))))</f>
        <v>KSM</v>
      </c>
      <c r="N15" s="256" t="s">
        <v>387</v>
      </c>
      <c r="O15" s="292" t="s">
        <v>1239</v>
      </c>
      <c r="P15" s="463"/>
      <c r="Q15" s="92"/>
      <c r="R15" s="92"/>
    </row>
    <row r="16" spans="1:18" ht="13.95" customHeight="1">
      <c r="A16" s="251">
        <v>2</v>
      </c>
      <c r="B16" s="251"/>
      <c r="C16" s="252"/>
      <c r="D16" s="253" t="s">
        <v>413</v>
      </c>
      <c r="E16" s="254" t="s">
        <v>414</v>
      </c>
      <c r="F16" s="270" t="s">
        <v>415</v>
      </c>
      <c r="G16" s="256" t="s">
        <v>95</v>
      </c>
      <c r="H16" s="256" t="s">
        <v>67</v>
      </c>
      <c r="I16" s="256"/>
      <c r="J16" s="324"/>
      <c r="K16" s="459">
        <v>7.3657407407407406E-4</v>
      </c>
      <c r="L16" s="262"/>
      <c r="M16" s="462" t="str">
        <f>IF(ISBLANK(K16),"",IF(K16&gt;0.000950694444444444,"",IF(K16&lt;=0.000654513888888889,"TSM",IF(K16&lt;=0.000688657407407407,"SM",IF(K16&lt;=0.000730787037037037,"KSM",IF(K16&lt;=0.000788657407407407,"I A",IF(K16&lt;=0.000858101851851852,"II A",IF(K16&lt;=0.000950694444444444,"III A"))))))))</f>
        <v>I A</v>
      </c>
      <c r="N16" s="256" t="s">
        <v>416</v>
      </c>
      <c r="O16" s="292" t="s">
        <v>1240</v>
      </c>
      <c r="P16" s="463"/>
      <c r="Q16" s="92"/>
      <c r="R16" s="92"/>
    </row>
    <row r="17" spans="1:18" ht="13.95" customHeight="1">
      <c r="A17" s="251">
        <v>3</v>
      </c>
      <c r="B17" s="251"/>
      <c r="C17" s="252"/>
      <c r="D17" s="253" t="s">
        <v>419</v>
      </c>
      <c r="E17" s="254" t="s">
        <v>420</v>
      </c>
      <c r="F17" s="270" t="s">
        <v>421</v>
      </c>
      <c r="G17" s="256" t="s">
        <v>152</v>
      </c>
      <c r="H17" s="256" t="s">
        <v>153</v>
      </c>
      <c r="I17" s="256" t="s">
        <v>246</v>
      </c>
      <c r="J17" s="324"/>
      <c r="K17" s="459">
        <v>7.5243055555555556E-4</v>
      </c>
      <c r="L17" s="262"/>
      <c r="M17" s="462" t="str">
        <f>IF(ISBLANK(K17),"",IF(K17&gt;0.000950694444444444,"",IF(K17&lt;=0.000654513888888889,"TSM",IF(K17&lt;=0.000688657407407407,"SM",IF(K17&lt;=0.000730787037037037,"KSM",IF(K17&lt;=0.000788657407407407,"I A",IF(K17&lt;=0.000858101851851852,"II A",IF(K17&lt;=0.000950694444444444,"III A"))))))))</f>
        <v>I A</v>
      </c>
      <c r="N17" s="256" t="s">
        <v>422</v>
      </c>
      <c r="O17" s="292" t="s">
        <v>1241</v>
      </c>
      <c r="P17" s="463"/>
      <c r="Q17" s="92"/>
      <c r="R17" s="92"/>
    </row>
    <row r="18" spans="1:18" ht="13.95" customHeight="1">
      <c r="A18" s="251">
        <v>4</v>
      </c>
      <c r="B18" s="251"/>
      <c r="C18" s="252"/>
      <c r="D18" s="253" t="s">
        <v>358</v>
      </c>
      <c r="E18" s="254" t="s">
        <v>359</v>
      </c>
      <c r="F18" s="270" t="s">
        <v>360</v>
      </c>
      <c r="G18" s="256" t="s">
        <v>43</v>
      </c>
      <c r="H18" s="256" t="s">
        <v>44</v>
      </c>
      <c r="I18" s="256"/>
      <c r="J18" s="324"/>
      <c r="K18" s="459">
        <v>7.8136574074074078E-4</v>
      </c>
      <c r="L18" s="262"/>
      <c r="M18" s="462" t="str">
        <f>IF(ISBLANK(K18),"",IF(K18&gt;0.000950694444444444,"",IF(K18&lt;=0.000654513888888889,"TSM",IF(K18&lt;=0.000688657407407407,"SM",IF(K18&lt;=0.000730787037037037,"KSM",IF(K18&lt;=0.000788657407407407,"I A",IF(K18&lt;=0.000858101851851852,"II A",IF(K18&lt;=0.000950694444444444,"III A"))))))))</f>
        <v>I A</v>
      </c>
      <c r="N18" s="256" t="s">
        <v>45</v>
      </c>
      <c r="O18" s="292" t="s">
        <v>1242</v>
      </c>
      <c r="P18" s="463"/>
      <c r="Q18" s="92"/>
      <c r="R18" s="92"/>
    </row>
    <row r="19" spans="1:18" ht="13.95" customHeight="1">
      <c r="A19" s="251">
        <v>5</v>
      </c>
      <c r="B19" s="251"/>
      <c r="C19" s="252"/>
      <c r="D19" s="253" t="s">
        <v>1243</v>
      </c>
      <c r="E19" s="254" t="s">
        <v>1244</v>
      </c>
      <c r="F19" s="270" t="s">
        <v>1245</v>
      </c>
      <c r="G19" s="256" t="s">
        <v>1246</v>
      </c>
      <c r="H19" s="256" t="s">
        <v>203</v>
      </c>
      <c r="I19" s="256" t="s">
        <v>131</v>
      </c>
      <c r="J19" s="324" t="s">
        <v>23</v>
      </c>
      <c r="K19" s="459">
        <v>7.851851851851852E-4</v>
      </c>
      <c r="L19" s="262"/>
      <c r="M19" s="462" t="str">
        <f>IF(ISBLANK(K19),"",IF(K19&gt;0.000950694444444444,"",IF(K19&lt;=0.000654513888888889,"TSM",IF(K19&lt;=0.000688657407407407,"SM",IF(K19&lt;=0.000730787037037037,"KSM",IF(K19&lt;=0.000788657407407407,"I A",IF(K19&lt;=0.000858101851851852,"II A",IF(K19&lt;=0.000950694444444444,"III A"))))))))</f>
        <v>I A</v>
      </c>
      <c r="N19" s="256" t="s">
        <v>202</v>
      </c>
      <c r="O19" s="292" t="s">
        <v>1247</v>
      </c>
      <c r="P19" s="463"/>
      <c r="Q19" s="92"/>
      <c r="R19" s="92"/>
    </row>
    <row r="20" spans="1:18" ht="13.95" customHeight="1">
      <c r="A20" s="90"/>
      <c r="B20" s="90"/>
      <c r="C20" s="90"/>
      <c r="D20" s="90"/>
      <c r="F20" s="90"/>
      <c r="J20" s="90"/>
      <c r="K20" s="90"/>
      <c r="L20" s="90"/>
      <c r="M20" s="90"/>
      <c r="O20" s="90"/>
      <c r="P20" s="463"/>
      <c r="Q20" s="92"/>
      <c r="R20" s="92"/>
    </row>
    <row r="21" spans="1:18" ht="13.95" customHeight="1">
      <c r="A21" s="90"/>
      <c r="B21" s="90"/>
      <c r="C21" s="90"/>
      <c r="D21" s="90"/>
      <c r="F21" s="90"/>
      <c r="J21" s="90"/>
      <c r="K21" s="90"/>
      <c r="L21" s="90"/>
      <c r="M21" s="90"/>
      <c r="O21" s="90"/>
      <c r="P21" s="463"/>
      <c r="Q21" s="92"/>
      <c r="R21" s="92"/>
    </row>
    <row r="22" spans="1:18" ht="13.95" customHeight="1">
      <c r="A22" s="90"/>
      <c r="B22" s="90"/>
      <c r="C22" s="90"/>
      <c r="D22" s="90"/>
      <c r="F22" s="90"/>
      <c r="J22" s="90"/>
      <c r="K22" s="90"/>
      <c r="L22" s="90"/>
      <c r="M22" s="90"/>
      <c r="O22" s="90"/>
      <c r="P22" s="463"/>
      <c r="Q22" s="92"/>
      <c r="R22" s="92"/>
    </row>
    <row r="23" spans="1:18" ht="13.95" customHeight="1">
      <c r="A23" s="90"/>
      <c r="B23" s="90"/>
      <c r="C23" s="90"/>
      <c r="D23" s="90"/>
      <c r="F23" s="90"/>
      <c r="J23" s="90"/>
      <c r="K23" s="90"/>
      <c r="L23" s="90"/>
      <c r="M23" s="90"/>
      <c r="O23" s="90"/>
      <c r="P23" s="463"/>
      <c r="Q23" s="92"/>
      <c r="R23" s="92"/>
    </row>
    <row r="24" spans="1:18" ht="13.95" customHeight="1">
      <c r="A24" s="90"/>
      <c r="B24" s="90"/>
      <c r="C24" s="90"/>
      <c r="D24" s="90"/>
      <c r="F24" s="90"/>
      <c r="J24" s="90"/>
      <c r="K24" s="90"/>
      <c r="L24" s="90"/>
      <c r="M24" s="90"/>
      <c r="O24" s="90"/>
      <c r="P24" s="463"/>
      <c r="Q24" s="92"/>
      <c r="R24" s="9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1"/>
  <sheetViews>
    <sheetView workbookViewId="0">
      <selection activeCell="J9" sqref="J9"/>
    </sheetView>
  </sheetViews>
  <sheetFormatPr defaultColWidth="9.109375" defaultRowHeight="13.2"/>
  <cols>
    <col min="1" max="1" width="4.6640625" style="96" customWidth="1"/>
    <col min="2" max="2" width="4.33203125" style="9" customWidth="1"/>
    <col min="3" max="3" width="4.6640625" style="96" hidden="1" customWidth="1"/>
    <col min="4" max="4" width="9.44140625" style="95" customWidth="1"/>
    <col min="5" max="5" width="14.5546875" style="90" customWidth="1"/>
    <col min="6" max="6" width="9.33203125" style="94" customWidth="1"/>
    <col min="7" max="7" width="13.109375" style="90" customWidth="1"/>
    <col min="8" max="8" width="9.6640625" style="90" customWidth="1"/>
    <col min="9" max="9" width="11.6640625" style="90" customWidth="1"/>
    <col min="10" max="10" width="5.44140625" style="92" customWidth="1"/>
    <col min="11" max="11" width="6.44140625" style="93" customWidth="1"/>
    <col min="12" max="12" width="4" style="93" customWidth="1"/>
    <col min="13" max="13" width="4.6640625" style="93" customWidth="1"/>
    <col min="14" max="14" width="6" style="93" customWidth="1"/>
    <col min="15" max="15" width="4" style="93" customWidth="1"/>
    <col min="16" max="16" width="4.6640625" style="93" customWidth="1"/>
    <col min="17" max="17" width="4.44140625" style="92" customWidth="1"/>
    <col min="18" max="18" width="22.109375" style="90" customWidth="1"/>
    <col min="19" max="19" width="7.109375" style="239" hidden="1" customWidth="1"/>
    <col min="20" max="20" width="6" style="198" hidden="1" customWidth="1"/>
    <col min="21" max="22" width="2" style="90" hidden="1" customWidth="1"/>
    <col min="23" max="16384" width="9.109375" style="90"/>
  </cols>
  <sheetData>
    <row r="1" spans="1:20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92"/>
      <c r="S1" s="239"/>
      <c r="T1" s="198"/>
    </row>
    <row r="2" spans="1:20" s="126" customFormat="1" ht="18.7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240"/>
      <c r="T2" s="199"/>
    </row>
    <row r="3" spans="1:20" ht="12.75" customHeight="1">
      <c r="A3" s="125"/>
      <c r="C3" s="125"/>
      <c r="R3" s="16" t="s">
        <v>15</v>
      </c>
    </row>
    <row r="4" spans="1:20" ht="15.75" customHeight="1">
      <c r="B4" s="11"/>
      <c r="D4" s="124" t="s">
        <v>760</v>
      </c>
      <c r="F4" s="123"/>
      <c r="R4" s="122"/>
    </row>
    <row r="5" spans="1:20" ht="3.75" customHeight="1">
      <c r="B5" s="11"/>
    </row>
    <row r="6" spans="1:20" ht="13.8" thickBot="1">
      <c r="C6" s="121"/>
      <c r="D6" s="120"/>
      <c r="E6" s="119"/>
      <c r="F6" s="118" t="s">
        <v>352</v>
      </c>
      <c r="G6" s="117"/>
      <c r="H6" s="116"/>
    </row>
    <row r="7" spans="1:20" s="106" customFormat="1" ht="20.25" customHeight="1" thickBot="1">
      <c r="A7" s="241" t="s">
        <v>60</v>
      </c>
      <c r="B7" s="205" t="s">
        <v>16</v>
      </c>
      <c r="C7" s="242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2" t="s">
        <v>659</v>
      </c>
      <c r="L7" s="246" t="s">
        <v>589</v>
      </c>
      <c r="M7" s="246" t="s">
        <v>354</v>
      </c>
      <c r="N7" s="246" t="s">
        <v>588</v>
      </c>
      <c r="O7" s="246" t="s">
        <v>589</v>
      </c>
      <c r="P7" s="246" t="s">
        <v>354</v>
      </c>
      <c r="Q7" s="247" t="s">
        <v>12</v>
      </c>
      <c r="R7" s="248" t="s">
        <v>13</v>
      </c>
      <c r="S7" s="249"/>
      <c r="T7" s="250"/>
    </row>
    <row r="8" spans="1:20" ht="13.8">
      <c r="A8" s="251">
        <v>1</v>
      </c>
      <c r="B8" s="251">
        <v>1</v>
      </c>
      <c r="C8" s="252"/>
      <c r="D8" s="253" t="s">
        <v>762</v>
      </c>
      <c r="E8" s="254" t="s">
        <v>763</v>
      </c>
      <c r="F8" s="255" t="s">
        <v>764</v>
      </c>
      <c r="G8" s="256" t="s">
        <v>145</v>
      </c>
      <c r="H8" s="256" t="s">
        <v>22</v>
      </c>
      <c r="I8" s="256"/>
      <c r="J8" s="257">
        <v>18</v>
      </c>
      <c r="K8" s="258">
        <v>11.93</v>
      </c>
      <c r="L8" s="259">
        <v>0.3</v>
      </c>
      <c r="M8" s="260">
        <v>0.14000000000000001</v>
      </c>
      <c r="N8" s="261">
        <v>11.98</v>
      </c>
      <c r="O8" s="234">
        <v>-0.8</v>
      </c>
      <c r="P8" s="262">
        <v>0.15</v>
      </c>
      <c r="Q8" s="263" t="str">
        <f t="shared" ref="Q8:Q15" si="0">IF(ISBLANK(K8),"",IF(K8&gt;14.94,"",IF(K8&lt;=11.4,"TSM",IF(K8&lt;=11.84,"SM",IF(K8&lt;=12.4,"KSM",IF(K8&lt;=13.04,"I A",IF(K8&lt;=13.84,"II A",IF(K8&lt;=14.94,"III A"))))))))</f>
        <v>KSM</v>
      </c>
      <c r="R8" s="256" t="s">
        <v>608</v>
      </c>
      <c r="S8" s="264" t="s">
        <v>765</v>
      </c>
      <c r="T8" s="92"/>
    </row>
    <row r="9" spans="1:20" ht="13.8">
      <c r="A9" s="251">
        <v>2</v>
      </c>
      <c r="B9" s="251">
        <v>2</v>
      </c>
      <c r="C9" s="252"/>
      <c r="D9" s="253" t="s">
        <v>794</v>
      </c>
      <c r="E9" s="254" t="s">
        <v>795</v>
      </c>
      <c r="F9" s="270" t="s">
        <v>796</v>
      </c>
      <c r="G9" s="256" t="s">
        <v>95</v>
      </c>
      <c r="H9" s="256" t="s">
        <v>67</v>
      </c>
      <c r="I9" s="256"/>
      <c r="J9" s="257">
        <v>14</v>
      </c>
      <c r="K9" s="271">
        <v>12.27</v>
      </c>
      <c r="L9" s="259">
        <v>-1.5</v>
      </c>
      <c r="M9" s="262">
        <v>0.154</v>
      </c>
      <c r="N9" s="261">
        <v>12.35</v>
      </c>
      <c r="O9" s="234">
        <v>-0.8</v>
      </c>
      <c r="P9" s="262">
        <v>0.188</v>
      </c>
      <c r="Q9" s="263" t="str">
        <f t="shared" si="0"/>
        <v>KSM</v>
      </c>
      <c r="R9" s="256" t="s">
        <v>797</v>
      </c>
      <c r="S9" s="264" t="s">
        <v>798</v>
      </c>
      <c r="T9" s="92"/>
    </row>
    <row r="10" spans="1:20" ht="13.8">
      <c r="A10" s="251"/>
      <c r="B10" s="251">
        <v>3</v>
      </c>
      <c r="C10" s="252"/>
      <c r="D10" s="265" t="s">
        <v>766</v>
      </c>
      <c r="E10" s="266" t="s">
        <v>767</v>
      </c>
      <c r="F10" s="267" t="s">
        <v>768</v>
      </c>
      <c r="G10" s="268" t="s">
        <v>73</v>
      </c>
      <c r="H10" s="256"/>
      <c r="I10" s="256"/>
      <c r="J10" s="257"/>
      <c r="K10" s="258">
        <v>12.43</v>
      </c>
      <c r="L10" s="259">
        <v>0.3</v>
      </c>
      <c r="M10" s="260">
        <v>0.14399999999999999</v>
      </c>
      <c r="N10" s="261">
        <v>12.48</v>
      </c>
      <c r="O10" s="234">
        <v>-0.8</v>
      </c>
      <c r="P10" s="262">
        <v>0.158</v>
      </c>
      <c r="Q10" s="263" t="str">
        <f t="shared" si="0"/>
        <v>I A</v>
      </c>
      <c r="R10" s="269"/>
      <c r="S10" s="264"/>
      <c r="T10" s="92"/>
    </row>
    <row r="11" spans="1:20" ht="13.8">
      <c r="A11" s="251">
        <v>3</v>
      </c>
      <c r="B11" s="251">
        <v>4</v>
      </c>
      <c r="C11" s="252"/>
      <c r="D11" s="253" t="s">
        <v>595</v>
      </c>
      <c r="E11" s="254" t="s">
        <v>819</v>
      </c>
      <c r="F11" s="270" t="s">
        <v>820</v>
      </c>
      <c r="G11" s="256" t="s">
        <v>821</v>
      </c>
      <c r="H11" s="256" t="s">
        <v>198</v>
      </c>
      <c r="I11" s="256" t="s">
        <v>197</v>
      </c>
      <c r="J11" s="257">
        <v>11</v>
      </c>
      <c r="K11" s="258">
        <v>12.67</v>
      </c>
      <c r="L11" s="234">
        <v>0.7</v>
      </c>
      <c r="M11" s="262">
        <v>0.127</v>
      </c>
      <c r="N11" s="261">
        <v>12.61</v>
      </c>
      <c r="O11" s="234">
        <v>-0.8</v>
      </c>
      <c r="P11" s="262">
        <v>0.124</v>
      </c>
      <c r="Q11" s="263" t="str">
        <f t="shared" si="0"/>
        <v>I A</v>
      </c>
      <c r="R11" s="256" t="s">
        <v>822</v>
      </c>
      <c r="S11" s="264" t="s">
        <v>167</v>
      </c>
      <c r="T11" s="92" t="s">
        <v>823</v>
      </c>
    </row>
    <row r="12" spans="1:20" ht="13.8">
      <c r="A12" s="251">
        <v>4</v>
      </c>
      <c r="B12" s="251">
        <v>5</v>
      </c>
      <c r="C12" s="252"/>
      <c r="D12" s="253" t="s">
        <v>419</v>
      </c>
      <c r="E12" s="254" t="s">
        <v>799</v>
      </c>
      <c r="F12" s="270" t="s">
        <v>578</v>
      </c>
      <c r="G12" s="256" t="s">
        <v>145</v>
      </c>
      <c r="H12" s="256" t="s">
        <v>22</v>
      </c>
      <c r="I12" s="256"/>
      <c r="J12" s="257">
        <v>9</v>
      </c>
      <c r="K12" s="271">
        <v>12.71</v>
      </c>
      <c r="L12" s="259">
        <v>-1.5</v>
      </c>
      <c r="M12" s="262">
        <v>0.14899999999999999</v>
      </c>
      <c r="N12" s="261">
        <v>12.68</v>
      </c>
      <c r="O12" s="234">
        <v>-0.8</v>
      </c>
      <c r="P12" s="262">
        <v>0.17499999999999999</v>
      </c>
      <c r="Q12" s="263" t="str">
        <f t="shared" si="0"/>
        <v>I A</v>
      </c>
      <c r="R12" s="256" t="s">
        <v>579</v>
      </c>
      <c r="S12" s="264" t="s">
        <v>800</v>
      </c>
      <c r="T12" s="92"/>
    </row>
    <row r="13" spans="1:20" ht="13.8">
      <c r="A13" s="251">
        <v>5</v>
      </c>
      <c r="B13" s="251">
        <v>6</v>
      </c>
      <c r="C13" s="252"/>
      <c r="D13" s="253" t="s">
        <v>769</v>
      </c>
      <c r="E13" s="254" t="s">
        <v>770</v>
      </c>
      <c r="F13" s="270" t="s">
        <v>612</v>
      </c>
      <c r="G13" s="256" t="s">
        <v>35</v>
      </c>
      <c r="H13" s="256" t="s">
        <v>36</v>
      </c>
      <c r="I13" s="256" t="s">
        <v>197</v>
      </c>
      <c r="J13" s="257">
        <v>8</v>
      </c>
      <c r="K13" s="258">
        <v>12.68</v>
      </c>
      <c r="L13" s="259">
        <v>0.3</v>
      </c>
      <c r="M13" s="260">
        <v>0.14899999999999999</v>
      </c>
      <c r="N13" s="261">
        <v>12.71</v>
      </c>
      <c r="O13" s="234">
        <v>-0.8</v>
      </c>
      <c r="P13" s="262">
        <v>0.17499999999999999</v>
      </c>
      <c r="Q13" s="263" t="str">
        <f t="shared" si="0"/>
        <v>I A</v>
      </c>
      <c r="R13" s="256" t="s">
        <v>350</v>
      </c>
      <c r="S13" s="264" t="s">
        <v>771</v>
      </c>
      <c r="T13" s="92"/>
    </row>
    <row r="14" spans="1:20" ht="13.8">
      <c r="A14" s="251">
        <v>6</v>
      </c>
      <c r="B14" s="251">
        <v>7</v>
      </c>
      <c r="C14" s="252"/>
      <c r="D14" s="253" t="s">
        <v>772</v>
      </c>
      <c r="E14" s="254" t="s">
        <v>773</v>
      </c>
      <c r="F14" s="270" t="s">
        <v>774</v>
      </c>
      <c r="G14" s="256" t="s">
        <v>35</v>
      </c>
      <c r="H14" s="256" t="s">
        <v>198</v>
      </c>
      <c r="I14" s="256" t="s">
        <v>197</v>
      </c>
      <c r="J14" s="257">
        <v>7</v>
      </c>
      <c r="K14" s="258">
        <v>12.9</v>
      </c>
      <c r="L14" s="259">
        <v>0.3</v>
      </c>
      <c r="M14" s="260">
        <v>0.23100000000000001</v>
      </c>
      <c r="N14" s="261">
        <v>12.98</v>
      </c>
      <c r="O14" s="234">
        <v>-0.8</v>
      </c>
      <c r="P14" s="262">
        <v>0.19</v>
      </c>
      <c r="Q14" s="263" t="str">
        <f t="shared" si="0"/>
        <v>I A</v>
      </c>
      <c r="R14" s="256" t="s">
        <v>775</v>
      </c>
      <c r="S14" s="264" t="s">
        <v>776</v>
      </c>
      <c r="T14" s="92"/>
    </row>
    <row r="15" spans="1:20" ht="13.8">
      <c r="A15" s="251"/>
      <c r="B15" s="251">
        <v>8</v>
      </c>
      <c r="C15" s="252"/>
      <c r="D15" s="253" t="s">
        <v>824</v>
      </c>
      <c r="E15" s="254" t="s">
        <v>825</v>
      </c>
      <c r="F15" s="270" t="s">
        <v>826</v>
      </c>
      <c r="G15" s="256" t="s">
        <v>73</v>
      </c>
      <c r="H15" s="256"/>
      <c r="I15" s="256"/>
      <c r="J15" s="257"/>
      <c r="K15" s="258">
        <v>12.93</v>
      </c>
      <c r="L15" s="234">
        <v>0.7</v>
      </c>
      <c r="M15" s="262">
        <v>0.22800000000000001</v>
      </c>
      <c r="N15" s="261">
        <v>13.26</v>
      </c>
      <c r="O15" s="234">
        <v>-0.8</v>
      </c>
      <c r="P15" s="262">
        <v>0.23899999999999999</v>
      </c>
      <c r="Q15" s="263" t="str">
        <f t="shared" si="0"/>
        <v>I A</v>
      </c>
      <c r="R15" s="256"/>
      <c r="S15" s="264"/>
      <c r="T15" s="92"/>
    </row>
    <row r="16" spans="1:20" ht="13.8">
      <c r="A16" s="251">
        <v>7</v>
      </c>
      <c r="B16" s="251">
        <v>9</v>
      </c>
      <c r="C16" s="252"/>
      <c r="D16" s="253" t="s">
        <v>777</v>
      </c>
      <c r="E16" s="254" t="s">
        <v>778</v>
      </c>
      <c r="F16" s="270" t="s">
        <v>779</v>
      </c>
      <c r="G16" s="256" t="s">
        <v>181</v>
      </c>
      <c r="H16" s="256" t="s">
        <v>67</v>
      </c>
      <c r="I16" s="256" t="s">
        <v>426</v>
      </c>
      <c r="J16" s="257">
        <v>6</v>
      </c>
      <c r="K16" s="258">
        <v>13.01</v>
      </c>
      <c r="L16" s="259">
        <v>0.3</v>
      </c>
      <c r="M16" s="260">
        <v>0.191</v>
      </c>
      <c r="N16" s="261"/>
      <c r="O16" s="234"/>
      <c r="P16" s="262"/>
      <c r="Q16" s="263" t="str">
        <f t="shared" ref="Q16:Q29" si="1">IF(ISBLANK(K16),"",IF(K16&gt;14.94,"",IF(K16&lt;=11.4,"TSM",IF(K16&lt;=11.84,"SM",IF(K16&lt;=12.4,"KSM",IF(K16&lt;=13.04,"I A",IF(K16&lt;=13.84,"II A",IF(K16&lt;=14.94,"III A"))))))))</f>
        <v>I A</v>
      </c>
      <c r="R16" s="256" t="s">
        <v>502</v>
      </c>
      <c r="S16" s="264" t="s">
        <v>780</v>
      </c>
      <c r="T16" s="92"/>
    </row>
    <row r="17" spans="1:22" ht="13.8">
      <c r="A17" s="251">
        <v>8</v>
      </c>
      <c r="B17" s="251">
        <v>10</v>
      </c>
      <c r="C17" s="252"/>
      <c r="D17" s="253" t="s">
        <v>362</v>
      </c>
      <c r="E17" s="254" t="s">
        <v>801</v>
      </c>
      <c r="F17" s="270" t="s">
        <v>802</v>
      </c>
      <c r="G17" s="256" t="s">
        <v>188</v>
      </c>
      <c r="H17" s="256" t="s">
        <v>88</v>
      </c>
      <c r="I17" s="256" t="s">
        <v>160</v>
      </c>
      <c r="J17" s="257" t="s">
        <v>23</v>
      </c>
      <c r="K17" s="271">
        <v>13.14</v>
      </c>
      <c r="L17" s="259">
        <v>-1.5</v>
      </c>
      <c r="M17" s="262">
        <v>0.14699999999999999</v>
      </c>
      <c r="N17" s="261"/>
      <c r="O17" s="234"/>
      <c r="P17" s="262"/>
      <c r="Q17" s="263" t="str">
        <f t="shared" si="1"/>
        <v>II A</v>
      </c>
      <c r="R17" s="256" t="s">
        <v>712</v>
      </c>
      <c r="S17" s="264" t="s">
        <v>803</v>
      </c>
      <c r="T17" s="92"/>
    </row>
    <row r="18" spans="1:22" ht="13.8">
      <c r="A18" s="251">
        <v>9</v>
      </c>
      <c r="B18" s="251">
        <v>11</v>
      </c>
      <c r="C18" s="252"/>
      <c r="D18" s="253" t="s">
        <v>827</v>
      </c>
      <c r="E18" s="254" t="s">
        <v>828</v>
      </c>
      <c r="F18" s="270" t="s">
        <v>829</v>
      </c>
      <c r="G18" s="256" t="s">
        <v>181</v>
      </c>
      <c r="H18" s="256" t="s">
        <v>67</v>
      </c>
      <c r="I18" s="256"/>
      <c r="J18" s="257">
        <v>5</v>
      </c>
      <c r="K18" s="258">
        <v>13.27</v>
      </c>
      <c r="L18" s="234">
        <v>0.7</v>
      </c>
      <c r="M18" s="262">
        <v>0.309</v>
      </c>
      <c r="N18" s="261"/>
      <c r="O18" s="234"/>
      <c r="P18" s="262"/>
      <c r="Q18" s="263" t="str">
        <f t="shared" si="1"/>
        <v>II A</v>
      </c>
      <c r="R18" s="256" t="s">
        <v>446</v>
      </c>
      <c r="S18" s="264" t="s">
        <v>830</v>
      </c>
      <c r="T18" s="92"/>
    </row>
    <row r="19" spans="1:22" ht="13.8">
      <c r="A19" s="251">
        <v>10</v>
      </c>
      <c r="B19" s="251">
        <v>12</v>
      </c>
      <c r="C19" s="252"/>
      <c r="D19" s="253" t="s">
        <v>831</v>
      </c>
      <c r="E19" s="254" t="s">
        <v>832</v>
      </c>
      <c r="F19" s="270" t="s">
        <v>833</v>
      </c>
      <c r="G19" s="256" t="s">
        <v>181</v>
      </c>
      <c r="H19" s="256" t="s">
        <v>67</v>
      </c>
      <c r="I19" s="256" t="s">
        <v>426</v>
      </c>
      <c r="J19" s="257">
        <v>4</v>
      </c>
      <c r="K19" s="258">
        <v>13.43</v>
      </c>
      <c r="L19" s="234">
        <v>0.7</v>
      </c>
      <c r="M19" s="262">
        <v>0.27400000000000002</v>
      </c>
      <c r="N19" s="261"/>
      <c r="O19" s="234"/>
      <c r="P19" s="262"/>
      <c r="Q19" s="263" t="str">
        <f t="shared" si="1"/>
        <v>II A</v>
      </c>
      <c r="R19" s="256" t="s">
        <v>502</v>
      </c>
      <c r="S19" s="264" t="s">
        <v>834</v>
      </c>
      <c r="T19" s="92"/>
    </row>
    <row r="20" spans="1:22" ht="13.8">
      <c r="A20" s="251">
        <v>11</v>
      </c>
      <c r="B20" s="251">
        <v>13</v>
      </c>
      <c r="C20" s="252"/>
      <c r="D20" s="253" t="s">
        <v>835</v>
      </c>
      <c r="E20" s="254" t="s">
        <v>836</v>
      </c>
      <c r="F20" s="270" t="s">
        <v>837</v>
      </c>
      <c r="G20" s="256" t="s">
        <v>139</v>
      </c>
      <c r="H20" s="256" t="s">
        <v>88</v>
      </c>
      <c r="I20" s="256" t="s">
        <v>89</v>
      </c>
      <c r="J20" s="257">
        <v>3</v>
      </c>
      <c r="K20" s="258">
        <v>13.64</v>
      </c>
      <c r="L20" s="234">
        <v>0.7</v>
      </c>
      <c r="M20" s="262">
        <v>0.186</v>
      </c>
      <c r="N20" s="261"/>
      <c r="O20" s="234"/>
      <c r="P20" s="262"/>
      <c r="Q20" s="263" t="str">
        <f t="shared" si="1"/>
        <v>II A</v>
      </c>
      <c r="R20" s="256" t="s">
        <v>90</v>
      </c>
      <c r="S20" s="264" t="s">
        <v>838</v>
      </c>
      <c r="T20" s="92"/>
    </row>
    <row r="21" spans="1:22" ht="13.8">
      <c r="A21" s="251">
        <v>12</v>
      </c>
      <c r="B21" s="251">
        <v>14</v>
      </c>
      <c r="C21" s="252"/>
      <c r="D21" s="253" t="s">
        <v>804</v>
      </c>
      <c r="E21" s="254" t="s">
        <v>805</v>
      </c>
      <c r="F21" s="270" t="s">
        <v>806</v>
      </c>
      <c r="G21" s="256" t="s">
        <v>544</v>
      </c>
      <c r="H21" s="256" t="s">
        <v>545</v>
      </c>
      <c r="I21" s="256"/>
      <c r="J21" s="257">
        <v>2</v>
      </c>
      <c r="K21" s="271">
        <v>13.67</v>
      </c>
      <c r="L21" s="259">
        <v>-1.5</v>
      </c>
      <c r="M21" s="262">
        <v>0.184</v>
      </c>
      <c r="N21" s="261"/>
      <c r="O21" s="234"/>
      <c r="P21" s="262"/>
      <c r="Q21" s="263" t="str">
        <f t="shared" si="1"/>
        <v>II A</v>
      </c>
      <c r="R21" s="256" t="s">
        <v>670</v>
      </c>
      <c r="S21" s="264" t="s">
        <v>807</v>
      </c>
      <c r="T21" s="92"/>
    </row>
    <row r="22" spans="1:22" ht="13.8">
      <c r="A22" s="251">
        <v>13</v>
      </c>
      <c r="B22" s="251">
        <v>15</v>
      </c>
      <c r="C22" s="252"/>
      <c r="D22" s="253" t="s">
        <v>808</v>
      </c>
      <c r="E22" s="254" t="s">
        <v>809</v>
      </c>
      <c r="F22" s="270" t="s">
        <v>810</v>
      </c>
      <c r="G22" s="256" t="s">
        <v>43</v>
      </c>
      <c r="H22" s="256" t="s">
        <v>44</v>
      </c>
      <c r="I22" s="256"/>
      <c r="J22" s="257">
        <v>1</v>
      </c>
      <c r="K22" s="271">
        <v>13.86</v>
      </c>
      <c r="L22" s="259">
        <v>-1.5</v>
      </c>
      <c r="M22" s="262">
        <v>0.17599999999999999</v>
      </c>
      <c r="N22" s="261"/>
      <c r="O22" s="234"/>
      <c r="P22" s="262"/>
      <c r="Q22" s="263" t="str">
        <f t="shared" si="1"/>
        <v>III A</v>
      </c>
      <c r="R22" s="256" t="s">
        <v>45</v>
      </c>
      <c r="S22" s="264" t="s">
        <v>811</v>
      </c>
      <c r="T22" s="92"/>
    </row>
    <row r="23" spans="1:22" ht="13.8">
      <c r="A23" s="251">
        <v>14</v>
      </c>
      <c r="B23" s="251">
        <v>16</v>
      </c>
      <c r="C23" s="252"/>
      <c r="D23" s="253" t="s">
        <v>781</v>
      </c>
      <c r="E23" s="254" t="s">
        <v>782</v>
      </c>
      <c r="F23" s="270" t="s">
        <v>783</v>
      </c>
      <c r="G23" s="256" t="s">
        <v>50</v>
      </c>
      <c r="H23" s="256" t="s">
        <v>51</v>
      </c>
      <c r="I23" s="256" t="s">
        <v>52</v>
      </c>
      <c r="J23" s="257"/>
      <c r="K23" s="258">
        <v>13.87</v>
      </c>
      <c r="L23" s="259">
        <v>0.3</v>
      </c>
      <c r="M23" s="260">
        <v>0.17899999999999999</v>
      </c>
      <c r="N23" s="261"/>
      <c r="O23" s="234"/>
      <c r="P23" s="262"/>
      <c r="Q23" s="263" t="str">
        <f t="shared" si="1"/>
        <v>III A</v>
      </c>
      <c r="R23" s="256" t="s">
        <v>784</v>
      </c>
      <c r="S23" s="264" t="s">
        <v>167</v>
      </c>
      <c r="T23" s="92" t="s">
        <v>785</v>
      </c>
    </row>
    <row r="24" spans="1:22" ht="13.8">
      <c r="A24" s="251">
        <v>15</v>
      </c>
      <c r="B24" s="251">
        <v>17</v>
      </c>
      <c r="C24" s="252"/>
      <c r="D24" s="253" t="s">
        <v>372</v>
      </c>
      <c r="E24" s="254" t="s">
        <v>786</v>
      </c>
      <c r="F24" s="270" t="s">
        <v>787</v>
      </c>
      <c r="G24" s="256" t="s">
        <v>453</v>
      </c>
      <c r="H24" s="256" t="s">
        <v>454</v>
      </c>
      <c r="I24" s="256" t="s">
        <v>455</v>
      </c>
      <c r="J24" s="257"/>
      <c r="K24" s="258">
        <v>13.94</v>
      </c>
      <c r="L24" s="259">
        <v>0.3</v>
      </c>
      <c r="M24" s="260">
        <v>0.16900000000000001</v>
      </c>
      <c r="N24" s="261"/>
      <c r="O24" s="234"/>
      <c r="P24" s="262"/>
      <c r="Q24" s="263" t="str">
        <f t="shared" si="1"/>
        <v>III A</v>
      </c>
      <c r="R24" s="256" t="s">
        <v>558</v>
      </c>
      <c r="S24" s="264" t="s">
        <v>788</v>
      </c>
      <c r="T24" s="92"/>
    </row>
    <row r="25" spans="1:22" ht="13.8">
      <c r="A25" s="251">
        <v>16</v>
      </c>
      <c r="B25" s="251">
        <v>18</v>
      </c>
      <c r="C25" s="252"/>
      <c r="D25" s="253" t="s">
        <v>384</v>
      </c>
      <c r="E25" s="254" t="s">
        <v>839</v>
      </c>
      <c r="F25" s="270" t="s">
        <v>840</v>
      </c>
      <c r="G25" s="256" t="s">
        <v>453</v>
      </c>
      <c r="H25" s="256" t="s">
        <v>454</v>
      </c>
      <c r="I25" s="256" t="s">
        <v>455</v>
      </c>
      <c r="J25" s="257"/>
      <c r="K25" s="258">
        <v>13.97</v>
      </c>
      <c r="L25" s="234">
        <v>0.7</v>
      </c>
      <c r="M25" s="262">
        <v>0.123</v>
      </c>
      <c r="N25" s="261"/>
      <c r="O25" s="234"/>
      <c r="P25" s="262"/>
      <c r="Q25" s="263" t="str">
        <f t="shared" si="1"/>
        <v>III A</v>
      </c>
      <c r="R25" s="256" t="s">
        <v>817</v>
      </c>
      <c r="S25" s="264" t="s">
        <v>841</v>
      </c>
      <c r="T25" s="92"/>
    </row>
    <row r="26" spans="1:22" ht="13.8">
      <c r="A26" s="251">
        <v>17</v>
      </c>
      <c r="B26" s="251">
        <v>19</v>
      </c>
      <c r="C26" s="252"/>
      <c r="D26" s="253" t="s">
        <v>842</v>
      </c>
      <c r="E26" s="254" t="s">
        <v>843</v>
      </c>
      <c r="F26" s="270" t="s">
        <v>582</v>
      </c>
      <c r="G26" s="256" t="s">
        <v>655</v>
      </c>
      <c r="H26" s="256" t="s">
        <v>656</v>
      </c>
      <c r="I26" s="256"/>
      <c r="J26" s="257"/>
      <c r="K26" s="258">
        <v>14.21</v>
      </c>
      <c r="L26" s="234">
        <v>0.7</v>
      </c>
      <c r="M26" s="262">
        <v>0.17899999999999999</v>
      </c>
      <c r="N26" s="261"/>
      <c r="O26" s="234"/>
      <c r="P26" s="262"/>
      <c r="Q26" s="263" t="str">
        <f t="shared" si="1"/>
        <v>III A</v>
      </c>
      <c r="R26" s="256" t="s">
        <v>844</v>
      </c>
      <c r="S26" s="264" t="s">
        <v>814</v>
      </c>
      <c r="T26" s="92"/>
    </row>
    <row r="27" spans="1:22" ht="13.8">
      <c r="A27" s="251">
        <v>18</v>
      </c>
      <c r="B27" s="251">
        <v>20</v>
      </c>
      <c r="C27" s="252"/>
      <c r="D27" s="253" t="s">
        <v>605</v>
      </c>
      <c r="E27" s="254" t="s">
        <v>812</v>
      </c>
      <c r="F27" s="270" t="s">
        <v>813</v>
      </c>
      <c r="G27" s="256" t="s">
        <v>655</v>
      </c>
      <c r="H27" s="256" t="s">
        <v>656</v>
      </c>
      <c r="I27" s="256"/>
      <c r="J27" s="257"/>
      <c r="K27" s="271">
        <v>14.42</v>
      </c>
      <c r="L27" s="259">
        <v>-1.5</v>
      </c>
      <c r="M27" s="262">
        <v>0.182</v>
      </c>
      <c r="N27" s="261"/>
      <c r="O27" s="234"/>
      <c r="P27" s="262"/>
      <c r="Q27" s="263" t="str">
        <f t="shared" si="1"/>
        <v>III A</v>
      </c>
      <c r="R27" s="256" t="s">
        <v>663</v>
      </c>
      <c r="S27" s="264" t="s">
        <v>814</v>
      </c>
      <c r="T27" s="92"/>
    </row>
    <row r="28" spans="1:22" ht="13.8">
      <c r="A28" s="251">
        <v>19</v>
      </c>
      <c r="B28" s="251">
        <v>21</v>
      </c>
      <c r="C28" s="252"/>
      <c r="D28" s="253" t="s">
        <v>26</v>
      </c>
      <c r="E28" s="254" t="s">
        <v>815</v>
      </c>
      <c r="F28" s="270" t="s">
        <v>816</v>
      </c>
      <c r="G28" s="256" t="s">
        <v>453</v>
      </c>
      <c r="H28" s="256" t="s">
        <v>454</v>
      </c>
      <c r="I28" s="256" t="s">
        <v>455</v>
      </c>
      <c r="J28" s="257"/>
      <c r="K28" s="258">
        <v>15.39</v>
      </c>
      <c r="L28" s="259">
        <v>-1.5</v>
      </c>
      <c r="M28" s="262">
        <v>0.32800000000000001</v>
      </c>
      <c r="N28" s="261"/>
      <c r="O28" s="234"/>
      <c r="P28" s="262"/>
      <c r="Q28" s="263" t="str">
        <f t="shared" si="1"/>
        <v/>
      </c>
      <c r="R28" s="256" t="s">
        <v>817</v>
      </c>
      <c r="S28" s="264" t="s">
        <v>818</v>
      </c>
      <c r="T28" s="92"/>
    </row>
    <row r="29" spans="1:22" ht="13.8">
      <c r="A29" s="251"/>
      <c r="B29" s="251"/>
      <c r="C29" s="252"/>
      <c r="D29" s="253" t="s">
        <v>789</v>
      </c>
      <c r="E29" s="254" t="s">
        <v>790</v>
      </c>
      <c r="F29" s="270" t="s">
        <v>791</v>
      </c>
      <c r="G29" s="256" t="s">
        <v>453</v>
      </c>
      <c r="H29" s="256" t="s">
        <v>454</v>
      </c>
      <c r="I29" s="256" t="s">
        <v>455</v>
      </c>
      <c r="J29" s="257"/>
      <c r="K29" s="258" t="s">
        <v>303</v>
      </c>
      <c r="L29" s="259"/>
      <c r="M29" s="260"/>
      <c r="N29" s="261"/>
      <c r="O29" s="234"/>
      <c r="P29" s="262"/>
      <c r="Q29" s="263" t="str">
        <f t="shared" si="1"/>
        <v/>
      </c>
      <c r="R29" s="256" t="s">
        <v>558</v>
      </c>
      <c r="S29" s="264" t="s">
        <v>792</v>
      </c>
      <c r="T29" s="92"/>
    </row>
    <row r="31" spans="1:22" s="94" customFormat="1" ht="14.4">
      <c r="A31" s="96"/>
      <c r="B31" s="9"/>
      <c r="C31" s="96"/>
      <c r="D31" s="95"/>
      <c r="E31" s="97"/>
      <c r="G31" s="90"/>
      <c r="H31" s="90"/>
      <c r="I31" s="90"/>
      <c r="J31" s="92"/>
      <c r="K31" s="93"/>
      <c r="L31" s="93"/>
      <c r="M31" s="93"/>
      <c r="N31" s="93"/>
      <c r="O31" s="93"/>
      <c r="P31" s="93"/>
      <c r="Q31" s="92"/>
      <c r="R31" s="90"/>
      <c r="S31" s="239"/>
      <c r="T31" s="198"/>
      <c r="U31" s="90"/>
      <c r="V31" s="90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1"/>
  <sheetViews>
    <sheetView workbookViewId="0">
      <selection activeCell="A4" sqref="A4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4.5546875" style="96" hidden="1" customWidth="1"/>
    <col min="4" max="4" width="9.44140625" style="95" customWidth="1"/>
    <col min="5" max="5" width="16.6640625" style="90" customWidth="1"/>
    <col min="6" max="6" width="9.33203125" style="94" customWidth="1"/>
    <col min="7" max="7" width="10.5546875" style="90" customWidth="1"/>
    <col min="8" max="8" width="9.6640625" style="90" customWidth="1"/>
    <col min="9" max="9" width="11" style="90" customWidth="1"/>
    <col min="10" max="10" width="8.5546875" style="92" customWidth="1"/>
    <col min="11" max="11" width="8.33203125" style="93" customWidth="1"/>
    <col min="12" max="12" width="4.6640625" style="93" hidden="1" customWidth="1"/>
    <col min="13" max="13" width="4.44140625" style="92" customWidth="1"/>
    <col min="14" max="14" width="20.88671875" style="90" customWidth="1"/>
    <col min="15" max="15" width="6.44140625" style="273" hidden="1" customWidth="1"/>
    <col min="16" max="16" width="6.44140625" style="91" customWidth="1"/>
    <col min="17" max="17" width="9.109375" style="90" customWidth="1"/>
    <col min="18" max="16384" width="9.109375" style="90"/>
  </cols>
  <sheetData>
    <row r="1" spans="1:18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92"/>
      <c r="O1" s="273"/>
      <c r="P1" s="91"/>
    </row>
    <row r="2" spans="1:18" s="126" customFormat="1" ht="22.95" customHeight="1">
      <c r="A2" s="133"/>
      <c r="B2" s="6"/>
      <c r="C2" s="132"/>
      <c r="D2" s="131"/>
      <c r="F2" s="130"/>
      <c r="J2" s="128"/>
      <c r="K2" s="129"/>
      <c r="L2" s="129"/>
      <c r="M2" s="128"/>
      <c r="N2" s="8" t="s">
        <v>14</v>
      </c>
      <c r="O2" s="275"/>
      <c r="P2" s="127"/>
    </row>
    <row r="3" spans="1:18" ht="15" customHeight="1">
      <c r="A3" s="125"/>
      <c r="C3" s="125"/>
      <c r="N3" s="16" t="s">
        <v>1092</v>
      </c>
    </row>
    <row r="4" spans="1:18" ht="15.75" customHeight="1">
      <c r="B4" s="11"/>
      <c r="D4" s="124" t="s">
        <v>1229</v>
      </c>
      <c r="F4" s="123"/>
      <c r="N4" s="122"/>
    </row>
    <row r="5" spans="1:18" ht="3.75" customHeight="1">
      <c r="B5" s="11"/>
      <c r="J5" s="141"/>
    </row>
    <row r="6" spans="1:18" ht="13.8" thickBot="1">
      <c r="C6" s="121"/>
      <c r="D6" s="120"/>
      <c r="E6" s="119"/>
      <c r="F6" s="118" t="s">
        <v>352</v>
      </c>
      <c r="G6" s="117"/>
      <c r="H6" s="116"/>
    </row>
    <row r="7" spans="1:18" s="106" customFormat="1" ht="27.75" customHeight="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</v>
      </c>
      <c r="I7" s="246" t="s">
        <v>8</v>
      </c>
      <c r="J7" s="245" t="s">
        <v>9</v>
      </c>
      <c r="K7" s="246" t="s">
        <v>258</v>
      </c>
      <c r="L7" s="246" t="s">
        <v>354</v>
      </c>
      <c r="M7" s="247" t="s">
        <v>12</v>
      </c>
      <c r="N7" s="248" t="s">
        <v>13</v>
      </c>
      <c r="O7" s="460"/>
      <c r="P7" s="461"/>
    </row>
    <row r="8" spans="1:18" ht="13.95" customHeight="1">
      <c r="A8" s="251">
        <v>1</v>
      </c>
      <c r="B8" s="251"/>
      <c r="C8" s="252"/>
      <c r="D8" s="253" t="s">
        <v>1237</v>
      </c>
      <c r="E8" s="254" t="s">
        <v>809</v>
      </c>
      <c r="F8" s="270" t="s">
        <v>1238</v>
      </c>
      <c r="G8" s="256" t="s">
        <v>95</v>
      </c>
      <c r="H8" s="256" t="s">
        <v>67</v>
      </c>
      <c r="I8" s="256" t="s">
        <v>426</v>
      </c>
      <c r="J8" s="324">
        <v>18</v>
      </c>
      <c r="K8" s="459">
        <v>7.2442129629629625E-4</v>
      </c>
      <c r="L8" s="262"/>
      <c r="M8" s="462" t="str">
        <f t="shared" ref="M8:M16" si="0">IF(ISBLANK(K8),"",IF(K8&gt;0.000950694444444444,"",IF(K8&lt;=0.000654513888888889,"TSM",IF(K8&lt;=0.000688657407407407,"SM",IF(K8&lt;=0.000730787037037037,"KSM",IF(K8&lt;=0.000788657407407407,"I A",IF(K8&lt;=0.000858101851851852,"II A",IF(K8&lt;=0.000950694444444444,"III A"))))))))</f>
        <v>KSM</v>
      </c>
      <c r="N8" s="256" t="s">
        <v>387</v>
      </c>
      <c r="O8" s="292" t="s">
        <v>1239</v>
      </c>
      <c r="P8" s="463"/>
      <c r="Q8" s="92"/>
      <c r="R8" s="92"/>
    </row>
    <row r="9" spans="1:18" ht="13.95" customHeight="1">
      <c r="A9" s="251">
        <v>2</v>
      </c>
      <c r="B9" s="251"/>
      <c r="C9" s="252"/>
      <c r="D9" s="253" t="s">
        <v>413</v>
      </c>
      <c r="E9" s="254" t="s">
        <v>414</v>
      </c>
      <c r="F9" s="270" t="s">
        <v>415</v>
      </c>
      <c r="G9" s="256" t="s">
        <v>95</v>
      </c>
      <c r="H9" s="256" t="s">
        <v>67</v>
      </c>
      <c r="I9" s="256"/>
      <c r="J9" s="324">
        <v>14</v>
      </c>
      <c r="K9" s="459">
        <v>7.3657407407407406E-4</v>
      </c>
      <c r="L9" s="262"/>
      <c r="M9" s="462" t="str">
        <f t="shared" si="0"/>
        <v>I A</v>
      </c>
      <c r="N9" s="256" t="s">
        <v>416</v>
      </c>
      <c r="O9" s="292" t="s">
        <v>1240</v>
      </c>
      <c r="P9" s="463"/>
      <c r="Q9" s="92"/>
      <c r="R9" s="92"/>
    </row>
    <row r="10" spans="1:18" ht="13.95" customHeight="1">
      <c r="A10" s="251">
        <v>3</v>
      </c>
      <c r="B10" s="251"/>
      <c r="C10" s="252"/>
      <c r="D10" s="253" t="s">
        <v>419</v>
      </c>
      <c r="E10" s="254" t="s">
        <v>420</v>
      </c>
      <c r="F10" s="270" t="s">
        <v>421</v>
      </c>
      <c r="G10" s="256" t="s">
        <v>152</v>
      </c>
      <c r="H10" s="256" t="s">
        <v>153</v>
      </c>
      <c r="I10" s="256" t="s">
        <v>246</v>
      </c>
      <c r="J10" s="324">
        <v>11</v>
      </c>
      <c r="K10" s="459">
        <v>7.5243055555555556E-4</v>
      </c>
      <c r="L10" s="262"/>
      <c r="M10" s="462" t="str">
        <f t="shared" si="0"/>
        <v>I A</v>
      </c>
      <c r="N10" s="256" t="s">
        <v>422</v>
      </c>
      <c r="O10" s="292" t="s">
        <v>1241</v>
      </c>
      <c r="P10" s="463"/>
      <c r="Q10" s="92"/>
      <c r="R10" s="92"/>
    </row>
    <row r="11" spans="1:18" ht="13.95" customHeight="1">
      <c r="A11" s="251">
        <v>4</v>
      </c>
      <c r="B11" s="251"/>
      <c r="C11" s="252"/>
      <c r="D11" s="253" t="s">
        <v>358</v>
      </c>
      <c r="E11" s="254" t="s">
        <v>359</v>
      </c>
      <c r="F11" s="270" t="s">
        <v>360</v>
      </c>
      <c r="G11" s="256" t="s">
        <v>43</v>
      </c>
      <c r="H11" s="256" t="s">
        <v>44</v>
      </c>
      <c r="I11" s="256"/>
      <c r="J11" s="324">
        <v>9</v>
      </c>
      <c r="K11" s="459">
        <v>7.8136574074074078E-4</v>
      </c>
      <c r="L11" s="262"/>
      <c r="M11" s="462" t="str">
        <f t="shared" si="0"/>
        <v>I A</v>
      </c>
      <c r="N11" s="256" t="s">
        <v>45</v>
      </c>
      <c r="O11" s="292" t="s">
        <v>1242</v>
      </c>
      <c r="P11" s="463"/>
      <c r="Q11" s="92"/>
      <c r="R11" s="92"/>
    </row>
    <row r="12" spans="1:18" ht="13.95" customHeight="1">
      <c r="A12" s="251">
        <v>5</v>
      </c>
      <c r="B12" s="251"/>
      <c r="C12" s="252"/>
      <c r="D12" s="253" t="s">
        <v>1243</v>
      </c>
      <c r="E12" s="254" t="s">
        <v>1244</v>
      </c>
      <c r="F12" s="270" t="s">
        <v>1245</v>
      </c>
      <c r="G12" s="256" t="s">
        <v>1246</v>
      </c>
      <c r="H12" s="256" t="s">
        <v>203</v>
      </c>
      <c r="I12" s="256" t="s">
        <v>131</v>
      </c>
      <c r="J12" s="324" t="s">
        <v>23</v>
      </c>
      <c r="K12" s="459">
        <v>7.851851851851852E-4</v>
      </c>
      <c r="L12" s="262"/>
      <c r="M12" s="462" t="str">
        <f t="shared" si="0"/>
        <v>I A</v>
      </c>
      <c r="N12" s="256" t="s">
        <v>202</v>
      </c>
      <c r="O12" s="292" t="s">
        <v>1247</v>
      </c>
      <c r="P12" s="463"/>
      <c r="Q12" s="92"/>
      <c r="R12" s="92"/>
    </row>
    <row r="13" spans="1:18" ht="13.95" customHeight="1">
      <c r="A13" s="251">
        <v>6</v>
      </c>
      <c r="B13" s="251"/>
      <c r="C13" s="252"/>
      <c r="D13" s="253" t="s">
        <v>1112</v>
      </c>
      <c r="E13" s="254" t="s">
        <v>1230</v>
      </c>
      <c r="F13" s="270" t="s">
        <v>1231</v>
      </c>
      <c r="G13" s="256" t="s">
        <v>21</v>
      </c>
      <c r="H13" s="256" t="s">
        <v>22</v>
      </c>
      <c r="I13" s="256" t="s">
        <v>236</v>
      </c>
      <c r="J13" s="324">
        <v>8</v>
      </c>
      <c r="K13" s="459">
        <v>7.9791666666666672E-4</v>
      </c>
      <c r="L13" s="262"/>
      <c r="M13" s="462" t="str">
        <f t="shared" si="0"/>
        <v>II A</v>
      </c>
      <c r="N13" s="256" t="s">
        <v>345</v>
      </c>
      <c r="O13" s="292" t="s">
        <v>167</v>
      </c>
      <c r="P13" s="463"/>
      <c r="Q13" s="92"/>
      <c r="R13" s="92"/>
    </row>
    <row r="14" spans="1:18" ht="13.95" customHeight="1">
      <c r="A14" s="251">
        <v>7</v>
      </c>
      <c r="B14" s="251"/>
      <c r="C14" s="252"/>
      <c r="D14" s="253" t="s">
        <v>808</v>
      </c>
      <c r="E14" s="254" t="s">
        <v>809</v>
      </c>
      <c r="F14" s="270" t="s">
        <v>810</v>
      </c>
      <c r="G14" s="256" t="s">
        <v>43</v>
      </c>
      <c r="H14" s="256" t="s">
        <v>44</v>
      </c>
      <c r="I14" s="256"/>
      <c r="J14" s="324">
        <v>7</v>
      </c>
      <c r="K14" s="459">
        <v>8.4016203703703694E-4</v>
      </c>
      <c r="L14" s="262"/>
      <c r="M14" s="462" t="str">
        <f t="shared" si="0"/>
        <v>II A</v>
      </c>
      <c r="N14" s="256" t="s">
        <v>45</v>
      </c>
      <c r="O14" s="292" t="s">
        <v>1232</v>
      </c>
      <c r="P14" s="463"/>
      <c r="Q14" s="92"/>
      <c r="R14" s="92"/>
    </row>
    <row r="15" spans="1:18" ht="13.95" customHeight="1">
      <c r="A15" s="251">
        <v>8</v>
      </c>
      <c r="B15" s="251"/>
      <c r="C15" s="252"/>
      <c r="D15" s="253" t="s">
        <v>610</v>
      </c>
      <c r="E15" s="254" t="s">
        <v>611</v>
      </c>
      <c r="F15" s="270" t="s">
        <v>612</v>
      </c>
      <c r="G15" s="256" t="s">
        <v>224</v>
      </c>
      <c r="H15" s="256" t="s">
        <v>223</v>
      </c>
      <c r="I15" s="256" t="s">
        <v>222</v>
      </c>
      <c r="J15" s="324">
        <v>6</v>
      </c>
      <c r="K15" s="459">
        <v>8.6215277777777777E-4</v>
      </c>
      <c r="L15" s="262"/>
      <c r="M15" s="462" t="str">
        <f t="shared" si="0"/>
        <v>III A</v>
      </c>
      <c r="N15" s="256" t="s">
        <v>269</v>
      </c>
      <c r="O15" s="292" t="s">
        <v>1233</v>
      </c>
      <c r="P15" s="463"/>
      <c r="Q15" s="92"/>
      <c r="R15" s="92"/>
    </row>
    <row r="16" spans="1:18" ht="13.95" customHeight="1">
      <c r="A16" s="251">
        <v>9</v>
      </c>
      <c r="B16" s="251"/>
      <c r="C16" s="252"/>
      <c r="D16" s="253" t="s">
        <v>595</v>
      </c>
      <c r="E16" s="254" t="s">
        <v>1234</v>
      </c>
      <c r="F16" s="270" t="s">
        <v>1235</v>
      </c>
      <c r="G16" s="256" t="s">
        <v>35</v>
      </c>
      <c r="H16" s="256" t="s">
        <v>36</v>
      </c>
      <c r="I16" s="256"/>
      <c r="J16" s="324">
        <v>5</v>
      </c>
      <c r="K16" s="459">
        <v>9.3437499999999988E-4</v>
      </c>
      <c r="L16" s="262"/>
      <c r="M16" s="462" t="str">
        <f t="shared" si="0"/>
        <v>III A</v>
      </c>
      <c r="N16" s="256" t="s">
        <v>288</v>
      </c>
      <c r="O16" s="292" t="s">
        <v>1236</v>
      </c>
      <c r="P16" s="463"/>
      <c r="Q16" s="92"/>
      <c r="R16" s="92"/>
    </row>
    <row r="17" spans="1:18" ht="13.95" customHeight="1">
      <c r="A17" s="90"/>
      <c r="B17" s="90"/>
      <c r="C17" s="90"/>
      <c r="D17" s="90"/>
      <c r="F17" s="90"/>
      <c r="J17" s="90"/>
      <c r="K17" s="90"/>
      <c r="L17" s="90"/>
      <c r="M17" s="90"/>
      <c r="O17" s="90"/>
      <c r="P17" s="463"/>
      <c r="Q17" s="92"/>
      <c r="R17" s="92"/>
    </row>
    <row r="18" spans="1:18" ht="13.95" customHeight="1">
      <c r="A18" s="90"/>
      <c r="B18" s="90"/>
      <c r="C18" s="90"/>
      <c r="D18" s="90"/>
      <c r="F18" s="90"/>
      <c r="J18" s="90"/>
      <c r="K18" s="90"/>
      <c r="L18" s="90"/>
      <c r="M18" s="90"/>
      <c r="O18" s="90"/>
      <c r="P18" s="463"/>
      <c r="Q18" s="92"/>
      <c r="R18" s="92"/>
    </row>
    <row r="19" spans="1:18" ht="13.95" customHeight="1">
      <c r="A19" s="90"/>
      <c r="B19" s="90"/>
      <c r="C19" s="90"/>
      <c r="D19" s="90"/>
      <c r="F19" s="90"/>
      <c r="J19" s="90"/>
      <c r="K19" s="90"/>
      <c r="L19" s="90"/>
      <c r="M19" s="90"/>
      <c r="O19" s="90"/>
      <c r="P19" s="463"/>
      <c r="Q19" s="92"/>
      <c r="R19" s="92"/>
    </row>
    <row r="20" spans="1:18" ht="13.95" customHeight="1">
      <c r="A20" s="90"/>
      <c r="B20" s="90"/>
      <c r="C20" s="90"/>
      <c r="D20" s="90"/>
      <c r="F20" s="90"/>
      <c r="J20" s="90"/>
      <c r="K20" s="90"/>
      <c r="L20" s="90"/>
      <c r="M20" s="90"/>
      <c r="O20" s="90"/>
      <c r="P20" s="463"/>
      <c r="Q20" s="92"/>
      <c r="R20" s="92"/>
    </row>
    <row r="21" spans="1:18" ht="13.95" customHeight="1">
      <c r="A21" s="90"/>
      <c r="B21" s="90"/>
      <c r="C21" s="90"/>
      <c r="D21" s="90"/>
      <c r="F21" s="90"/>
      <c r="J21" s="90"/>
      <c r="K21" s="90"/>
      <c r="L21" s="90"/>
      <c r="M21" s="90"/>
      <c r="O21" s="90"/>
      <c r="P21" s="463"/>
      <c r="Q21" s="92"/>
      <c r="R21" s="9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8"/>
  <sheetViews>
    <sheetView zoomScaleNormal="100" workbookViewId="0">
      <selection activeCell="A4" sqref="A4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4.6640625" style="96" hidden="1" customWidth="1"/>
    <col min="4" max="4" width="9.44140625" style="95" customWidth="1"/>
    <col min="5" max="5" width="14.33203125" style="90" customWidth="1"/>
    <col min="6" max="6" width="9.33203125" style="94" customWidth="1"/>
    <col min="7" max="7" width="8.5546875" style="90" customWidth="1"/>
    <col min="8" max="8" width="12.44140625" style="90" customWidth="1"/>
    <col min="9" max="9" width="8.44140625" style="90" customWidth="1"/>
    <col min="10" max="10" width="7.88671875" style="92" customWidth="1"/>
    <col min="11" max="11" width="8.6640625" style="93" customWidth="1"/>
    <col min="12" max="12" width="4.6640625" style="93" hidden="1" customWidth="1"/>
    <col min="13" max="13" width="4.44140625" style="92" customWidth="1"/>
    <col min="14" max="14" width="20" style="90" customWidth="1"/>
    <col min="15" max="15" width="5.33203125" style="455" hidden="1" customWidth="1"/>
    <col min="16" max="16" width="7.33203125" style="90" hidden="1" customWidth="1"/>
    <col min="17" max="16384" width="9.109375" style="90"/>
  </cols>
  <sheetData>
    <row r="1" spans="1:16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92"/>
      <c r="O1" s="453"/>
    </row>
    <row r="2" spans="1:16" s="126" customFormat="1" ht="15.75" customHeight="1">
      <c r="A2" s="133"/>
      <c r="B2" s="6"/>
      <c r="C2" s="132"/>
      <c r="D2" s="131"/>
      <c r="F2" s="130"/>
      <c r="J2" s="128"/>
      <c r="K2" s="129"/>
      <c r="L2" s="129"/>
      <c r="M2" s="128"/>
      <c r="N2" s="8" t="s">
        <v>14</v>
      </c>
      <c r="O2" s="454"/>
    </row>
    <row r="3" spans="1:16" ht="15" customHeight="1">
      <c r="A3" s="125"/>
      <c r="C3" s="125"/>
      <c r="N3" s="16" t="s">
        <v>1092</v>
      </c>
    </row>
    <row r="4" spans="1:16" ht="15.75" customHeight="1">
      <c r="B4" s="11"/>
      <c r="D4" s="124" t="s">
        <v>1218</v>
      </c>
      <c r="F4" s="123"/>
      <c r="N4" s="122"/>
    </row>
    <row r="5" spans="1:16" ht="3.75" customHeight="1">
      <c r="B5" s="11"/>
      <c r="J5" s="456"/>
    </row>
    <row r="6" spans="1:16" ht="13.8" thickBot="1">
      <c r="C6" s="121"/>
      <c r="D6" s="120"/>
      <c r="E6" s="119"/>
      <c r="F6" s="118"/>
      <c r="G6" s="117" t="s">
        <v>588</v>
      </c>
      <c r="H6" s="116"/>
    </row>
    <row r="7" spans="1:16" s="106" customFormat="1" ht="27" customHeight="1" thickBot="1">
      <c r="A7" s="241" t="s">
        <v>60</v>
      </c>
      <c r="B7" s="205" t="s">
        <v>16</v>
      </c>
      <c r="C7" s="245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</v>
      </c>
      <c r="I7" s="246" t="s">
        <v>8</v>
      </c>
      <c r="J7" s="245" t="s">
        <v>9</v>
      </c>
      <c r="K7" s="246" t="s">
        <v>258</v>
      </c>
      <c r="L7" s="246" t="s">
        <v>354</v>
      </c>
      <c r="M7" s="247" t="s">
        <v>12</v>
      </c>
      <c r="N7" s="248" t="s">
        <v>13</v>
      </c>
      <c r="O7" s="457"/>
    </row>
    <row r="8" spans="1:16" ht="13.95" customHeight="1">
      <c r="A8" s="251">
        <v>1</v>
      </c>
      <c r="B8" s="251"/>
      <c r="C8" s="252"/>
      <c r="D8" s="253" t="s">
        <v>461</v>
      </c>
      <c r="E8" s="254" t="s">
        <v>665</v>
      </c>
      <c r="F8" s="270" t="s">
        <v>666</v>
      </c>
      <c r="G8" s="256" t="s">
        <v>139</v>
      </c>
      <c r="H8" s="256" t="s">
        <v>88</v>
      </c>
      <c r="I8" s="256"/>
      <c r="J8" s="448">
        <v>18</v>
      </c>
      <c r="K8" s="458">
        <v>6.6412037037037036E-4</v>
      </c>
      <c r="L8" s="262"/>
      <c r="M8" s="263" t="str">
        <f t="shared" ref="M8:M13" si="0">IF(ISBLANK(K8),"",IF(K8&gt;0.000821759259259259,"",IF(K8&lt;=0.000576388888888889,"TSM",IF(K8&lt;=0.000606481481481481,"SM",IF(K8&lt;=0.000638888888888889,"KSM",IF(K8&lt;=0.00068287037037037,"I A",IF(K8&lt;=0.000752314814814815,"II A",IF(K8&lt;=0.000821759259259259,"III A"))))))))</f>
        <v>I A</v>
      </c>
      <c r="N8" s="256" t="s">
        <v>635</v>
      </c>
      <c r="O8" s="92" t="s">
        <v>1219</v>
      </c>
      <c r="P8" s="92"/>
    </row>
    <row r="9" spans="1:16" ht="13.95" customHeight="1">
      <c r="A9" s="251">
        <v>2</v>
      </c>
      <c r="B9" s="251"/>
      <c r="C9" s="252"/>
      <c r="D9" s="253" t="s">
        <v>672</v>
      </c>
      <c r="E9" s="254" t="s">
        <v>673</v>
      </c>
      <c r="F9" s="270" t="s">
        <v>674</v>
      </c>
      <c r="G9" s="256" t="s">
        <v>145</v>
      </c>
      <c r="H9" s="256" t="s">
        <v>22</v>
      </c>
      <c r="I9" s="256"/>
      <c r="J9" s="448">
        <v>14</v>
      </c>
      <c r="K9" s="458">
        <v>6.8425925925925913E-4</v>
      </c>
      <c r="L9" s="262"/>
      <c r="M9" s="263" t="str">
        <f t="shared" si="0"/>
        <v>II A</v>
      </c>
      <c r="N9" s="256" t="s">
        <v>675</v>
      </c>
      <c r="O9" s="92" t="s">
        <v>1220</v>
      </c>
      <c r="P9" s="92"/>
    </row>
    <row r="10" spans="1:16" ht="13.95" customHeight="1">
      <c r="A10" s="251">
        <v>3</v>
      </c>
      <c r="B10" s="251"/>
      <c r="C10" s="252"/>
      <c r="D10" s="253" t="s">
        <v>471</v>
      </c>
      <c r="E10" s="254" t="s">
        <v>534</v>
      </c>
      <c r="F10" s="270" t="s">
        <v>535</v>
      </c>
      <c r="G10" s="256" t="s">
        <v>21</v>
      </c>
      <c r="H10" s="256" t="s">
        <v>22</v>
      </c>
      <c r="I10" s="256" t="s">
        <v>29</v>
      </c>
      <c r="J10" s="448">
        <v>11</v>
      </c>
      <c r="K10" s="458">
        <v>6.8900462962962958E-4</v>
      </c>
      <c r="L10" s="262"/>
      <c r="M10" s="263" t="str">
        <f t="shared" si="0"/>
        <v>II A</v>
      </c>
      <c r="N10" s="256" t="s">
        <v>278</v>
      </c>
      <c r="O10" s="92" t="s">
        <v>1221</v>
      </c>
      <c r="P10" s="92"/>
    </row>
    <row r="11" spans="1:16" ht="13.95" customHeight="1">
      <c r="A11" s="251">
        <v>4</v>
      </c>
      <c r="B11" s="251"/>
      <c r="C11" s="252"/>
      <c r="D11" s="253" t="s">
        <v>1222</v>
      </c>
      <c r="E11" s="254" t="s">
        <v>1223</v>
      </c>
      <c r="F11" s="270" t="s">
        <v>496</v>
      </c>
      <c r="G11" s="256" t="s">
        <v>1108</v>
      </c>
      <c r="H11" s="256" t="s">
        <v>1109</v>
      </c>
      <c r="I11" s="256"/>
      <c r="J11" s="448">
        <v>9</v>
      </c>
      <c r="K11" s="459">
        <v>7.1481481481481483E-4</v>
      </c>
      <c r="L11" s="262"/>
      <c r="M11" s="263" t="str">
        <f t="shared" si="0"/>
        <v>II A</v>
      </c>
      <c r="N11" s="256" t="s">
        <v>1224</v>
      </c>
      <c r="O11" s="92" t="s">
        <v>167</v>
      </c>
      <c r="P11" s="92" t="s">
        <v>1225</v>
      </c>
    </row>
    <row r="12" spans="1:16" ht="13.95" customHeight="1">
      <c r="A12" s="251">
        <v>5</v>
      </c>
      <c r="B12" s="251"/>
      <c r="C12" s="252"/>
      <c r="D12" s="253" t="s">
        <v>439</v>
      </c>
      <c r="E12" s="254" t="s">
        <v>504</v>
      </c>
      <c r="F12" s="270" t="s">
        <v>505</v>
      </c>
      <c r="G12" s="256" t="s">
        <v>35</v>
      </c>
      <c r="H12" s="256" t="s">
        <v>36</v>
      </c>
      <c r="I12" s="256" t="s">
        <v>37</v>
      </c>
      <c r="J12" s="448">
        <v>8</v>
      </c>
      <c r="K12" s="459">
        <v>7.3171296296296309E-4</v>
      </c>
      <c r="L12" s="262"/>
      <c r="M12" s="263" t="str">
        <f t="shared" si="0"/>
        <v>II A</v>
      </c>
      <c r="N12" s="256" t="s">
        <v>38</v>
      </c>
      <c r="O12" s="92" t="s">
        <v>1226</v>
      </c>
      <c r="P12" s="92"/>
    </row>
    <row r="13" spans="1:16" ht="13.95" customHeight="1">
      <c r="A13" s="251">
        <v>6</v>
      </c>
      <c r="B13" s="251"/>
      <c r="C13" s="252"/>
      <c r="D13" s="253" t="s">
        <v>457</v>
      </c>
      <c r="E13" s="254" t="s">
        <v>680</v>
      </c>
      <c r="F13" s="270" t="s">
        <v>681</v>
      </c>
      <c r="G13" s="256" t="s">
        <v>139</v>
      </c>
      <c r="H13" s="256" t="s">
        <v>634</v>
      </c>
      <c r="I13" s="256"/>
      <c r="J13" s="448">
        <v>7</v>
      </c>
      <c r="K13" s="459">
        <v>7.4386574074074069E-4</v>
      </c>
      <c r="L13" s="262"/>
      <c r="M13" s="263" t="str">
        <f t="shared" si="0"/>
        <v>II A</v>
      </c>
      <c r="N13" s="256" t="s">
        <v>635</v>
      </c>
      <c r="O13" s="92" t="s">
        <v>167</v>
      </c>
      <c r="P13" s="264" t="s">
        <v>1227</v>
      </c>
    </row>
    <row r="14" spans="1:16" ht="13.95" customHeight="1">
      <c r="A14" s="90"/>
      <c r="B14" s="90"/>
      <c r="C14" s="90"/>
      <c r="D14" s="90"/>
      <c r="F14" s="90"/>
      <c r="J14" s="90"/>
      <c r="K14" s="90"/>
      <c r="L14" s="90"/>
      <c r="M14" s="90"/>
      <c r="O14" s="90"/>
    </row>
    <row r="15" spans="1:16" ht="13.95" customHeight="1">
      <c r="A15" s="90"/>
      <c r="B15" s="90"/>
      <c r="C15" s="90"/>
      <c r="D15" s="90"/>
      <c r="F15" s="90"/>
      <c r="J15" s="90"/>
      <c r="K15" s="90"/>
      <c r="L15" s="90"/>
      <c r="M15" s="90"/>
      <c r="O15" s="90"/>
    </row>
    <row r="16" spans="1:16" ht="13.95" customHeight="1">
      <c r="A16" s="90"/>
      <c r="B16" s="90"/>
      <c r="C16" s="90"/>
      <c r="D16" s="90"/>
      <c r="F16" s="90"/>
      <c r="J16" s="90"/>
      <c r="K16" s="90"/>
      <c r="L16" s="90"/>
      <c r="M16" s="90"/>
      <c r="O16" s="90"/>
    </row>
    <row r="17" spans="1:15" ht="13.95" customHeight="1">
      <c r="A17" s="90"/>
      <c r="B17" s="90"/>
      <c r="C17" s="90"/>
      <c r="D17" s="90"/>
      <c r="F17" s="90"/>
      <c r="J17" s="90"/>
      <c r="K17" s="90"/>
      <c r="L17" s="90"/>
      <c r="M17" s="90"/>
      <c r="O17" s="90"/>
    </row>
    <row r="18" spans="1:15" ht="13.95" customHeight="1">
      <c r="A18" s="90"/>
      <c r="B18" s="90"/>
      <c r="C18" s="90"/>
      <c r="D18" s="90"/>
      <c r="F18" s="90"/>
      <c r="J18" s="90"/>
      <c r="K18" s="90"/>
      <c r="L18" s="90"/>
      <c r="M18" s="90"/>
      <c r="O18" s="90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1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customWidth="1"/>
    <col min="3" max="3" width="3.88671875" style="96" customWidth="1"/>
    <col min="4" max="4" width="12.33203125" style="95" customWidth="1"/>
    <col min="5" max="5" width="13.6640625" style="90" customWidth="1"/>
    <col min="6" max="6" width="9.33203125" style="94" customWidth="1"/>
    <col min="7" max="7" width="9.33203125" style="90" bestFit="1" customWidth="1"/>
    <col min="8" max="8" width="9" style="90" customWidth="1"/>
    <col min="9" max="9" width="9.5546875" style="90" customWidth="1"/>
    <col min="10" max="10" width="5.44140625" style="92" customWidth="1"/>
    <col min="11" max="11" width="8.6640625" style="93" customWidth="1"/>
    <col min="12" max="12" width="4.44140625" style="92" customWidth="1"/>
    <col min="13" max="13" width="24.5546875" style="90" customWidth="1"/>
    <col min="14" max="14" width="9.109375" style="90" customWidth="1"/>
    <col min="15" max="16384" width="9.109375" style="90"/>
  </cols>
  <sheetData>
    <row r="1" spans="1:23" s="435" customFormat="1" ht="21">
      <c r="A1" s="318" t="s">
        <v>17</v>
      </c>
      <c r="B1" s="45"/>
      <c r="C1" s="434"/>
      <c r="F1" s="436"/>
      <c r="G1" s="436"/>
      <c r="H1" s="436"/>
      <c r="I1" s="436"/>
      <c r="M1" s="5"/>
      <c r="V1" s="59"/>
      <c r="W1" s="60"/>
    </row>
    <row r="2" spans="1:23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8"/>
      <c r="M2" s="8" t="s">
        <v>14</v>
      </c>
    </row>
    <row r="3" spans="1:23" ht="15" customHeight="1">
      <c r="A3" s="125"/>
      <c r="C3" s="125"/>
      <c r="M3" s="16" t="s">
        <v>1092</v>
      </c>
    </row>
    <row r="4" spans="1:23" ht="15.75" customHeight="1">
      <c r="B4" s="11"/>
      <c r="D4" s="124" t="s">
        <v>1448</v>
      </c>
      <c r="F4" s="123"/>
      <c r="M4" s="122"/>
    </row>
    <row r="5" spans="1:23" ht="3.75" customHeight="1">
      <c r="B5" s="11"/>
      <c r="J5" s="493">
        <v>1.1574074074074073E-5</v>
      </c>
    </row>
    <row r="6" spans="1:23" ht="13.8" thickBot="1">
      <c r="C6" s="121"/>
      <c r="D6" s="120"/>
      <c r="E6" s="119"/>
      <c r="F6" s="118" t="s">
        <v>588</v>
      </c>
      <c r="G6" s="117"/>
      <c r="H6" s="116"/>
    </row>
    <row r="7" spans="1:23" s="106" customFormat="1" ht="2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</v>
      </c>
      <c r="I7" s="246" t="s">
        <v>8</v>
      </c>
      <c r="J7" s="245" t="s">
        <v>9</v>
      </c>
      <c r="K7" s="242" t="s">
        <v>258</v>
      </c>
      <c r="L7" s="247" t="s">
        <v>12</v>
      </c>
      <c r="M7" s="248" t="s">
        <v>13</v>
      </c>
      <c r="N7" s="465"/>
    </row>
    <row r="8" spans="1:23" ht="13.95" customHeight="1">
      <c r="A8" s="251"/>
      <c r="B8" s="251">
        <v>1</v>
      </c>
      <c r="C8" s="252">
        <v>132</v>
      </c>
      <c r="D8" s="253" t="s">
        <v>1449</v>
      </c>
      <c r="E8" s="254" t="s">
        <v>1450</v>
      </c>
      <c r="F8" s="270" t="s">
        <v>1451</v>
      </c>
      <c r="G8" s="256" t="s">
        <v>73</v>
      </c>
      <c r="H8" s="256"/>
      <c r="I8" s="256"/>
      <c r="J8" s="257"/>
      <c r="K8" s="467">
        <v>7.8609953703703706E-3</v>
      </c>
      <c r="L8" s="494" t="str">
        <f>IF(ISBLANK(K8),"",IF(K8&gt;0.00931712962962963,"",IF(K8&lt;=0.00680555555555556,"TSM",IF(K8&lt;=0.00717592592592593,"SM",IF(K8&lt;=0.00758101851851852,"KSM",IF(K8&lt;=0.00810185185185185,"I A",IF(K8&lt;=0.00868055555555556,"II A",IF(K8&lt;=0.00931712962962963,"III A"))))))))</f>
        <v>I A</v>
      </c>
      <c r="M8" s="256"/>
      <c r="N8" s="470"/>
    </row>
    <row r="9" spans="1:23" ht="13.95" customHeight="1">
      <c r="A9" s="251">
        <v>1</v>
      </c>
      <c r="B9" s="251">
        <v>2</v>
      </c>
      <c r="C9" s="252">
        <v>190</v>
      </c>
      <c r="D9" s="253" t="s">
        <v>1452</v>
      </c>
      <c r="E9" s="254" t="s">
        <v>1453</v>
      </c>
      <c r="F9" s="270" t="s">
        <v>1454</v>
      </c>
      <c r="G9" s="256" t="s">
        <v>188</v>
      </c>
      <c r="H9" s="256" t="s">
        <v>203</v>
      </c>
      <c r="I9" s="256"/>
      <c r="J9" s="257" t="s">
        <v>23</v>
      </c>
      <c r="K9" s="467">
        <v>8.3111111111111111E-3</v>
      </c>
      <c r="L9" s="494" t="str">
        <f>IF(ISBLANK(K9),"",IF(K9&gt;0.00931712962962963,"",IF(K9&lt;=0.00680555555555556,"TSM",IF(K9&lt;=0.00717592592592593,"SM",IF(K9&lt;=0.00758101851851852,"KSM",IF(K9&lt;=0.00810185185185185,"I A",IF(K9&lt;=0.00868055555555556,"II A",IF(K9&lt;=0.00931712962962963,"III A"))))))))</f>
        <v>II A</v>
      </c>
      <c r="M9" s="256" t="s">
        <v>202</v>
      </c>
      <c r="N9" s="470"/>
    </row>
    <row r="10" spans="1:23" ht="13.95" customHeight="1">
      <c r="A10" s="251">
        <v>2</v>
      </c>
      <c r="B10" s="251">
        <v>3</v>
      </c>
      <c r="C10" s="252">
        <v>64</v>
      </c>
      <c r="D10" s="253" t="s">
        <v>227</v>
      </c>
      <c r="E10" s="254" t="s">
        <v>226</v>
      </c>
      <c r="F10" s="270" t="s">
        <v>225</v>
      </c>
      <c r="G10" s="256" t="s">
        <v>224</v>
      </c>
      <c r="H10" s="256" t="s">
        <v>223</v>
      </c>
      <c r="I10" s="256" t="s">
        <v>222</v>
      </c>
      <c r="J10" s="257">
        <v>18</v>
      </c>
      <c r="K10" s="467">
        <v>8.8475694444444444E-3</v>
      </c>
      <c r="L10" s="494" t="str">
        <f>IF(ISBLANK(K10),"",IF(K10&gt;0.00931712962962963,"",IF(K10&lt;=0.00680555555555556,"TSM",IF(K10&lt;=0.00717592592592593,"SM",IF(K10&lt;=0.00758101851851852,"KSM",IF(K10&lt;=0.00810185185185185,"I A",IF(K10&lt;=0.00868055555555556,"II A",IF(K10&lt;=0.00931712962962963,"III A"))))))))</f>
        <v>III A</v>
      </c>
      <c r="M10" s="256" t="s">
        <v>221</v>
      </c>
      <c r="N10" s="470"/>
    </row>
    <row r="11" spans="1:23" ht="13.95" customHeight="1">
      <c r="A11" s="251">
        <v>3</v>
      </c>
      <c r="B11" s="251">
        <v>4</v>
      </c>
      <c r="C11" s="252">
        <v>145</v>
      </c>
      <c r="D11" s="253" t="s">
        <v>1455</v>
      </c>
      <c r="E11" s="254" t="s">
        <v>1456</v>
      </c>
      <c r="F11" s="270" t="s">
        <v>912</v>
      </c>
      <c r="G11" s="256" t="s">
        <v>1115</v>
      </c>
      <c r="H11" s="256" t="s">
        <v>1116</v>
      </c>
      <c r="I11" s="256" t="s">
        <v>1117</v>
      </c>
      <c r="J11" s="257">
        <v>14</v>
      </c>
      <c r="K11" s="467">
        <v>9.5118055555555546E-3</v>
      </c>
      <c r="L11" s="494" t="str">
        <f>IF(ISBLANK(K11),"",IF(K11&gt;0.00931712962962963,"",IF(K11&lt;=0.00680555555555556,"TSM",IF(K11&lt;=0.00717592592592593,"SM",IF(K11&lt;=0.00758101851851852,"KSM",IF(K11&lt;=0.00810185185185185,"I A",IF(K11&lt;=0.00868055555555556,"II A",IF(K11&lt;=0.00931712962962963,"III A"))))))))</f>
        <v/>
      </c>
      <c r="M11" s="256" t="s">
        <v>1118</v>
      </c>
      <c r="N11" s="470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4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3.88671875" style="96" customWidth="1"/>
    <col min="4" max="4" width="10.88671875" style="95" customWidth="1"/>
    <col min="5" max="5" width="16.6640625" style="90" customWidth="1"/>
    <col min="6" max="6" width="9.33203125" style="94" customWidth="1"/>
    <col min="7" max="7" width="9.33203125" style="90" bestFit="1" customWidth="1"/>
    <col min="8" max="9" width="8.33203125" style="90" customWidth="1"/>
    <col min="10" max="10" width="5.44140625" style="92" customWidth="1"/>
    <col min="11" max="11" width="9.44140625" style="93" customWidth="1"/>
    <col min="12" max="12" width="4.44140625" style="92" customWidth="1"/>
    <col min="13" max="13" width="24.5546875" style="90" customWidth="1"/>
    <col min="14" max="14" width="0" style="90" hidden="1" customWidth="1"/>
    <col min="15" max="16384" width="9.109375" style="90"/>
  </cols>
  <sheetData>
    <row r="1" spans="1:22" s="435" customFormat="1" ht="21">
      <c r="A1" s="318" t="s">
        <v>17</v>
      </c>
      <c r="B1" s="45"/>
      <c r="C1" s="434"/>
      <c r="F1" s="436"/>
      <c r="G1" s="436"/>
      <c r="H1" s="436"/>
      <c r="I1" s="436"/>
      <c r="M1" s="5"/>
      <c r="U1" s="59"/>
      <c r="V1" s="60"/>
    </row>
    <row r="2" spans="1:22" s="126" customFormat="1" ht="22.95" customHeight="1">
      <c r="A2" s="133"/>
      <c r="B2" s="6"/>
      <c r="C2" s="132"/>
      <c r="D2" s="131"/>
      <c r="F2" s="130"/>
      <c r="J2" s="128"/>
      <c r="K2" s="129"/>
      <c r="L2" s="128"/>
      <c r="M2" s="8" t="s">
        <v>14</v>
      </c>
    </row>
    <row r="3" spans="1:22" ht="15" customHeight="1">
      <c r="A3" s="125"/>
      <c r="C3" s="125"/>
      <c r="M3" s="16" t="s">
        <v>1092</v>
      </c>
    </row>
    <row r="4" spans="1:22" ht="15.75" customHeight="1">
      <c r="B4" s="11"/>
      <c r="D4" s="124" t="s">
        <v>1433</v>
      </c>
      <c r="F4" s="123"/>
      <c r="M4" s="122"/>
    </row>
    <row r="5" spans="1:22" ht="3.75" customHeight="1">
      <c r="B5" s="11"/>
      <c r="J5" s="141">
        <v>1.1574074074074073E-5</v>
      </c>
    </row>
    <row r="6" spans="1:22" ht="13.8" thickBot="1">
      <c r="C6" s="121"/>
      <c r="D6" s="120"/>
      <c r="E6" s="119"/>
      <c r="F6" s="118" t="s">
        <v>588</v>
      </c>
      <c r="G6" s="117"/>
      <c r="H6" s="116"/>
    </row>
    <row r="7" spans="1:22" s="106" customFormat="1" ht="28.5" customHeight="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2" t="s">
        <v>258</v>
      </c>
      <c r="L7" s="247" t="s">
        <v>12</v>
      </c>
      <c r="M7" s="248" t="s">
        <v>13</v>
      </c>
    </row>
    <row r="8" spans="1:22" ht="16.2" customHeight="1">
      <c r="A8" s="251">
        <v>1</v>
      </c>
      <c r="B8" s="251"/>
      <c r="C8" s="252">
        <v>193</v>
      </c>
      <c r="D8" s="253" t="s">
        <v>84</v>
      </c>
      <c r="E8" s="254" t="s">
        <v>271</v>
      </c>
      <c r="F8" s="270" t="s">
        <v>272</v>
      </c>
      <c r="G8" s="256" t="s">
        <v>95</v>
      </c>
      <c r="H8" s="256" t="s">
        <v>67</v>
      </c>
      <c r="I8" s="256"/>
      <c r="J8" s="324">
        <v>18</v>
      </c>
      <c r="K8" s="467">
        <v>7.3399305555555553E-3</v>
      </c>
      <c r="L8" s="492" t="str">
        <f t="shared" ref="L8:L14" si="0">IF(ISBLANK(K8),"",IF(K8&gt;0.00798611111111111,"",IF(K8&lt;=0.00594328703703704,"TSM",IF(K8&lt;=0.00613425925925926,"SM",IF(K8&lt;=0.00648148148148148,"KSM",IF(K8&lt;=0.00688657407407407,"I A",IF(K8&lt;=0.00734953703703704,"II A",IF(K8&lt;=0.00798611111111111,"III A"))))))))</f>
        <v>II A</v>
      </c>
      <c r="M8" s="256" t="s">
        <v>273</v>
      </c>
      <c r="N8" s="198" t="s">
        <v>1434</v>
      </c>
    </row>
    <row r="9" spans="1:22" ht="16.2" customHeight="1">
      <c r="A9" s="251">
        <v>2</v>
      </c>
      <c r="B9" s="251"/>
      <c r="C9" s="252">
        <v>199</v>
      </c>
      <c r="D9" s="253" t="s">
        <v>1309</v>
      </c>
      <c r="E9" s="254" t="s">
        <v>1435</v>
      </c>
      <c r="F9" s="270" t="s">
        <v>1436</v>
      </c>
      <c r="G9" s="256" t="s">
        <v>107</v>
      </c>
      <c r="H9" s="256" t="s">
        <v>108</v>
      </c>
      <c r="I9" s="256"/>
      <c r="J9" s="324">
        <v>14</v>
      </c>
      <c r="K9" s="467">
        <v>7.4001157407407418E-3</v>
      </c>
      <c r="L9" s="492" t="str">
        <f t="shared" si="0"/>
        <v>III A</v>
      </c>
      <c r="M9" s="256" t="s">
        <v>109</v>
      </c>
      <c r="N9" s="198" t="s">
        <v>167</v>
      </c>
    </row>
    <row r="10" spans="1:22" ht="16.2" customHeight="1">
      <c r="A10" s="251">
        <v>3</v>
      </c>
      <c r="B10" s="251"/>
      <c r="C10" s="252">
        <v>200</v>
      </c>
      <c r="D10" s="253" t="s">
        <v>1437</v>
      </c>
      <c r="E10" s="254" t="s">
        <v>1438</v>
      </c>
      <c r="F10" s="270" t="s">
        <v>1439</v>
      </c>
      <c r="G10" s="256" t="s">
        <v>107</v>
      </c>
      <c r="H10" s="256" t="s">
        <v>108</v>
      </c>
      <c r="I10" s="256"/>
      <c r="J10" s="324">
        <v>11</v>
      </c>
      <c r="K10" s="467">
        <v>7.4513888888888893E-3</v>
      </c>
      <c r="L10" s="492" t="str">
        <f t="shared" si="0"/>
        <v>III A</v>
      </c>
      <c r="M10" s="256" t="s">
        <v>1440</v>
      </c>
      <c r="N10" s="198" t="s">
        <v>167</v>
      </c>
    </row>
    <row r="11" spans="1:22" ht="16.2" customHeight="1">
      <c r="A11" s="251">
        <v>4</v>
      </c>
      <c r="B11" s="251"/>
      <c r="C11" s="252">
        <v>172</v>
      </c>
      <c r="D11" s="253" t="s">
        <v>982</v>
      </c>
      <c r="E11" s="254" t="s">
        <v>983</v>
      </c>
      <c r="F11" s="270" t="s">
        <v>984</v>
      </c>
      <c r="G11" s="256" t="s">
        <v>43</v>
      </c>
      <c r="H11" s="256" t="s">
        <v>44</v>
      </c>
      <c r="I11" s="256"/>
      <c r="J11" s="324">
        <v>9</v>
      </c>
      <c r="K11" s="467">
        <v>7.487037037037036E-3</v>
      </c>
      <c r="L11" s="492" t="str">
        <f t="shared" si="0"/>
        <v>III A</v>
      </c>
      <c r="M11" s="256" t="s">
        <v>45</v>
      </c>
      <c r="N11" s="198" t="s">
        <v>167</v>
      </c>
    </row>
    <row r="12" spans="1:22" ht="16.2" customHeight="1">
      <c r="A12" s="251">
        <v>5</v>
      </c>
      <c r="B12" s="251"/>
      <c r="C12" s="252">
        <v>184</v>
      </c>
      <c r="D12" s="253" t="s">
        <v>537</v>
      </c>
      <c r="E12" s="254" t="s">
        <v>1441</v>
      </c>
      <c r="F12" s="270" t="s">
        <v>1442</v>
      </c>
      <c r="G12" s="256" t="s">
        <v>188</v>
      </c>
      <c r="H12" s="256" t="s">
        <v>203</v>
      </c>
      <c r="I12" s="256"/>
      <c r="J12" s="324" t="s">
        <v>23</v>
      </c>
      <c r="K12" s="467">
        <v>8.4928240740740745E-3</v>
      </c>
      <c r="L12" s="492" t="str">
        <f t="shared" si="0"/>
        <v/>
      </c>
      <c r="M12" s="256" t="s">
        <v>1443</v>
      </c>
      <c r="N12" s="198" t="s">
        <v>167</v>
      </c>
    </row>
    <row r="13" spans="1:22" ht="16.2" customHeight="1">
      <c r="A13" s="251">
        <v>6</v>
      </c>
      <c r="B13" s="251"/>
      <c r="C13" s="252">
        <v>185</v>
      </c>
      <c r="D13" s="253" t="s">
        <v>337</v>
      </c>
      <c r="E13" s="254" t="s">
        <v>1444</v>
      </c>
      <c r="F13" s="270" t="s">
        <v>1445</v>
      </c>
      <c r="G13" s="256" t="s">
        <v>188</v>
      </c>
      <c r="H13" s="256" t="s">
        <v>203</v>
      </c>
      <c r="I13" s="256"/>
      <c r="J13" s="324" t="s">
        <v>23</v>
      </c>
      <c r="K13" s="467">
        <v>9.8386574074074088E-3</v>
      </c>
      <c r="L13" s="492" t="str">
        <f t="shared" si="0"/>
        <v/>
      </c>
      <c r="M13" s="256" t="s">
        <v>1443</v>
      </c>
      <c r="N13" s="198" t="s">
        <v>167</v>
      </c>
    </row>
    <row r="14" spans="1:22" ht="16.2" customHeight="1">
      <c r="A14" s="251"/>
      <c r="B14" s="251"/>
      <c r="C14" s="252">
        <v>186</v>
      </c>
      <c r="D14" s="253" t="s">
        <v>537</v>
      </c>
      <c r="E14" s="254" t="s">
        <v>1446</v>
      </c>
      <c r="F14" s="270" t="s">
        <v>602</v>
      </c>
      <c r="G14" s="256" t="s">
        <v>188</v>
      </c>
      <c r="H14" s="256" t="s">
        <v>203</v>
      </c>
      <c r="I14" s="256"/>
      <c r="J14" s="324" t="s">
        <v>23</v>
      </c>
      <c r="K14" s="467" t="s">
        <v>1299</v>
      </c>
      <c r="L14" s="492" t="str">
        <f t="shared" si="0"/>
        <v/>
      </c>
      <c r="M14" s="256" t="s">
        <v>1447</v>
      </c>
      <c r="N14" s="198" t="s">
        <v>167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"/>
  <sheetViews>
    <sheetView workbookViewId="0">
      <selection activeCell="K23" sqref="K23"/>
    </sheetView>
  </sheetViews>
  <sheetFormatPr defaultColWidth="8.88671875" defaultRowHeight="13.2"/>
  <cols>
    <col min="1" max="2" width="5" style="334" customWidth="1"/>
    <col min="3" max="3" width="5" style="334" hidden="1" customWidth="1"/>
    <col min="4" max="4" width="9.6640625" style="334" customWidth="1"/>
    <col min="5" max="5" width="14.109375" style="334" customWidth="1"/>
    <col min="6" max="6" width="9.88671875" style="334" customWidth="1"/>
    <col min="7" max="7" width="11.109375" style="334" customWidth="1"/>
    <col min="8" max="8" width="8.6640625" style="334" customWidth="1"/>
    <col min="9" max="9" width="13.109375" style="334" customWidth="1"/>
    <col min="10" max="11" width="7" style="334" customWidth="1"/>
    <col min="12" max="12" width="8.33203125" style="334" customWidth="1"/>
    <col min="13" max="13" width="5.6640625" style="357" customWidth="1"/>
    <col min="14" max="14" width="26.6640625" style="334" customWidth="1"/>
    <col min="15" max="15" width="9.109375" style="334" customWidth="1"/>
    <col min="16" max="16384" width="8.88671875" style="334"/>
  </cols>
  <sheetData>
    <row r="1" spans="1:16" s="5" customFormat="1" ht="18.75" customHeight="1">
      <c r="A1" s="138" t="s">
        <v>17</v>
      </c>
      <c r="B1" s="329"/>
      <c r="C1" s="137"/>
      <c r="D1" s="136"/>
      <c r="F1" s="135"/>
      <c r="J1" s="92"/>
      <c r="K1" s="92"/>
      <c r="L1" s="134"/>
      <c r="M1" s="134"/>
      <c r="P1" s="139"/>
    </row>
    <row r="2" spans="1:16" s="126" customFormat="1" ht="22.95" customHeight="1">
      <c r="A2" s="133"/>
      <c r="B2" s="329"/>
      <c r="C2" s="132"/>
      <c r="D2" s="131"/>
      <c r="F2" s="130"/>
      <c r="J2" s="128"/>
      <c r="K2" s="128"/>
      <c r="L2" s="129"/>
      <c r="M2" s="129"/>
      <c r="N2" s="8" t="s">
        <v>14</v>
      </c>
      <c r="P2" s="140"/>
    </row>
    <row r="3" spans="1:16" s="90" customFormat="1" ht="15" customHeight="1">
      <c r="A3" s="125"/>
      <c r="B3" s="125"/>
      <c r="C3" s="125"/>
      <c r="D3" s="95"/>
      <c r="F3" s="94"/>
      <c r="J3" s="92"/>
      <c r="K3" s="92"/>
      <c r="L3" s="93"/>
      <c r="M3" s="93"/>
      <c r="N3" s="16" t="s">
        <v>15</v>
      </c>
      <c r="P3" s="139"/>
    </row>
    <row r="4" spans="1:16" s="90" customFormat="1" ht="15.75" customHeight="1">
      <c r="A4" s="96"/>
      <c r="B4" s="96"/>
      <c r="C4" s="96"/>
      <c r="D4" s="124" t="s">
        <v>1038</v>
      </c>
      <c r="F4" s="123"/>
      <c r="J4" s="92"/>
      <c r="K4" s="92"/>
      <c r="L4" s="93"/>
      <c r="M4" s="93"/>
      <c r="N4" s="93"/>
      <c r="O4" s="122"/>
      <c r="P4" s="139"/>
    </row>
    <row r="5" spans="1:16" s="331" customFormat="1" ht="10.199999999999999" customHeight="1">
      <c r="A5" s="330"/>
      <c r="B5" s="330"/>
      <c r="C5" s="330"/>
      <c r="D5" s="330"/>
      <c r="M5" s="332"/>
    </row>
    <row r="6" spans="1:16" s="333" customFormat="1" ht="15.6" customHeight="1" thickBot="1">
      <c r="E6" s="334"/>
      <c r="G6" s="335" t="s">
        <v>588</v>
      </c>
      <c r="M6" s="336"/>
    </row>
    <row r="7" spans="1:16" s="347" customFormat="1" ht="30" customHeight="1">
      <c r="A7" s="337" t="s">
        <v>60</v>
      </c>
      <c r="B7" s="338" t="s">
        <v>1039</v>
      </c>
      <c r="C7" s="339" t="s">
        <v>2</v>
      </c>
      <c r="D7" s="340" t="s">
        <v>1040</v>
      </c>
      <c r="E7" s="341" t="s">
        <v>1041</v>
      </c>
      <c r="F7" s="342" t="s">
        <v>5</v>
      </c>
      <c r="G7" s="343" t="s">
        <v>6</v>
      </c>
      <c r="H7" s="343" t="s">
        <v>7</v>
      </c>
      <c r="I7" s="343" t="s">
        <v>8</v>
      </c>
      <c r="J7" s="344" t="s">
        <v>1042</v>
      </c>
      <c r="K7" s="344" t="s">
        <v>9</v>
      </c>
      <c r="L7" s="344" t="s">
        <v>1043</v>
      </c>
      <c r="M7" s="345" t="s">
        <v>12</v>
      </c>
      <c r="N7" s="346" t="s">
        <v>13</v>
      </c>
    </row>
    <row r="8" spans="1:16" ht="15" customHeight="1">
      <c r="A8" s="544">
        <v>1</v>
      </c>
      <c r="B8" s="348">
        <v>1</v>
      </c>
      <c r="C8" s="349"/>
      <c r="D8" s="350" t="s">
        <v>419</v>
      </c>
      <c r="E8" s="351" t="s">
        <v>799</v>
      </c>
      <c r="F8" s="352" t="s">
        <v>578</v>
      </c>
      <c r="G8" s="353" t="s">
        <v>145</v>
      </c>
      <c r="H8" s="353" t="s">
        <v>22</v>
      </c>
      <c r="I8" s="353"/>
      <c r="J8" s="324">
        <v>36</v>
      </c>
      <c r="K8" s="324">
        <v>18</v>
      </c>
      <c r="L8" s="547">
        <v>48.62</v>
      </c>
      <c r="M8" s="550" t="str">
        <f t="shared" ref="M8" si="0">IF(ISBLANK(L8),"",IF(L8&gt;58.64,"",IF(L8&lt;=43.9,"TSM",IF(L8&lt;=45.7,"SM",IF(L8&lt;=48.25,"KSM",IF(L8&lt;=51.2,"I A",IF(L8&lt;=54.54,"II A",IF(L8&lt;=58.64,"III A"))))))))</f>
        <v>I A</v>
      </c>
      <c r="N8" s="349" t="s">
        <v>579</v>
      </c>
    </row>
    <row r="9" spans="1:16" ht="15" customHeight="1">
      <c r="A9" s="545"/>
      <c r="B9" s="348">
        <v>2</v>
      </c>
      <c r="C9" s="349"/>
      <c r="D9" s="350" t="s">
        <v>399</v>
      </c>
      <c r="E9" s="351" t="s">
        <v>400</v>
      </c>
      <c r="F9" s="352" t="s">
        <v>401</v>
      </c>
      <c r="G9" s="353" t="s">
        <v>145</v>
      </c>
      <c r="H9" s="353" t="s">
        <v>22</v>
      </c>
      <c r="I9" s="353"/>
      <c r="J9" s="354"/>
      <c r="K9" s="354"/>
      <c r="L9" s="548"/>
      <c r="M9" s="551" t="str">
        <f>IF(ISBLANK(L9),"",IF(L9&gt;14.94,"",IF(L9&lt;=11.4,"TSM",IF(L9&lt;=11.84,"SM",IF(L9&lt;=12.4,"KSM",IF(L9&lt;=13.04,"I A",IF(L9&lt;=13.84,"II A",IF(L9&lt;=14.94,"III A"))))))))</f>
        <v/>
      </c>
      <c r="N9" s="349" t="s">
        <v>402</v>
      </c>
    </row>
    <row r="10" spans="1:16" ht="15" customHeight="1">
      <c r="A10" s="545"/>
      <c r="B10" s="348">
        <v>3</v>
      </c>
      <c r="C10" s="349"/>
      <c r="D10" s="350" t="s">
        <v>142</v>
      </c>
      <c r="E10" s="351" t="s">
        <v>143</v>
      </c>
      <c r="F10" s="352" t="s">
        <v>144</v>
      </c>
      <c r="G10" s="353" t="s">
        <v>145</v>
      </c>
      <c r="H10" s="353" t="s">
        <v>22</v>
      </c>
      <c r="I10" s="353" t="s">
        <v>146</v>
      </c>
      <c r="J10" s="354"/>
      <c r="K10" s="354"/>
      <c r="L10" s="548"/>
      <c r="M10" s="551" t="str">
        <f>IF(ISBLANK(L10),"",IF(L10&gt;14.94,"",IF(L10&lt;=11.4,"TSM",IF(L10&lt;=11.84,"SM",IF(L10&lt;=12.4,"KSM",IF(L10&lt;=13.04,"I A",IF(L10&lt;=13.84,"II A",IF(L10&lt;=14.94,"III A"))))))))</f>
        <v/>
      </c>
      <c r="N10" s="349" t="s">
        <v>30</v>
      </c>
    </row>
    <row r="11" spans="1:16" ht="15" customHeight="1">
      <c r="A11" s="546"/>
      <c r="B11" s="348">
        <v>4</v>
      </c>
      <c r="C11" s="349"/>
      <c r="D11" s="350" t="s">
        <v>185</v>
      </c>
      <c r="E11" s="351" t="s">
        <v>1044</v>
      </c>
      <c r="F11" s="352" t="s">
        <v>1045</v>
      </c>
      <c r="G11" s="353" t="s">
        <v>145</v>
      </c>
      <c r="H11" s="353" t="s">
        <v>22</v>
      </c>
      <c r="I11" s="353" t="s">
        <v>146</v>
      </c>
      <c r="J11" s="354"/>
      <c r="K11" s="354"/>
      <c r="L11" s="549"/>
      <c r="M11" s="552" t="str">
        <f>IF(ISBLANK(L11),"",IF(L11&gt;14.94,"",IF(L11&lt;=11.4,"TSM",IF(L11&lt;=11.84,"SM",IF(L11&lt;=12.4,"KSM",IF(L11&lt;=13.04,"I A",IF(L11&lt;=13.84,"II A",IF(L11&lt;=14.94,"III A"))))))))</f>
        <v/>
      </c>
      <c r="N11" s="349" t="s">
        <v>1046</v>
      </c>
    </row>
    <row r="12" spans="1:16" ht="15" customHeight="1">
      <c r="A12" s="544">
        <v>2</v>
      </c>
      <c r="B12" s="348">
        <v>1</v>
      </c>
      <c r="C12" s="355"/>
      <c r="D12" s="350" t="s">
        <v>40</v>
      </c>
      <c r="E12" s="351" t="s">
        <v>194</v>
      </c>
      <c r="F12" s="352" t="s">
        <v>193</v>
      </c>
      <c r="G12" s="353" t="s">
        <v>192</v>
      </c>
      <c r="H12" s="353" t="s">
        <v>191</v>
      </c>
      <c r="I12" s="353" t="s">
        <v>190</v>
      </c>
      <c r="J12" s="324">
        <v>28</v>
      </c>
      <c r="K12" s="324">
        <v>14</v>
      </c>
      <c r="L12" s="547">
        <v>50.59</v>
      </c>
      <c r="M12" s="550" t="str">
        <f t="shared" ref="M12" si="1">IF(ISBLANK(L12),"",IF(L12&gt;58.64,"",IF(L12&lt;=43.9,"TSM",IF(L12&lt;=45.7,"SM",IF(L12&lt;=48.25,"KSM",IF(L12&lt;=51.2,"I A",IF(L12&lt;=54.54,"II A",IF(L12&lt;=58.64,"III A"))))))))</f>
        <v>I A</v>
      </c>
      <c r="N12" s="349" t="s">
        <v>189</v>
      </c>
    </row>
    <row r="13" spans="1:16" ht="15" customHeight="1">
      <c r="A13" s="545"/>
      <c r="B13" s="348">
        <v>2</v>
      </c>
      <c r="C13" s="355"/>
      <c r="D13" s="350" t="s">
        <v>32</v>
      </c>
      <c r="E13" s="351" t="s">
        <v>1009</v>
      </c>
      <c r="F13" s="352" t="s">
        <v>1010</v>
      </c>
      <c r="G13" s="353" t="s">
        <v>192</v>
      </c>
      <c r="H13" s="353" t="s">
        <v>191</v>
      </c>
      <c r="I13" s="353" t="s">
        <v>190</v>
      </c>
      <c r="J13" s="354"/>
      <c r="K13" s="354"/>
      <c r="L13" s="548"/>
      <c r="M13" s="551" t="str">
        <f t="shared" ref="M13:M15" si="2">IF(ISBLANK(L13),"",IF(L13&gt;14.94,"",IF(L13&lt;=11.4,"TSM",IF(L13&lt;=11.84,"SM",IF(L13&lt;=12.4,"KSM",IF(L13&lt;=13.04,"I A",IF(L13&lt;=13.84,"II A",IF(L13&lt;=14.94,"III A"))))))))</f>
        <v/>
      </c>
      <c r="N13" s="349" t="s">
        <v>189</v>
      </c>
    </row>
    <row r="14" spans="1:16" ht="15" customHeight="1">
      <c r="A14" s="545"/>
      <c r="B14" s="348">
        <v>3</v>
      </c>
      <c r="C14" s="355"/>
      <c r="D14" s="350" t="s">
        <v>185</v>
      </c>
      <c r="E14" s="351" t="s">
        <v>408</v>
      </c>
      <c r="F14" s="352" t="s">
        <v>409</v>
      </c>
      <c r="G14" s="353" t="s">
        <v>192</v>
      </c>
      <c r="H14" s="353" t="s">
        <v>191</v>
      </c>
      <c r="I14" s="353" t="s">
        <v>410</v>
      </c>
      <c r="J14" s="354"/>
      <c r="K14" s="354"/>
      <c r="L14" s="548"/>
      <c r="M14" s="551" t="str">
        <f t="shared" si="2"/>
        <v/>
      </c>
      <c r="N14" s="349" t="s">
        <v>411</v>
      </c>
    </row>
    <row r="15" spans="1:16" ht="15" customHeight="1">
      <c r="A15" s="546"/>
      <c r="B15" s="348">
        <v>4</v>
      </c>
      <c r="C15" s="355"/>
      <c r="D15" s="350" t="s">
        <v>407</v>
      </c>
      <c r="E15" s="351" t="s">
        <v>408</v>
      </c>
      <c r="F15" s="352" t="s">
        <v>409</v>
      </c>
      <c r="G15" s="353" t="s">
        <v>192</v>
      </c>
      <c r="H15" s="353" t="s">
        <v>191</v>
      </c>
      <c r="I15" s="353" t="s">
        <v>410</v>
      </c>
      <c r="J15" s="354"/>
      <c r="K15" s="354"/>
      <c r="L15" s="549"/>
      <c r="M15" s="552" t="str">
        <f t="shared" si="2"/>
        <v/>
      </c>
      <c r="N15" s="349" t="s">
        <v>411</v>
      </c>
    </row>
    <row r="18" spans="10:10" ht="14.4">
      <c r="J18" s="356"/>
    </row>
    <row r="19" spans="10:10" ht="14.4">
      <c r="J19" s="356"/>
    </row>
    <row r="20" spans="10:10" ht="14.4">
      <c r="J20" s="356"/>
    </row>
    <row r="21" spans="10:10" ht="14.4">
      <c r="J21" s="356"/>
    </row>
    <row r="22" spans="10:10" ht="14.4">
      <c r="J22" s="356"/>
    </row>
    <row r="23" spans="10:10" ht="14.4">
      <c r="J23" s="356"/>
    </row>
    <row r="24" spans="10:10" ht="14.4">
      <c r="J24" s="356"/>
    </row>
    <row r="25" spans="10:10" ht="14.4">
      <c r="J25" s="356"/>
    </row>
  </sheetData>
  <mergeCells count="6">
    <mergeCell ref="A8:A11"/>
    <mergeCell ref="L8:L11"/>
    <mergeCell ref="M8:M11"/>
    <mergeCell ref="A12:A15"/>
    <mergeCell ref="L12:L15"/>
    <mergeCell ref="M12:M1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4294967294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9"/>
  <sheetViews>
    <sheetView workbookViewId="0">
      <selection activeCell="A3" sqref="A3"/>
    </sheetView>
  </sheetViews>
  <sheetFormatPr defaultColWidth="8.88671875" defaultRowHeight="13.2"/>
  <cols>
    <col min="1" max="1" width="5.44140625" style="334" customWidth="1"/>
    <col min="2" max="2" width="4.5546875" style="334" customWidth="1"/>
    <col min="3" max="3" width="6" style="334" hidden="1" customWidth="1"/>
    <col min="4" max="4" width="11.6640625" style="334" customWidth="1"/>
    <col min="5" max="5" width="13.33203125" style="334" customWidth="1"/>
    <col min="6" max="6" width="9.6640625" style="334" customWidth="1"/>
    <col min="7" max="7" width="10.6640625" style="334" customWidth="1"/>
    <col min="8" max="8" width="11.5546875" style="334" customWidth="1"/>
    <col min="9" max="9" width="10.44140625" style="334" customWidth="1"/>
    <col min="10" max="11" width="6.109375" style="334" customWidth="1"/>
    <col min="12" max="12" width="9" style="334" customWidth="1"/>
    <col min="13" max="13" width="6.33203125" style="357" customWidth="1"/>
    <col min="14" max="14" width="24.44140625" style="334" customWidth="1"/>
    <col min="15" max="15" width="3.109375" style="334" customWidth="1"/>
    <col min="16" max="17" width="9.109375" style="334" customWidth="1"/>
    <col min="18" max="16384" width="8.88671875" style="334"/>
  </cols>
  <sheetData>
    <row r="1" spans="1:17" s="5" customFormat="1" ht="18.75" customHeight="1">
      <c r="A1" s="138" t="s">
        <v>17</v>
      </c>
      <c r="B1" s="329"/>
      <c r="C1" s="137"/>
      <c r="D1" s="136"/>
      <c r="F1" s="135"/>
      <c r="J1" s="92"/>
      <c r="K1" s="92"/>
      <c r="L1" s="134"/>
      <c r="M1" s="134"/>
      <c r="O1" s="92"/>
      <c r="Q1" s="139"/>
    </row>
    <row r="2" spans="1:17" s="126" customFormat="1" ht="22.95" customHeight="1">
      <c r="A2" s="203"/>
      <c r="B2" s="329"/>
      <c r="C2" s="132"/>
      <c r="D2" s="131"/>
      <c r="F2" s="130"/>
      <c r="J2" s="128"/>
      <c r="K2" s="128"/>
      <c r="L2" s="129"/>
      <c r="M2" s="129"/>
      <c r="N2" s="8" t="s">
        <v>14</v>
      </c>
      <c r="O2" s="128"/>
      <c r="Q2" s="140"/>
    </row>
    <row r="3" spans="1:17" s="90" customFormat="1" ht="15" customHeight="1">
      <c r="A3" s="125"/>
      <c r="B3" s="125"/>
      <c r="C3" s="125"/>
      <c r="D3" s="95"/>
      <c r="F3" s="94"/>
      <c r="J3" s="92"/>
      <c r="K3" s="92"/>
      <c r="L3" s="93"/>
      <c r="M3" s="93"/>
      <c r="N3" s="16" t="s">
        <v>15</v>
      </c>
      <c r="O3" s="92"/>
      <c r="Q3" s="139"/>
    </row>
    <row r="4" spans="1:17" s="90" customFormat="1" ht="15.75" customHeight="1">
      <c r="A4" s="96"/>
      <c r="B4" s="96"/>
      <c r="C4" s="96"/>
      <c r="D4" s="124" t="s">
        <v>1047</v>
      </c>
      <c r="F4" s="123"/>
      <c r="J4" s="92"/>
      <c r="K4" s="92"/>
      <c r="L4" s="93"/>
      <c r="M4" s="93"/>
      <c r="N4" s="93"/>
      <c r="O4" s="92"/>
      <c r="P4" s="122"/>
      <c r="Q4" s="139"/>
    </row>
    <row r="5" spans="1:17" s="331" customFormat="1" ht="10.199999999999999" customHeight="1">
      <c r="A5" s="330"/>
      <c r="B5" s="330"/>
      <c r="C5" s="330"/>
      <c r="D5" s="330"/>
      <c r="M5" s="332"/>
    </row>
    <row r="6" spans="1:17" s="331" customFormat="1" ht="18" customHeight="1" thickBot="1">
      <c r="A6" s="330"/>
      <c r="B6" s="330"/>
      <c r="C6" s="330"/>
      <c r="D6" s="330"/>
      <c r="G6" s="335" t="s">
        <v>588</v>
      </c>
      <c r="M6" s="332"/>
    </row>
    <row r="7" spans="1:17" s="347" customFormat="1" ht="33.75" customHeight="1">
      <c r="A7" s="337" t="s">
        <v>60</v>
      </c>
      <c r="B7" s="338" t="s">
        <v>1039</v>
      </c>
      <c r="C7" s="339" t="s">
        <v>2</v>
      </c>
      <c r="D7" s="340" t="s">
        <v>1040</v>
      </c>
      <c r="E7" s="341" t="s">
        <v>1041</v>
      </c>
      <c r="F7" s="342" t="s">
        <v>5</v>
      </c>
      <c r="G7" s="343" t="s">
        <v>6</v>
      </c>
      <c r="H7" s="343" t="s">
        <v>7</v>
      </c>
      <c r="I7" s="343" t="s">
        <v>8</v>
      </c>
      <c r="J7" s="358" t="s">
        <v>1048</v>
      </c>
      <c r="K7" s="344" t="s">
        <v>9</v>
      </c>
      <c r="L7" s="344" t="s">
        <v>1049</v>
      </c>
      <c r="M7" s="345" t="s">
        <v>12</v>
      </c>
      <c r="N7" s="346" t="s">
        <v>13</v>
      </c>
    </row>
    <row r="8" spans="1:17" ht="15" customHeight="1">
      <c r="A8" s="544">
        <v>1</v>
      </c>
      <c r="B8" s="348">
        <v>1</v>
      </c>
      <c r="C8" s="349"/>
      <c r="D8" s="359" t="s">
        <v>871</v>
      </c>
      <c r="E8" s="360" t="s">
        <v>872</v>
      </c>
      <c r="F8" s="361" t="s">
        <v>873</v>
      </c>
      <c r="G8" s="349" t="s">
        <v>145</v>
      </c>
      <c r="H8" s="349" t="s">
        <v>22</v>
      </c>
      <c r="I8" s="353"/>
      <c r="J8" s="324">
        <v>36</v>
      </c>
      <c r="K8" s="362">
        <v>18</v>
      </c>
      <c r="L8" s="547">
        <v>44.19</v>
      </c>
      <c r="M8" s="550" t="str">
        <f>IF(ISBLANK(L8),"",IF(L8&gt;52,"",IF(L8&lt;=39.8,"TSM",IF(L8&lt;=41.3,"SM",IF(L8&lt;=42.75,"KSM",IF(L8&lt;=45,"I A",IF(L8&lt;=48,"II A",IF(L8&lt;=52,"III A"))))))))</f>
        <v>I A</v>
      </c>
      <c r="N8" s="349" t="s">
        <v>874</v>
      </c>
    </row>
    <row r="9" spans="1:17" ht="15" customHeight="1">
      <c r="A9" s="545"/>
      <c r="B9" s="348">
        <v>2</v>
      </c>
      <c r="C9" s="349"/>
      <c r="D9" s="359" t="s">
        <v>576</v>
      </c>
      <c r="E9" s="360" t="s">
        <v>577</v>
      </c>
      <c r="F9" s="361" t="s">
        <v>578</v>
      </c>
      <c r="G9" s="349" t="s">
        <v>145</v>
      </c>
      <c r="H9" s="349" t="s">
        <v>22</v>
      </c>
      <c r="I9" s="353"/>
      <c r="J9" s="354"/>
      <c r="K9" s="354"/>
      <c r="L9" s="548"/>
      <c r="M9" s="551" t="str">
        <f>IF(ISBLANK(L9),"",IF(L9&gt;14.94,"",IF(L9&lt;=11.4,"TSM",IF(L9&lt;=11.84,"SM",IF(L9&lt;=12.4,"KSM",IF(L9&lt;=13.04,"I A",IF(L9&lt;=13.84,"II A",IF(L9&lt;=14.94,"III A"))))))))</f>
        <v/>
      </c>
      <c r="N9" s="349" t="s">
        <v>579</v>
      </c>
    </row>
    <row r="10" spans="1:17" ht="15" customHeight="1">
      <c r="A10" s="545"/>
      <c r="B10" s="348">
        <v>3</v>
      </c>
      <c r="C10" s="349"/>
      <c r="D10" s="359" t="s">
        <v>672</v>
      </c>
      <c r="E10" s="360" t="s">
        <v>673</v>
      </c>
      <c r="F10" s="361" t="s">
        <v>674</v>
      </c>
      <c r="G10" s="349" t="s">
        <v>145</v>
      </c>
      <c r="H10" s="349" t="s">
        <v>22</v>
      </c>
      <c r="I10" s="353"/>
      <c r="J10" s="354"/>
      <c r="K10" s="354"/>
      <c r="L10" s="548"/>
      <c r="M10" s="551" t="str">
        <f>IF(ISBLANK(L10),"",IF(L10&gt;14.94,"",IF(L10&lt;=11.4,"TSM",IF(L10&lt;=11.84,"SM",IF(L10&lt;=12.4,"KSM",IF(L10&lt;=13.04,"I A",IF(L10&lt;=13.84,"II A",IF(L10&lt;=14.94,"III A"))))))))</f>
        <v/>
      </c>
      <c r="N10" s="349" t="s">
        <v>675</v>
      </c>
    </row>
    <row r="11" spans="1:17" ht="15" customHeight="1">
      <c r="A11" s="546"/>
      <c r="B11" s="348">
        <v>4</v>
      </c>
      <c r="C11" s="349"/>
      <c r="D11" s="359" t="s">
        <v>330</v>
      </c>
      <c r="E11" s="360" t="s">
        <v>879</v>
      </c>
      <c r="F11" s="361" t="s">
        <v>820</v>
      </c>
      <c r="G11" s="349" t="s">
        <v>145</v>
      </c>
      <c r="H11" s="349" t="s">
        <v>22</v>
      </c>
      <c r="I11" s="353" t="s">
        <v>236</v>
      </c>
      <c r="J11" s="354"/>
      <c r="K11" s="354"/>
      <c r="L11" s="549"/>
      <c r="M11" s="552" t="str">
        <f>IF(ISBLANK(L11),"",IF(L11&gt;14.94,"",IF(L11&lt;=11.4,"TSM",IF(L11&lt;=11.84,"SM",IF(L11&lt;=12.4,"KSM",IF(L11&lt;=13.04,"I A",IF(L11&lt;=13.84,"II A",IF(L11&lt;=14.94,"III A"))))))))</f>
        <v/>
      </c>
      <c r="N11" s="349" t="s">
        <v>880</v>
      </c>
    </row>
    <row r="12" spans="1:17" ht="15" customHeight="1">
      <c r="A12" s="544">
        <v>2</v>
      </c>
      <c r="B12" s="348">
        <v>1</v>
      </c>
      <c r="C12" s="349"/>
      <c r="D12" s="359" t="s">
        <v>903</v>
      </c>
      <c r="E12" s="360" t="s">
        <v>1050</v>
      </c>
      <c r="F12" s="361" t="s">
        <v>469</v>
      </c>
      <c r="G12" s="349" t="s">
        <v>453</v>
      </c>
      <c r="H12" s="349" t="s">
        <v>454</v>
      </c>
      <c r="I12" s="353" t="s">
        <v>455</v>
      </c>
      <c r="J12" s="324">
        <v>28</v>
      </c>
      <c r="K12" s="362">
        <v>14</v>
      </c>
      <c r="L12" s="547">
        <v>45.06</v>
      </c>
      <c r="M12" s="550" t="str">
        <f>IF(ISBLANK(L12),"",IF(L12&gt;52,"",IF(L12&lt;=39.8,"TSM",IF(L12&lt;=41.3,"SM",IF(L12&lt;=42.75,"KSM",IF(L12&lt;=45,"I A",IF(L12&lt;=48,"II A",IF(L12&lt;=52,"III A"))))))))</f>
        <v>II A</v>
      </c>
      <c r="N12" s="349" t="s">
        <v>558</v>
      </c>
    </row>
    <row r="13" spans="1:17" ht="15" customHeight="1">
      <c r="A13" s="545"/>
      <c r="B13" s="348">
        <v>2</v>
      </c>
      <c r="C13" s="349"/>
      <c r="D13" s="359" t="s">
        <v>1051</v>
      </c>
      <c r="E13" s="360" t="s">
        <v>1052</v>
      </c>
      <c r="F13" s="361" t="s">
        <v>1053</v>
      </c>
      <c r="G13" s="349" t="s">
        <v>453</v>
      </c>
      <c r="H13" s="349" t="s">
        <v>454</v>
      </c>
      <c r="I13" s="353" t="s">
        <v>455</v>
      </c>
      <c r="J13" s="354"/>
      <c r="K13" s="354"/>
      <c r="L13" s="548"/>
      <c r="M13" s="551" t="str">
        <f t="shared" ref="M13:M15" si="0">IF(ISBLANK(L13),"",IF(L13&gt;14.94,"",IF(L13&lt;=11.4,"TSM",IF(L13&lt;=11.84,"SM",IF(L13&lt;=12.4,"KSM",IF(L13&lt;=13.04,"I A",IF(L13&lt;=13.84,"II A",IF(L13&lt;=14.94,"III A"))))))))</f>
        <v/>
      </c>
      <c r="N13" s="349" t="s">
        <v>558</v>
      </c>
    </row>
    <row r="14" spans="1:17" ht="15" customHeight="1">
      <c r="A14" s="545"/>
      <c r="B14" s="348">
        <v>3</v>
      </c>
      <c r="C14" s="349"/>
      <c r="D14" s="359" t="s">
        <v>560</v>
      </c>
      <c r="E14" s="360" t="s">
        <v>907</v>
      </c>
      <c r="F14" s="361" t="s">
        <v>908</v>
      </c>
      <c r="G14" s="349" t="s">
        <v>453</v>
      </c>
      <c r="H14" s="349" t="s">
        <v>454</v>
      </c>
      <c r="I14" s="353" t="s">
        <v>455</v>
      </c>
      <c r="J14" s="354"/>
      <c r="K14" s="354"/>
      <c r="L14" s="548"/>
      <c r="M14" s="551" t="str">
        <f t="shared" si="0"/>
        <v/>
      </c>
      <c r="N14" s="349" t="s">
        <v>558</v>
      </c>
    </row>
    <row r="15" spans="1:17" ht="15" customHeight="1">
      <c r="A15" s="546"/>
      <c r="B15" s="348">
        <v>4</v>
      </c>
      <c r="C15" s="349"/>
      <c r="D15" s="359" t="s">
        <v>862</v>
      </c>
      <c r="E15" s="360" t="s">
        <v>863</v>
      </c>
      <c r="F15" s="361" t="s">
        <v>94</v>
      </c>
      <c r="G15" s="349" t="s">
        <v>453</v>
      </c>
      <c r="H15" s="349" t="s">
        <v>454</v>
      </c>
      <c r="I15" s="353" t="s">
        <v>455</v>
      </c>
      <c r="J15" s="354"/>
      <c r="K15" s="354"/>
      <c r="L15" s="549"/>
      <c r="M15" s="552" t="str">
        <f t="shared" si="0"/>
        <v/>
      </c>
      <c r="N15" s="349" t="s">
        <v>558</v>
      </c>
    </row>
    <row r="16" spans="1:17" ht="15" customHeight="1">
      <c r="A16" s="544">
        <v>3</v>
      </c>
      <c r="B16" s="348">
        <v>1</v>
      </c>
      <c r="C16" s="349"/>
      <c r="D16" s="359" t="s">
        <v>483</v>
      </c>
      <c r="E16" s="360" t="s">
        <v>484</v>
      </c>
      <c r="F16" s="361" t="s">
        <v>485</v>
      </c>
      <c r="G16" s="349" t="s">
        <v>35</v>
      </c>
      <c r="H16" s="349" t="s">
        <v>36</v>
      </c>
      <c r="I16" s="353" t="s">
        <v>37</v>
      </c>
      <c r="J16" s="324">
        <v>22</v>
      </c>
      <c r="K16" s="362">
        <v>11</v>
      </c>
      <c r="L16" s="547">
        <v>45.29</v>
      </c>
      <c r="M16" s="550" t="str">
        <f>IF(ISBLANK(L16),"",IF(L16&gt;52,"",IF(L16&lt;=39.8,"TSM",IF(L16&lt;=41.3,"SM",IF(L16&lt;=42.75,"KSM",IF(L16&lt;=45,"I A",IF(L16&lt;=48,"II A",IF(L16&lt;=52,"III A"))))))))</f>
        <v>II A</v>
      </c>
      <c r="N16" s="349" t="s">
        <v>38</v>
      </c>
    </row>
    <row r="17" spans="1:14" ht="15" customHeight="1">
      <c r="A17" s="545"/>
      <c r="B17" s="348">
        <v>2</v>
      </c>
      <c r="C17" s="349"/>
      <c r="D17" s="359" t="s">
        <v>439</v>
      </c>
      <c r="E17" s="360" t="s">
        <v>504</v>
      </c>
      <c r="F17" s="361" t="s">
        <v>505</v>
      </c>
      <c r="G17" s="349" t="s">
        <v>35</v>
      </c>
      <c r="H17" s="349" t="s">
        <v>36</v>
      </c>
      <c r="I17" s="353" t="s">
        <v>37</v>
      </c>
      <c r="J17" s="354"/>
      <c r="K17" s="354"/>
      <c r="L17" s="548"/>
      <c r="M17" s="551" t="str">
        <f t="shared" ref="M17:M19" si="1">IF(ISBLANK(L17),"",IF(L17&gt;14.94,"",IF(L17&lt;=11.4,"TSM",IF(L17&lt;=11.84,"SM",IF(L17&lt;=12.4,"KSM",IF(L17&lt;=13.04,"I A",IF(L17&lt;=13.84,"II A",IF(L17&lt;=14.94,"III A"))))))))</f>
        <v/>
      </c>
      <c r="N17" s="349" t="s">
        <v>38</v>
      </c>
    </row>
    <row r="18" spans="1:14" ht="15" customHeight="1">
      <c r="A18" s="545">
        <v>3</v>
      </c>
      <c r="B18" s="348">
        <v>3</v>
      </c>
      <c r="C18" s="349"/>
      <c r="D18" s="359" t="s">
        <v>914</v>
      </c>
      <c r="E18" s="360" t="s">
        <v>915</v>
      </c>
      <c r="F18" s="361" t="s">
        <v>916</v>
      </c>
      <c r="G18" s="349" t="s">
        <v>35</v>
      </c>
      <c r="H18" s="349" t="s">
        <v>36</v>
      </c>
      <c r="I18" s="353" t="s">
        <v>37</v>
      </c>
      <c r="J18" s="354"/>
      <c r="K18" s="354"/>
      <c r="L18" s="548"/>
      <c r="M18" s="551" t="str">
        <f t="shared" si="1"/>
        <v/>
      </c>
      <c r="N18" s="349" t="s">
        <v>38</v>
      </c>
    </row>
    <row r="19" spans="1:14" ht="15" customHeight="1">
      <c r="A19" s="546"/>
      <c r="B19" s="348">
        <v>4</v>
      </c>
      <c r="C19" s="349"/>
      <c r="D19" s="359" t="s">
        <v>899</v>
      </c>
      <c r="E19" s="360" t="s">
        <v>900</v>
      </c>
      <c r="F19" s="361" t="s">
        <v>901</v>
      </c>
      <c r="G19" s="349" t="s">
        <v>35</v>
      </c>
      <c r="H19" s="349" t="s">
        <v>36</v>
      </c>
      <c r="I19" s="353" t="s">
        <v>37</v>
      </c>
      <c r="J19" s="354"/>
      <c r="K19" s="354"/>
      <c r="L19" s="549"/>
      <c r="M19" s="552" t="str">
        <f t="shared" si="1"/>
        <v/>
      </c>
      <c r="N19" s="349" t="s">
        <v>38</v>
      </c>
    </row>
  </sheetData>
  <mergeCells count="9">
    <mergeCell ref="A16:A19"/>
    <mergeCell ref="L16:L19"/>
    <mergeCell ref="M16:M19"/>
    <mergeCell ref="A8:A11"/>
    <mergeCell ref="L8:L11"/>
    <mergeCell ref="M8:M11"/>
    <mergeCell ref="A12:A15"/>
    <mergeCell ref="L12:L15"/>
    <mergeCell ref="M12:M1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4294967294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"/>
  <sheetViews>
    <sheetView workbookViewId="0">
      <selection activeCell="A2" sqref="A2"/>
    </sheetView>
  </sheetViews>
  <sheetFormatPr defaultColWidth="9.109375" defaultRowHeight="13.2"/>
  <cols>
    <col min="1" max="1" width="3.6640625" style="96" customWidth="1"/>
    <col min="2" max="2" width="4.33203125" style="9" hidden="1" customWidth="1"/>
    <col min="3" max="3" width="4.33203125" style="96" customWidth="1"/>
    <col min="4" max="4" width="9.44140625" style="95" customWidth="1"/>
    <col min="5" max="5" width="16" style="90" customWidth="1"/>
    <col min="6" max="6" width="9.33203125" style="94" customWidth="1"/>
    <col min="7" max="7" width="13.5546875" style="90" customWidth="1"/>
    <col min="8" max="8" width="7.44140625" style="90" customWidth="1"/>
    <col min="9" max="9" width="7.109375" style="90" customWidth="1"/>
    <col min="10" max="10" width="5.44140625" style="92" customWidth="1"/>
    <col min="11" max="11" width="8.33203125" style="93" customWidth="1"/>
    <col min="12" max="12" width="4.109375" style="93" customWidth="1"/>
    <col min="13" max="13" width="4.44140625" style="92" customWidth="1"/>
    <col min="14" max="14" width="24.5546875" style="90" customWidth="1"/>
    <col min="15" max="16384" width="9.109375" style="90"/>
  </cols>
  <sheetData>
    <row r="1" spans="1:14" s="5" customFormat="1" ht="18.75" customHeight="1">
      <c r="A1" s="318" t="s">
        <v>17</v>
      </c>
      <c r="B1" s="45"/>
      <c r="C1" s="137"/>
      <c r="D1" s="136"/>
      <c r="F1" s="135"/>
      <c r="J1" s="92"/>
      <c r="K1" s="134"/>
      <c r="L1" s="134"/>
      <c r="M1" s="92"/>
    </row>
    <row r="2" spans="1:14" s="126" customFormat="1" ht="22.95" customHeight="1">
      <c r="A2" s="6"/>
      <c r="B2" s="6"/>
      <c r="C2" s="132"/>
      <c r="D2" s="131"/>
      <c r="F2" s="130"/>
      <c r="J2" s="128"/>
      <c r="K2" s="129"/>
      <c r="L2" s="129"/>
      <c r="M2" s="128"/>
      <c r="N2" s="8" t="s">
        <v>14</v>
      </c>
    </row>
    <row r="3" spans="1:14" ht="15" customHeight="1">
      <c r="A3" s="125"/>
      <c r="C3" s="125"/>
      <c r="N3" s="16" t="s">
        <v>15</v>
      </c>
    </row>
    <row r="4" spans="1:14" ht="15.75" customHeight="1">
      <c r="B4" s="11"/>
      <c r="D4" s="124" t="s">
        <v>1064</v>
      </c>
      <c r="F4" s="123"/>
      <c r="N4" s="122"/>
    </row>
    <row r="5" spans="1:14" ht="3.75" customHeight="1">
      <c r="B5" s="11"/>
      <c r="J5" s="363">
        <v>1.1574074074074073E-5</v>
      </c>
    </row>
    <row r="6" spans="1:14" ht="13.8" thickBot="1">
      <c r="C6" s="121"/>
      <c r="D6" s="120"/>
      <c r="E6" s="119"/>
      <c r="F6" s="118" t="s">
        <v>588</v>
      </c>
      <c r="G6" s="117"/>
      <c r="H6" s="116"/>
    </row>
    <row r="7" spans="1:14" s="106" customFormat="1" ht="2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2" t="s">
        <v>258</v>
      </c>
      <c r="L7" s="364"/>
      <c r="M7" s="247" t="s">
        <v>12</v>
      </c>
      <c r="N7" s="248" t="s">
        <v>13</v>
      </c>
    </row>
    <row r="8" spans="1:14" ht="13.95" customHeight="1">
      <c r="A8" s="251">
        <v>1</v>
      </c>
      <c r="B8" s="251"/>
      <c r="C8" s="252">
        <v>194</v>
      </c>
      <c r="D8" s="253" t="s">
        <v>1065</v>
      </c>
      <c r="E8" s="254" t="s">
        <v>1015</v>
      </c>
      <c r="F8" s="270" t="s">
        <v>1066</v>
      </c>
      <c r="G8" s="256" t="s">
        <v>1067</v>
      </c>
      <c r="H8" s="256" t="s">
        <v>67</v>
      </c>
      <c r="I8" s="256"/>
      <c r="J8" s="365">
        <v>18</v>
      </c>
      <c r="K8" s="322">
        <v>3.4912268518518516E-2</v>
      </c>
      <c r="L8" s="322"/>
      <c r="M8" s="326" t="str">
        <f t="shared" ref="M8:M9" si="0">IF(ISBLANK(K8),"",IF(K8&gt;0.0451388888888889,"",IF(K8&lt;=0.0334490740740741,"SM",IF(K8&lt;=0.0354166666666667,"KSM",IF(K8&lt;=0.0381944444444444,"I A",IF(K8&lt;=0.0416666666666667,"II A",IF(K8&lt;=0.0451388888888889,"III A")))))))</f>
        <v>KSM</v>
      </c>
      <c r="N8" s="256" t="s">
        <v>1068</v>
      </c>
    </row>
    <row r="9" spans="1:14" ht="13.95" customHeight="1">
      <c r="A9" s="251">
        <v>2</v>
      </c>
      <c r="B9" s="251"/>
      <c r="C9" s="252">
        <v>143</v>
      </c>
      <c r="D9" s="253" t="s">
        <v>1069</v>
      </c>
      <c r="E9" s="254" t="s">
        <v>1070</v>
      </c>
      <c r="F9" s="270" t="s">
        <v>1071</v>
      </c>
      <c r="G9" s="256" t="s">
        <v>369</v>
      </c>
      <c r="H9" s="256" t="s">
        <v>316</v>
      </c>
      <c r="I9" s="256" t="s">
        <v>1072</v>
      </c>
      <c r="J9" s="365">
        <v>14</v>
      </c>
      <c r="K9" s="322">
        <v>3.7822685185185188E-2</v>
      </c>
      <c r="L9" s="322"/>
      <c r="M9" s="326" t="str">
        <f t="shared" si="0"/>
        <v>I A</v>
      </c>
      <c r="N9" s="256" t="s">
        <v>1073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1"/>
  <sheetViews>
    <sheetView workbookViewId="0">
      <selection activeCell="A4" sqref="A4"/>
    </sheetView>
  </sheetViews>
  <sheetFormatPr defaultColWidth="9.109375" defaultRowHeight="13.2"/>
  <cols>
    <col min="1" max="1" width="3.6640625" style="96" customWidth="1"/>
    <col min="2" max="2" width="4.33203125" style="9" customWidth="1"/>
    <col min="3" max="3" width="4.33203125" style="96" customWidth="1"/>
    <col min="4" max="4" width="9.44140625" style="95" customWidth="1"/>
    <col min="5" max="5" width="19.33203125" style="90" customWidth="1"/>
    <col min="6" max="6" width="9.33203125" style="94" customWidth="1"/>
    <col min="7" max="7" width="9.33203125" style="90" customWidth="1"/>
    <col min="8" max="8" width="7.44140625" style="90" customWidth="1"/>
    <col min="9" max="9" width="12.88671875" style="90" customWidth="1"/>
    <col min="10" max="10" width="5.44140625" style="92" customWidth="1"/>
    <col min="11" max="11" width="8.33203125" style="93" customWidth="1"/>
    <col min="12" max="12" width="4.109375" style="93" customWidth="1"/>
    <col min="13" max="13" width="6.33203125" style="92" customWidth="1"/>
    <col min="14" max="14" width="24.5546875" style="90" customWidth="1"/>
    <col min="15" max="15" width="0" style="90" hidden="1" customWidth="1"/>
    <col min="16" max="16384" width="9.109375" style="90"/>
  </cols>
  <sheetData>
    <row r="1" spans="1:15" s="5" customFormat="1" ht="18.75" customHeight="1">
      <c r="A1" s="318" t="s">
        <v>17</v>
      </c>
      <c r="B1" s="45"/>
      <c r="C1" s="137"/>
      <c r="D1" s="136"/>
      <c r="F1" s="135"/>
      <c r="J1" s="92"/>
      <c r="K1" s="134"/>
      <c r="L1" s="134"/>
      <c r="M1" s="92"/>
    </row>
    <row r="2" spans="1:15" s="126" customFormat="1" ht="22.95" customHeight="1">
      <c r="A2" s="6" t="s">
        <v>61</v>
      </c>
      <c r="B2" s="6"/>
      <c r="C2" s="132"/>
      <c r="D2" s="131"/>
      <c r="F2" s="130"/>
      <c r="J2" s="128"/>
      <c r="K2" s="129"/>
      <c r="L2" s="129"/>
      <c r="M2" s="128"/>
      <c r="N2" s="8" t="s">
        <v>14</v>
      </c>
    </row>
    <row r="3" spans="1:15" ht="15" customHeight="1">
      <c r="A3" s="125"/>
      <c r="C3" s="125"/>
      <c r="N3" s="16" t="s">
        <v>15</v>
      </c>
    </row>
    <row r="4" spans="1:15" ht="15.75" customHeight="1">
      <c r="B4" s="11"/>
      <c r="D4" s="124" t="s">
        <v>1054</v>
      </c>
      <c r="F4" s="123"/>
      <c r="N4" s="122"/>
    </row>
    <row r="5" spans="1:15" ht="3.75" customHeight="1">
      <c r="B5" s="11"/>
      <c r="J5" s="363">
        <v>1.1574074074074073E-5</v>
      </c>
    </row>
    <row r="6" spans="1:15" ht="13.8" thickBot="1">
      <c r="C6" s="121"/>
      <c r="D6" s="120"/>
      <c r="E6" s="119"/>
      <c r="F6" s="118" t="s">
        <v>588</v>
      </c>
      <c r="G6" s="117"/>
      <c r="H6" s="116"/>
    </row>
    <row r="7" spans="1:15" s="106" customFormat="1" ht="2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2" t="s">
        <v>258</v>
      </c>
      <c r="L7" s="364"/>
      <c r="M7" s="247" t="s">
        <v>12</v>
      </c>
      <c r="N7" s="248" t="s">
        <v>13</v>
      </c>
    </row>
    <row r="8" spans="1:15" ht="13.95" customHeight="1">
      <c r="A8" s="251"/>
      <c r="B8" s="251">
        <v>1</v>
      </c>
      <c r="C8" s="252">
        <v>131</v>
      </c>
      <c r="D8" s="253" t="s">
        <v>1055</v>
      </c>
      <c r="E8" s="254" t="s">
        <v>1056</v>
      </c>
      <c r="F8" s="270" t="s">
        <v>942</v>
      </c>
      <c r="G8" s="256" t="s">
        <v>73</v>
      </c>
      <c r="H8" s="256"/>
      <c r="I8" s="256"/>
      <c r="J8" s="365"/>
      <c r="K8" s="322">
        <v>3.2900231481481482E-2</v>
      </c>
      <c r="L8" s="322"/>
      <c r="M8" s="326" t="str">
        <f>IF(ISBLANK(K8),"",IF(K8&gt;0.0401041666666667,"",IF(K8&lt;=0.0291666666666667,"SM",IF(K8&lt;=0.0309027777777778,"KSM",IF(K8&lt;=0.0331597222222222,"I A",IF(K8&lt;=0.0362847222222222,"II A",IF(K8&lt;=0.0401041666666667,"III A")))))))</f>
        <v>I A</v>
      </c>
      <c r="N8" s="256"/>
    </row>
    <row r="9" spans="1:15" ht="13.95" customHeight="1">
      <c r="A9" s="251">
        <v>1</v>
      </c>
      <c r="B9" s="251">
        <v>2</v>
      </c>
      <c r="C9" s="252">
        <v>170</v>
      </c>
      <c r="D9" s="253" t="s">
        <v>982</v>
      </c>
      <c r="E9" s="254" t="s">
        <v>1057</v>
      </c>
      <c r="F9" s="270" t="s">
        <v>1058</v>
      </c>
      <c r="G9" s="256" t="s">
        <v>1059</v>
      </c>
      <c r="H9" s="256" t="s">
        <v>1060</v>
      </c>
      <c r="I9" s="256" t="s">
        <v>1061</v>
      </c>
      <c r="J9" s="365">
        <v>18</v>
      </c>
      <c r="K9" s="322">
        <v>3.3342129629629631E-2</v>
      </c>
      <c r="L9" s="322"/>
      <c r="M9" s="326" t="str">
        <f>IF(ISBLANK(K9),"",IF(K9&gt;0.0401041666666667,"",IF(K9&lt;=0.0291666666666667,"SM",IF(K9&lt;=0.0309027777777778,"KSM",IF(K9&lt;=0.0331597222222222,"I A",IF(K9&lt;=0.0362847222222222,"II A",IF(K9&lt;=0.0401041666666667,"III A")))))))</f>
        <v>II A</v>
      </c>
      <c r="N9" s="256" t="s">
        <v>1062</v>
      </c>
      <c r="O9" s="90" t="s">
        <v>1063</v>
      </c>
    </row>
    <row r="11" spans="1:15" ht="14.4">
      <c r="E11" s="366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9"/>
  <sheetViews>
    <sheetView workbookViewId="0">
      <selection activeCell="A3" sqref="A3"/>
    </sheetView>
  </sheetViews>
  <sheetFormatPr defaultColWidth="9.109375" defaultRowHeight="13.2"/>
  <cols>
    <col min="1" max="1" width="4.33203125" style="64" customWidth="1"/>
    <col min="2" max="2" width="4.33203125" style="9" hidden="1" customWidth="1"/>
    <col min="3" max="3" width="4.6640625" style="64" hidden="1" customWidth="1"/>
    <col min="4" max="4" width="11" style="66" customWidth="1"/>
    <col min="5" max="5" width="12.44140625" style="66" customWidth="1"/>
    <col min="6" max="6" width="8.5546875" style="66" customWidth="1"/>
    <col min="7" max="7" width="11.33203125" style="66" bestFit="1" customWidth="1"/>
    <col min="8" max="8" width="6.44140625" style="66" customWidth="1"/>
    <col min="9" max="9" width="12.6640625" style="66" customWidth="1"/>
    <col min="10" max="10" width="4.88671875" style="66" customWidth="1"/>
    <col min="11" max="18" width="5.109375" style="64" customWidth="1"/>
    <col min="19" max="21" width="4.33203125" style="64" hidden="1" customWidth="1"/>
    <col min="22" max="22" width="4.88671875" style="66" customWidth="1"/>
    <col min="23" max="23" width="4.5546875" style="66" customWidth="1"/>
    <col min="24" max="24" width="15" style="89" customWidth="1"/>
    <col min="25" max="25" width="3" style="60" hidden="1" customWidth="1"/>
    <col min="26" max="16384" width="9.109375" style="66"/>
  </cols>
  <sheetData>
    <row r="1" spans="1:25" s="57" customFormat="1" ht="21">
      <c r="A1" s="48" t="s">
        <v>17</v>
      </c>
      <c r="B1" s="45"/>
      <c r="C1" s="56"/>
      <c r="F1" s="58"/>
      <c r="G1" s="58"/>
      <c r="H1" s="58"/>
      <c r="I1" s="58"/>
      <c r="X1" s="59"/>
      <c r="Y1" s="60"/>
    </row>
    <row r="2" spans="1:25" s="57" customFormat="1" ht="17.399999999999999">
      <c r="A2" s="6"/>
      <c r="B2" s="6"/>
      <c r="C2" s="61"/>
      <c r="F2" s="58"/>
      <c r="G2" s="58"/>
      <c r="H2" s="58"/>
      <c r="I2" s="58"/>
      <c r="X2" s="8" t="s">
        <v>14</v>
      </c>
      <c r="Y2" s="62"/>
    </row>
    <row r="3" spans="1:25" s="57" customFormat="1" ht="15" customHeight="1">
      <c r="A3" s="63"/>
      <c r="B3" s="9"/>
      <c r="C3" s="63"/>
      <c r="F3" s="58"/>
      <c r="G3" s="58"/>
      <c r="H3" s="58"/>
      <c r="I3" s="58"/>
      <c r="X3" s="16" t="s">
        <v>15</v>
      </c>
      <c r="Y3" s="60"/>
    </row>
    <row r="4" spans="1:25" ht="17.399999999999999">
      <c r="B4" s="11"/>
      <c r="D4" s="65" t="s">
        <v>118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X4" s="68"/>
    </row>
    <row r="5" spans="1:25" ht="3.6" customHeight="1">
      <c r="B5" s="11"/>
      <c r="D5" s="6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X5" s="68"/>
    </row>
    <row r="6" spans="1:25" s="71" customFormat="1" ht="13.8" thickBot="1">
      <c r="A6" s="69"/>
      <c r="B6" s="9"/>
      <c r="C6" s="69"/>
      <c r="D6" s="70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Y6" s="60"/>
    </row>
    <row r="7" spans="1:25" s="78" customFormat="1" ht="26.25" customHeight="1" thickBot="1">
      <c r="A7" s="72" t="s">
        <v>60</v>
      </c>
      <c r="B7" s="46" t="s">
        <v>16</v>
      </c>
      <c r="C7" s="73" t="s">
        <v>2</v>
      </c>
      <c r="D7" s="74" t="s">
        <v>3</v>
      </c>
      <c r="E7" s="75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76" t="s">
        <v>119</v>
      </c>
      <c r="L7" s="76" t="s">
        <v>120</v>
      </c>
      <c r="M7" s="76" t="s">
        <v>121</v>
      </c>
      <c r="N7" s="76" t="s">
        <v>122</v>
      </c>
      <c r="O7" s="76" t="s">
        <v>123</v>
      </c>
      <c r="P7" s="76" t="s">
        <v>124</v>
      </c>
      <c r="Q7" s="76" t="s">
        <v>125</v>
      </c>
      <c r="R7" s="76" t="s">
        <v>126</v>
      </c>
      <c r="S7" s="76"/>
      <c r="T7" s="76"/>
      <c r="U7" s="76"/>
      <c r="V7" s="24" t="s">
        <v>11</v>
      </c>
      <c r="W7" s="24" t="s">
        <v>12</v>
      </c>
      <c r="X7" s="77" t="s">
        <v>13</v>
      </c>
      <c r="Y7" s="60"/>
    </row>
    <row r="8" spans="1:25" ht="18" customHeight="1">
      <c r="A8" s="79">
        <v>1</v>
      </c>
      <c r="B8" s="31"/>
      <c r="C8" s="80"/>
      <c r="D8" s="81" t="s">
        <v>127</v>
      </c>
      <c r="E8" s="82" t="s">
        <v>128</v>
      </c>
      <c r="F8" s="83" t="s">
        <v>129</v>
      </c>
      <c r="G8" s="84" t="s">
        <v>130</v>
      </c>
      <c r="H8" s="85" t="s">
        <v>67</v>
      </c>
      <c r="I8" s="84" t="s">
        <v>131</v>
      </c>
      <c r="J8" s="86">
        <v>18</v>
      </c>
      <c r="K8" s="87"/>
      <c r="L8" s="87"/>
      <c r="M8" s="87" t="s">
        <v>132</v>
      </c>
      <c r="N8" s="87" t="s">
        <v>132</v>
      </c>
      <c r="O8" s="87" t="s">
        <v>132</v>
      </c>
      <c r="P8" s="87" t="s">
        <v>133</v>
      </c>
      <c r="Q8" s="87" t="s">
        <v>133</v>
      </c>
      <c r="R8" s="87" t="s">
        <v>134</v>
      </c>
      <c r="S8" s="87"/>
      <c r="T8" s="87"/>
      <c r="U8" s="87"/>
      <c r="V8" s="40">
        <v>1.75</v>
      </c>
      <c r="W8" s="87" t="str">
        <f t="shared" ref="W8:W19" si="0">IF(ISBLANK(V8),"",IF(V8&lt;1.39,"",IF(V8&gt;=1.91,"TSM",IF(V8&gt;=1.83,"SM",IF(V8&gt;=1.75,"KSM",IF(V8&gt;=1.65,"I A",IF(V8&gt;=1.5,"II A",IF(V8&gt;=1.39,"III A"))))))))</f>
        <v>KSM</v>
      </c>
      <c r="X8" s="88" t="s">
        <v>135</v>
      </c>
      <c r="Y8" s="62" t="s">
        <v>125</v>
      </c>
    </row>
    <row r="9" spans="1:25" ht="18" customHeight="1">
      <c r="A9" s="79">
        <v>2</v>
      </c>
      <c r="B9" s="31"/>
      <c r="C9" s="80"/>
      <c r="D9" s="81" t="s">
        <v>136</v>
      </c>
      <c r="E9" s="82" t="s">
        <v>137</v>
      </c>
      <c r="F9" s="83" t="s">
        <v>138</v>
      </c>
      <c r="G9" s="84" t="s">
        <v>139</v>
      </c>
      <c r="H9" s="85" t="s">
        <v>88</v>
      </c>
      <c r="I9" s="84" t="s">
        <v>140</v>
      </c>
      <c r="J9" s="86">
        <v>14</v>
      </c>
      <c r="K9" s="87"/>
      <c r="L9" s="87"/>
      <c r="M9" s="87" t="s">
        <v>132</v>
      </c>
      <c r="N9" s="87" t="s">
        <v>132</v>
      </c>
      <c r="O9" s="87" t="s">
        <v>132</v>
      </c>
      <c r="P9" s="87" t="s">
        <v>133</v>
      </c>
      <c r="Q9" s="87" t="s">
        <v>134</v>
      </c>
      <c r="R9" s="87"/>
      <c r="S9" s="87"/>
      <c r="T9" s="87"/>
      <c r="U9" s="87"/>
      <c r="V9" s="40">
        <v>1.7</v>
      </c>
      <c r="W9" s="87" t="str">
        <f t="shared" si="0"/>
        <v>I A</v>
      </c>
      <c r="X9" s="88" t="s">
        <v>141</v>
      </c>
      <c r="Y9" s="62" t="s">
        <v>124</v>
      </c>
    </row>
    <row r="10" spans="1:25" ht="18" customHeight="1">
      <c r="A10" s="79">
        <v>3</v>
      </c>
      <c r="B10" s="31"/>
      <c r="C10" s="80"/>
      <c r="D10" s="81" t="s">
        <v>142</v>
      </c>
      <c r="E10" s="82" t="s">
        <v>143</v>
      </c>
      <c r="F10" s="83" t="s">
        <v>144</v>
      </c>
      <c r="G10" s="84" t="s">
        <v>145</v>
      </c>
      <c r="H10" s="85" t="s">
        <v>22</v>
      </c>
      <c r="I10" s="84" t="s">
        <v>146</v>
      </c>
      <c r="J10" s="86">
        <v>11</v>
      </c>
      <c r="K10" s="87"/>
      <c r="L10" s="87"/>
      <c r="M10" s="87" t="s">
        <v>132</v>
      </c>
      <c r="N10" s="87" t="s">
        <v>132</v>
      </c>
      <c r="O10" s="87" t="s">
        <v>147</v>
      </c>
      <c r="P10" s="87" t="s">
        <v>133</v>
      </c>
      <c r="Q10" s="87" t="s">
        <v>134</v>
      </c>
      <c r="R10" s="87"/>
      <c r="S10" s="87"/>
      <c r="T10" s="87"/>
      <c r="U10" s="87"/>
      <c r="V10" s="40">
        <v>1.7</v>
      </c>
      <c r="W10" s="87" t="str">
        <f t="shared" si="0"/>
        <v>I A</v>
      </c>
      <c r="X10" s="88" t="s">
        <v>30</v>
      </c>
      <c r="Y10" s="62" t="s">
        <v>148</v>
      </c>
    </row>
    <row r="11" spans="1:25" ht="18" customHeight="1">
      <c r="A11" s="79">
        <v>4</v>
      </c>
      <c r="B11" s="31"/>
      <c r="C11" s="80"/>
      <c r="D11" s="81" t="s">
        <v>149</v>
      </c>
      <c r="E11" s="82" t="s">
        <v>150</v>
      </c>
      <c r="F11" s="83" t="s">
        <v>151</v>
      </c>
      <c r="G11" s="84" t="s">
        <v>152</v>
      </c>
      <c r="H11" s="85" t="s">
        <v>153</v>
      </c>
      <c r="I11" s="84" t="s">
        <v>154</v>
      </c>
      <c r="J11" s="86">
        <v>9</v>
      </c>
      <c r="K11" s="87"/>
      <c r="L11" s="87"/>
      <c r="M11" s="87" t="s">
        <v>132</v>
      </c>
      <c r="N11" s="87" t="s">
        <v>132</v>
      </c>
      <c r="O11" s="87" t="s">
        <v>132</v>
      </c>
      <c r="P11" s="87" t="s">
        <v>134</v>
      </c>
      <c r="Q11" s="87"/>
      <c r="R11" s="87"/>
      <c r="S11" s="87"/>
      <c r="T11" s="87"/>
      <c r="U11" s="87"/>
      <c r="V11" s="40">
        <v>1.65</v>
      </c>
      <c r="W11" s="87" t="str">
        <f t="shared" si="0"/>
        <v>I A</v>
      </c>
      <c r="X11" s="88" t="s">
        <v>155</v>
      </c>
      <c r="Y11" s="62" t="s">
        <v>156</v>
      </c>
    </row>
    <row r="12" spans="1:25" ht="18" customHeight="1">
      <c r="A12" s="79">
        <v>5</v>
      </c>
      <c r="B12" s="31"/>
      <c r="C12" s="80"/>
      <c r="D12" s="81" t="s">
        <v>157</v>
      </c>
      <c r="E12" s="82" t="s">
        <v>158</v>
      </c>
      <c r="F12" s="83" t="s">
        <v>159</v>
      </c>
      <c r="G12" s="84" t="s">
        <v>152</v>
      </c>
      <c r="H12" s="85" t="s">
        <v>153</v>
      </c>
      <c r="I12" s="84" t="s">
        <v>160</v>
      </c>
      <c r="J12" s="86">
        <v>8</v>
      </c>
      <c r="K12" s="87"/>
      <c r="L12" s="87" t="s">
        <v>132</v>
      </c>
      <c r="M12" s="87" t="s">
        <v>132</v>
      </c>
      <c r="N12" s="87" t="s">
        <v>132</v>
      </c>
      <c r="O12" s="87" t="s">
        <v>134</v>
      </c>
      <c r="P12" s="87"/>
      <c r="Q12" s="87"/>
      <c r="R12" s="87"/>
      <c r="S12" s="87"/>
      <c r="T12" s="87"/>
      <c r="U12" s="87"/>
      <c r="V12" s="40">
        <v>1.6</v>
      </c>
      <c r="W12" s="87" t="str">
        <f t="shared" si="0"/>
        <v>II A</v>
      </c>
      <c r="X12" s="88" t="s">
        <v>161</v>
      </c>
      <c r="Y12" s="62" t="s">
        <v>162</v>
      </c>
    </row>
    <row r="13" spans="1:25" ht="18" customHeight="1">
      <c r="A13" s="79">
        <v>6</v>
      </c>
      <c r="B13" s="31"/>
      <c r="C13" s="80"/>
      <c r="D13" s="81" t="s">
        <v>163</v>
      </c>
      <c r="E13" s="82" t="s">
        <v>164</v>
      </c>
      <c r="F13" s="83" t="s">
        <v>165</v>
      </c>
      <c r="G13" s="84" t="s">
        <v>139</v>
      </c>
      <c r="H13" s="85" t="s">
        <v>88</v>
      </c>
      <c r="I13" s="84" t="s">
        <v>140</v>
      </c>
      <c r="J13" s="86">
        <v>7</v>
      </c>
      <c r="K13" s="87"/>
      <c r="L13" s="87" t="s">
        <v>132</v>
      </c>
      <c r="M13" s="87" t="s">
        <v>132</v>
      </c>
      <c r="N13" s="87" t="s">
        <v>147</v>
      </c>
      <c r="O13" s="87" t="s">
        <v>134</v>
      </c>
      <c r="P13" s="87"/>
      <c r="Q13" s="87"/>
      <c r="R13" s="87"/>
      <c r="S13" s="87"/>
      <c r="T13" s="87"/>
      <c r="U13" s="87"/>
      <c r="V13" s="40">
        <v>1.6</v>
      </c>
      <c r="W13" s="87" t="str">
        <f t="shared" si="0"/>
        <v>II A</v>
      </c>
      <c r="X13" s="88" t="s">
        <v>166</v>
      </c>
      <c r="Y13" s="62" t="s">
        <v>167</v>
      </c>
    </row>
    <row r="14" spans="1:25" ht="18" customHeight="1">
      <c r="A14" s="79">
        <v>7</v>
      </c>
      <c r="B14" s="31"/>
      <c r="C14" s="80"/>
      <c r="D14" s="81" t="s">
        <v>26</v>
      </c>
      <c r="E14" s="82" t="s">
        <v>27</v>
      </c>
      <c r="F14" s="83" t="s">
        <v>28</v>
      </c>
      <c r="G14" s="84" t="s">
        <v>21</v>
      </c>
      <c r="H14" s="85" t="s">
        <v>22</v>
      </c>
      <c r="I14" s="84" t="s">
        <v>29</v>
      </c>
      <c r="J14" s="86">
        <v>6</v>
      </c>
      <c r="K14" s="87"/>
      <c r="L14" s="87" t="s">
        <v>132</v>
      </c>
      <c r="M14" s="87" t="s">
        <v>132</v>
      </c>
      <c r="N14" s="87" t="s">
        <v>168</v>
      </c>
      <c r="O14" s="87" t="s">
        <v>168</v>
      </c>
      <c r="P14" s="87" t="s">
        <v>58</v>
      </c>
      <c r="Q14" s="87"/>
      <c r="R14" s="87"/>
      <c r="S14" s="87"/>
      <c r="T14" s="87"/>
      <c r="U14" s="87"/>
      <c r="V14" s="40">
        <v>1.55</v>
      </c>
      <c r="W14" s="87" t="str">
        <f t="shared" si="0"/>
        <v>II A</v>
      </c>
      <c r="X14" s="88" t="s">
        <v>30</v>
      </c>
      <c r="Y14" s="62" t="s">
        <v>123</v>
      </c>
    </row>
    <row r="15" spans="1:25" ht="18" customHeight="1">
      <c r="A15" s="79">
        <v>8</v>
      </c>
      <c r="B15" s="31"/>
      <c r="C15" s="80"/>
      <c r="D15" s="81" t="s">
        <v>169</v>
      </c>
      <c r="E15" s="82" t="s">
        <v>170</v>
      </c>
      <c r="F15" s="83" t="s">
        <v>171</v>
      </c>
      <c r="G15" s="84" t="s">
        <v>114</v>
      </c>
      <c r="H15" s="85" t="s">
        <v>67</v>
      </c>
      <c r="I15" s="84"/>
      <c r="J15" s="86" t="s">
        <v>23</v>
      </c>
      <c r="K15" s="87" t="s">
        <v>132</v>
      </c>
      <c r="L15" s="87" t="s">
        <v>133</v>
      </c>
      <c r="M15" s="87" t="s">
        <v>132</v>
      </c>
      <c r="N15" s="87" t="s">
        <v>134</v>
      </c>
      <c r="O15" s="87"/>
      <c r="P15" s="87"/>
      <c r="Q15" s="87"/>
      <c r="R15" s="87"/>
      <c r="S15" s="87"/>
      <c r="T15" s="87"/>
      <c r="U15" s="87"/>
      <c r="V15" s="40">
        <v>1.55</v>
      </c>
      <c r="W15" s="87" t="str">
        <f t="shared" si="0"/>
        <v>II A</v>
      </c>
      <c r="X15" s="88" t="s">
        <v>172</v>
      </c>
      <c r="Y15" s="62" t="s">
        <v>121</v>
      </c>
    </row>
    <row r="16" spans="1:25" ht="18" customHeight="1">
      <c r="A16" s="79">
        <v>9</v>
      </c>
      <c r="B16" s="31"/>
      <c r="C16" s="80"/>
      <c r="D16" s="81" t="s">
        <v>173</v>
      </c>
      <c r="E16" s="82" t="s">
        <v>174</v>
      </c>
      <c r="F16" s="83" t="s">
        <v>175</v>
      </c>
      <c r="G16" s="84" t="s">
        <v>102</v>
      </c>
      <c r="H16" s="85" t="s">
        <v>22</v>
      </c>
      <c r="I16" s="84"/>
      <c r="J16" s="86" t="s">
        <v>23</v>
      </c>
      <c r="K16" s="87" t="s">
        <v>132</v>
      </c>
      <c r="L16" s="87" t="s">
        <v>132</v>
      </c>
      <c r="M16" s="87" t="s">
        <v>147</v>
      </c>
      <c r="N16" s="87" t="s">
        <v>134</v>
      </c>
      <c r="O16" s="87"/>
      <c r="P16" s="87"/>
      <c r="Q16" s="87"/>
      <c r="R16" s="87"/>
      <c r="S16" s="87"/>
      <c r="T16" s="87"/>
      <c r="U16" s="87"/>
      <c r="V16" s="40">
        <v>1.55</v>
      </c>
      <c r="W16" s="87" t="str">
        <f t="shared" si="0"/>
        <v>II A</v>
      </c>
      <c r="X16" s="88" t="s">
        <v>176</v>
      </c>
      <c r="Y16" s="62" t="s">
        <v>177</v>
      </c>
    </row>
    <row r="17" spans="1:25" ht="18" customHeight="1">
      <c r="A17" s="79">
        <v>10</v>
      </c>
      <c r="B17" s="31"/>
      <c r="C17" s="80"/>
      <c r="D17" s="81" t="s">
        <v>178</v>
      </c>
      <c r="E17" s="82" t="s">
        <v>179</v>
      </c>
      <c r="F17" s="83" t="s">
        <v>180</v>
      </c>
      <c r="G17" s="84" t="s">
        <v>181</v>
      </c>
      <c r="H17" s="85" t="s">
        <v>67</v>
      </c>
      <c r="I17" s="84"/>
      <c r="J17" s="86">
        <v>5</v>
      </c>
      <c r="K17" s="87" t="s">
        <v>132</v>
      </c>
      <c r="L17" s="87" t="s">
        <v>132</v>
      </c>
      <c r="M17" s="87" t="s">
        <v>134</v>
      </c>
      <c r="N17" s="87"/>
      <c r="O17" s="87"/>
      <c r="P17" s="87"/>
      <c r="Q17" s="87"/>
      <c r="R17" s="87"/>
      <c r="S17" s="87"/>
      <c r="T17" s="87"/>
      <c r="U17" s="87"/>
      <c r="V17" s="40">
        <v>1.5</v>
      </c>
      <c r="W17" s="87" t="str">
        <f t="shared" si="0"/>
        <v>II A</v>
      </c>
      <c r="X17" s="88" t="s">
        <v>172</v>
      </c>
      <c r="Y17" s="62" t="s">
        <v>167</v>
      </c>
    </row>
    <row r="18" spans="1:25" ht="18" customHeight="1">
      <c r="A18" s="79">
        <v>11</v>
      </c>
      <c r="B18" s="31"/>
      <c r="C18" s="80"/>
      <c r="D18" s="81" t="s">
        <v>182</v>
      </c>
      <c r="E18" s="82" t="s">
        <v>183</v>
      </c>
      <c r="F18" s="83" t="s">
        <v>184</v>
      </c>
      <c r="G18" s="84" t="s">
        <v>114</v>
      </c>
      <c r="H18" s="85" t="s">
        <v>67</v>
      </c>
      <c r="I18" s="84"/>
      <c r="J18" s="86" t="s">
        <v>23</v>
      </c>
      <c r="K18" s="87" t="s">
        <v>132</v>
      </c>
      <c r="L18" s="87" t="s">
        <v>147</v>
      </c>
      <c r="M18" s="87" t="s">
        <v>134</v>
      </c>
      <c r="N18" s="87"/>
      <c r="O18" s="87"/>
      <c r="P18" s="87"/>
      <c r="Q18" s="87"/>
      <c r="R18" s="87"/>
      <c r="S18" s="87"/>
      <c r="T18" s="87"/>
      <c r="U18" s="87"/>
      <c r="V18" s="40">
        <v>1.5</v>
      </c>
      <c r="W18" s="87" t="str">
        <f t="shared" si="0"/>
        <v>II A</v>
      </c>
      <c r="X18" s="88" t="s">
        <v>172</v>
      </c>
      <c r="Y18" s="62" t="s">
        <v>167</v>
      </c>
    </row>
    <row r="19" spans="1:25" ht="18" customHeight="1">
      <c r="A19" s="79">
        <v>12</v>
      </c>
      <c r="B19" s="31"/>
      <c r="C19" s="80"/>
      <c r="D19" s="81" t="s">
        <v>185</v>
      </c>
      <c r="E19" s="82" t="s">
        <v>186</v>
      </c>
      <c r="F19" s="83" t="s">
        <v>187</v>
      </c>
      <c r="G19" s="84" t="s">
        <v>188</v>
      </c>
      <c r="H19" s="85" t="s">
        <v>88</v>
      </c>
      <c r="I19" s="84" t="s">
        <v>89</v>
      </c>
      <c r="J19" s="86" t="s">
        <v>23</v>
      </c>
      <c r="K19" s="87" t="s">
        <v>133</v>
      </c>
      <c r="L19" s="87" t="s">
        <v>147</v>
      </c>
      <c r="M19" s="87" t="s">
        <v>134</v>
      </c>
      <c r="N19" s="87"/>
      <c r="O19" s="87"/>
      <c r="P19" s="87"/>
      <c r="Q19" s="87"/>
      <c r="R19" s="87"/>
      <c r="S19" s="87"/>
      <c r="T19" s="87"/>
      <c r="U19" s="87"/>
      <c r="V19" s="40">
        <v>1.5</v>
      </c>
      <c r="W19" s="87" t="str">
        <f t="shared" si="0"/>
        <v>II A</v>
      </c>
      <c r="X19" s="88" t="s">
        <v>90</v>
      </c>
      <c r="Y19" s="62" t="s">
        <v>120</v>
      </c>
    </row>
  </sheetData>
  <printOptions horizontalCentered="1"/>
  <pageMargins left="0.15748031496062992" right="0.15748031496062992" top="0.78740157480314965" bottom="0.59055118110236227" header="0.51181102362204722" footer="0.39370078740157483"/>
  <pageSetup paperSize="9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17"/>
  <sheetViews>
    <sheetView workbookViewId="0">
      <selection activeCell="A3" sqref="A3"/>
    </sheetView>
  </sheetViews>
  <sheetFormatPr defaultColWidth="9.109375" defaultRowHeight="13.2"/>
  <cols>
    <col min="1" max="1" width="5.109375" style="64" customWidth="1"/>
    <col min="2" max="2" width="4.33203125" style="9" customWidth="1"/>
    <col min="3" max="3" width="3.88671875" style="64" hidden="1" customWidth="1"/>
    <col min="4" max="4" width="9.6640625" style="66" customWidth="1"/>
    <col min="5" max="5" width="12" style="66" customWidth="1"/>
    <col min="6" max="6" width="8.6640625" style="66" customWidth="1"/>
    <col min="7" max="7" width="8.44140625" style="66" customWidth="1"/>
    <col min="8" max="8" width="6.6640625" style="66" customWidth="1"/>
    <col min="9" max="9" width="8.33203125" style="66" customWidth="1"/>
    <col min="10" max="10" width="5.33203125" style="66" customWidth="1"/>
    <col min="11" max="18" width="4.6640625" style="64" customWidth="1"/>
    <col min="19" max="20" width="4.6640625" style="64" hidden="1" customWidth="1"/>
    <col min="21" max="21" width="4.88671875" style="66" customWidth="1"/>
    <col min="22" max="22" width="4.5546875" style="66" customWidth="1"/>
    <col min="23" max="23" width="16.109375" style="89" customWidth="1"/>
    <col min="24" max="24" width="3" style="60" hidden="1" customWidth="1"/>
    <col min="25" max="16384" width="9.109375" style="66"/>
  </cols>
  <sheetData>
    <row r="1" spans="1:36" s="57" customFormat="1" ht="21">
      <c r="A1" s="48" t="s">
        <v>17</v>
      </c>
      <c r="B1" s="45"/>
      <c r="C1" s="56"/>
      <c r="F1" s="58"/>
      <c r="G1" s="58"/>
      <c r="H1" s="58"/>
      <c r="I1" s="58"/>
      <c r="W1" s="5"/>
      <c r="X1" s="60"/>
    </row>
    <row r="2" spans="1:36" s="57" customFormat="1" ht="17.399999999999999">
      <c r="A2" s="6" t="s">
        <v>61</v>
      </c>
      <c r="B2" s="6"/>
      <c r="C2" s="61"/>
      <c r="F2" s="58"/>
      <c r="G2" s="58"/>
      <c r="H2" s="58"/>
      <c r="I2" s="58"/>
      <c r="W2" s="8" t="s">
        <v>14</v>
      </c>
      <c r="X2" s="62"/>
    </row>
    <row r="3" spans="1:36" s="57" customFormat="1" ht="15" customHeight="1">
      <c r="A3" s="63"/>
      <c r="B3" s="9"/>
      <c r="C3" s="63"/>
      <c r="F3" s="58"/>
      <c r="G3" s="58"/>
      <c r="H3" s="58"/>
      <c r="I3" s="58"/>
      <c r="W3" s="16" t="s">
        <v>15</v>
      </c>
      <c r="X3" s="60"/>
    </row>
    <row r="4" spans="1:36" ht="17.399999999999999">
      <c r="B4" s="11"/>
      <c r="D4" s="65" t="s">
        <v>428</v>
      </c>
      <c r="K4" s="67"/>
      <c r="L4" s="67"/>
      <c r="M4" s="67"/>
      <c r="N4" s="67"/>
      <c r="O4" s="67"/>
      <c r="P4" s="67"/>
      <c r="Q4" s="67"/>
      <c r="R4" s="67"/>
      <c r="S4" s="67"/>
      <c r="T4" s="67"/>
      <c r="W4" s="68"/>
    </row>
    <row r="5" spans="1:36" ht="4.95" customHeight="1">
      <c r="B5" s="11"/>
      <c r="D5" s="65"/>
      <c r="K5" s="67"/>
      <c r="L5" s="67"/>
      <c r="M5" s="67"/>
      <c r="N5" s="67"/>
      <c r="O5" s="67"/>
      <c r="P5" s="67"/>
      <c r="Q5" s="67"/>
      <c r="R5" s="67"/>
      <c r="S5" s="67"/>
      <c r="T5" s="67"/>
      <c r="W5" s="68"/>
    </row>
    <row r="6" spans="1:36" s="71" customFormat="1" ht="13.8" thickBot="1">
      <c r="A6" s="69"/>
      <c r="B6" s="9"/>
      <c r="C6" s="69"/>
      <c r="D6" s="70"/>
      <c r="K6" s="69"/>
      <c r="L6" s="69"/>
      <c r="M6" s="69"/>
      <c r="N6" s="69"/>
      <c r="O6" s="69"/>
      <c r="P6" s="69"/>
      <c r="Q6" s="69"/>
      <c r="R6" s="69"/>
      <c r="S6" s="69"/>
      <c r="T6" s="69"/>
      <c r="X6" s="60"/>
    </row>
    <row r="7" spans="1:36" s="78" customFormat="1" ht="21" customHeight="1" thickBot="1">
      <c r="A7" s="72" t="s">
        <v>60</v>
      </c>
      <c r="B7" s="46" t="s">
        <v>16</v>
      </c>
      <c r="C7" s="73" t="s">
        <v>2</v>
      </c>
      <c r="D7" s="74" t="s">
        <v>3</v>
      </c>
      <c r="E7" s="75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76" t="s">
        <v>124</v>
      </c>
      <c r="L7" s="76" t="s">
        <v>125</v>
      </c>
      <c r="M7" s="76" t="s">
        <v>429</v>
      </c>
      <c r="N7" s="76" t="s">
        <v>430</v>
      </c>
      <c r="O7" s="76" t="s">
        <v>431</v>
      </c>
      <c r="P7" s="76" t="s">
        <v>432</v>
      </c>
      <c r="Q7" s="76" t="s">
        <v>433</v>
      </c>
      <c r="R7" s="167" t="s">
        <v>434</v>
      </c>
      <c r="S7" s="167"/>
      <c r="T7" s="167"/>
      <c r="U7" s="24" t="s">
        <v>11</v>
      </c>
      <c r="V7" s="24" t="s">
        <v>12</v>
      </c>
      <c r="W7" s="77" t="s">
        <v>13</v>
      </c>
      <c r="X7" s="60"/>
    </row>
    <row r="8" spans="1:36" ht="18" customHeight="1">
      <c r="A8" s="79">
        <v>1</v>
      </c>
      <c r="B8" s="31">
        <v>1</v>
      </c>
      <c r="C8" s="80"/>
      <c r="D8" s="81" t="s">
        <v>435</v>
      </c>
      <c r="E8" s="82" t="s">
        <v>436</v>
      </c>
      <c r="F8" s="83" t="s">
        <v>437</v>
      </c>
      <c r="G8" s="84" t="s">
        <v>95</v>
      </c>
      <c r="H8" s="85" t="s">
        <v>67</v>
      </c>
      <c r="I8" s="84"/>
      <c r="J8" s="168">
        <v>18</v>
      </c>
      <c r="K8" s="169"/>
      <c r="L8" s="169"/>
      <c r="M8" s="169" t="s">
        <v>133</v>
      </c>
      <c r="N8" s="169" t="s">
        <v>132</v>
      </c>
      <c r="O8" s="169" t="s">
        <v>133</v>
      </c>
      <c r="P8" s="169" t="s">
        <v>132</v>
      </c>
      <c r="Q8" s="169" t="s">
        <v>132</v>
      </c>
      <c r="R8" s="169" t="s">
        <v>134</v>
      </c>
      <c r="S8" s="169"/>
      <c r="T8" s="169"/>
      <c r="U8" s="170">
        <v>2</v>
      </c>
      <c r="V8" s="171" t="str">
        <f t="shared" ref="V8:V14" si="0">IF(ISBLANK(U8),"",IF(U8&lt;1.6,"",IF(U8&gt;=2.28,"TSM",IF(U8&gt;=2.15,"SM",IF(U8&gt;=2.03,"KSM",IF(U8&gt;=1.9,"I A",IF(U8&gt;=1.75,"II A",IF(U8&gt;=1.6,"III A"))))))))</f>
        <v>I A</v>
      </c>
      <c r="W8" s="88" t="s">
        <v>438</v>
      </c>
      <c r="X8" s="62" t="s">
        <v>432</v>
      </c>
    </row>
    <row r="9" spans="1:36" ht="18" customHeight="1">
      <c r="A9" s="79">
        <v>2</v>
      </c>
      <c r="B9" s="31">
        <v>2</v>
      </c>
      <c r="C9" s="80"/>
      <c r="D9" s="81" t="s">
        <v>439</v>
      </c>
      <c r="E9" s="82" t="s">
        <v>440</v>
      </c>
      <c r="F9" s="83" t="s">
        <v>441</v>
      </c>
      <c r="G9" s="84" t="s">
        <v>192</v>
      </c>
      <c r="H9" s="85" t="s">
        <v>191</v>
      </c>
      <c r="I9" s="84" t="s">
        <v>190</v>
      </c>
      <c r="J9" s="168">
        <v>14</v>
      </c>
      <c r="K9" s="169"/>
      <c r="L9" s="169" t="s">
        <v>132</v>
      </c>
      <c r="M9" s="169" t="s">
        <v>132</v>
      </c>
      <c r="N9" s="169" t="s">
        <v>132</v>
      </c>
      <c r="O9" s="169" t="s">
        <v>133</v>
      </c>
      <c r="P9" s="169" t="s">
        <v>147</v>
      </c>
      <c r="Q9" s="169" t="s">
        <v>134</v>
      </c>
      <c r="R9" s="169"/>
      <c r="S9" s="169"/>
      <c r="T9" s="169"/>
      <c r="U9" s="170">
        <v>1.95</v>
      </c>
      <c r="V9" s="171" t="str">
        <f t="shared" si="0"/>
        <v>I A</v>
      </c>
      <c r="W9" s="88" t="s">
        <v>189</v>
      </c>
      <c r="X9" s="62" t="s">
        <v>433</v>
      </c>
    </row>
    <row r="10" spans="1:36" ht="18" customHeight="1">
      <c r="A10" s="79">
        <v>3</v>
      </c>
      <c r="B10" s="31">
        <v>3</v>
      </c>
      <c r="C10" s="80"/>
      <c r="D10" s="81" t="s">
        <v>442</v>
      </c>
      <c r="E10" s="82" t="s">
        <v>443</v>
      </c>
      <c r="F10" s="83" t="s">
        <v>444</v>
      </c>
      <c r="G10" s="84" t="s">
        <v>95</v>
      </c>
      <c r="H10" s="85" t="s">
        <v>67</v>
      </c>
      <c r="I10" s="84" t="s">
        <v>445</v>
      </c>
      <c r="J10" s="168">
        <v>11</v>
      </c>
      <c r="K10" s="169"/>
      <c r="L10" s="169" t="s">
        <v>132</v>
      </c>
      <c r="M10" s="169" t="s">
        <v>132</v>
      </c>
      <c r="N10" s="169" t="s">
        <v>132</v>
      </c>
      <c r="O10" s="169" t="s">
        <v>134</v>
      </c>
      <c r="P10" s="169"/>
      <c r="Q10" s="169"/>
      <c r="R10" s="169"/>
      <c r="S10" s="169"/>
      <c r="T10" s="169"/>
      <c r="U10" s="170">
        <v>1.85</v>
      </c>
      <c r="V10" s="171" t="str">
        <f t="shared" si="0"/>
        <v>II A</v>
      </c>
      <c r="W10" s="88" t="s">
        <v>446</v>
      </c>
      <c r="X10" s="62" t="s">
        <v>432</v>
      </c>
    </row>
    <row r="11" spans="1:36" ht="18" customHeight="1">
      <c r="A11" s="79">
        <v>4</v>
      </c>
      <c r="B11" s="31">
        <v>4</v>
      </c>
      <c r="C11" s="80"/>
      <c r="D11" s="81" t="s">
        <v>447</v>
      </c>
      <c r="E11" s="82" t="s">
        <v>448</v>
      </c>
      <c r="F11" s="83" t="s">
        <v>449</v>
      </c>
      <c r="G11" s="84" t="s">
        <v>188</v>
      </c>
      <c r="H11" s="85" t="s">
        <v>88</v>
      </c>
      <c r="I11" s="84" t="s">
        <v>89</v>
      </c>
      <c r="J11" s="168" t="s">
        <v>23</v>
      </c>
      <c r="K11" s="169" t="s">
        <v>132</v>
      </c>
      <c r="L11" s="169" t="s">
        <v>132</v>
      </c>
      <c r="M11" s="169" t="s">
        <v>133</v>
      </c>
      <c r="N11" s="169" t="s">
        <v>147</v>
      </c>
      <c r="O11" s="169" t="s">
        <v>134</v>
      </c>
      <c r="P11" s="169"/>
      <c r="Q11" s="169"/>
      <c r="R11" s="169"/>
      <c r="S11" s="169"/>
      <c r="T11" s="169"/>
      <c r="U11" s="170">
        <v>1.85</v>
      </c>
      <c r="V11" s="171" t="str">
        <f t="shared" si="0"/>
        <v>II A</v>
      </c>
      <c r="W11" s="88" t="s">
        <v>90</v>
      </c>
      <c r="X11" s="62" t="s">
        <v>431</v>
      </c>
    </row>
    <row r="12" spans="1:36" ht="18" customHeight="1">
      <c r="A12" s="79">
        <v>5</v>
      </c>
      <c r="B12" s="31">
        <v>5</v>
      </c>
      <c r="C12" s="80"/>
      <c r="D12" s="81" t="s">
        <v>450</v>
      </c>
      <c r="E12" s="82" t="s">
        <v>451</v>
      </c>
      <c r="F12" s="83" t="s">
        <v>452</v>
      </c>
      <c r="G12" s="84" t="s">
        <v>453</v>
      </c>
      <c r="H12" s="85" t="s">
        <v>454</v>
      </c>
      <c r="I12" s="84" t="s">
        <v>455</v>
      </c>
      <c r="J12" s="168">
        <v>9</v>
      </c>
      <c r="K12" s="169" t="s">
        <v>132</v>
      </c>
      <c r="L12" s="169" t="s">
        <v>133</v>
      </c>
      <c r="M12" s="169" t="s">
        <v>147</v>
      </c>
      <c r="N12" s="169" t="s">
        <v>147</v>
      </c>
      <c r="O12" s="169" t="s">
        <v>134</v>
      </c>
      <c r="P12" s="169"/>
      <c r="Q12" s="169"/>
      <c r="R12" s="169"/>
      <c r="S12" s="169"/>
      <c r="T12" s="169"/>
      <c r="U12" s="170">
        <v>1.85</v>
      </c>
      <c r="V12" s="171" t="str">
        <f t="shared" si="0"/>
        <v>II A</v>
      </c>
      <c r="W12" s="88" t="s">
        <v>456</v>
      </c>
      <c r="X12" s="62" t="s">
        <v>432</v>
      </c>
    </row>
    <row r="13" spans="1:36" ht="18" customHeight="1">
      <c r="A13" s="79">
        <v>6</v>
      </c>
      <c r="B13" s="31">
        <v>6</v>
      </c>
      <c r="C13" s="80"/>
      <c r="D13" s="81" t="s">
        <v>457</v>
      </c>
      <c r="E13" s="82" t="s">
        <v>458</v>
      </c>
      <c r="F13" s="83" t="s">
        <v>459</v>
      </c>
      <c r="G13" s="84" t="s">
        <v>21</v>
      </c>
      <c r="H13" s="85" t="s">
        <v>22</v>
      </c>
      <c r="I13" s="84"/>
      <c r="J13" s="168">
        <v>8</v>
      </c>
      <c r="K13" s="169"/>
      <c r="L13" s="169" t="s">
        <v>132</v>
      </c>
      <c r="M13" s="169" t="s">
        <v>147</v>
      </c>
      <c r="N13" s="169" t="s">
        <v>134</v>
      </c>
      <c r="O13" s="169"/>
      <c r="P13" s="169"/>
      <c r="Q13" s="169"/>
      <c r="R13" s="169"/>
      <c r="S13" s="169"/>
      <c r="T13" s="169"/>
      <c r="U13" s="170">
        <v>1.8</v>
      </c>
      <c r="V13" s="171" t="str">
        <f t="shared" si="0"/>
        <v>II A</v>
      </c>
      <c r="W13" s="88" t="s">
        <v>460</v>
      </c>
      <c r="X13" s="62" t="s">
        <v>430</v>
      </c>
    </row>
    <row r="14" spans="1:36" ht="18" customHeight="1">
      <c r="A14" s="79">
        <v>7</v>
      </c>
      <c r="B14" s="31">
        <v>7</v>
      </c>
      <c r="C14" s="80"/>
      <c r="D14" s="81" t="s">
        <v>461</v>
      </c>
      <c r="E14" s="82" t="s">
        <v>462</v>
      </c>
      <c r="F14" s="83" t="s">
        <v>463</v>
      </c>
      <c r="G14" s="84" t="s">
        <v>43</v>
      </c>
      <c r="H14" s="85" t="s">
        <v>44</v>
      </c>
      <c r="I14" s="84"/>
      <c r="J14" s="168">
        <v>7</v>
      </c>
      <c r="K14" s="169" t="s">
        <v>132</v>
      </c>
      <c r="L14" s="169" t="s">
        <v>133</v>
      </c>
      <c r="M14" s="169" t="s">
        <v>134</v>
      </c>
      <c r="N14" s="169"/>
      <c r="O14" s="169"/>
      <c r="P14" s="169"/>
      <c r="Q14" s="169"/>
      <c r="R14" s="169"/>
      <c r="S14" s="169"/>
      <c r="T14" s="169"/>
      <c r="U14" s="170">
        <v>1.75</v>
      </c>
      <c r="V14" s="171" t="str">
        <f t="shared" si="0"/>
        <v>II A</v>
      </c>
      <c r="W14" s="88" t="s">
        <v>464</v>
      </c>
      <c r="X14" s="62" t="s">
        <v>429</v>
      </c>
    </row>
    <row r="15" spans="1:36" ht="18" customHeight="1">
      <c r="A15" s="79"/>
      <c r="B15" s="31"/>
      <c r="C15" s="80"/>
      <c r="D15" s="81" t="s">
        <v>70</v>
      </c>
      <c r="E15" s="82" t="s">
        <v>71</v>
      </c>
      <c r="F15" s="83" t="s">
        <v>72</v>
      </c>
      <c r="G15" s="84" t="s">
        <v>73</v>
      </c>
      <c r="H15" s="85"/>
      <c r="I15" s="84"/>
      <c r="J15" s="168"/>
      <c r="K15" s="169"/>
      <c r="L15" s="169"/>
      <c r="M15" s="169"/>
      <c r="N15" s="169"/>
      <c r="O15" s="169" t="s">
        <v>168</v>
      </c>
      <c r="P15" s="169"/>
      <c r="Q15" s="169"/>
      <c r="R15" s="169"/>
      <c r="S15" s="169"/>
      <c r="T15" s="169"/>
      <c r="U15" s="170" t="s">
        <v>465</v>
      </c>
      <c r="V15" s="171"/>
      <c r="W15" s="88"/>
      <c r="X15" s="62"/>
    </row>
    <row r="16" spans="1:36">
      <c r="K16" s="66"/>
      <c r="L16" s="66"/>
      <c r="M16" s="66"/>
      <c r="N16" s="66"/>
      <c r="O16" s="66"/>
      <c r="P16" s="66"/>
      <c r="Q16" s="66"/>
      <c r="R16" s="66"/>
      <c r="S16" s="66"/>
      <c r="T16" s="66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I16" s="89"/>
      <c r="AJ16" s="60"/>
    </row>
    <row r="17" spans="11:36">
      <c r="K17" s="66"/>
      <c r="L17" s="66"/>
      <c r="M17" s="66"/>
      <c r="N17" s="66"/>
      <c r="O17" s="66"/>
      <c r="P17" s="66"/>
      <c r="Q17" s="66"/>
      <c r="R17" s="66"/>
      <c r="S17" s="66"/>
      <c r="T17" s="66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I17" s="89"/>
      <c r="AJ17" s="60"/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4.33203125" style="96" hidden="1" customWidth="1"/>
    <col min="4" max="4" width="11.109375" style="95" customWidth="1"/>
    <col min="5" max="5" width="13.33203125" style="90" customWidth="1"/>
    <col min="6" max="6" width="9" style="94" customWidth="1"/>
    <col min="7" max="7" width="9.33203125" style="90" customWidth="1"/>
    <col min="8" max="8" width="6.5546875" style="276" customWidth="1"/>
    <col min="9" max="9" width="10.33203125" style="90" customWidth="1"/>
    <col min="10" max="10" width="5.44140625" style="92" customWidth="1"/>
    <col min="11" max="11" width="6.44140625" style="93" customWidth="1"/>
    <col min="12" max="12" width="4" style="93" customWidth="1"/>
    <col min="13" max="13" width="4.6640625" style="93" customWidth="1"/>
    <col min="14" max="14" width="6" style="93" hidden="1" customWidth="1"/>
    <col min="15" max="15" width="4" style="93" hidden="1" customWidth="1"/>
    <col min="16" max="16" width="4.6640625" style="93" hidden="1" customWidth="1"/>
    <col min="17" max="17" width="4.44140625" style="92" customWidth="1"/>
    <col min="18" max="18" width="26.109375" style="90" customWidth="1"/>
    <col min="19" max="19" width="4.88671875" style="273" hidden="1" customWidth="1"/>
    <col min="20" max="21" width="2.33203125" style="90" hidden="1" customWidth="1"/>
    <col min="22" max="22" width="3.33203125" style="90" customWidth="1"/>
    <col min="23" max="16384" width="9.109375" style="90"/>
  </cols>
  <sheetData>
    <row r="1" spans="1:21" s="5" customFormat="1" ht="18.75" customHeight="1">
      <c r="A1" s="138" t="s">
        <v>17</v>
      </c>
      <c r="B1" s="45"/>
      <c r="C1" s="137"/>
      <c r="D1" s="136"/>
      <c r="F1" s="135"/>
      <c r="H1" s="272"/>
      <c r="J1" s="92"/>
      <c r="K1" s="134"/>
      <c r="L1" s="134"/>
      <c r="M1" s="134"/>
      <c r="N1" s="134"/>
      <c r="O1" s="134"/>
      <c r="P1" s="134"/>
      <c r="Q1" s="92"/>
      <c r="S1" s="273"/>
    </row>
    <row r="2" spans="1:21" s="126" customFormat="1" ht="12" customHeight="1">
      <c r="A2" s="133"/>
      <c r="B2" s="6"/>
      <c r="C2" s="132"/>
      <c r="D2" s="131"/>
      <c r="F2" s="130"/>
      <c r="H2" s="274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275"/>
    </row>
    <row r="3" spans="1:21" ht="11.25" customHeight="1">
      <c r="A3" s="125"/>
      <c r="C3" s="125"/>
      <c r="R3" s="16" t="s">
        <v>15</v>
      </c>
    </row>
    <row r="4" spans="1:21" ht="15.75" customHeight="1">
      <c r="B4" s="11"/>
      <c r="D4" s="124" t="s">
        <v>846</v>
      </c>
      <c r="F4" s="123"/>
      <c r="R4" s="122"/>
    </row>
    <row r="5" spans="1:21" ht="3.75" customHeight="1">
      <c r="B5" s="11"/>
    </row>
    <row r="6" spans="1:21" ht="13.8" thickBot="1">
      <c r="C6" s="121"/>
      <c r="D6" s="120"/>
      <c r="E6" s="119">
        <v>1</v>
      </c>
      <c r="F6" s="118" t="s">
        <v>261</v>
      </c>
      <c r="G6" s="117">
        <v>4</v>
      </c>
      <c r="H6" s="277"/>
    </row>
    <row r="7" spans="1:21" s="157" customFormat="1" ht="20.25" customHeight="1" thickBot="1">
      <c r="A7" s="278" t="s">
        <v>60</v>
      </c>
      <c r="B7" s="205" t="s">
        <v>16</v>
      </c>
      <c r="C7" s="279" t="s">
        <v>2</v>
      </c>
      <c r="D7" s="280" t="s">
        <v>3</v>
      </c>
      <c r="E7" s="281" t="s">
        <v>4</v>
      </c>
      <c r="F7" s="282" t="s">
        <v>5</v>
      </c>
      <c r="G7" s="283" t="s">
        <v>6</v>
      </c>
      <c r="H7" s="284" t="s">
        <v>7</v>
      </c>
      <c r="I7" s="283" t="s">
        <v>8</v>
      </c>
      <c r="J7" s="282" t="s">
        <v>9</v>
      </c>
      <c r="K7" s="285" t="s">
        <v>659</v>
      </c>
      <c r="L7" s="283" t="s">
        <v>589</v>
      </c>
      <c r="M7" s="283" t="s">
        <v>354</v>
      </c>
      <c r="N7" s="283" t="s">
        <v>588</v>
      </c>
      <c r="O7" s="283" t="s">
        <v>589</v>
      </c>
      <c r="P7" s="283" t="s">
        <v>354</v>
      </c>
      <c r="Q7" s="286" t="s">
        <v>12</v>
      </c>
      <c r="R7" s="287" t="s">
        <v>13</v>
      </c>
      <c r="S7" s="275"/>
    </row>
    <row r="8" spans="1:21" ht="13.8">
      <c r="A8" s="251">
        <v>1</v>
      </c>
      <c r="B8" s="251"/>
      <c r="C8" s="252"/>
      <c r="D8" s="253" t="s">
        <v>457</v>
      </c>
      <c r="E8" s="254" t="s">
        <v>847</v>
      </c>
      <c r="F8" s="288" t="s">
        <v>848</v>
      </c>
      <c r="G8" s="256" t="s">
        <v>95</v>
      </c>
      <c r="H8" s="289" t="s">
        <v>67</v>
      </c>
      <c r="I8" s="256" t="s">
        <v>131</v>
      </c>
      <c r="J8" s="257"/>
      <c r="K8" s="290">
        <v>11.11</v>
      </c>
      <c r="L8" s="259">
        <v>-0.3</v>
      </c>
      <c r="M8" s="260">
        <v>0.154</v>
      </c>
      <c r="N8" s="291"/>
      <c r="O8" s="259"/>
      <c r="P8" s="260"/>
      <c r="Q8" s="263" t="str">
        <f t="shared" ref="Q8:Q14" si="0">IF(ISBLANK(K8),"",IF(K8&gt;13,"",IF(K8&lt;=10.28,"TSM",IF(K8&lt;=10.58,"SM",IF(K8&lt;=10.9,"KSM",IF(K8&lt;=11.35,"I A",IF(K8&lt;=12,"II A",IF(K8&lt;=13,"III A"))))))))</f>
        <v>I A</v>
      </c>
      <c r="R8" s="256" t="s">
        <v>849</v>
      </c>
      <c r="S8" s="292" t="s">
        <v>850</v>
      </c>
      <c r="T8" s="92"/>
      <c r="U8" s="92"/>
    </row>
    <row r="9" spans="1:21" ht="13.8">
      <c r="A9" s="251" t="s">
        <v>851</v>
      </c>
      <c r="B9" s="251"/>
      <c r="C9" s="252"/>
      <c r="D9" s="253" t="s">
        <v>537</v>
      </c>
      <c r="E9" s="254" t="s">
        <v>852</v>
      </c>
      <c r="F9" s="288" t="s">
        <v>853</v>
      </c>
      <c r="G9" s="256" t="s">
        <v>369</v>
      </c>
      <c r="H9" s="289" t="s">
        <v>316</v>
      </c>
      <c r="I9" s="256" t="s">
        <v>317</v>
      </c>
      <c r="J9" s="257"/>
      <c r="K9" s="290">
        <v>11.45</v>
      </c>
      <c r="L9" s="259">
        <v>-0.3</v>
      </c>
      <c r="M9" s="260" t="s">
        <v>854</v>
      </c>
      <c r="N9" s="291"/>
      <c r="O9" s="259"/>
      <c r="P9" s="260"/>
      <c r="Q9" s="263" t="str">
        <f t="shared" si="0"/>
        <v>II A</v>
      </c>
      <c r="R9" s="256" t="s">
        <v>370</v>
      </c>
      <c r="S9" s="292" t="s">
        <v>855</v>
      </c>
      <c r="T9" s="92"/>
      <c r="U9" s="92"/>
    </row>
    <row r="10" spans="1:21" ht="13.8">
      <c r="A10" s="251" t="s">
        <v>856</v>
      </c>
      <c r="B10" s="251"/>
      <c r="C10" s="252"/>
      <c r="D10" s="253" t="s">
        <v>857</v>
      </c>
      <c r="E10" s="254" t="s">
        <v>858</v>
      </c>
      <c r="F10" s="288" t="s">
        <v>859</v>
      </c>
      <c r="G10" s="256" t="s">
        <v>188</v>
      </c>
      <c r="H10" s="289" t="s">
        <v>88</v>
      </c>
      <c r="I10" s="256" t="s">
        <v>140</v>
      </c>
      <c r="J10" s="257" t="s">
        <v>23</v>
      </c>
      <c r="K10" s="290">
        <v>11.46</v>
      </c>
      <c r="L10" s="259">
        <v>-0.3</v>
      </c>
      <c r="M10" s="260" t="s">
        <v>854</v>
      </c>
      <c r="N10" s="291"/>
      <c r="O10" s="259"/>
      <c r="P10" s="260"/>
      <c r="Q10" s="263" t="str">
        <f t="shared" si="0"/>
        <v>II A</v>
      </c>
      <c r="R10" s="256" t="s">
        <v>166</v>
      </c>
      <c r="S10" s="292" t="s">
        <v>860</v>
      </c>
      <c r="T10" s="92"/>
      <c r="U10" s="92"/>
    </row>
    <row r="11" spans="1:21" ht="13.8">
      <c r="A11" s="251" t="s">
        <v>861</v>
      </c>
      <c r="B11" s="251"/>
      <c r="C11" s="252"/>
      <c r="D11" s="253" t="s">
        <v>862</v>
      </c>
      <c r="E11" s="254" t="s">
        <v>863</v>
      </c>
      <c r="F11" s="288" t="s">
        <v>94</v>
      </c>
      <c r="G11" s="256" t="s">
        <v>453</v>
      </c>
      <c r="H11" s="289" t="s">
        <v>454</v>
      </c>
      <c r="I11" s="256" t="s">
        <v>455</v>
      </c>
      <c r="J11" s="257"/>
      <c r="K11" s="290">
        <v>11.55</v>
      </c>
      <c r="L11" s="259">
        <v>-0.3</v>
      </c>
      <c r="M11" s="260">
        <v>0.13600000000000001</v>
      </c>
      <c r="N11" s="291"/>
      <c r="O11" s="259"/>
      <c r="P11" s="260"/>
      <c r="Q11" s="263" t="str">
        <f t="shared" si="0"/>
        <v>II A</v>
      </c>
      <c r="R11" s="256" t="s">
        <v>558</v>
      </c>
      <c r="S11" s="292" t="s">
        <v>864</v>
      </c>
      <c r="T11" s="92"/>
      <c r="U11" s="92"/>
    </row>
    <row r="12" spans="1:21" ht="13.8">
      <c r="A12" s="251" t="s">
        <v>865</v>
      </c>
      <c r="B12" s="251"/>
      <c r="C12" s="252"/>
      <c r="D12" s="253" t="s">
        <v>866</v>
      </c>
      <c r="E12" s="254" t="s">
        <v>867</v>
      </c>
      <c r="F12" s="288" t="s">
        <v>868</v>
      </c>
      <c r="G12" s="256" t="s">
        <v>453</v>
      </c>
      <c r="H12" s="289" t="s">
        <v>454</v>
      </c>
      <c r="I12" s="256" t="s">
        <v>455</v>
      </c>
      <c r="J12" s="257"/>
      <c r="K12" s="290">
        <v>12.16</v>
      </c>
      <c r="L12" s="259">
        <v>-0.3</v>
      </c>
      <c r="M12" s="260" t="s">
        <v>854</v>
      </c>
      <c r="N12" s="291"/>
      <c r="O12" s="259"/>
      <c r="P12" s="260"/>
      <c r="Q12" s="263" t="str">
        <f t="shared" si="0"/>
        <v>III A</v>
      </c>
      <c r="R12" s="256" t="s">
        <v>558</v>
      </c>
      <c r="S12" s="292" t="s">
        <v>869</v>
      </c>
      <c r="T12" s="92"/>
      <c r="U12" s="92"/>
    </row>
    <row r="13" spans="1:21" ht="13.8">
      <c r="A13" s="251" t="s">
        <v>870</v>
      </c>
      <c r="B13" s="251"/>
      <c r="C13" s="252"/>
      <c r="D13" s="253" t="s">
        <v>871</v>
      </c>
      <c r="E13" s="254" t="s">
        <v>872</v>
      </c>
      <c r="F13" s="288" t="s">
        <v>873</v>
      </c>
      <c r="G13" s="256" t="s">
        <v>145</v>
      </c>
      <c r="H13" s="289" t="s">
        <v>22</v>
      </c>
      <c r="I13" s="256"/>
      <c r="J13" s="257"/>
      <c r="K13" s="290">
        <v>12.18</v>
      </c>
      <c r="L13" s="259">
        <v>-0.3</v>
      </c>
      <c r="M13" s="260">
        <v>0.159</v>
      </c>
      <c r="N13" s="291"/>
      <c r="O13" s="259"/>
      <c r="P13" s="260"/>
      <c r="Q13" s="263" t="str">
        <f t="shared" si="0"/>
        <v>III A</v>
      </c>
      <c r="R13" s="256" t="s">
        <v>874</v>
      </c>
      <c r="S13" s="292" t="s">
        <v>875</v>
      </c>
      <c r="T13" s="92"/>
      <c r="U13" s="92"/>
    </row>
    <row r="14" spans="1:21" ht="13.8">
      <c r="A14" s="251" t="s">
        <v>876</v>
      </c>
      <c r="B14" s="251"/>
      <c r="C14" s="252"/>
      <c r="D14" s="253" t="s">
        <v>515</v>
      </c>
      <c r="E14" s="254" t="s">
        <v>877</v>
      </c>
      <c r="F14" s="288" t="s">
        <v>878</v>
      </c>
      <c r="G14" s="256" t="s">
        <v>181</v>
      </c>
      <c r="H14" s="289" t="s">
        <v>67</v>
      </c>
      <c r="I14" s="256"/>
      <c r="J14" s="257"/>
      <c r="K14" s="290">
        <v>12.51</v>
      </c>
      <c r="L14" s="259">
        <v>-0.3</v>
      </c>
      <c r="M14" s="260" t="s">
        <v>854</v>
      </c>
      <c r="N14" s="291"/>
      <c r="O14" s="259"/>
      <c r="P14" s="260"/>
      <c r="Q14" s="263" t="str">
        <f t="shared" si="0"/>
        <v>III A</v>
      </c>
      <c r="R14" s="256" t="s">
        <v>208</v>
      </c>
      <c r="S14" s="292" t="s">
        <v>167</v>
      </c>
      <c r="T14" s="92"/>
      <c r="U14" s="92"/>
    </row>
    <row r="15" spans="1:21" ht="13.8" thickBot="1">
      <c r="C15" s="121"/>
      <c r="D15" s="120"/>
      <c r="E15" s="119">
        <v>2</v>
      </c>
      <c r="F15" s="118" t="s">
        <v>261</v>
      </c>
      <c r="G15" s="117">
        <v>4</v>
      </c>
      <c r="H15" s="277"/>
    </row>
    <row r="16" spans="1:21" s="157" customFormat="1" ht="20.25" customHeight="1" thickBot="1">
      <c r="A16" s="278" t="s">
        <v>60</v>
      </c>
      <c r="B16" s="205" t="s">
        <v>16</v>
      </c>
      <c r="C16" s="279" t="s">
        <v>2</v>
      </c>
      <c r="D16" s="280" t="s">
        <v>3</v>
      </c>
      <c r="E16" s="281" t="s">
        <v>4</v>
      </c>
      <c r="F16" s="282" t="s">
        <v>5</v>
      </c>
      <c r="G16" s="283" t="s">
        <v>6</v>
      </c>
      <c r="H16" s="284" t="s">
        <v>7</v>
      </c>
      <c r="I16" s="283" t="s">
        <v>8</v>
      </c>
      <c r="J16" s="282" t="s">
        <v>9</v>
      </c>
      <c r="K16" s="285" t="s">
        <v>659</v>
      </c>
      <c r="L16" s="283" t="s">
        <v>589</v>
      </c>
      <c r="M16" s="283" t="s">
        <v>354</v>
      </c>
      <c r="N16" s="283" t="s">
        <v>588</v>
      </c>
      <c r="O16" s="283" t="s">
        <v>589</v>
      </c>
      <c r="P16" s="283" t="s">
        <v>354</v>
      </c>
      <c r="Q16" s="286" t="s">
        <v>12</v>
      </c>
      <c r="R16" s="287" t="s">
        <v>13</v>
      </c>
      <c r="S16" s="275"/>
    </row>
    <row r="17" spans="1:21" ht="13.8">
      <c r="A17" s="251">
        <v>1</v>
      </c>
      <c r="B17" s="251"/>
      <c r="C17" s="252"/>
      <c r="D17" s="253" t="s">
        <v>330</v>
      </c>
      <c r="E17" s="254" t="s">
        <v>879</v>
      </c>
      <c r="F17" s="288" t="s">
        <v>820</v>
      </c>
      <c r="G17" s="256" t="s">
        <v>145</v>
      </c>
      <c r="H17" s="289" t="s">
        <v>22</v>
      </c>
      <c r="I17" s="256" t="s">
        <v>236</v>
      </c>
      <c r="J17" s="257"/>
      <c r="K17" s="290">
        <v>11.26</v>
      </c>
      <c r="L17" s="259">
        <v>0.4</v>
      </c>
      <c r="M17" s="260">
        <v>0.17499999999999999</v>
      </c>
      <c r="N17" s="291"/>
      <c r="O17" s="259"/>
      <c r="P17" s="260"/>
      <c r="Q17" s="263" t="str">
        <f t="shared" ref="Q17:Q22" si="1">IF(ISBLANK(K17),"",IF(K17&gt;13,"",IF(K17&lt;=10.28,"TSM",IF(K17&lt;=10.58,"SM",IF(K17&lt;=10.9,"KSM",IF(K17&lt;=11.35,"I A",IF(K17&lt;=12,"II A",IF(K17&lt;=13,"III A"))))))))</f>
        <v>I A</v>
      </c>
      <c r="R17" s="256" t="s">
        <v>880</v>
      </c>
      <c r="S17" s="292" t="s">
        <v>881</v>
      </c>
      <c r="T17" s="92"/>
      <c r="U17" s="92"/>
    </row>
    <row r="18" spans="1:21" ht="13.8">
      <c r="A18" s="251" t="s">
        <v>851</v>
      </c>
      <c r="B18" s="251"/>
      <c r="C18" s="252"/>
      <c r="D18" s="253" t="s">
        <v>882</v>
      </c>
      <c r="E18" s="254" t="s">
        <v>883</v>
      </c>
      <c r="F18" s="288" t="s">
        <v>884</v>
      </c>
      <c r="G18" s="256" t="s">
        <v>181</v>
      </c>
      <c r="H18" s="289" t="s">
        <v>67</v>
      </c>
      <c r="I18" s="256"/>
      <c r="J18" s="257"/>
      <c r="K18" s="290">
        <v>11.57</v>
      </c>
      <c r="L18" s="259">
        <v>0.4</v>
      </c>
      <c r="M18" s="260" t="s">
        <v>854</v>
      </c>
      <c r="N18" s="291"/>
      <c r="O18" s="259"/>
      <c r="P18" s="260"/>
      <c r="Q18" s="263" t="str">
        <f t="shared" si="1"/>
        <v>II A</v>
      </c>
      <c r="R18" s="256" t="s">
        <v>387</v>
      </c>
      <c r="S18" s="292" t="s">
        <v>885</v>
      </c>
      <c r="T18" s="92"/>
      <c r="U18" s="92"/>
    </row>
    <row r="19" spans="1:21" ht="13.8">
      <c r="A19" s="251" t="s">
        <v>856</v>
      </c>
      <c r="B19" s="251"/>
      <c r="C19" s="252"/>
      <c r="D19" s="253" t="s">
        <v>886</v>
      </c>
      <c r="E19" s="254" t="s">
        <v>887</v>
      </c>
      <c r="F19" s="288" t="s">
        <v>888</v>
      </c>
      <c r="G19" s="256" t="s">
        <v>188</v>
      </c>
      <c r="H19" s="289" t="s">
        <v>88</v>
      </c>
      <c r="I19" s="256" t="s">
        <v>89</v>
      </c>
      <c r="J19" s="257" t="s">
        <v>23</v>
      </c>
      <c r="K19" s="290">
        <v>11.63</v>
      </c>
      <c r="L19" s="259">
        <v>0.4</v>
      </c>
      <c r="M19" s="260">
        <v>0.16300000000000001</v>
      </c>
      <c r="N19" s="291"/>
      <c r="O19" s="259"/>
      <c r="P19" s="260"/>
      <c r="Q19" s="263" t="str">
        <f t="shared" si="1"/>
        <v>II A</v>
      </c>
      <c r="R19" s="256" t="s">
        <v>90</v>
      </c>
      <c r="S19" s="292" t="s">
        <v>889</v>
      </c>
      <c r="T19" s="92"/>
      <c r="U19" s="92"/>
    </row>
    <row r="20" spans="1:21" ht="13.8">
      <c r="A20" s="251" t="s">
        <v>861</v>
      </c>
      <c r="B20" s="251"/>
      <c r="C20" s="252"/>
      <c r="D20" s="253" t="s">
        <v>890</v>
      </c>
      <c r="E20" s="254" t="s">
        <v>891</v>
      </c>
      <c r="F20" s="288" t="s">
        <v>892</v>
      </c>
      <c r="G20" s="256" t="s">
        <v>192</v>
      </c>
      <c r="H20" s="289" t="s">
        <v>191</v>
      </c>
      <c r="I20" s="256" t="s">
        <v>190</v>
      </c>
      <c r="J20" s="257"/>
      <c r="K20" s="290">
        <v>11.94</v>
      </c>
      <c r="L20" s="259">
        <v>0.4</v>
      </c>
      <c r="M20" s="260">
        <v>0.188</v>
      </c>
      <c r="N20" s="291"/>
      <c r="O20" s="259"/>
      <c r="P20" s="260"/>
      <c r="Q20" s="263" t="str">
        <f t="shared" si="1"/>
        <v>II A</v>
      </c>
      <c r="R20" s="256" t="s">
        <v>189</v>
      </c>
      <c r="S20" s="292" t="s">
        <v>893</v>
      </c>
      <c r="T20" s="92"/>
      <c r="U20" s="92"/>
    </row>
    <row r="21" spans="1:21" ht="13.8">
      <c r="A21" s="251" t="s">
        <v>865</v>
      </c>
      <c r="B21" s="251"/>
      <c r="C21" s="252"/>
      <c r="D21" s="253" t="s">
        <v>548</v>
      </c>
      <c r="E21" s="254" t="s">
        <v>894</v>
      </c>
      <c r="F21" s="288" t="s">
        <v>895</v>
      </c>
      <c r="G21" s="256" t="s">
        <v>655</v>
      </c>
      <c r="H21" s="289" t="s">
        <v>656</v>
      </c>
      <c r="I21" s="256"/>
      <c r="J21" s="257"/>
      <c r="K21" s="290">
        <v>12.11</v>
      </c>
      <c r="L21" s="259">
        <v>0.4</v>
      </c>
      <c r="M21" s="260" t="s">
        <v>854</v>
      </c>
      <c r="N21" s="291"/>
      <c r="O21" s="259"/>
      <c r="P21" s="260"/>
      <c r="Q21" s="263" t="str">
        <f t="shared" si="1"/>
        <v>III A</v>
      </c>
      <c r="R21" s="256" t="s">
        <v>663</v>
      </c>
      <c r="S21" s="292" t="s">
        <v>896</v>
      </c>
      <c r="T21" s="92"/>
      <c r="U21" s="92"/>
    </row>
    <row r="22" spans="1:21" ht="13.8">
      <c r="A22" s="251" t="s">
        <v>870</v>
      </c>
      <c r="B22" s="251"/>
      <c r="C22" s="252"/>
      <c r="D22" s="253" t="s">
        <v>897</v>
      </c>
      <c r="E22" s="254" t="s">
        <v>898</v>
      </c>
      <c r="F22" s="288" t="s">
        <v>791</v>
      </c>
      <c r="G22" s="256" t="s">
        <v>453</v>
      </c>
      <c r="H22" s="289" t="s">
        <v>454</v>
      </c>
      <c r="I22" s="256" t="s">
        <v>455</v>
      </c>
      <c r="J22" s="257"/>
      <c r="K22" s="290">
        <v>13.46</v>
      </c>
      <c r="L22" s="259">
        <v>0.4</v>
      </c>
      <c r="M22" s="260" t="s">
        <v>854</v>
      </c>
      <c r="N22" s="291"/>
      <c r="O22" s="259"/>
      <c r="P22" s="260"/>
      <c r="Q22" s="263" t="str">
        <f t="shared" si="1"/>
        <v/>
      </c>
      <c r="R22" s="256" t="s">
        <v>558</v>
      </c>
      <c r="S22" s="292" t="s">
        <v>167</v>
      </c>
      <c r="T22" s="92"/>
      <c r="U22" s="92"/>
    </row>
    <row r="23" spans="1:21" ht="13.8" thickBot="1">
      <c r="C23" s="121"/>
      <c r="D23" s="120"/>
      <c r="E23" s="119">
        <v>3</v>
      </c>
      <c r="F23" s="118" t="s">
        <v>261</v>
      </c>
      <c r="G23" s="117">
        <v>4</v>
      </c>
      <c r="H23" s="277"/>
    </row>
    <row r="24" spans="1:21" s="157" customFormat="1" ht="20.25" customHeight="1" thickBot="1">
      <c r="A24" s="278" t="s">
        <v>60</v>
      </c>
      <c r="B24" s="205" t="s">
        <v>16</v>
      </c>
      <c r="C24" s="279" t="s">
        <v>2</v>
      </c>
      <c r="D24" s="280" t="s">
        <v>3</v>
      </c>
      <c r="E24" s="281" t="s">
        <v>4</v>
      </c>
      <c r="F24" s="282" t="s">
        <v>5</v>
      </c>
      <c r="G24" s="283" t="s">
        <v>6</v>
      </c>
      <c r="H24" s="284" t="s">
        <v>7</v>
      </c>
      <c r="I24" s="283" t="s">
        <v>8</v>
      </c>
      <c r="J24" s="282" t="s">
        <v>9</v>
      </c>
      <c r="K24" s="285" t="s">
        <v>659</v>
      </c>
      <c r="L24" s="283" t="s">
        <v>589</v>
      </c>
      <c r="M24" s="283" t="s">
        <v>354</v>
      </c>
      <c r="N24" s="283" t="s">
        <v>588</v>
      </c>
      <c r="O24" s="283" t="s">
        <v>589</v>
      </c>
      <c r="P24" s="283" t="s">
        <v>354</v>
      </c>
      <c r="Q24" s="286" t="s">
        <v>12</v>
      </c>
      <c r="R24" s="287" t="s">
        <v>13</v>
      </c>
      <c r="S24" s="275"/>
    </row>
    <row r="25" spans="1:21" ht="13.8">
      <c r="A25" s="251">
        <v>1</v>
      </c>
      <c r="B25" s="251"/>
      <c r="C25" s="252"/>
      <c r="D25" s="253" t="s">
        <v>899</v>
      </c>
      <c r="E25" s="254" t="s">
        <v>900</v>
      </c>
      <c r="F25" s="288" t="s">
        <v>901</v>
      </c>
      <c r="G25" s="256" t="s">
        <v>35</v>
      </c>
      <c r="H25" s="289" t="s">
        <v>36</v>
      </c>
      <c r="I25" s="256" t="s">
        <v>37</v>
      </c>
      <c r="J25" s="257"/>
      <c r="K25" s="290">
        <v>11.11</v>
      </c>
      <c r="L25" s="259">
        <v>-0.3</v>
      </c>
      <c r="M25" s="260">
        <v>0.18</v>
      </c>
      <c r="N25" s="291"/>
      <c r="O25" s="259"/>
      <c r="P25" s="260"/>
      <c r="Q25" s="263" t="str">
        <f t="shared" ref="Q25:Q30" si="2">IF(ISBLANK(K25),"",IF(K25&gt;13,"",IF(K25&lt;=10.28,"TSM",IF(K25&lt;=10.58,"SM",IF(K25&lt;=10.9,"KSM",IF(K25&lt;=11.35,"I A",IF(K25&lt;=12,"II A",IF(K25&lt;=13,"III A"))))))))</f>
        <v>I A</v>
      </c>
      <c r="R25" s="256" t="s">
        <v>38</v>
      </c>
      <c r="S25" s="292" t="s">
        <v>902</v>
      </c>
      <c r="T25" s="92"/>
      <c r="U25" s="92"/>
    </row>
    <row r="26" spans="1:21" ht="13.8">
      <c r="A26" s="251" t="s">
        <v>851</v>
      </c>
      <c r="B26" s="251"/>
      <c r="C26" s="252"/>
      <c r="D26" s="253" t="s">
        <v>903</v>
      </c>
      <c r="E26" s="254" t="s">
        <v>904</v>
      </c>
      <c r="F26" s="288" t="s">
        <v>905</v>
      </c>
      <c r="G26" s="256" t="s">
        <v>181</v>
      </c>
      <c r="H26" s="289" t="s">
        <v>67</v>
      </c>
      <c r="I26" s="256"/>
      <c r="J26" s="257"/>
      <c r="K26" s="290">
        <v>11.47</v>
      </c>
      <c r="L26" s="259">
        <v>-0.3</v>
      </c>
      <c r="M26" s="260">
        <v>0.20200000000000001</v>
      </c>
      <c r="N26" s="291"/>
      <c r="O26" s="259"/>
      <c r="P26" s="260"/>
      <c r="Q26" s="263" t="str">
        <f t="shared" si="2"/>
        <v>II A</v>
      </c>
      <c r="R26" s="256" t="s">
        <v>208</v>
      </c>
      <c r="S26" s="292" t="s">
        <v>906</v>
      </c>
      <c r="T26" s="92"/>
      <c r="U26" s="92"/>
    </row>
    <row r="27" spans="1:21" ht="13.8">
      <c r="A27" s="251" t="s">
        <v>856</v>
      </c>
      <c r="B27" s="251"/>
      <c r="C27" s="252"/>
      <c r="D27" s="253" t="s">
        <v>560</v>
      </c>
      <c r="E27" s="254" t="s">
        <v>907</v>
      </c>
      <c r="F27" s="288" t="s">
        <v>908</v>
      </c>
      <c r="G27" s="256" t="s">
        <v>453</v>
      </c>
      <c r="H27" s="289" t="s">
        <v>454</v>
      </c>
      <c r="I27" s="256" t="s">
        <v>455</v>
      </c>
      <c r="J27" s="257"/>
      <c r="K27" s="290">
        <v>11.99</v>
      </c>
      <c r="L27" s="259">
        <v>-0.3</v>
      </c>
      <c r="M27" s="260" t="s">
        <v>854</v>
      </c>
      <c r="N27" s="291"/>
      <c r="O27" s="259"/>
      <c r="P27" s="260"/>
      <c r="Q27" s="263" t="str">
        <f t="shared" si="2"/>
        <v>II A</v>
      </c>
      <c r="R27" s="256" t="s">
        <v>558</v>
      </c>
      <c r="S27" s="292" t="s">
        <v>909</v>
      </c>
      <c r="T27" s="92"/>
      <c r="U27" s="92"/>
    </row>
    <row r="28" spans="1:21" ht="13.8">
      <c r="A28" s="251" t="s">
        <v>861</v>
      </c>
      <c r="B28" s="251"/>
      <c r="C28" s="252"/>
      <c r="D28" s="253" t="s">
        <v>910</v>
      </c>
      <c r="E28" s="254" t="s">
        <v>911</v>
      </c>
      <c r="F28" s="288" t="s">
        <v>912</v>
      </c>
      <c r="G28" s="256" t="s">
        <v>114</v>
      </c>
      <c r="H28" s="289" t="s">
        <v>67</v>
      </c>
      <c r="I28" s="256"/>
      <c r="J28" s="257" t="s">
        <v>23</v>
      </c>
      <c r="K28" s="290">
        <v>12.11</v>
      </c>
      <c r="L28" s="259">
        <v>-0.3</v>
      </c>
      <c r="M28" s="260" t="s">
        <v>854</v>
      </c>
      <c r="N28" s="291"/>
      <c r="O28" s="259"/>
      <c r="P28" s="260"/>
      <c r="Q28" s="263" t="str">
        <f t="shared" si="2"/>
        <v>III A</v>
      </c>
      <c r="R28" s="256" t="s">
        <v>416</v>
      </c>
      <c r="S28" s="292" t="s">
        <v>913</v>
      </c>
      <c r="T28" s="92"/>
      <c r="U28" s="92"/>
    </row>
    <row r="29" spans="1:21" ht="13.8">
      <c r="A29" s="251" t="s">
        <v>865</v>
      </c>
      <c r="B29" s="251"/>
      <c r="C29" s="252"/>
      <c r="D29" s="253" t="s">
        <v>914</v>
      </c>
      <c r="E29" s="254" t="s">
        <v>915</v>
      </c>
      <c r="F29" s="288" t="s">
        <v>916</v>
      </c>
      <c r="G29" s="256" t="s">
        <v>35</v>
      </c>
      <c r="H29" s="289" t="s">
        <v>36</v>
      </c>
      <c r="I29" s="256" t="s">
        <v>37</v>
      </c>
      <c r="J29" s="257"/>
      <c r="K29" s="290">
        <v>12.37</v>
      </c>
      <c r="L29" s="259">
        <v>-0.3</v>
      </c>
      <c r="M29" s="260">
        <v>0.2</v>
      </c>
      <c r="N29" s="291"/>
      <c r="O29" s="259"/>
      <c r="P29" s="260"/>
      <c r="Q29" s="263" t="str">
        <f t="shared" si="2"/>
        <v>III A</v>
      </c>
      <c r="R29" s="256" t="s">
        <v>38</v>
      </c>
      <c r="S29" s="292" t="s">
        <v>167</v>
      </c>
      <c r="T29" s="92"/>
      <c r="U29" s="92"/>
    </row>
    <row r="30" spans="1:21" ht="13.8">
      <c r="A30" s="251" t="s">
        <v>870</v>
      </c>
      <c r="B30" s="251"/>
      <c r="C30" s="252"/>
      <c r="D30" s="253" t="s">
        <v>457</v>
      </c>
      <c r="E30" s="254" t="s">
        <v>917</v>
      </c>
      <c r="F30" s="288" t="s">
        <v>918</v>
      </c>
      <c r="G30" s="256" t="s">
        <v>102</v>
      </c>
      <c r="H30" s="289"/>
      <c r="I30" s="256" t="s">
        <v>146</v>
      </c>
      <c r="J30" s="257" t="s">
        <v>23</v>
      </c>
      <c r="K30" s="290">
        <v>12.42</v>
      </c>
      <c r="L30" s="259">
        <v>-0.3</v>
      </c>
      <c r="M30" s="260">
        <v>0.154</v>
      </c>
      <c r="N30" s="291"/>
      <c r="O30" s="259"/>
      <c r="P30" s="260"/>
      <c r="Q30" s="263" t="str">
        <f t="shared" si="2"/>
        <v>III A</v>
      </c>
      <c r="R30" s="256" t="s">
        <v>919</v>
      </c>
      <c r="S30" s="292" t="s">
        <v>920</v>
      </c>
      <c r="T30" s="92"/>
      <c r="U30" s="92"/>
    </row>
    <row r="31" spans="1:21" ht="13.8" thickBot="1">
      <c r="C31" s="121"/>
      <c r="D31" s="120"/>
      <c r="E31" s="119">
        <v>4</v>
      </c>
      <c r="F31" s="118" t="s">
        <v>261</v>
      </c>
      <c r="G31" s="117">
        <v>4</v>
      </c>
      <c r="H31" s="277"/>
    </row>
    <row r="32" spans="1:21" s="157" customFormat="1" ht="20.25" customHeight="1" thickBot="1">
      <c r="A32" s="278" t="s">
        <v>60</v>
      </c>
      <c r="B32" s="205" t="s">
        <v>16</v>
      </c>
      <c r="C32" s="279" t="s">
        <v>2</v>
      </c>
      <c r="D32" s="280" t="s">
        <v>3</v>
      </c>
      <c r="E32" s="281" t="s">
        <v>4</v>
      </c>
      <c r="F32" s="282" t="s">
        <v>5</v>
      </c>
      <c r="G32" s="283" t="s">
        <v>6</v>
      </c>
      <c r="H32" s="284" t="s">
        <v>7</v>
      </c>
      <c r="I32" s="283" t="s">
        <v>8</v>
      </c>
      <c r="J32" s="282" t="s">
        <v>9</v>
      </c>
      <c r="K32" s="285" t="s">
        <v>659</v>
      </c>
      <c r="L32" s="283" t="s">
        <v>589</v>
      </c>
      <c r="M32" s="283" t="s">
        <v>354</v>
      </c>
      <c r="N32" s="283" t="s">
        <v>588</v>
      </c>
      <c r="O32" s="283" t="s">
        <v>589</v>
      </c>
      <c r="P32" s="283" t="s">
        <v>354</v>
      </c>
      <c r="Q32" s="286" t="s">
        <v>12</v>
      </c>
      <c r="R32" s="287" t="s">
        <v>13</v>
      </c>
      <c r="S32" s="275"/>
    </row>
    <row r="33" spans="1:21" ht="13.8">
      <c r="A33" s="251">
        <v>1</v>
      </c>
      <c r="B33" s="251"/>
      <c r="C33" s="252"/>
      <c r="D33" s="253" t="s">
        <v>476</v>
      </c>
      <c r="E33" s="254" t="s">
        <v>921</v>
      </c>
      <c r="F33" s="288" t="s">
        <v>339</v>
      </c>
      <c r="G33" s="256" t="s">
        <v>181</v>
      </c>
      <c r="H33" s="289" t="s">
        <v>67</v>
      </c>
      <c r="I33" s="256"/>
      <c r="J33" s="257"/>
      <c r="K33" s="290">
        <v>11.3</v>
      </c>
      <c r="L33" s="259">
        <v>0.4</v>
      </c>
      <c r="M33" s="260">
        <v>0.219</v>
      </c>
      <c r="N33" s="291"/>
      <c r="O33" s="259"/>
      <c r="P33" s="260"/>
      <c r="Q33" s="263" t="str">
        <f t="shared" ref="Q33:Q39" si="3">IF(ISBLANK(K33),"",IF(K33&gt;13,"",IF(K33&lt;=10.28,"TSM",IF(K33&lt;=10.58,"SM",IF(K33&lt;=10.9,"KSM",IF(K33&lt;=11.35,"I A",IF(K33&lt;=12,"II A",IF(K33&lt;=13,"III A"))))))))</f>
        <v>I A</v>
      </c>
      <c r="R33" s="256" t="s">
        <v>273</v>
      </c>
      <c r="S33" s="292" t="s">
        <v>922</v>
      </c>
      <c r="T33" s="92"/>
      <c r="U33" s="92"/>
    </row>
    <row r="34" spans="1:21" ht="13.8">
      <c r="A34" s="251" t="s">
        <v>851</v>
      </c>
      <c r="B34" s="251"/>
      <c r="C34" s="252"/>
      <c r="D34" s="253" t="s">
        <v>660</v>
      </c>
      <c r="E34" s="254" t="s">
        <v>661</v>
      </c>
      <c r="F34" s="288" t="s">
        <v>662</v>
      </c>
      <c r="G34" s="256" t="s">
        <v>655</v>
      </c>
      <c r="H34" s="289" t="s">
        <v>656</v>
      </c>
      <c r="I34" s="256"/>
      <c r="J34" s="257"/>
      <c r="K34" s="290">
        <v>11.55</v>
      </c>
      <c r="L34" s="259">
        <v>0.4</v>
      </c>
      <c r="M34" s="260">
        <v>0.16200000000000001</v>
      </c>
      <c r="N34" s="291"/>
      <c r="O34" s="259"/>
      <c r="P34" s="260"/>
      <c r="Q34" s="263" t="str">
        <f t="shared" si="3"/>
        <v>II A</v>
      </c>
      <c r="R34" s="256" t="s">
        <v>663</v>
      </c>
      <c r="S34" s="292" t="s">
        <v>923</v>
      </c>
      <c r="T34" s="92"/>
      <c r="U34" s="92"/>
    </row>
    <row r="35" spans="1:21" ht="13.8">
      <c r="A35" s="251" t="s">
        <v>856</v>
      </c>
      <c r="B35" s="251"/>
      <c r="C35" s="252"/>
      <c r="D35" s="253" t="s">
        <v>924</v>
      </c>
      <c r="E35" s="254" t="s">
        <v>294</v>
      </c>
      <c r="F35" s="288" t="s">
        <v>925</v>
      </c>
      <c r="G35" s="256" t="s">
        <v>188</v>
      </c>
      <c r="H35" s="289" t="s">
        <v>88</v>
      </c>
      <c r="I35" s="256" t="s">
        <v>140</v>
      </c>
      <c r="J35" s="257" t="s">
        <v>23</v>
      </c>
      <c r="K35" s="290">
        <v>11.61</v>
      </c>
      <c r="L35" s="259">
        <v>0.4</v>
      </c>
      <c r="M35" s="260">
        <v>0.183</v>
      </c>
      <c r="N35" s="291"/>
      <c r="O35" s="259"/>
      <c r="P35" s="260"/>
      <c r="Q35" s="263" t="str">
        <f t="shared" si="3"/>
        <v>II A</v>
      </c>
      <c r="R35" s="256" t="s">
        <v>926</v>
      </c>
      <c r="S35" s="292" t="s">
        <v>927</v>
      </c>
      <c r="T35" s="92"/>
      <c r="U35" s="92"/>
    </row>
    <row r="36" spans="1:21" ht="13.8">
      <c r="A36" s="251" t="s">
        <v>861</v>
      </c>
      <c r="B36" s="251"/>
      <c r="C36" s="252"/>
      <c r="D36" s="253" t="s">
        <v>744</v>
      </c>
      <c r="E36" s="254" t="s">
        <v>745</v>
      </c>
      <c r="F36" s="288" t="s">
        <v>171</v>
      </c>
      <c r="G36" s="256" t="s">
        <v>224</v>
      </c>
      <c r="H36" s="289" t="s">
        <v>223</v>
      </c>
      <c r="I36" s="256" t="s">
        <v>222</v>
      </c>
      <c r="J36" s="257"/>
      <c r="K36" s="290">
        <v>12.03</v>
      </c>
      <c r="L36" s="259">
        <v>0.4</v>
      </c>
      <c r="M36" s="260">
        <v>0.17399999999999999</v>
      </c>
      <c r="N36" s="291"/>
      <c r="O36" s="259"/>
      <c r="P36" s="260"/>
      <c r="Q36" s="263" t="str">
        <f t="shared" si="3"/>
        <v>III A</v>
      </c>
      <c r="R36" s="256" t="s">
        <v>928</v>
      </c>
      <c r="S36" s="292" t="s">
        <v>929</v>
      </c>
      <c r="T36" s="92"/>
      <c r="U36" s="92"/>
    </row>
    <row r="37" spans="1:21" ht="13.8">
      <c r="A37" s="251" t="s">
        <v>865</v>
      </c>
      <c r="B37" s="251"/>
      <c r="C37" s="252"/>
      <c r="D37" s="253" t="s">
        <v>930</v>
      </c>
      <c r="E37" s="254" t="s">
        <v>931</v>
      </c>
      <c r="F37" s="288" t="s">
        <v>932</v>
      </c>
      <c r="G37" s="256" t="s">
        <v>35</v>
      </c>
      <c r="H37" s="289" t="s">
        <v>36</v>
      </c>
      <c r="I37" s="256" t="s">
        <v>197</v>
      </c>
      <c r="J37" s="257"/>
      <c r="K37" s="290">
        <v>12.41</v>
      </c>
      <c r="L37" s="259">
        <v>0.4</v>
      </c>
      <c r="M37" s="260">
        <v>0.19400000000000001</v>
      </c>
      <c r="N37" s="291"/>
      <c r="O37" s="259"/>
      <c r="P37" s="260"/>
      <c r="Q37" s="263" t="str">
        <f t="shared" si="3"/>
        <v>III A</v>
      </c>
      <c r="R37" s="256" t="s">
        <v>350</v>
      </c>
      <c r="S37" s="292" t="s">
        <v>167</v>
      </c>
      <c r="T37" s="92"/>
      <c r="U37" s="92"/>
    </row>
    <row r="38" spans="1:21" ht="13.8">
      <c r="A38" s="251" t="s">
        <v>870</v>
      </c>
      <c r="B38" s="251"/>
      <c r="C38" s="252"/>
      <c r="D38" s="253" t="s">
        <v>471</v>
      </c>
      <c r="E38" s="254" t="s">
        <v>564</v>
      </c>
      <c r="F38" s="288" t="s">
        <v>826</v>
      </c>
      <c r="G38" s="256" t="s">
        <v>50</v>
      </c>
      <c r="H38" s="289" t="s">
        <v>51</v>
      </c>
      <c r="I38" s="256" t="s">
        <v>52</v>
      </c>
      <c r="J38" s="257"/>
      <c r="K38" s="290">
        <v>12.49</v>
      </c>
      <c r="L38" s="259">
        <v>0.4</v>
      </c>
      <c r="M38" s="260">
        <v>0.186</v>
      </c>
      <c r="N38" s="291"/>
      <c r="O38" s="259"/>
      <c r="P38" s="260"/>
      <c r="Q38" s="263" t="str">
        <f t="shared" si="3"/>
        <v>III A</v>
      </c>
      <c r="R38" s="256" t="s">
        <v>566</v>
      </c>
      <c r="S38" s="292" t="s">
        <v>167</v>
      </c>
      <c r="T38" s="264" t="s">
        <v>933</v>
      </c>
      <c r="U38" s="92"/>
    </row>
    <row r="39" spans="1:21" ht="13.8">
      <c r="A39" s="251" t="s">
        <v>876</v>
      </c>
      <c r="B39" s="251"/>
      <c r="C39" s="252"/>
      <c r="D39" s="253" t="s">
        <v>934</v>
      </c>
      <c r="E39" s="254" t="s">
        <v>935</v>
      </c>
      <c r="F39" s="288" t="s">
        <v>936</v>
      </c>
      <c r="G39" s="256" t="s">
        <v>453</v>
      </c>
      <c r="H39" s="289" t="s">
        <v>454</v>
      </c>
      <c r="I39" s="256" t="s">
        <v>455</v>
      </c>
      <c r="J39" s="257"/>
      <c r="K39" s="290">
        <v>12.74</v>
      </c>
      <c r="L39" s="259">
        <v>0.4</v>
      </c>
      <c r="M39" s="260">
        <v>0.20300000000000001</v>
      </c>
      <c r="N39" s="291"/>
      <c r="O39" s="259"/>
      <c r="P39" s="260"/>
      <c r="Q39" s="263" t="str">
        <f t="shared" si="3"/>
        <v>III A</v>
      </c>
      <c r="R39" s="256" t="s">
        <v>817</v>
      </c>
      <c r="S39" s="292" t="s">
        <v>937</v>
      </c>
      <c r="T39" s="92"/>
      <c r="U39" s="9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3"/>
  <sheetViews>
    <sheetView workbookViewId="0">
      <selection activeCell="A4" sqref="A4"/>
    </sheetView>
  </sheetViews>
  <sheetFormatPr defaultColWidth="9.109375" defaultRowHeight="13.2"/>
  <cols>
    <col min="1" max="1" width="5.109375" style="64" customWidth="1"/>
    <col min="2" max="2" width="4.33203125" style="9" customWidth="1"/>
    <col min="3" max="3" width="4.6640625" style="64" hidden="1" customWidth="1"/>
    <col min="4" max="4" width="9.6640625" style="66" customWidth="1"/>
    <col min="5" max="5" width="13.6640625" style="66" customWidth="1"/>
    <col min="6" max="6" width="9.6640625" style="66" customWidth="1"/>
    <col min="7" max="7" width="9" style="66" customWidth="1"/>
    <col min="8" max="8" width="6.33203125" style="66" customWidth="1"/>
    <col min="9" max="9" width="8.6640625" style="66" customWidth="1"/>
    <col min="10" max="10" width="5.33203125" style="66" customWidth="1"/>
    <col min="11" max="14" width="4.6640625" style="64" customWidth="1"/>
    <col min="15" max="19" width="4.6640625" style="64" hidden="1" customWidth="1"/>
    <col min="20" max="20" width="4.88671875" style="66" customWidth="1"/>
    <col min="21" max="21" width="4.5546875" style="66" customWidth="1"/>
    <col min="22" max="22" width="14.88671875" style="89" customWidth="1"/>
    <col min="23" max="23" width="3" style="60" hidden="1" customWidth="1"/>
    <col min="24" max="16384" width="9.109375" style="66"/>
  </cols>
  <sheetData>
    <row r="1" spans="1:34" s="57" customFormat="1" ht="21">
      <c r="A1" s="48" t="s">
        <v>17</v>
      </c>
      <c r="B1" s="45"/>
      <c r="C1" s="56"/>
      <c r="F1" s="58"/>
      <c r="G1" s="58"/>
      <c r="H1" s="58"/>
      <c r="I1" s="58"/>
      <c r="V1" s="5"/>
      <c r="W1" s="60"/>
    </row>
    <row r="2" spans="1:34" s="57" customFormat="1" ht="17.399999999999999">
      <c r="A2" s="203" t="s">
        <v>61</v>
      </c>
      <c r="B2" s="6"/>
      <c r="C2" s="61"/>
      <c r="F2" s="58"/>
      <c r="G2" s="58"/>
      <c r="H2" s="58"/>
      <c r="I2" s="58"/>
      <c r="V2" s="8" t="s">
        <v>14</v>
      </c>
      <c r="W2" s="62"/>
    </row>
    <row r="3" spans="1:34" s="57" customFormat="1" ht="15" customHeight="1">
      <c r="A3" s="63"/>
      <c r="B3" s="9"/>
      <c r="C3" s="63"/>
      <c r="F3" s="58"/>
      <c r="G3" s="58"/>
      <c r="H3" s="58"/>
      <c r="I3" s="58"/>
      <c r="V3" s="16" t="s">
        <v>1092</v>
      </c>
      <c r="W3" s="60"/>
    </row>
    <row r="4" spans="1:34" ht="17.399999999999999">
      <c r="B4" s="11"/>
      <c r="D4" s="65" t="s">
        <v>1119</v>
      </c>
      <c r="K4" s="67"/>
      <c r="L4" s="67"/>
      <c r="M4" s="67"/>
      <c r="N4" s="67"/>
      <c r="O4" s="67"/>
      <c r="P4" s="67"/>
      <c r="Q4" s="67"/>
      <c r="R4" s="67"/>
      <c r="S4" s="67"/>
      <c r="V4" s="68"/>
    </row>
    <row r="5" spans="1:34" ht="6" customHeight="1">
      <c r="B5" s="11"/>
      <c r="D5" s="65"/>
      <c r="K5" s="67"/>
      <c r="L5" s="67"/>
      <c r="M5" s="67"/>
      <c r="N5" s="67"/>
      <c r="O5" s="67"/>
      <c r="P5" s="67"/>
      <c r="Q5" s="67"/>
      <c r="R5" s="67"/>
      <c r="S5" s="67"/>
      <c r="V5" s="68"/>
    </row>
    <row r="6" spans="1:34" s="71" customFormat="1" ht="13.8" thickBot="1">
      <c r="A6" s="69"/>
      <c r="B6" s="9"/>
      <c r="C6" s="69"/>
      <c r="D6" s="70"/>
      <c r="K6" s="69"/>
      <c r="L6" s="69"/>
      <c r="M6" s="69"/>
      <c r="N6" s="69"/>
      <c r="O6" s="69"/>
      <c r="P6" s="69"/>
      <c r="Q6" s="69"/>
      <c r="R6" s="69"/>
      <c r="S6" s="69"/>
      <c r="W6" s="60"/>
    </row>
    <row r="7" spans="1:34" s="78" customFormat="1" ht="21" customHeight="1" thickBot="1">
      <c r="A7" s="415" t="s">
        <v>60</v>
      </c>
      <c r="B7" s="205" t="s">
        <v>16</v>
      </c>
      <c r="C7" s="416" t="s">
        <v>2</v>
      </c>
      <c r="D7" s="417" t="s">
        <v>3</v>
      </c>
      <c r="E7" s="418" t="s">
        <v>4</v>
      </c>
      <c r="F7" s="211" t="s">
        <v>5</v>
      </c>
      <c r="G7" s="211" t="s">
        <v>6</v>
      </c>
      <c r="H7" s="211" t="s">
        <v>7</v>
      </c>
      <c r="I7" s="211" t="s">
        <v>8</v>
      </c>
      <c r="J7" s="211" t="s">
        <v>9</v>
      </c>
      <c r="K7" s="419" t="s">
        <v>1120</v>
      </c>
      <c r="L7" s="419" t="s">
        <v>1121</v>
      </c>
      <c r="M7" s="419" t="s">
        <v>1122</v>
      </c>
      <c r="N7" s="419" t="s">
        <v>1123</v>
      </c>
      <c r="O7" s="419"/>
      <c r="P7" s="419"/>
      <c r="Q7" s="419"/>
      <c r="R7" s="419"/>
      <c r="S7" s="419"/>
      <c r="T7" s="211" t="s">
        <v>11</v>
      </c>
      <c r="U7" s="211" t="s">
        <v>12</v>
      </c>
      <c r="V7" s="420" t="s">
        <v>13</v>
      </c>
      <c r="W7" s="60"/>
    </row>
    <row r="8" spans="1:34" ht="18" customHeight="1">
      <c r="A8" s="421">
        <v>1</v>
      </c>
      <c r="B8" s="421">
        <v>1</v>
      </c>
      <c r="C8" s="422"/>
      <c r="D8" s="265" t="s">
        <v>1124</v>
      </c>
      <c r="E8" s="266" t="s">
        <v>1125</v>
      </c>
      <c r="F8" s="423" t="s">
        <v>42</v>
      </c>
      <c r="G8" s="268" t="s">
        <v>145</v>
      </c>
      <c r="H8" s="424" t="s">
        <v>22</v>
      </c>
      <c r="I8" s="268"/>
      <c r="J8" s="425">
        <v>18</v>
      </c>
      <c r="K8" s="426" t="s">
        <v>132</v>
      </c>
      <c r="L8" s="426" t="s">
        <v>132</v>
      </c>
      <c r="M8" s="426" t="s">
        <v>132</v>
      </c>
      <c r="N8" s="426" t="s">
        <v>134</v>
      </c>
      <c r="O8" s="426"/>
      <c r="P8" s="426"/>
      <c r="Q8" s="426"/>
      <c r="R8" s="426"/>
      <c r="S8" s="426"/>
      <c r="T8" s="427">
        <v>2.8</v>
      </c>
      <c r="U8" s="428" t="str">
        <f>IF(ISBLANK(T8),"",IF(T8&lt;2.4,"",IF(T8&gt;=4.1,"TSM",IF(T8&gt;=3.82,"SM",IF(T8&gt;=3.48,"KSM",IF(T8&gt;=3.1,"I A",IF(T8&gt;=2.7,"II A",IF(T8&gt;=2.4,"III A"))))))))</f>
        <v>II A</v>
      </c>
      <c r="V8" s="424" t="s">
        <v>1126</v>
      </c>
      <c r="W8" s="62" t="s">
        <v>1127</v>
      </c>
    </row>
    <row r="9" spans="1:34" ht="18" customHeight="1">
      <c r="A9" s="421">
        <v>2</v>
      </c>
      <c r="B9" s="421">
        <v>2</v>
      </c>
      <c r="C9" s="422"/>
      <c r="D9" s="265" t="s">
        <v>169</v>
      </c>
      <c r="E9" s="266" t="s">
        <v>1128</v>
      </c>
      <c r="F9" s="423" t="s">
        <v>1129</v>
      </c>
      <c r="G9" s="268" t="s">
        <v>145</v>
      </c>
      <c r="H9" s="424" t="s">
        <v>22</v>
      </c>
      <c r="I9" s="268" t="s">
        <v>29</v>
      </c>
      <c r="J9" s="425">
        <v>14</v>
      </c>
      <c r="K9" s="426"/>
      <c r="L9" s="426" t="s">
        <v>132</v>
      </c>
      <c r="M9" s="426" t="s">
        <v>147</v>
      </c>
      <c r="N9" s="426" t="s">
        <v>134</v>
      </c>
      <c r="O9" s="426"/>
      <c r="P9" s="426"/>
      <c r="Q9" s="426"/>
      <c r="R9" s="426"/>
      <c r="S9" s="426"/>
      <c r="T9" s="427">
        <v>2.8</v>
      </c>
      <c r="U9" s="428" t="str">
        <f>IF(ISBLANK(T9),"",IF(T9&lt;2.4,"",IF(T9&gt;=4.1,"TSM",IF(T9&gt;=3.82,"SM",IF(T9&gt;=3.48,"KSM",IF(T9&gt;=3.1,"I A",IF(T9&gt;=2.7,"II A",IF(T9&gt;=2.4,"III A"))))))))</f>
        <v>II A</v>
      </c>
      <c r="V9" s="424" t="s">
        <v>30</v>
      </c>
      <c r="W9" s="62" t="s">
        <v>1123</v>
      </c>
    </row>
    <row r="10" spans="1:34" ht="18" customHeight="1">
      <c r="A10" s="421">
        <v>3</v>
      </c>
      <c r="B10" s="421">
        <v>3</v>
      </c>
      <c r="C10" s="422"/>
      <c r="D10" s="265" t="s">
        <v>1130</v>
      </c>
      <c r="E10" s="266" t="s">
        <v>1131</v>
      </c>
      <c r="F10" s="423" t="s">
        <v>1132</v>
      </c>
      <c r="G10" s="268" t="s">
        <v>188</v>
      </c>
      <c r="H10" s="424" t="s">
        <v>88</v>
      </c>
      <c r="I10" s="268" t="s">
        <v>89</v>
      </c>
      <c r="J10" s="425" t="s">
        <v>23</v>
      </c>
      <c r="K10" s="426" t="s">
        <v>147</v>
      </c>
      <c r="L10" s="426" t="s">
        <v>134</v>
      </c>
      <c r="M10" s="426"/>
      <c r="N10" s="426"/>
      <c r="O10" s="426"/>
      <c r="P10" s="426"/>
      <c r="Q10" s="426"/>
      <c r="R10" s="426"/>
      <c r="S10" s="426"/>
      <c r="T10" s="427">
        <v>2.4</v>
      </c>
      <c r="U10" s="428" t="str">
        <f>IF(ISBLANK(T10),"",IF(T10&lt;2.4,"",IF(T10&gt;=4.1,"TSM",IF(T10&gt;=3.82,"SM",IF(T10&gt;=3.48,"KSM",IF(T10&gt;=3.1,"I A",IF(T10&gt;=2.7,"II A",IF(T10&gt;=2.4,"III A"))))))))</f>
        <v>III A</v>
      </c>
      <c r="V10" s="424" t="s">
        <v>90</v>
      </c>
      <c r="W10" s="62" t="s">
        <v>1120</v>
      </c>
    </row>
    <row r="11" spans="1:34" ht="18" customHeight="1">
      <c r="A11" s="421"/>
      <c r="B11" s="251"/>
      <c r="C11" s="422"/>
      <c r="D11" s="265" t="s">
        <v>766</v>
      </c>
      <c r="E11" s="266" t="s">
        <v>767</v>
      </c>
      <c r="F11" s="423" t="s">
        <v>768</v>
      </c>
      <c r="G11" s="268" t="s">
        <v>73</v>
      </c>
      <c r="H11" s="424"/>
      <c r="I11" s="268"/>
      <c r="J11" s="425"/>
      <c r="K11" s="426"/>
      <c r="L11" s="426"/>
      <c r="M11" s="426"/>
      <c r="N11" s="426"/>
      <c r="O11" s="426"/>
      <c r="P11" s="426"/>
      <c r="Q11" s="426"/>
      <c r="R11" s="426"/>
      <c r="S11" s="426"/>
      <c r="T11" s="427" t="s">
        <v>115</v>
      </c>
      <c r="U11" s="428"/>
      <c r="V11" s="424"/>
      <c r="W11" s="62"/>
    </row>
    <row r="12" spans="1:34">
      <c r="K12" s="66"/>
      <c r="L12" s="66"/>
      <c r="M12" s="66"/>
      <c r="N12" s="66"/>
      <c r="O12" s="66"/>
      <c r="P12" s="66"/>
      <c r="Q12" s="66"/>
      <c r="R12" s="66"/>
      <c r="S12" s="66"/>
      <c r="V12" s="64"/>
      <c r="W12" s="64"/>
      <c r="X12" s="64"/>
      <c r="Y12" s="64"/>
      <c r="Z12" s="64"/>
      <c r="AA12" s="64"/>
      <c r="AB12" s="64"/>
      <c r="AC12" s="64"/>
      <c r="AD12" s="64"/>
      <c r="AG12" s="89"/>
      <c r="AH12" s="60"/>
    </row>
    <row r="13" spans="1:34">
      <c r="K13" s="66"/>
      <c r="L13" s="66"/>
      <c r="M13" s="66"/>
      <c r="N13" s="66"/>
      <c r="O13" s="66"/>
      <c r="P13" s="66"/>
      <c r="Q13" s="66"/>
      <c r="R13" s="66"/>
      <c r="S13" s="66"/>
      <c r="V13" s="64"/>
      <c r="W13" s="64"/>
      <c r="X13" s="64"/>
      <c r="Y13" s="64"/>
      <c r="Z13" s="64"/>
      <c r="AA13" s="64"/>
      <c r="AB13" s="64"/>
      <c r="AC13" s="64"/>
      <c r="AD13" s="64"/>
      <c r="AG13" s="89"/>
      <c r="AH13" s="60"/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1"/>
  <sheetViews>
    <sheetView workbookViewId="0">
      <selection activeCell="A4" sqref="A4"/>
    </sheetView>
  </sheetViews>
  <sheetFormatPr defaultColWidth="9.109375" defaultRowHeight="13.2"/>
  <cols>
    <col min="1" max="1" width="5.109375" style="64" customWidth="1"/>
    <col min="2" max="2" width="4.33203125" style="9" hidden="1" customWidth="1"/>
    <col min="3" max="3" width="4.6640625" style="64" hidden="1" customWidth="1"/>
    <col min="4" max="4" width="9.6640625" style="66" customWidth="1"/>
    <col min="5" max="5" width="11.33203125" style="66" customWidth="1"/>
    <col min="6" max="6" width="8.109375" style="66" customWidth="1"/>
    <col min="7" max="7" width="11.88671875" style="66" customWidth="1"/>
    <col min="8" max="8" width="7.6640625" style="66" customWidth="1"/>
    <col min="9" max="9" width="9.109375" style="66" customWidth="1"/>
    <col min="10" max="10" width="5.33203125" style="66" customWidth="1"/>
    <col min="11" max="16" width="4.77734375" style="64" customWidth="1"/>
    <col min="17" max="17" width="4.77734375" style="64" hidden="1" customWidth="1"/>
    <col min="18" max="19" width="3.6640625" style="64" hidden="1" customWidth="1"/>
    <col min="20" max="21" width="4.6640625" style="64" hidden="1" customWidth="1"/>
    <col min="22" max="22" width="4.88671875" style="66" customWidth="1"/>
    <col min="23" max="23" width="4.5546875" style="66" customWidth="1"/>
    <col min="24" max="24" width="18.109375" style="89" customWidth="1"/>
    <col min="25" max="25" width="3" style="60" hidden="1" customWidth="1"/>
    <col min="26" max="16384" width="9.109375" style="66"/>
  </cols>
  <sheetData>
    <row r="1" spans="1:25" s="57" customFormat="1" ht="21">
      <c r="A1" s="48" t="s">
        <v>17</v>
      </c>
      <c r="B1" s="45"/>
      <c r="C1" s="56"/>
      <c r="F1" s="58"/>
      <c r="G1" s="58"/>
      <c r="H1" s="58"/>
      <c r="I1" s="58"/>
      <c r="X1" s="5"/>
      <c r="Y1" s="60"/>
    </row>
    <row r="2" spans="1:25" s="57" customFormat="1" ht="17.399999999999999">
      <c r="A2" s="203"/>
      <c r="B2" s="6"/>
      <c r="C2" s="61"/>
      <c r="F2" s="58"/>
      <c r="G2" s="58"/>
      <c r="H2" s="58"/>
      <c r="I2" s="58"/>
      <c r="X2" s="8" t="s">
        <v>14</v>
      </c>
      <c r="Y2" s="62"/>
    </row>
    <row r="3" spans="1:25" s="57" customFormat="1" ht="15" customHeight="1">
      <c r="A3" s="63"/>
      <c r="B3" s="9"/>
      <c r="C3" s="63"/>
      <c r="F3" s="58"/>
      <c r="G3" s="58"/>
      <c r="H3" s="58"/>
      <c r="I3" s="58"/>
      <c r="X3" s="16" t="s">
        <v>1092</v>
      </c>
      <c r="Y3" s="60"/>
    </row>
    <row r="4" spans="1:25" ht="17.399999999999999">
      <c r="B4" s="11"/>
      <c r="D4" s="65" t="s">
        <v>1267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X4" s="68"/>
    </row>
    <row r="5" spans="1:25" ht="6" customHeight="1">
      <c r="B5" s="11"/>
      <c r="D5" s="6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X5" s="68"/>
    </row>
    <row r="6" spans="1:25" s="71" customFormat="1" ht="13.8" thickBot="1">
      <c r="A6" s="69"/>
      <c r="B6" s="9"/>
      <c r="C6" s="69"/>
      <c r="D6" s="70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Y6" s="60"/>
    </row>
    <row r="7" spans="1:25" s="78" customFormat="1" ht="21" customHeight="1" thickBot="1">
      <c r="A7" s="415" t="s">
        <v>60</v>
      </c>
      <c r="B7" s="205" t="s">
        <v>16</v>
      </c>
      <c r="C7" s="416" t="s">
        <v>2</v>
      </c>
      <c r="D7" s="417" t="s">
        <v>3</v>
      </c>
      <c r="E7" s="418" t="s">
        <v>4</v>
      </c>
      <c r="F7" s="211" t="s">
        <v>5</v>
      </c>
      <c r="G7" s="211" t="s">
        <v>6</v>
      </c>
      <c r="H7" s="211" t="s">
        <v>7</v>
      </c>
      <c r="I7" s="211" t="s">
        <v>8</v>
      </c>
      <c r="J7" s="211" t="s">
        <v>9</v>
      </c>
      <c r="K7" s="419" t="s">
        <v>1123</v>
      </c>
      <c r="L7" s="471" t="s">
        <v>1268</v>
      </c>
      <c r="M7" s="471" t="s">
        <v>1269</v>
      </c>
      <c r="N7" s="471" t="s">
        <v>1270</v>
      </c>
      <c r="O7" s="471" t="s">
        <v>1271</v>
      </c>
      <c r="P7" s="471" t="s">
        <v>1272</v>
      </c>
      <c r="Q7" s="471"/>
      <c r="R7" s="471"/>
      <c r="S7" s="471"/>
      <c r="T7" s="471"/>
      <c r="U7" s="471"/>
      <c r="V7" s="211" t="s">
        <v>11</v>
      </c>
      <c r="W7" s="211" t="s">
        <v>12</v>
      </c>
      <c r="X7" s="420" t="s">
        <v>13</v>
      </c>
      <c r="Y7" s="60"/>
    </row>
    <row r="8" spans="1:25" ht="18" customHeight="1">
      <c r="A8" s="421">
        <v>1</v>
      </c>
      <c r="B8" s="251"/>
      <c r="C8" s="422"/>
      <c r="D8" s="265" t="s">
        <v>84</v>
      </c>
      <c r="E8" s="266" t="s">
        <v>85</v>
      </c>
      <c r="F8" s="423" t="s">
        <v>86</v>
      </c>
      <c r="G8" s="268" t="s">
        <v>87</v>
      </c>
      <c r="H8" s="424" t="s">
        <v>88</v>
      </c>
      <c r="I8" s="268" t="s">
        <v>89</v>
      </c>
      <c r="J8" s="472">
        <v>18</v>
      </c>
      <c r="K8" s="426" t="s">
        <v>132</v>
      </c>
      <c r="L8" s="426" t="s">
        <v>132</v>
      </c>
      <c r="M8" s="426" t="s">
        <v>147</v>
      </c>
      <c r="N8" s="426" t="s">
        <v>132</v>
      </c>
      <c r="O8" s="426" t="s">
        <v>147</v>
      </c>
      <c r="P8" s="426" t="s">
        <v>134</v>
      </c>
      <c r="Q8" s="426"/>
      <c r="R8" s="426"/>
      <c r="S8" s="426"/>
      <c r="T8" s="426"/>
      <c r="U8" s="426"/>
      <c r="V8" s="427">
        <v>3.81</v>
      </c>
      <c r="W8" s="428" t="str">
        <f>IF(ISBLANK(V8),"",IF(V8&lt;3.05,"",IF(V8&gt;=5.55,"TSM",IF(V8&gt;=5.1,"SM",IF(V8&gt;=4.6,"KSM",IF(V8&gt;=4.1,"I A",IF(V8&gt;=3.5,"II A",IF(V8&gt;=3.05,"III A"))))))))</f>
        <v>II A</v>
      </c>
      <c r="X8" s="424" t="s">
        <v>90</v>
      </c>
      <c r="Y8" s="62" t="s">
        <v>1273</v>
      </c>
    </row>
    <row r="9" spans="1:25" ht="18" customHeight="1">
      <c r="A9" s="421">
        <v>2</v>
      </c>
      <c r="B9" s="251"/>
      <c r="C9" s="422"/>
      <c r="D9" s="265" t="s">
        <v>275</v>
      </c>
      <c r="E9" s="266" t="s">
        <v>1274</v>
      </c>
      <c r="F9" s="423" t="s">
        <v>1275</v>
      </c>
      <c r="G9" s="268" t="s">
        <v>145</v>
      </c>
      <c r="H9" s="424" t="s">
        <v>22</v>
      </c>
      <c r="I9" s="268" t="s">
        <v>29</v>
      </c>
      <c r="J9" s="472">
        <v>14</v>
      </c>
      <c r="K9" s="426"/>
      <c r="L9" s="426" t="s">
        <v>132</v>
      </c>
      <c r="M9" s="426" t="s">
        <v>132</v>
      </c>
      <c r="N9" s="426" t="s">
        <v>133</v>
      </c>
      <c r="O9" s="426" t="s">
        <v>134</v>
      </c>
      <c r="P9" s="426"/>
      <c r="Q9" s="426"/>
      <c r="R9" s="426"/>
      <c r="S9" s="426"/>
      <c r="T9" s="426"/>
      <c r="U9" s="426"/>
      <c r="V9" s="427">
        <v>3.6</v>
      </c>
      <c r="W9" s="428" t="str">
        <f>IF(ISBLANK(V9),"",IF(V9&lt;3.05,"",IF(V9&gt;=5.55,"TSM",IF(V9&gt;=5.1,"SM",IF(V9&gt;=4.6,"KSM",IF(V9&gt;=4.1,"I A",IF(V9&gt;=3.5,"II A",IF(V9&gt;=3.05,"III A"))))))))</f>
        <v>II A</v>
      </c>
      <c r="X9" s="424" t="s">
        <v>1276</v>
      </c>
      <c r="Y9" s="62" t="s">
        <v>1277</v>
      </c>
    </row>
    <row r="10" spans="1:25" ht="18" customHeight="1">
      <c r="A10" s="421">
        <v>3</v>
      </c>
      <c r="B10" s="251"/>
      <c r="C10" s="422"/>
      <c r="D10" s="265" t="s">
        <v>293</v>
      </c>
      <c r="E10" s="266" t="s">
        <v>1278</v>
      </c>
      <c r="F10" s="423" t="s">
        <v>1279</v>
      </c>
      <c r="G10" s="268" t="s">
        <v>188</v>
      </c>
      <c r="H10" s="424" t="s">
        <v>88</v>
      </c>
      <c r="I10" s="268"/>
      <c r="J10" s="472" t="s">
        <v>23</v>
      </c>
      <c r="K10" s="426"/>
      <c r="L10" s="426"/>
      <c r="M10" s="426" t="s">
        <v>132</v>
      </c>
      <c r="N10" s="426" t="s">
        <v>1280</v>
      </c>
      <c r="O10" s="426" t="s">
        <v>1281</v>
      </c>
      <c r="P10" s="426"/>
      <c r="Q10" s="426"/>
      <c r="R10" s="426"/>
      <c r="S10" s="426"/>
      <c r="T10" s="426"/>
      <c r="U10" s="426"/>
      <c r="V10" s="427">
        <v>3.4</v>
      </c>
      <c r="W10" s="428" t="str">
        <f>IF(ISBLANK(V10),"",IF(V10&lt;3.05,"",IF(V10&gt;=5.55,"TSM",IF(V10&gt;=5.1,"SM",IF(V10&gt;=4.6,"KSM",IF(V10&gt;=4.1,"I A",IF(V10&gt;=3.5,"II A",IF(V10&gt;=3.05,"III A"))))))))</f>
        <v>III A</v>
      </c>
      <c r="X10" s="424" t="s">
        <v>1282</v>
      </c>
      <c r="Y10" s="62"/>
    </row>
    <row r="11" spans="1:25" ht="18" customHeight="1">
      <c r="A11" s="421">
        <v>4</v>
      </c>
      <c r="B11" s="251"/>
      <c r="C11" s="422"/>
      <c r="D11" s="265" t="s">
        <v>897</v>
      </c>
      <c r="E11" s="266" t="s">
        <v>1283</v>
      </c>
      <c r="F11" s="423" t="s">
        <v>1284</v>
      </c>
      <c r="G11" s="268" t="s">
        <v>145</v>
      </c>
      <c r="H11" s="424" t="s">
        <v>22</v>
      </c>
      <c r="I11" s="268" t="s">
        <v>646</v>
      </c>
      <c r="J11" s="472">
        <v>11</v>
      </c>
      <c r="K11" s="426" t="s">
        <v>147</v>
      </c>
      <c r="L11" s="426" t="s">
        <v>134</v>
      </c>
      <c r="M11" s="426"/>
      <c r="N11" s="426"/>
      <c r="O11" s="426"/>
      <c r="P11" s="426"/>
      <c r="Q11" s="426"/>
      <c r="R11" s="426"/>
      <c r="S11" s="426"/>
      <c r="T11" s="426"/>
      <c r="U11" s="426"/>
      <c r="V11" s="427">
        <v>3</v>
      </c>
      <c r="W11" s="428" t="str">
        <f>IF(ISBLANK(V11),"",IF(V11&lt;3.05,"",IF(V11&gt;=5.55,"TSM",IF(V11&gt;=5.1,"SM",IF(V11&gt;=4.6,"KSM",IF(V11&gt;=4.1,"I A",IF(V11&gt;=3.5,"II A",IF(V11&gt;=3.05,"III A"))))))))</f>
        <v/>
      </c>
      <c r="X11" s="424" t="s">
        <v>1126</v>
      </c>
      <c r="Y11" s="62" t="s">
        <v>1285</v>
      </c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5"/>
  <sheetViews>
    <sheetView showZeros="0" workbookViewId="0">
      <selection activeCell="A3" sqref="A3"/>
    </sheetView>
  </sheetViews>
  <sheetFormatPr defaultColWidth="9.109375" defaultRowHeight="13.2"/>
  <cols>
    <col min="1" max="1" width="5.109375" style="9" customWidth="1"/>
    <col min="2" max="2" width="4.109375" style="9" hidden="1" customWidth="1"/>
    <col min="3" max="3" width="3.77734375" style="3" hidden="1" customWidth="1"/>
    <col min="4" max="4" width="12.44140625" style="3" customWidth="1"/>
    <col min="5" max="5" width="13.6640625" style="3" customWidth="1"/>
    <col min="6" max="6" width="9.33203125" style="3" customWidth="1"/>
    <col min="7" max="7" width="11.77734375" style="3" customWidth="1"/>
    <col min="8" max="8" width="6.44140625" style="3" customWidth="1"/>
    <col min="9" max="9" width="11.33203125" style="3" customWidth="1"/>
    <col min="10" max="10" width="5.109375" style="44" customWidth="1"/>
    <col min="11" max="13" width="4.6640625" style="12" customWidth="1"/>
    <col min="14" max="14" width="3.109375" style="12" bestFit="1" customWidth="1"/>
    <col min="15" max="17" width="4.6640625" style="12" customWidth="1"/>
    <col min="18" max="18" width="5.44140625" style="12" customWidth="1"/>
    <col min="19" max="19" width="5.44140625" style="44" customWidth="1"/>
    <col min="20" max="20" width="16.109375" style="3" customWidth="1"/>
    <col min="21" max="21" width="3.109375" style="3" hidden="1" customWidth="1"/>
    <col min="22" max="22" width="2" style="3" customWidth="1"/>
    <col min="23" max="16384" width="9.109375" style="3"/>
  </cols>
  <sheetData>
    <row r="1" spans="1:34" ht="16.5" customHeight="1">
      <c r="A1" s="48" t="s">
        <v>17</v>
      </c>
      <c r="B1" s="138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25" customHeight="1">
      <c r="A2" s="327"/>
      <c r="B2" s="203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2.4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7.25" customHeight="1">
      <c r="A4" s="11"/>
      <c r="B4" s="11"/>
      <c r="C4" s="12"/>
      <c r="D4" s="13" t="s">
        <v>986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15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2.4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3.8" thickBot="1">
      <c r="A6" s="9"/>
      <c r="B6" s="9"/>
      <c r="F6" s="14"/>
      <c r="J6" s="18"/>
      <c r="K6" s="553" t="s">
        <v>1</v>
      </c>
      <c r="L6" s="554"/>
      <c r="M6" s="554"/>
      <c r="N6" s="554"/>
      <c r="O6" s="554"/>
      <c r="P6" s="554"/>
      <c r="Q6" s="555"/>
      <c r="R6" s="18"/>
      <c r="S6" s="18"/>
    </row>
    <row r="7" spans="1:34" s="30" customFormat="1" ht="15" customHeight="1" thickBot="1">
      <c r="A7" s="204" t="s">
        <v>60</v>
      </c>
      <c r="B7" s="205" t="s">
        <v>16</v>
      </c>
      <c r="C7" s="206" t="s">
        <v>2</v>
      </c>
      <c r="D7" s="207" t="s">
        <v>3</v>
      </c>
      <c r="E7" s="208" t="s">
        <v>4</v>
      </c>
      <c r="F7" s="209" t="s">
        <v>5</v>
      </c>
      <c r="G7" s="210" t="s">
        <v>6</v>
      </c>
      <c r="H7" s="211" t="s">
        <v>7</v>
      </c>
      <c r="I7" s="210" t="s">
        <v>8</v>
      </c>
      <c r="J7" s="210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12" t="s">
        <v>11</v>
      </c>
      <c r="S7" s="210" t="s">
        <v>12</v>
      </c>
      <c r="T7" s="210" t="s">
        <v>13</v>
      </c>
    </row>
    <row r="8" spans="1:34" s="17" customFormat="1" ht="15" customHeight="1">
      <c r="A8" s="213">
        <v>1</v>
      </c>
      <c r="B8" s="213"/>
      <c r="C8" s="213"/>
      <c r="D8" s="214" t="s">
        <v>253</v>
      </c>
      <c r="E8" s="215" t="s">
        <v>987</v>
      </c>
      <c r="F8" s="216" t="s">
        <v>988</v>
      </c>
      <c r="G8" s="217" t="s">
        <v>139</v>
      </c>
      <c r="H8" s="217" t="s">
        <v>88</v>
      </c>
      <c r="I8" s="218" t="s">
        <v>140</v>
      </c>
      <c r="J8" s="219">
        <v>18</v>
      </c>
      <c r="K8" s="220">
        <v>5.67</v>
      </c>
      <c r="L8" s="220">
        <v>5.64</v>
      </c>
      <c r="M8" s="220">
        <v>5.82</v>
      </c>
      <c r="N8" s="221">
        <v>8</v>
      </c>
      <c r="O8" s="220" t="s">
        <v>58</v>
      </c>
      <c r="P8" s="220">
        <v>4.2699999999999996</v>
      </c>
      <c r="Q8" s="220" t="s">
        <v>58</v>
      </c>
      <c r="R8" s="222">
        <f>MAX(K8:M8,O8:Q8)</f>
        <v>5.82</v>
      </c>
      <c r="S8" s="223" t="str">
        <f>IF(ISBLANK(R8),"",IF(R8&lt;4.6,"",IF(R8&gt;=6.62,"TSM",IF(R8&gt;=6.3,"SM",IF(R8&gt;=6,"KSM",IF(R8&gt;=5.6,"I A",IF(R8&gt;=5.15,"II A",IF(R8&gt;=4.6,"III A"))))))))</f>
        <v>I A</v>
      </c>
      <c r="T8" s="224" t="s">
        <v>166</v>
      </c>
      <c r="U8" s="328" t="s">
        <v>989</v>
      </c>
    </row>
    <row r="9" spans="1:34" s="116" customFormat="1" ht="10.199999999999999" customHeight="1">
      <c r="A9" s="226"/>
      <c r="B9" s="226"/>
      <c r="C9" s="227"/>
      <c r="D9" s="228"/>
      <c r="E9" s="229"/>
      <c r="F9" s="230"/>
      <c r="G9" s="231"/>
      <c r="H9" s="231"/>
      <c r="I9" s="232"/>
      <c r="J9" s="233"/>
      <c r="K9" s="234">
        <v>0</v>
      </c>
      <c r="L9" s="234">
        <v>0</v>
      </c>
      <c r="M9" s="234">
        <v>1</v>
      </c>
      <c r="N9" s="235"/>
      <c r="O9" s="234">
        <v>0.9</v>
      </c>
      <c r="P9" s="234">
        <v>0</v>
      </c>
      <c r="Q9" s="234">
        <v>0</v>
      </c>
      <c r="R9" s="236">
        <f>R8</f>
        <v>5.82</v>
      </c>
      <c r="S9" s="237"/>
      <c r="T9" s="238"/>
    </row>
    <row r="10" spans="1:34" s="17" customFormat="1" ht="15" customHeight="1">
      <c r="A10" s="213">
        <v>2</v>
      </c>
      <c r="B10" s="213"/>
      <c r="C10" s="213"/>
      <c r="D10" s="214" t="s">
        <v>990</v>
      </c>
      <c r="E10" s="215" t="s">
        <v>991</v>
      </c>
      <c r="F10" s="216" t="s">
        <v>992</v>
      </c>
      <c r="G10" s="217" t="s">
        <v>35</v>
      </c>
      <c r="H10" s="217" t="s">
        <v>198</v>
      </c>
      <c r="I10" s="218" t="s">
        <v>197</v>
      </c>
      <c r="J10" s="219">
        <v>14</v>
      </c>
      <c r="K10" s="220" t="s">
        <v>58</v>
      </c>
      <c r="L10" s="220">
        <v>5.0199999999999996</v>
      </c>
      <c r="M10" s="220">
        <v>5.63</v>
      </c>
      <c r="N10" s="221">
        <v>7</v>
      </c>
      <c r="O10" s="220">
        <v>5.79</v>
      </c>
      <c r="P10" s="220" t="s">
        <v>58</v>
      </c>
      <c r="Q10" s="220">
        <v>5.4</v>
      </c>
      <c r="R10" s="222">
        <f>MAX(K10:M10,O10:Q10)</f>
        <v>5.79</v>
      </c>
      <c r="S10" s="223" t="str">
        <f t="shared" ref="S10" si="0">IF(ISBLANK(R10),"",IF(R10&lt;4.6,"",IF(R10&gt;=6.62,"TSM",IF(R10&gt;=6.3,"SM",IF(R10&gt;=6,"KSM",IF(R10&gt;=5.6,"I A",IF(R10&gt;=5.15,"II A",IF(R10&gt;=4.6,"III A"))))))))</f>
        <v>I A</v>
      </c>
      <c r="T10" s="224" t="s">
        <v>775</v>
      </c>
      <c r="U10" s="328" t="s">
        <v>993</v>
      </c>
    </row>
    <row r="11" spans="1:34" s="116" customFormat="1" ht="10.199999999999999" customHeight="1">
      <c r="A11" s="226"/>
      <c r="B11" s="226"/>
      <c r="C11" s="227"/>
      <c r="D11" s="228"/>
      <c r="E11" s="229"/>
      <c r="F11" s="230"/>
      <c r="G11" s="231"/>
      <c r="H11" s="231"/>
      <c r="I11" s="232"/>
      <c r="J11" s="233"/>
      <c r="K11" s="234">
        <v>0</v>
      </c>
      <c r="L11" s="234">
        <v>0</v>
      </c>
      <c r="M11" s="234">
        <v>1.8</v>
      </c>
      <c r="N11" s="235"/>
      <c r="O11" s="234">
        <v>0.5</v>
      </c>
      <c r="P11" s="234">
        <v>0</v>
      </c>
      <c r="Q11" s="234">
        <v>0.7</v>
      </c>
      <c r="R11" s="236">
        <f>R10</f>
        <v>5.79</v>
      </c>
      <c r="S11" s="237"/>
      <c r="T11" s="238"/>
    </row>
    <row r="12" spans="1:34" s="17" customFormat="1" ht="15" customHeight="1">
      <c r="A12" s="213">
        <v>3</v>
      </c>
      <c r="B12" s="213"/>
      <c r="C12" s="213"/>
      <c r="D12" s="214" t="s">
        <v>994</v>
      </c>
      <c r="E12" s="215" t="s">
        <v>995</v>
      </c>
      <c r="F12" s="216" t="s">
        <v>996</v>
      </c>
      <c r="G12" s="217" t="s">
        <v>145</v>
      </c>
      <c r="H12" s="217" t="s">
        <v>22</v>
      </c>
      <c r="I12" s="218"/>
      <c r="J12" s="219">
        <v>11</v>
      </c>
      <c r="K12" s="220">
        <v>5.6</v>
      </c>
      <c r="L12" s="220">
        <v>5.6</v>
      </c>
      <c r="M12" s="220">
        <v>5.54</v>
      </c>
      <c r="N12" s="221">
        <v>6</v>
      </c>
      <c r="O12" s="220" t="s">
        <v>58</v>
      </c>
      <c r="P12" s="220">
        <v>4.28</v>
      </c>
      <c r="Q12" s="220" t="s">
        <v>58</v>
      </c>
      <c r="R12" s="222">
        <f>MAX(K12:M12,O12:Q12)</f>
        <v>5.6</v>
      </c>
      <c r="S12" s="223" t="str">
        <f t="shared" ref="S12" si="1">IF(ISBLANK(R12),"",IF(R12&lt;4.6,"",IF(R12&gt;=6.62,"TSM",IF(R12&gt;=6.3,"SM",IF(R12&gt;=6,"KSM",IF(R12&gt;=5.6,"I A",IF(R12&gt;=5.15,"II A",IF(R12&gt;=4.6,"III A"))))))))</f>
        <v>I A</v>
      </c>
      <c r="T12" s="224" t="s">
        <v>997</v>
      </c>
      <c r="U12" s="328" t="s">
        <v>998</v>
      </c>
    </row>
    <row r="13" spans="1:34" s="116" customFormat="1" ht="10.199999999999999" customHeight="1">
      <c r="A13" s="226"/>
      <c r="B13" s="226"/>
      <c r="C13" s="227"/>
      <c r="D13" s="228"/>
      <c r="E13" s="229"/>
      <c r="F13" s="230"/>
      <c r="G13" s="231"/>
      <c r="H13" s="231"/>
      <c r="I13" s="232"/>
      <c r="J13" s="233"/>
      <c r="K13" s="234">
        <v>0.3</v>
      </c>
      <c r="L13" s="234">
        <v>0</v>
      </c>
      <c r="M13" s="234">
        <v>1</v>
      </c>
      <c r="N13" s="235"/>
      <c r="O13" s="234">
        <v>0.4</v>
      </c>
      <c r="P13" s="234">
        <v>0.2</v>
      </c>
      <c r="Q13" s="234">
        <v>0</v>
      </c>
      <c r="R13" s="236">
        <f>R12</f>
        <v>5.6</v>
      </c>
      <c r="S13" s="237"/>
      <c r="T13" s="238"/>
    </row>
    <row r="14" spans="1:34" s="17" customFormat="1" ht="15" customHeight="1">
      <c r="A14" s="213">
        <v>4</v>
      </c>
      <c r="B14" s="213"/>
      <c r="C14" s="213"/>
      <c r="D14" s="214" t="s">
        <v>762</v>
      </c>
      <c r="E14" s="215" t="s">
        <v>763</v>
      </c>
      <c r="F14" s="216" t="s">
        <v>764</v>
      </c>
      <c r="G14" s="217" t="s">
        <v>145</v>
      </c>
      <c r="H14" s="217" t="s">
        <v>22</v>
      </c>
      <c r="I14" s="218"/>
      <c r="J14" s="219">
        <v>9</v>
      </c>
      <c r="K14" s="220">
        <v>5.42</v>
      </c>
      <c r="L14" s="220">
        <v>5.51</v>
      </c>
      <c r="M14" s="220">
        <v>5.56</v>
      </c>
      <c r="N14" s="221">
        <v>5</v>
      </c>
      <c r="O14" s="220" t="s">
        <v>58</v>
      </c>
      <c r="P14" s="220" t="s">
        <v>58</v>
      </c>
      <c r="Q14" s="220">
        <v>5.47</v>
      </c>
      <c r="R14" s="222">
        <f>MAX(K14:M14,O14:Q14)</f>
        <v>5.56</v>
      </c>
      <c r="S14" s="223" t="str">
        <f t="shared" ref="S14" si="2">IF(ISBLANK(R14),"",IF(R14&lt;4.6,"",IF(R14&gt;=6.62,"TSM",IF(R14&gt;=6.3,"SM",IF(R14&gt;=6,"KSM",IF(R14&gt;=5.6,"I A",IF(R14&gt;=5.15,"II A",IF(R14&gt;=4.6,"III A"))))))))</f>
        <v>II A</v>
      </c>
      <c r="T14" s="224" t="s">
        <v>608</v>
      </c>
      <c r="U14" s="328" t="s">
        <v>999</v>
      </c>
    </row>
    <row r="15" spans="1:34" s="116" customFormat="1" ht="10.199999999999999" customHeight="1">
      <c r="A15" s="226"/>
      <c r="B15" s="226"/>
      <c r="C15" s="227"/>
      <c r="D15" s="228"/>
      <c r="E15" s="229"/>
      <c r="F15" s="230"/>
      <c r="G15" s="231"/>
      <c r="H15" s="231"/>
      <c r="I15" s="232"/>
      <c r="J15" s="233"/>
      <c r="K15" s="234">
        <v>0</v>
      </c>
      <c r="L15" s="234">
        <v>0</v>
      </c>
      <c r="M15" s="234">
        <v>0</v>
      </c>
      <c r="N15" s="235"/>
      <c r="O15" s="234">
        <v>0.9</v>
      </c>
      <c r="P15" s="234">
        <v>0.8</v>
      </c>
      <c r="Q15" s="234">
        <v>1.2</v>
      </c>
      <c r="R15" s="236">
        <f>R14</f>
        <v>5.56</v>
      </c>
      <c r="S15" s="237"/>
      <c r="T15" s="238"/>
    </row>
    <row r="16" spans="1:34" s="17" customFormat="1" ht="15" customHeight="1">
      <c r="A16" s="213">
        <v>5</v>
      </c>
      <c r="B16" s="213"/>
      <c r="C16" s="213"/>
      <c r="D16" s="214" t="s">
        <v>157</v>
      </c>
      <c r="E16" s="215" t="s">
        <v>158</v>
      </c>
      <c r="F16" s="216" t="s">
        <v>159</v>
      </c>
      <c r="G16" s="217" t="s">
        <v>152</v>
      </c>
      <c r="H16" s="217" t="s">
        <v>153</v>
      </c>
      <c r="I16" s="218" t="s">
        <v>160</v>
      </c>
      <c r="J16" s="219">
        <v>8</v>
      </c>
      <c r="K16" s="220">
        <v>5.36</v>
      </c>
      <c r="L16" s="220">
        <v>5.39</v>
      </c>
      <c r="M16" s="220">
        <v>5.22</v>
      </c>
      <c r="N16" s="221">
        <v>4</v>
      </c>
      <c r="O16" s="220" t="s">
        <v>58</v>
      </c>
      <c r="P16" s="220" t="s">
        <v>58</v>
      </c>
      <c r="Q16" s="220">
        <v>5.44</v>
      </c>
      <c r="R16" s="222">
        <f>MAX(K16:M16,O16:Q16)</f>
        <v>5.44</v>
      </c>
      <c r="S16" s="223" t="str">
        <f t="shared" ref="S16" si="3">IF(ISBLANK(R16),"",IF(R16&lt;4.6,"",IF(R16&gt;=6.62,"TSM",IF(R16&gt;=6.3,"SM",IF(R16&gt;=6,"KSM",IF(R16&gt;=5.6,"I A",IF(R16&gt;=5.15,"II A",IF(R16&gt;=4.6,"III A"))))))))</f>
        <v>II A</v>
      </c>
      <c r="T16" s="224" t="s">
        <v>1000</v>
      </c>
      <c r="U16" s="328" t="s">
        <v>1001</v>
      </c>
    </row>
    <row r="17" spans="1:21" s="116" customFormat="1" ht="10.199999999999999" customHeight="1">
      <c r="A17" s="226"/>
      <c r="B17" s="226"/>
      <c r="C17" s="227"/>
      <c r="D17" s="228"/>
      <c r="E17" s="229"/>
      <c r="F17" s="230"/>
      <c r="G17" s="231"/>
      <c r="H17" s="231"/>
      <c r="I17" s="232"/>
      <c r="J17" s="233"/>
      <c r="K17" s="234">
        <v>0</v>
      </c>
      <c r="L17" s="234">
        <v>0</v>
      </c>
      <c r="M17" s="234">
        <v>0</v>
      </c>
      <c r="N17" s="235"/>
      <c r="O17" s="234">
        <v>0</v>
      </c>
      <c r="P17" s="234">
        <v>0</v>
      </c>
      <c r="Q17" s="234">
        <v>0</v>
      </c>
      <c r="R17" s="236">
        <f>R16</f>
        <v>5.44</v>
      </c>
      <c r="S17" s="237"/>
      <c r="T17" s="238" t="s">
        <v>1002</v>
      </c>
    </row>
    <row r="18" spans="1:21" s="17" customFormat="1" ht="15" customHeight="1">
      <c r="A18" s="213">
        <v>6</v>
      </c>
      <c r="B18" s="213"/>
      <c r="C18" s="213"/>
      <c r="D18" s="214" t="s">
        <v>605</v>
      </c>
      <c r="E18" s="215" t="s">
        <v>1003</v>
      </c>
      <c r="F18" s="216" t="s">
        <v>1004</v>
      </c>
      <c r="G18" s="217" t="s">
        <v>139</v>
      </c>
      <c r="H18" s="217" t="s">
        <v>711</v>
      </c>
      <c r="I18" s="218" t="s">
        <v>160</v>
      </c>
      <c r="J18" s="219">
        <v>7</v>
      </c>
      <c r="K18" s="220" t="s">
        <v>58</v>
      </c>
      <c r="L18" s="220">
        <v>5.39</v>
      </c>
      <c r="M18" s="220">
        <v>5.38</v>
      </c>
      <c r="N18" s="221">
        <v>3</v>
      </c>
      <c r="O18" s="220" t="s">
        <v>58</v>
      </c>
      <c r="P18" s="220" t="s">
        <v>58</v>
      </c>
      <c r="Q18" s="220" t="s">
        <v>58</v>
      </c>
      <c r="R18" s="222">
        <f>MAX(K18:M18,O18:Q18)</f>
        <v>5.39</v>
      </c>
      <c r="S18" s="223" t="str">
        <f t="shared" ref="S18" si="4">IF(ISBLANK(R18),"",IF(R18&lt;4.6,"",IF(R18&gt;=6.62,"TSM",IF(R18&gt;=6.3,"SM",IF(R18&gt;=6,"KSM",IF(R18&gt;=5.6,"I A",IF(R18&gt;=5.15,"II A",IF(R18&gt;=4.6,"III A"))))))))</f>
        <v>II A</v>
      </c>
      <c r="T18" s="224" t="s">
        <v>712</v>
      </c>
      <c r="U18" s="328" t="s">
        <v>759</v>
      </c>
    </row>
    <row r="19" spans="1:21" s="116" customFormat="1" ht="10.199999999999999" customHeight="1">
      <c r="A19" s="226"/>
      <c r="B19" s="226"/>
      <c r="C19" s="227"/>
      <c r="D19" s="228"/>
      <c r="E19" s="229"/>
      <c r="F19" s="230"/>
      <c r="G19" s="231"/>
      <c r="H19" s="231" t="s">
        <v>203</v>
      </c>
      <c r="I19" s="232"/>
      <c r="J19" s="233"/>
      <c r="K19" s="234">
        <v>0</v>
      </c>
      <c r="L19" s="234">
        <v>0</v>
      </c>
      <c r="M19" s="234">
        <v>0</v>
      </c>
      <c r="N19" s="235"/>
      <c r="O19" s="234">
        <v>0.1</v>
      </c>
      <c r="P19" s="234">
        <v>0.3</v>
      </c>
      <c r="Q19" s="234">
        <v>0.3</v>
      </c>
      <c r="R19" s="236">
        <f>R18</f>
        <v>5.39</v>
      </c>
      <c r="S19" s="237"/>
      <c r="T19" s="238"/>
    </row>
    <row r="20" spans="1:21" s="17" customFormat="1" ht="15" customHeight="1">
      <c r="A20" s="213">
        <v>7</v>
      </c>
      <c r="B20" s="213"/>
      <c r="C20" s="213"/>
      <c r="D20" s="214" t="s">
        <v>1005</v>
      </c>
      <c r="E20" s="215" t="s">
        <v>1006</v>
      </c>
      <c r="F20" s="216" t="s">
        <v>1007</v>
      </c>
      <c r="G20" s="217" t="s">
        <v>181</v>
      </c>
      <c r="H20" s="217" t="s">
        <v>67</v>
      </c>
      <c r="I20" s="218"/>
      <c r="J20" s="219">
        <v>6</v>
      </c>
      <c r="K20" s="220">
        <v>5.32</v>
      </c>
      <c r="L20" s="220">
        <v>5.28</v>
      </c>
      <c r="M20" s="220">
        <v>3.9</v>
      </c>
      <c r="N20" s="221">
        <v>2</v>
      </c>
      <c r="O20" s="220">
        <v>5.13</v>
      </c>
      <c r="P20" s="220">
        <v>5.26</v>
      </c>
      <c r="Q20" s="220">
        <v>5.36</v>
      </c>
      <c r="R20" s="222">
        <f>MAX(K20:M20,O20:Q20)</f>
        <v>5.36</v>
      </c>
      <c r="S20" s="223" t="str">
        <f t="shared" ref="S20" si="5">IF(ISBLANK(R20),"",IF(R20&lt;4.6,"",IF(R20&gt;=6.62,"TSM",IF(R20&gt;=6.3,"SM",IF(R20&gt;=6,"KSM",IF(R20&gt;=5.6,"I A",IF(R20&gt;=5.15,"II A",IF(R20&gt;=4.6,"III A"))))))))</f>
        <v>II A</v>
      </c>
      <c r="T20" s="224" t="s">
        <v>797</v>
      </c>
      <c r="U20" s="328" t="s">
        <v>1008</v>
      </c>
    </row>
    <row r="21" spans="1:21" s="116" customFormat="1" ht="10.199999999999999" customHeight="1">
      <c r="A21" s="226"/>
      <c r="B21" s="226"/>
      <c r="C21" s="227"/>
      <c r="D21" s="228"/>
      <c r="E21" s="229"/>
      <c r="F21" s="230"/>
      <c r="G21" s="231"/>
      <c r="H21" s="231"/>
      <c r="I21" s="232"/>
      <c r="J21" s="233"/>
      <c r="K21" s="234">
        <v>0</v>
      </c>
      <c r="L21" s="234">
        <v>0.1</v>
      </c>
      <c r="M21" s="234">
        <v>1</v>
      </c>
      <c r="N21" s="235"/>
      <c r="O21" s="234">
        <v>-0.5</v>
      </c>
      <c r="P21" s="234">
        <v>0.1</v>
      </c>
      <c r="Q21" s="234">
        <v>0</v>
      </c>
      <c r="R21" s="236">
        <f>R20</f>
        <v>5.36</v>
      </c>
      <c r="S21" s="237"/>
      <c r="T21" s="238"/>
    </row>
    <row r="22" spans="1:21" s="17" customFormat="1" ht="15" customHeight="1">
      <c r="A22" s="213">
        <v>8</v>
      </c>
      <c r="B22" s="213"/>
      <c r="C22" s="213"/>
      <c r="D22" s="214" t="s">
        <v>32</v>
      </c>
      <c r="E22" s="215" t="s">
        <v>1009</v>
      </c>
      <c r="F22" s="216" t="s">
        <v>1010</v>
      </c>
      <c r="G22" s="217" t="s">
        <v>192</v>
      </c>
      <c r="H22" s="217" t="s">
        <v>191</v>
      </c>
      <c r="I22" s="218" t="s">
        <v>190</v>
      </c>
      <c r="J22" s="219">
        <v>5</v>
      </c>
      <c r="K22" s="220">
        <v>5.2</v>
      </c>
      <c r="L22" s="220">
        <v>4.8899999999999997</v>
      </c>
      <c r="M22" s="220">
        <v>5.31</v>
      </c>
      <c r="N22" s="221">
        <v>1</v>
      </c>
      <c r="O22" s="220">
        <v>4.8899999999999997</v>
      </c>
      <c r="P22" s="220">
        <v>5.33</v>
      </c>
      <c r="Q22" s="220" t="s">
        <v>58</v>
      </c>
      <c r="R22" s="222">
        <f>MAX(K22:M22,O22:Q22)</f>
        <v>5.33</v>
      </c>
      <c r="S22" s="223" t="str">
        <f t="shared" ref="S22" si="6">IF(ISBLANK(R22),"",IF(R22&lt;4.6,"",IF(R22&gt;=6.62,"TSM",IF(R22&gt;=6.3,"SM",IF(R22&gt;=6,"KSM",IF(R22&gt;=5.6,"I A",IF(R22&gt;=5.15,"II A",IF(R22&gt;=4.6,"III A"))))))))</f>
        <v>II A</v>
      </c>
      <c r="T22" s="224" t="s">
        <v>189</v>
      </c>
      <c r="U22" s="328" t="s">
        <v>1011</v>
      </c>
    </row>
    <row r="23" spans="1:21" s="116" customFormat="1" ht="10.199999999999999" customHeight="1">
      <c r="A23" s="226"/>
      <c r="B23" s="226"/>
      <c r="C23" s="227"/>
      <c r="D23" s="228"/>
      <c r="E23" s="229"/>
      <c r="F23" s="230"/>
      <c r="G23" s="231"/>
      <c r="H23" s="231"/>
      <c r="I23" s="232"/>
      <c r="J23" s="233"/>
      <c r="K23" s="234">
        <v>0</v>
      </c>
      <c r="L23" s="234">
        <v>0</v>
      </c>
      <c r="M23" s="234">
        <v>0.3</v>
      </c>
      <c r="N23" s="235"/>
      <c r="O23" s="234">
        <v>0.1</v>
      </c>
      <c r="P23" s="234">
        <v>0.5</v>
      </c>
      <c r="Q23" s="234">
        <v>0</v>
      </c>
      <c r="R23" s="236">
        <f>R22</f>
        <v>5.33</v>
      </c>
      <c r="S23" s="237"/>
      <c r="T23" s="238"/>
    </row>
    <row r="24" spans="1:21" s="17" customFormat="1" ht="15" customHeight="1">
      <c r="A24" s="213">
        <v>9</v>
      </c>
      <c r="B24" s="213"/>
      <c r="C24" s="213"/>
      <c r="D24" s="214" t="s">
        <v>149</v>
      </c>
      <c r="E24" s="215" t="s">
        <v>150</v>
      </c>
      <c r="F24" s="216" t="s">
        <v>151</v>
      </c>
      <c r="G24" s="217" t="s">
        <v>152</v>
      </c>
      <c r="H24" s="217" t="s">
        <v>153</v>
      </c>
      <c r="I24" s="218" t="s">
        <v>154</v>
      </c>
      <c r="J24" s="219">
        <v>4</v>
      </c>
      <c r="K24" s="220">
        <v>5.08</v>
      </c>
      <c r="L24" s="220" t="s">
        <v>58</v>
      </c>
      <c r="M24" s="220">
        <v>4.8499999999999996</v>
      </c>
      <c r="N24" s="221"/>
      <c r="O24" s="220"/>
      <c r="P24" s="220"/>
      <c r="Q24" s="220"/>
      <c r="R24" s="222">
        <f>MAX(K24:M24,O24:Q24)</f>
        <v>5.08</v>
      </c>
      <c r="S24" s="223" t="str">
        <f t="shared" ref="S24" si="7">IF(ISBLANK(R24),"",IF(R24&lt;4.6,"",IF(R24&gt;=6.62,"TSM",IF(R24&gt;=6.3,"SM",IF(R24&gt;=6,"KSM",IF(R24&gt;=5.6,"I A",IF(R24&gt;=5.15,"II A",IF(R24&gt;=4.6,"III A"))))))))</f>
        <v>III A</v>
      </c>
      <c r="T24" s="224" t="s">
        <v>155</v>
      </c>
      <c r="U24" s="328" t="s">
        <v>1012</v>
      </c>
    </row>
    <row r="25" spans="1:21" s="116" customFormat="1" ht="10.199999999999999" customHeight="1">
      <c r="A25" s="226"/>
      <c r="B25" s="226"/>
      <c r="C25" s="227"/>
      <c r="D25" s="228"/>
      <c r="E25" s="229"/>
      <c r="F25" s="230"/>
      <c r="G25" s="231"/>
      <c r="H25" s="231"/>
      <c r="I25" s="232"/>
      <c r="J25" s="233"/>
      <c r="K25" s="234">
        <v>0</v>
      </c>
      <c r="L25" s="234">
        <v>0</v>
      </c>
      <c r="M25" s="234">
        <v>1.3</v>
      </c>
      <c r="N25" s="235"/>
      <c r="O25" s="234"/>
      <c r="P25" s="234"/>
      <c r="Q25" s="234"/>
      <c r="R25" s="236">
        <f>R24</f>
        <v>5.08</v>
      </c>
      <c r="S25" s="237"/>
      <c r="T25" s="238"/>
    </row>
    <row r="26" spans="1:21" s="17" customFormat="1" ht="15" customHeight="1">
      <c r="A26" s="213">
        <v>10</v>
      </c>
      <c r="B26" s="213"/>
      <c r="C26" s="213"/>
      <c r="D26" s="214" t="s">
        <v>605</v>
      </c>
      <c r="E26" s="215" t="s">
        <v>606</v>
      </c>
      <c r="F26" s="216" t="s">
        <v>607</v>
      </c>
      <c r="G26" s="217" t="s">
        <v>102</v>
      </c>
      <c r="H26" s="217" t="s">
        <v>22</v>
      </c>
      <c r="I26" s="218"/>
      <c r="J26" s="219" t="s">
        <v>23</v>
      </c>
      <c r="K26" s="220">
        <v>5.01</v>
      </c>
      <c r="L26" s="220">
        <v>5.07</v>
      </c>
      <c r="M26" s="220">
        <v>5</v>
      </c>
      <c r="N26" s="221"/>
      <c r="O26" s="220"/>
      <c r="P26" s="220"/>
      <c r="Q26" s="220"/>
      <c r="R26" s="222">
        <f>MAX(K26:M26,O26:Q26)</f>
        <v>5.07</v>
      </c>
      <c r="S26" s="223" t="str">
        <f t="shared" ref="S26" si="8">IF(ISBLANK(R26),"",IF(R26&lt;4.6,"",IF(R26&gt;=6.62,"TSM",IF(R26&gt;=6.3,"SM",IF(R26&gt;=6,"KSM",IF(R26&gt;=5.6,"I A",IF(R26&gt;=5.15,"II A",IF(R26&gt;=4.6,"III A"))))))))</f>
        <v>III A</v>
      </c>
      <c r="T26" s="224" t="s">
        <v>608</v>
      </c>
      <c r="U26" s="328" t="s">
        <v>1013</v>
      </c>
    </row>
    <row r="27" spans="1:21" s="116" customFormat="1" ht="10.199999999999999" customHeight="1">
      <c r="A27" s="226"/>
      <c r="B27" s="226"/>
      <c r="C27" s="227"/>
      <c r="D27" s="228"/>
      <c r="E27" s="229"/>
      <c r="F27" s="230"/>
      <c r="G27" s="231"/>
      <c r="H27" s="231"/>
      <c r="I27" s="232"/>
      <c r="J27" s="233"/>
      <c r="K27" s="234">
        <v>0</v>
      </c>
      <c r="L27" s="234">
        <v>0</v>
      </c>
      <c r="M27" s="234">
        <v>0.3</v>
      </c>
      <c r="N27" s="235"/>
      <c r="O27" s="234"/>
      <c r="P27" s="234"/>
      <c r="Q27" s="234"/>
      <c r="R27" s="236">
        <f>R26</f>
        <v>5.07</v>
      </c>
      <c r="S27" s="237"/>
      <c r="T27" s="238"/>
    </row>
    <row r="28" spans="1:21" s="17" customFormat="1" ht="15" customHeight="1">
      <c r="A28" s="213">
        <v>11</v>
      </c>
      <c r="B28" s="213"/>
      <c r="C28" s="213"/>
      <c r="D28" s="214" t="s">
        <v>178</v>
      </c>
      <c r="E28" s="215" t="s">
        <v>179</v>
      </c>
      <c r="F28" s="216" t="s">
        <v>180</v>
      </c>
      <c r="G28" s="217" t="s">
        <v>181</v>
      </c>
      <c r="H28" s="217" t="s">
        <v>67</v>
      </c>
      <c r="I28" s="218"/>
      <c r="J28" s="219">
        <v>3</v>
      </c>
      <c r="K28" s="220">
        <v>4.72</v>
      </c>
      <c r="L28" s="220">
        <v>4.7300000000000004</v>
      </c>
      <c r="M28" s="220">
        <v>4.88</v>
      </c>
      <c r="N28" s="221"/>
      <c r="O28" s="220"/>
      <c r="P28" s="220"/>
      <c r="Q28" s="220"/>
      <c r="R28" s="222">
        <f>MAX(K28:M28,O28:Q28)</f>
        <v>4.88</v>
      </c>
      <c r="S28" s="223" t="str">
        <f t="shared" ref="S28" si="9">IF(ISBLANK(R28),"",IF(R28&lt;4.6,"",IF(R28&gt;=6.62,"TSM",IF(R28&gt;=6.3,"SM",IF(R28&gt;=6,"KSM",IF(R28&gt;=5.6,"I A",IF(R28&gt;=5.15,"II A",IF(R28&gt;=4.6,"III A"))))))))</f>
        <v>III A</v>
      </c>
      <c r="T28" s="224" t="s">
        <v>172</v>
      </c>
      <c r="U28" s="328" t="s">
        <v>167</v>
      </c>
    </row>
    <row r="29" spans="1:21" s="116" customFormat="1" ht="10.199999999999999" customHeight="1">
      <c r="A29" s="226"/>
      <c r="B29" s="226"/>
      <c r="C29" s="227"/>
      <c r="D29" s="228"/>
      <c r="E29" s="229"/>
      <c r="F29" s="230"/>
      <c r="G29" s="231"/>
      <c r="H29" s="231"/>
      <c r="I29" s="232"/>
      <c r="J29" s="233"/>
      <c r="K29" s="234">
        <v>0</v>
      </c>
      <c r="L29" s="234">
        <v>0</v>
      </c>
      <c r="M29" s="234">
        <v>0.6</v>
      </c>
      <c r="N29" s="235"/>
      <c r="O29" s="234"/>
      <c r="P29" s="234"/>
      <c r="Q29" s="234"/>
      <c r="R29" s="236">
        <f>R28</f>
        <v>4.88</v>
      </c>
      <c r="S29" s="237"/>
      <c r="T29" s="238"/>
    </row>
    <row r="30" spans="1:21" s="17" customFormat="1" ht="15" customHeight="1">
      <c r="A30" s="213">
        <v>12</v>
      </c>
      <c r="B30" s="213"/>
      <c r="C30" s="213"/>
      <c r="D30" s="214" t="s">
        <v>835</v>
      </c>
      <c r="E30" s="215" t="s">
        <v>836</v>
      </c>
      <c r="F30" s="216" t="s">
        <v>837</v>
      </c>
      <c r="G30" s="217" t="s">
        <v>139</v>
      </c>
      <c r="H30" s="217" t="s">
        <v>88</v>
      </c>
      <c r="I30" s="218" t="s">
        <v>89</v>
      </c>
      <c r="J30" s="219">
        <v>2</v>
      </c>
      <c r="K30" s="220">
        <v>4.6399999999999997</v>
      </c>
      <c r="L30" s="220">
        <v>4.8600000000000003</v>
      </c>
      <c r="M30" s="220">
        <v>4.76</v>
      </c>
      <c r="N30" s="221"/>
      <c r="O30" s="220"/>
      <c r="P30" s="220"/>
      <c r="Q30" s="220"/>
      <c r="R30" s="222">
        <f>MAX(K30:M30,O30:Q30)</f>
        <v>4.8600000000000003</v>
      </c>
      <c r="S30" s="223" t="str">
        <f t="shared" ref="S30" si="10">IF(ISBLANK(R30),"",IF(R30&lt;4.6,"",IF(R30&gt;=6.62,"TSM",IF(R30&gt;=6.3,"SM",IF(R30&gt;=6,"KSM",IF(R30&gt;=5.6,"I A",IF(R30&gt;=5.15,"II A",IF(R30&gt;=4.6,"III A"))))))))</f>
        <v>III A</v>
      </c>
      <c r="T30" s="224" t="s">
        <v>90</v>
      </c>
      <c r="U30" s="328" t="s">
        <v>167</v>
      </c>
    </row>
    <row r="31" spans="1:21" s="116" customFormat="1" ht="10.199999999999999" customHeight="1">
      <c r="A31" s="226"/>
      <c r="B31" s="226"/>
      <c r="C31" s="227"/>
      <c r="D31" s="228"/>
      <c r="E31" s="229"/>
      <c r="F31" s="230"/>
      <c r="G31" s="231"/>
      <c r="H31" s="231"/>
      <c r="I31" s="232"/>
      <c r="J31" s="233"/>
      <c r="K31" s="234">
        <v>0</v>
      </c>
      <c r="L31" s="234">
        <v>0</v>
      </c>
      <c r="M31" s="234">
        <v>2</v>
      </c>
      <c r="N31" s="235"/>
      <c r="O31" s="234"/>
      <c r="P31" s="234"/>
      <c r="Q31" s="234"/>
      <c r="R31" s="236">
        <f>R30</f>
        <v>4.8600000000000003</v>
      </c>
      <c r="S31" s="237"/>
      <c r="T31" s="238"/>
    </row>
    <row r="32" spans="1:21" s="17" customFormat="1" ht="15" customHeight="1">
      <c r="A32" s="213">
        <v>13</v>
      </c>
      <c r="B32" s="213"/>
      <c r="C32" s="213"/>
      <c r="D32" s="214" t="s">
        <v>1014</v>
      </c>
      <c r="E32" s="215" t="s">
        <v>1015</v>
      </c>
      <c r="F32" s="216" t="s">
        <v>1016</v>
      </c>
      <c r="G32" s="217" t="s">
        <v>181</v>
      </c>
      <c r="H32" s="217" t="s">
        <v>67</v>
      </c>
      <c r="I32" s="218"/>
      <c r="J32" s="219">
        <v>1</v>
      </c>
      <c r="K32" s="220" t="s">
        <v>58</v>
      </c>
      <c r="L32" s="220">
        <v>4.74</v>
      </c>
      <c r="M32" s="220">
        <v>4.84</v>
      </c>
      <c r="N32" s="221"/>
      <c r="O32" s="220"/>
      <c r="P32" s="220"/>
      <c r="Q32" s="220"/>
      <c r="R32" s="222">
        <f>MAX(K32:M32,O32:Q32)</f>
        <v>4.84</v>
      </c>
      <c r="S32" s="223" t="str">
        <f t="shared" ref="S32" si="11">IF(ISBLANK(R32),"",IF(R32&lt;4.6,"",IF(R32&gt;=6.62,"TSM",IF(R32&gt;=6.3,"SM",IF(R32&gt;=6,"KSM",IF(R32&gt;=5.6,"I A",IF(R32&gt;=5.15,"II A",IF(R32&gt;=4.6,"III A"))))))))</f>
        <v>III A</v>
      </c>
      <c r="T32" s="224" t="s">
        <v>1017</v>
      </c>
      <c r="U32" s="328" t="s">
        <v>1018</v>
      </c>
    </row>
    <row r="33" spans="1:21" s="116" customFormat="1" ht="10.199999999999999" customHeight="1">
      <c r="A33" s="226"/>
      <c r="B33" s="226"/>
      <c r="C33" s="227"/>
      <c r="D33" s="228"/>
      <c r="E33" s="229"/>
      <c r="F33" s="230"/>
      <c r="G33" s="231"/>
      <c r="H33" s="231"/>
      <c r="I33" s="232"/>
      <c r="J33" s="233"/>
      <c r="K33" s="234">
        <v>0</v>
      </c>
      <c r="L33" s="234">
        <v>0</v>
      </c>
      <c r="M33" s="234">
        <v>1.4</v>
      </c>
      <c r="N33" s="235"/>
      <c r="O33" s="234"/>
      <c r="P33" s="234"/>
      <c r="Q33" s="234"/>
      <c r="R33" s="236">
        <f>R32</f>
        <v>4.84</v>
      </c>
      <c r="S33" s="237"/>
      <c r="T33" s="238" t="s">
        <v>1019</v>
      </c>
    </row>
    <row r="34" spans="1:21" s="17" customFormat="1" ht="15" customHeight="1">
      <c r="A34" s="213">
        <v>14</v>
      </c>
      <c r="B34" s="213"/>
      <c r="C34" s="213"/>
      <c r="D34" s="214" t="s">
        <v>1020</v>
      </c>
      <c r="E34" s="215" t="s">
        <v>1021</v>
      </c>
      <c r="F34" s="216" t="s">
        <v>1022</v>
      </c>
      <c r="G34" s="217" t="s">
        <v>655</v>
      </c>
      <c r="H34" s="217" t="s">
        <v>656</v>
      </c>
      <c r="I34" s="218"/>
      <c r="J34" s="219"/>
      <c r="K34" s="220">
        <v>4.76</v>
      </c>
      <c r="L34" s="220" t="s">
        <v>58</v>
      </c>
      <c r="M34" s="220" t="s">
        <v>58</v>
      </c>
      <c r="N34" s="221"/>
      <c r="O34" s="220"/>
      <c r="P34" s="220"/>
      <c r="Q34" s="220"/>
      <c r="R34" s="222">
        <f>MAX(K34:M34,O34:Q34)</f>
        <v>4.76</v>
      </c>
      <c r="S34" s="223" t="str">
        <f t="shared" ref="S34" si="12">IF(ISBLANK(R34),"",IF(R34&lt;4.6,"",IF(R34&gt;=6.62,"TSM",IF(R34&gt;=6.3,"SM",IF(R34&gt;=6,"KSM",IF(R34&gt;=5.6,"I A",IF(R34&gt;=5.15,"II A",IF(R34&gt;=4.6,"III A"))))))))</f>
        <v>III A</v>
      </c>
      <c r="T34" s="224" t="s">
        <v>1023</v>
      </c>
      <c r="U34" s="328" t="s">
        <v>1024</v>
      </c>
    </row>
    <row r="35" spans="1:21" s="116" customFormat="1" ht="10.199999999999999" customHeight="1">
      <c r="A35" s="226"/>
      <c r="B35" s="226"/>
      <c r="C35" s="227"/>
      <c r="D35" s="228"/>
      <c r="E35" s="229"/>
      <c r="F35" s="230"/>
      <c r="G35" s="231"/>
      <c r="H35" s="231"/>
      <c r="I35" s="232"/>
      <c r="J35" s="233"/>
      <c r="K35" s="234">
        <v>0</v>
      </c>
      <c r="L35" s="234">
        <v>0</v>
      </c>
      <c r="M35" s="234">
        <v>0</v>
      </c>
      <c r="N35" s="235"/>
      <c r="O35" s="234"/>
      <c r="P35" s="234"/>
      <c r="Q35" s="234"/>
      <c r="R35" s="236">
        <f>R34</f>
        <v>4.76</v>
      </c>
      <c r="S35" s="237"/>
      <c r="T35" s="238"/>
    </row>
    <row r="36" spans="1:21" s="17" customFormat="1" ht="15" customHeight="1">
      <c r="A36" s="213">
        <v>15</v>
      </c>
      <c r="B36" s="213"/>
      <c r="C36" s="213"/>
      <c r="D36" s="214" t="s">
        <v>1025</v>
      </c>
      <c r="E36" s="215" t="s">
        <v>1026</v>
      </c>
      <c r="F36" s="216" t="s">
        <v>1027</v>
      </c>
      <c r="G36" s="217" t="s">
        <v>114</v>
      </c>
      <c r="H36" s="217" t="s">
        <v>67</v>
      </c>
      <c r="I36" s="218"/>
      <c r="J36" s="219" t="s">
        <v>23</v>
      </c>
      <c r="K36" s="220">
        <v>4.5999999999999996</v>
      </c>
      <c r="L36" s="220">
        <v>4.6500000000000004</v>
      </c>
      <c r="M36" s="220" t="s">
        <v>58</v>
      </c>
      <c r="N36" s="221"/>
      <c r="O36" s="220"/>
      <c r="P36" s="220"/>
      <c r="Q36" s="220"/>
      <c r="R36" s="222">
        <f>MAX(K36:M36,O36:Q36)</f>
        <v>4.6500000000000004</v>
      </c>
      <c r="S36" s="223" t="str">
        <f t="shared" ref="S36" si="13">IF(ISBLANK(R36),"",IF(R36&lt;4.6,"",IF(R36&gt;=6.62,"TSM",IF(R36&gt;=6.3,"SM",IF(R36&gt;=6,"KSM",IF(R36&gt;=5.6,"I A",IF(R36&gt;=5.15,"II A",IF(R36&gt;=4.6,"III A"))))))))</f>
        <v>III A</v>
      </c>
      <c r="T36" s="224" t="s">
        <v>172</v>
      </c>
      <c r="U36" s="328" t="s">
        <v>1028</v>
      </c>
    </row>
    <row r="37" spans="1:21" s="116" customFormat="1" ht="10.199999999999999" customHeight="1">
      <c r="A37" s="226"/>
      <c r="B37" s="226"/>
      <c r="C37" s="227"/>
      <c r="D37" s="228"/>
      <c r="E37" s="229"/>
      <c r="F37" s="230"/>
      <c r="G37" s="231"/>
      <c r="H37" s="231"/>
      <c r="I37" s="232"/>
      <c r="J37" s="233"/>
      <c r="K37" s="234">
        <v>0</v>
      </c>
      <c r="L37" s="234">
        <v>0</v>
      </c>
      <c r="M37" s="234">
        <v>2.1</v>
      </c>
      <c r="N37" s="235"/>
      <c r="O37" s="234"/>
      <c r="P37" s="234"/>
      <c r="Q37" s="234"/>
      <c r="R37" s="236">
        <f>R36</f>
        <v>4.6500000000000004</v>
      </c>
      <c r="S37" s="237"/>
      <c r="T37" s="238"/>
    </row>
    <row r="38" spans="1:21" s="17" customFormat="1" ht="15" customHeight="1">
      <c r="A38" s="213">
        <v>16</v>
      </c>
      <c r="B38" s="213"/>
      <c r="C38" s="213"/>
      <c r="D38" s="214" t="s">
        <v>173</v>
      </c>
      <c r="E38" s="215" t="s">
        <v>174</v>
      </c>
      <c r="F38" s="216" t="s">
        <v>175</v>
      </c>
      <c r="G38" s="217" t="s">
        <v>102</v>
      </c>
      <c r="H38" s="217" t="s">
        <v>22</v>
      </c>
      <c r="I38" s="218"/>
      <c r="J38" s="219" t="s">
        <v>23</v>
      </c>
      <c r="K38" s="220">
        <v>4.57</v>
      </c>
      <c r="L38" s="220">
        <v>4.2699999999999996</v>
      </c>
      <c r="M38" s="220" t="s">
        <v>58</v>
      </c>
      <c r="N38" s="221"/>
      <c r="O38" s="220"/>
      <c r="P38" s="220"/>
      <c r="Q38" s="220"/>
      <c r="R38" s="222">
        <f>MAX(K38:M38,O38:Q38)</f>
        <v>4.57</v>
      </c>
      <c r="S38" s="223" t="str">
        <f t="shared" ref="S38" si="14">IF(ISBLANK(R38),"",IF(R38&lt;4.6,"",IF(R38&gt;=6.62,"TSM",IF(R38&gt;=6.3,"SM",IF(R38&gt;=6,"KSM",IF(R38&gt;=5.6,"I A",IF(R38&gt;=5.15,"II A",IF(R38&gt;=4.6,"III A"))))))))</f>
        <v/>
      </c>
      <c r="T38" s="224" t="s">
        <v>176</v>
      </c>
      <c r="U38" s="328" t="s">
        <v>1029</v>
      </c>
    </row>
    <row r="39" spans="1:21" s="116" customFormat="1" ht="10.199999999999999" customHeight="1">
      <c r="A39" s="226"/>
      <c r="B39" s="226"/>
      <c r="C39" s="227"/>
      <c r="D39" s="228"/>
      <c r="E39" s="229"/>
      <c r="F39" s="230"/>
      <c r="G39" s="231"/>
      <c r="H39" s="231"/>
      <c r="I39" s="232"/>
      <c r="J39" s="233"/>
      <c r="K39" s="234">
        <v>0</v>
      </c>
      <c r="L39" s="234">
        <v>0</v>
      </c>
      <c r="M39" s="234">
        <v>0.3</v>
      </c>
      <c r="N39" s="235"/>
      <c r="O39" s="234"/>
      <c r="P39" s="234"/>
      <c r="Q39" s="234"/>
      <c r="R39" s="236">
        <f>R38</f>
        <v>4.57</v>
      </c>
      <c r="S39" s="237"/>
      <c r="T39" s="238"/>
    </row>
    <row r="40" spans="1:21" s="17" customFormat="1" ht="15" customHeight="1">
      <c r="A40" s="213">
        <v>17</v>
      </c>
      <c r="B40" s="213"/>
      <c r="C40" s="213"/>
      <c r="D40" s="214" t="s">
        <v>1030</v>
      </c>
      <c r="E40" s="215" t="s">
        <v>1031</v>
      </c>
      <c r="F40" s="216">
        <v>37222</v>
      </c>
      <c r="G40" s="217" t="s">
        <v>188</v>
      </c>
      <c r="H40" s="217" t="s">
        <v>711</v>
      </c>
      <c r="I40" s="218"/>
      <c r="J40" s="219" t="s">
        <v>23</v>
      </c>
      <c r="K40" s="220">
        <v>4.0999999999999996</v>
      </c>
      <c r="L40" s="220">
        <v>4.54</v>
      </c>
      <c r="M40" s="220">
        <v>4.5</v>
      </c>
      <c r="N40" s="221"/>
      <c r="O40" s="220"/>
      <c r="P40" s="220"/>
      <c r="Q40" s="220"/>
      <c r="R40" s="222">
        <f>MAX(K40:M40,O40:Q40)</f>
        <v>4.54</v>
      </c>
      <c r="S40" s="223" t="str">
        <f t="shared" ref="S40" si="15">IF(ISBLANK(R40),"",IF(R40&lt;4.6,"",IF(R40&gt;=6.62,"TSM",IF(R40&gt;=6.3,"SM",IF(R40&gt;=6,"KSM",IF(R40&gt;=5.6,"I A",IF(R40&gt;=5.15,"II A",IF(R40&gt;=4.6,"III A"))))))))</f>
        <v/>
      </c>
      <c r="T40" s="224" t="s">
        <v>1032</v>
      </c>
      <c r="U40" s="328"/>
    </row>
    <row r="41" spans="1:21" s="116" customFormat="1" ht="10.199999999999999" customHeight="1">
      <c r="A41" s="226"/>
      <c r="B41" s="226"/>
      <c r="C41" s="227"/>
      <c r="D41" s="228"/>
      <c r="E41" s="229"/>
      <c r="F41" s="230"/>
      <c r="G41" s="231"/>
      <c r="H41" s="231" t="s">
        <v>203</v>
      </c>
      <c r="I41" s="232"/>
      <c r="J41" s="233"/>
      <c r="K41" s="234">
        <v>0</v>
      </c>
      <c r="L41" s="234">
        <v>0</v>
      </c>
      <c r="M41" s="234">
        <v>0.9</v>
      </c>
      <c r="N41" s="235"/>
      <c r="O41" s="234"/>
      <c r="P41" s="234"/>
      <c r="Q41" s="234"/>
      <c r="R41" s="236">
        <f>R40</f>
        <v>4.54</v>
      </c>
      <c r="S41" s="237"/>
      <c r="T41" s="238" t="s">
        <v>141</v>
      </c>
    </row>
    <row r="42" spans="1:21" s="17" customFormat="1" ht="15" customHeight="1">
      <c r="A42" s="213">
        <v>18</v>
      </c>
      <c r="B42" s="213"/>
      <c r="C42" s="213"/>
      <c r="D42" s="214" t="s">
        <v>253</v>
      </c>
      <c r="E42" s="215" t="s">
        <v>1033</v>
      </c>
      <c r="F42" s="216" t="s">
        <v>741</v>
      </c>
      <c r="G42" s="217" t="s">
        <v>35</v>
      </c>
      <c r="H42" s="217" t="s">
        <v>36</v>
      </c>
      <c r="I42" s="218" t="s">
        <v>37</v>
      </c>
      <c r="J42" s="219"/>
      <c r="K42" s="220">
        <v>4.37</v>
      </c>
      <c r="L42" s="220">
        <v>4.47</v>
      </c>
      <c r="M42" s="220">
        <v>4.51</v>
      </c>
      <c r="N42" s="221"/>
      <c r="O42" s="220"/>
      <c r="P42" s="220"/>
      <c r="Q42" s="220"/>
      <c r="R42" s="222">
        <f>MAX(K42:M42,O42:Q42)</f>
        <v>4.51</v>
      </c>
      <c r="S42" s="223" t="str">
        <f t="shared" ref="S42" si="16">IF(ISBLANK(R42),"",IF(R42&lt;4.6,"",IF(R42&gt;=6.62,"TSM",IF(R42&gt;=6.3,"SM",IF(R42&gt;=6,"KSM",IF(R42&gt;=5.6,"I A",IF(R42&gt;=5.15,"II A",IF(R42&gt;=4.6,"III A"))))))))</f>
        <v/>
      </c>
      <c r="T42" s="224" t="s">
        <v>38</v>
      </c>
      <c r="U42" s="328" t="s">
        <v>1034</v>
      </c>
    </row>
    <row r="43" spans="1:21" s="116" customFormat="1" ht="10.199999999999999" customHeight="1">
      <c r="A43" s="226"/>
      <c r="B43" s="226"/>
      <c r="C43" s="227"/>
      <c r="D43" s="228"/>
      <c r="E43" s="229"/>
      <c r="F43" s="230"/>
      <c r="G43" s="231"/>
      <c r="H43" s="231"/>
      <c r="I43" s="232"/>
      <c r="J43" s="233"/>
      <c r="K43" s="234">
        <v>0</v>
      </c>
      <c r="L43" s="234">
        <v>0</v>
      </c>
      <c r="M43" s="234">
        <v>0</v>
      </c>
      <c r="N43" s="235"/>
      <c r="O43" s="234"/>
      <c r="P43" s="234"/>
      <c r="Q43" s="234"/>
      <c r="R43" s="236">
        <f>R42</f>
        <v>4.51</v>
      </c>
      <c r="S43" s="237"/>
      <c r="T43" s="238"/>
    </row>
    <row r="44" spans="1:21" s="17" customFormat="1" ht="9.6" customHeight="1">
      <c r="A44" s="213"/>
      <c r="B44" s="213"/>
      <c r="C44" s="213"/>
      <c r="D44" s="214" t="s">
        <v>40</v>
      </c>
      <c r="E44" s="215" t="s">
        <v>1035</v>
      </c>
      <c r="F44" s="216" t="s">
        <v>1036</v>
      </c>
      <c r="G44" s="217" t="s">
        <v>43</v>
      </c>
      <c r="H44" s="217" t="s">
        <v>44</v>
      </c>
      <c r="I44" s="218"/>
      <c r="J44" s="219"/>
      <c r="K44" s="220" t="s">
        <v>58</v>
      </c>
      <c r="L44" s="220" t="s">
        <v>58</v>
      </c>
      <c r="M44" s="220" t="s">
        <v>58</v>
      </c>
      <c r="N44" s="221"/>
      <c r="O44" s="220"/>
      <c r="P44" s="220"/>
      <c r="Q44" s="220"/>
      <c r="R44" s="222" t="s">
        <v>465</v>
      </c>
      <c r="S44" s="223"/>
      <c r="T44" s="224" t="s">
        <v>45</v>
      </c>
      <c r="U44" s="328" t="s">
        <v>1037</v>
      </c>
    </row>
    <row r="45" spans="1:21" s="116" customFormat="1" ht="10.199999999999999" customHeight="1">
      <c r="A45" s="226"/>
      <c r="B45" s="226"/>
      <c r="C45" s="227"/>
      <c r="D45" s="228"/>
      <c r="E45" s="229"/>
      <c r="F45" s="230"/>
      <c r="G45" s="231"/>
      <c r="H45" s="231"/>
      <c r="I45" s="232"/>
      <c r="J45" s="233"/>
      <c r="K45" s="234">
        <v>0</v>
      </c>
      <c r="L45" s="234">
        <v>0</v>
      </c>
      <c r="M45" s="234">
        <v>0.3</v>
      </c>
      <c r="N45" s="235"/>
      <c r="O45" s="234"/>
      <c r="P45" s="234"/>
      <c r="Q45" s="234"/>
      <c r="R45" s="236" t="str">
        <f>R44</f>
        <v>NM</v>
      </c>
      <c r="S45" s="237"/>
      <c r="T45" s="238"/>
    </row>
  </sheetData>
  <mergeCells count="1">
    <mergeCell ref="K6:Q6"/>
  </mergeCells>
  <printOptions horizontalCentered="1"/>
  <pageMargins left="0.19685039370078741" right="0.19685039370078741" top="0.19685039370078741" bottom="3.937007874015748E-2" header="0.23622047244094491" footer="0.31496062992125984"/>
  <pageSetup paperSize="9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43"/>
  <sheetViews>
    <sheetView showZeros="0" workbookViewId="0">
      <selection activeCell="A4" sqref="A4"/>
    </sheetView>
  </sheetViews>
  <sheetFormatPr defaultColWidth="9.109375" defaultRowHeight="13.2"/>
  <cols>
    <col min="1" max="1" width="4.77734375" style="9" customWidth="1"/>
    <col min="2" max="2" width="4.109375" style="9" customWidth="1"/>
    <col min="3" max="3" width="3.77734375" style="3" hidden="1" customWidth="1"/>
    <col min="4" max="4" width="8.6640625" style="3" customWidth="1"/>
    <col min="5" max="5" width="13.109375" style="3" customWidth="1"/>
    <col min="6" max="6" width="9" style="3" bestFit="1" customWidth="1"/>
    <col min="7" max="7" width="10.109375" style="3" customWidth="1"/>
    <col min="8" max="8" width="6.44140625" style="3" customWidth="1"/>
    <col min="9" max="9" width="9.33203125" style="3" customWidth="1"/>
    <col min="10" max="10" width="5.109375" style="44" customWidth="1"/>
    <col min="11" max="13" width="4.6640625" style="12" customWidth="1"/>
    <col min="14" max="14" width="3.109375" style="12" bestFit="1" customWidth="1"/>
    <col min="15" max="17" width="4.6640625" style="12" customWidth="1"/>
    <col min="18" max="18" width="5.44140625" style="12" customWidth="1"/>
    <col min="19" max="19" width="5.44140625" style="44" customWidth="1"/>
    <col min="20" max="20" width="16.109375" style="3" customWidth="1"/>
    <col min="21" max="21" width="4" style="3" hidden="1" customWidth="1"/>
    <col min="22" max="16384" width="9.109375" style="3"/>
  </cols>
  <sheetData>
    <row r="1" spans="1:34" ht="21">
      <c r="A1" s="48" t="s">
        <v>17</v>
      </c>
      <c r="B1" s="138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399999999999999">
      <c r="A2" s="6" t="s">
        <v>61</v>
      </c>
      <c r="B2" s="203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3.6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8.75" customHeight="1">
      <c r="A4" s="11"/>
      <c r="B4" s="11"/>
      <c r="C4" s="12"/>
      <c r="D4" s="13" t="s">
        <v>683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15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3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2" customHeight="1" thickBot="1">
      <c r="A6" s="9"/>
      <c r="B6" s="9"/>
      <c r="F6" s="14"/>
      <c r="J6" s="18"/>
      <c r="K6" s="553" t="s">
        <v>1</v>
      </c>
      <c r="L6" s="554"/>
      <c r="M6" s="554"/>
      <c r="N6" s="554"/>
      <c r="O6" s="554"/>
      <c r="P6" s="554"/>
      <c r="Q6" s="555"/>
      <c r="R6" s="18"/>
      <c r="S6" s="18"/>
    </row>
    <row r="7" spans="1:34" s="30" customFormat="1" ht="23.55" customHeight="1" thickBot="1">
      <c r="A7" s="204" t="s">
        <v>60</v>
      </c>
      <c r="B7" s="205" t="s">
        <v>16</v>
      </c>
      <c r="C7" s="206" t="s">
        <v>2</v>
      </c>
      <c r="D7" s="207" t="s">
        <v>3</v>
      </c>
      <c r="E7" s="208" t="s">
        <v>4</v>
      </c>
      <c r="F7" s="209" t="s">
        <v>5</v>
      </c>
      <c r="G7" s="210" t="s">
        <v>6</v>
      </c>
      <c r="H7" s="211" t="s">
        <v>7</v>
      </c>
      <c r="I7" s="210" t="s">
        <v>8</v>
      </c>
      <c r="J7" s="210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12" t="s">
        <v>11</v>
      </c>
      <c r="S7" s="210" t="s">
        <v>12</v>
      </c>
      <c r="T7" s="210" t="s">
        <v>13</v>
      </c>
    </row>
    <row r="8" spans="1:34" s="17" customFormat="1" ht="15" customHeight="1">
      <c r="A8" s="213">
        <v>1</v>
      </c>
      <c r="B8" s="213">
        <v>1</v>
      </c>
      <c r="C8" s="213"/>
      <c r="D8" s="214" t="s">
        <v>684</v>
      </c>
      <c r="E8" s="215" t="s">
        <v>685</v>
      </c>
      <c r="F8" s="216" t="s">
        <v>565</v>
      </c>
      <c r="G8" s="217" t="s">
        <v>686</v>
      </c>
      <c r="H8" s="217" t="s">
        <v>687</v>
      </c>
      <c r="I8" s="218" t="s">
        <v>688</v>
      </c>
      <c r="J8" s="219">
        <v>18</v>
      </c>
      <c r="K8" s="220">
        <v>7.24</v>
      </c>
      <c r="L8" s="220" t="s">
        <v>58</v>
      </c>
      <c r="M8" s="220">
        <v>6.72</v>
      </c>
      <c r="N8" s="221">
        <v>10</v>
      </c>
      <c r="O8" s="220" t="s">
        <v>58</v>
      </c>
      <c r="P8" s="220">
        <v>7.2</v>
      </c>
      <c r="Q8" s="220" t="s">
        <v>58</v>
      </c>
      <c r="R8" s="222">
        <f>MAX(K8:M8,O8:Q8)</f>
        <v>7.24</v>
      </c>
      <c r="S8" s="223" t="str">
        <f>IF(ISBLANK(R8),"",IF(R8&lt;5.6,"",IF(R8&gt;=8.05,"TSM",IF(R8&gt;=7.65,"SM",IF(R8&gt;=7.2,"KSM",IF(R8&gt;=6.7,"I A",IF(R8&gt;=6.2,"II A",IF(R8&gt;=5.6,"III A"))))))))</f>
        <v>KSM</v>
      </c>
      <c r="T8" s="224" t="s">
        <v>689</v>
      </c>
      <c r="U8" s="225">
        <v>7.1</v>
      </c>
    </row>
    <row r="9" spans="1:34" s="116" customFormat="1" ht="10.199999999999999" customHeight="1">
      <c r="A9" s="226"/>
      <c r="B9" s="226"/>
      <c r="C9" s="227"/>
      <c r="D9" s="228"/>
      <c r="E9" s="229"/>
      <c r="F9" s="230"/>
      <c r="G9" s="231"/>
      <c r="H9" s="231"/>
      <c r="I9" s="232"/>
      <c r="J9" s="233"/>
      <c r="K9" s="234">
        <v>1.8</v>
      </c>
      <c r="L9" s="234">
        <v>-0.3</v>
      </c>
      <c r="M9" s="234">
        <v>0.7</v>
      </c>
      <c r="N9" s="235"/>
      <c r="O9" s="234">
        <v>0</v>
      </c>
      <c r="P9" s="234">
        <v>0</v>
      </c>
      <c r="Q9" s="234">
        <v>0</v>
      </c>
      <c r="R9" s="236">
        <f>R8</f>
        <v>7.24</v>
      </c>
      <c r="S9" s="237"/>
      <c r="T9" s="238"/>
    </row>
    <row r="10" spans="1:34" s="17" customFormat="1" ht="15" customHeight="1">
      <c r="A10" s="213"/>
      <c r="B10" s="213">
        <v>2</v>
      </c>
      <c r="C10" s="213"/>
      <c r="D10" s="214" t="s">
        <v>690</v>
      </c>
      <c r="E10" s="215" t="s">
        <v>691</v>
      </c>
      <c r="F10" s="216">
        <v>36973</v>
      </c>
      <c r="G10" s="217" t="s">
        <v>73</v>
      </c>
      <c r="H10" s="217"/>
      <c r="I10" s="218"/>
      <c r="J10" s="219"/>
      <c r="K10" s="220">
        <v>7.2</v>
      </c>
      <c r="L10" s="220">
        <v>7.13</v>
      </c>
      <c r="M10" s="220" t="s">
        <v>692</v>
      </c>
      <c r="N10" s="221">
        <v>9</v>
      </c>
      <c r="O10" s="220" t="s">
        <v>58</v>
      </c>
      <c r="P10" s="220">
        <v>6.94</v>
      </c>
      <c r="Q10" s="220">
        <v>7.15</v>
      </c>
      <c r="R10" s="222">
        <f>MAX(K10:M10,O10:Q10)</f>
        <v>7.2</v>
      </c>
      <c r="S10" s="223" t="str">
        <f>IF(ISBLANK(R10),"",IF(R10&lt;5.6,"",IF(R10&gt;=8.05,"TSM",IF(R10&gt;=7.65,"SM",IF(R10&gt;=7.2,"KSM",IF(R10&gt;=6.7,"I A",IF(R10&gt;=6.2,"II A",IF(R10&gt;=5.6,"III A"))))))))</f>
        <v>KSM</v>
      </c>
      <c r="T10" s="224"/>
      <c r="U10" s="225"/>
    </row>
    <row r="11" spans="1:34" s="116" customFormat="1" ht="10.199999999999999" customHeight="1">
      <c r="A11" s="226"/>
      <c r="B11" s="226"/>
      <c r="C11" s="227"/>
      <c r="D11" s="228"/>
      <c r="E11" s="229"/>
      <c r="F11" s="230"/>
      <c r="G11" s="231"/>
      <c r="H11" s="231"/>
      <c r="I11" s="232"/>
      <c r="J11" s="233"/>
      <c r="K11" s="234">
        <v>0</v>
      </c>
      <c r="L11" s="234">
        <v>0</v>
      </c>
      <c r="M11" s="234"/>
      <c r="N11" s="235"/>
      <c r="O11" s="234">
        <v>0</v>
      </c>
      <c r="P11" s="234">
        <v>0</v>
      </c>
      <c r="Q11" s="234">
        <v>0</v>
      </c>
      <c r="R11" s="236">
        <f>R10</f>
        <v>7.2</v>
      </c>
      <c r="S11" s="237"/>
      <c r="T11" s="238"/>
    </row>
    <row r="12" spans="1:34" s="17" customFormat="1" ht="15" customHeight="1">
      <c r="A12" s="213"/>
      <c r="B12" s="213">
        <v>3</v>
      </c>
      <c r="C12" s="213"/>
      <c r="D12" s="214" t="s">
        <v>693</v>
      </c>
      <c r="E12" s="215" t="s">
        <v>694</v>
      </c>
      <c r="F12" s="216">
        <v>36592</v>
      </c>
      <c r="G12" s="217" t="s">
        <v>73</v>
      </c>
      <c r="H12" s="217"/>
      <c r="I12" s="218"/>
      <c r="J12" s="219"/>
      <c r="K12" s="220" t="s">
        <v>58</v>
      </c>
      <c r="L12" s="220">
        <v>6.89</v>
      </c>
      <c r="M12" s="220" t="s">
        <v>58</v>
      </c>
      <c r="N12" s="221">
        <v>8</v>
      </c>
      <c r="O12" s="220">
        <v>6.6</v>
      </c>
      <c r="P12" s="220">
        <v>6.99</v>
      </c>
      <c r="Q12" s="220">
        <v>7.16</v>
      </c>
      <c r="R12" s="222">
        <f>MAX(K12:M12,O12:Q12)</f>
        <v>7.16</v>
      </c>
      <c r="S12" s="223" t="str">
        <f t="shared" ref="S12" si="0">IF(ISBLANK(R12),"",IF(R12&lt;5.6,"",IF(R12&gt;=8.05,"TSM",IF(R12&gt;=7.65,"SM",IF(R12&gt;=7.2,"KSM",IF(R12&gt;=6.7,"I A",IF(R12&gt;=6.2,"II A",IF(R12&gt;=5.6,"III A"))))))))</f>
        <v>I A</v>
      </c>
      <c r="T12" s="224"/>
      <c r="U12" s="225"/>
    </row>
    <row r="13" spans="1:34" s="116" customFormat="1" ht="10.199999999999999" customHeight="1">
      <c r="A13" s="226"/>
      <c r="B13" s="226"/>
      <c r="C13" s="227"/>
      <c r="D13" s="228"/>
      <c r="E13" s="229"/>
      <c r="F13" s="230"/>
      <c r="G13" s="231"/>
      <c r="H13" s="231"/>
      <c r="I13" s="232"/>
      <c r="J13" s="233"/>
      <c r="K13" s="234">
        <v>0.3</v>
      </c>
      <c r="L13" s="234">
        <v>-0.2</v>
      </c>
      <c r="M13" s="234">
        <v>1.9</v>
      </c>
      <c r="N13" s="235"/>
      <c r="O13" s="234">
        <v>0.3</v>
      </c>
      <c r="P13" s="234">
        <v>0</v>
      </c>
      <c r="Q13" s="234">
        <v>0</v>
      </c>
      <c r="R13" s="236">
        <f>R12</f>
        <v>7.16</v>
      </c>
      <c r="S13" s="237"/>
      <c r="T13" s="238"/>
    </row>
    <row r="14" spans="1:34" s="17" customFormat="1" ht="15" customHeight="1">
      <c r="A14" s="213"/>
      <c r="B14" s="213">
        <v>4</v>
      </c>
      <c r="C14" s="213"/>
      <c r="D14" s="214" t="s">
        <v>695</v>
      </c>
      <c r="E14" s="215" t="s">
        <v>696</v>
      </c>
      <c r="F14" s="216">
        <v>36708</v>
      </c>
      <c r="G14" s="217" t="s">
        <v>73</v>
      </c>
      <c r="H14" s="217"/>
      <c r="I14" s="218"/>
      <c r="J14" s="219"/>
      <c r="K14" s="220" t="s">
        <v>58</v>
      </c>
      <c r="L14" s="220">
        <v>7</v>
      </c>
      <c r="M14" s="220">
        <v>6.92</v>
      </c>
      <c r="N14" s="221"/>
      <c r="O14" s="220" t="s">
        <v>167</v>
      </c>
      <c r="P14" s="220" t="s">
        <v>167</v>
      </c>
      <c r="Q14" s="220" t="s">
        <v>167</v>
      </c>
      <c r="R14" s="222">
        <f>MAX(K14:M14,O14:Q14)</f>
        <v>7</v>
      </c>
      <c r="S14" s="223" t="str">
        <f t="shared" ref="S14" si="1">IF(ISBLANK(R14),"",IF(R14&lt;5.6,"",IF(R14&gt;=8.05,"TSM",IF(R14&gt;=7.65,"SM",IF(R14&gt;=7.2,"KSM",IF(R14&gt;=6.7,"I A",IF(R14&gt;=6.2,"II A",IF(R14&gt;=5.6,"III A"))))))))</f>
        <v>I A</v>
      </c>
      <c r="T14" s="224"/>
      <c r="U14" s="225"/>
    </row>
    <row r="15" spans="1:34" s="116" customFormat="1" ht="10.199999999999999" customHeight="1">
      <c r="A15" s="226"/>
      <c r="B15" s="226"/>
      <c r="C15" s="227"/>
      <c r="D15" s="228"/>
      <c r="E15" s="229"/>
      <c r="F15" s="230"/>
      <c r="G15" s="231"/>
      <c r="H15" s="231"/>
      <c r="I15" s="232"/>
      <c r="J15" s="233"/>
      <c r="K15" s="234">
        <v>2</v>
      </c>
      <c r="L15" s="234">
        <v>0.4</v>
      </c>
      <c r="M15" s="234">
        <v>0.9</v>
      </c>
      <c r="N15" s="235"/>
      <c r="O15" s="234"/>
      <c r="P15" s="234"/>
      <c r="Q15" s="234"/>
      <c r="R15" s="236">
        <f>R14</f>
        <v>7</v>
      </c>
      <c r="S15" s="237"/>
      <c r="T15" s="238"/>
    </row>
    <row r="16" spans="1:34" s="17" customFormat="1" ht="15" customHeight="1">
      <c r="A16" s="213"/>
      <c r="B16" s="213">
        <v>5</v>
      </c>
      <c r="C16" s="213"/>
      <c r="D16" s="214" t="s">
        <v>693</v>
      </c>
      <c r="E16" s="215" t="s">
        <v>697</v>
      </c>
      <c r="F16" s="216">
        <v>37203</v>
      </c>
      <c r="G16" s="217" t="s">
        <v>73</v>
      </c>
      <c r="H16" s="217"/>
      <c r="I16" s="218"/>
      <c r="J16" s="219"/>
      <c r="K16" s="220">
        <v>6.93</v>
      </c>
      <c r="L16" s="220">
        <v>6.77</v>
      </c>
      <c r="M16" s="220">
        <v>6.9</v>
      </c>
      <c r="N16" s="221"/>
      <c r="O16" s="220" t="s">
        <v>167</v>
      </c>
      <c r="P16" s="220" t="s">
        <v>167</v>
      </c>
      <c r="Q16" s="220" t="s">
        <v>167</v>
      </c>
      <c r="R16" s="222">
        <f>MAX(K16:M16,O16:Q16)</f>
        <v>6.93</v>
      </c>
      <c r="S16" s="223" t="str">
        <f t="shared" ref="S16" si="2">IF(ISBLANK(R16),"",IF(R16&lt;5.6,"",IF(R16&gt;=8.05,"TSM",IF(R16&gt;=7.65,"SM",IF(R16&gt;=7.2,"KSM",IF(R16&gt;=6.7,"I A",IF(R16&gt;=6.2,"II A",IF(R16&gt;=5.6,"III A"))))))))</f>
        <v>I A</v>
      </c>
      <c r="T16" s="224"/>
      <c r="U16" s="225"/>
    </row>
    <row r="17" spans="1:21" s="116" customFormat="1" ht="10.199999999999999" customHeight="1">
      <c r="A17" s="226"/>
      <c r="B17" s="226"/>
      <c r="C17" s="227"/>
      <c r="D17" s="228"/>
      <c r="E17" s="229"/>
      <c r="F17" s="230"/>
      <c r="G17" s="231"/>
      <c r="H17" s="231"/>
      <c r="I17" s="232"/>
      <c r="J17" s="233"/>
      <c r="K17" s="234">
        <v>2.6</v>
      </c>
      <c r="L17" s="234">
        <v>0.1</v>
      </c>
      <c r="M17" s="234">
        <v>1.3</v>
      </c>
      <c r="N17" s="235"/>
      <c r="O17" s="234" t="s">
        <v>698</v>
      </c>
      <c r="P17" s="234"/>
      <c r="Q17" s="234"/>
      <c r="R17" s="236">
        <f>R16</f>
        <v>6.93</v>
      </c>
      <c r="S17" s="237"/>
      <c r="T17" s="238"/>
    </row>
    <row r="18" spans="1:21" s="17" customFormat="1" ht="15" customHeight="1">
      <c r="A18" s="213">
        <v>2</v>
      </c>
      <c r="B18" s="213">
        <v>6</v>
      </c>
      <c r="C18" s="213"/>
      <c r="D18" s="214" t="s">
        <v>699</v>
      </c>
      <c r="E18" s="215" t="s">
        <v>700</v>
      </c>
      <c r="F18" s="216" t="s">
        <v>701</v>
      </c>
      <c r="G18" s="217" t="s">
        <v>145</v>
      </c>
      <c r="H18" s="217" t="s">
        <v>22</v>
      </c>
      <c r="I18" s="218" t="s">
        <v>29</v>
      </c>
      <c r="J18" s="219">
        <v>14</v>
      </c>
      <c r="K18" s="220">
        <v>6.19</v>
      </c>
      <c r="L18" s="220">
        <v>6.4</v>
      </c>
      <c r="M18" s="220">
        <v>6.52</v>
      </c>
      <c r="N18" s="221">
        <v>5</v>
      </c>
      <c r="O18" s="220">
        <v>6.74</v>
      </c>
      <c r="P18" s="220">
        <v>6.88</v>
      </c>
      <c r="Q18" s="220">
        <v>6.54</v>
      </c>
      <c r="R18" s="222">
        <f>MAX(K18:M18,O18:Q18)</f>
        <v>6.88</v>
      </c>
      <c r="S18" s="223" t="str">
        <f t="shared" ref="S18" si="3">IF(ISBLANK(R18),"",IF(R18&lt;5.6,"",IF(R18&gt;=8.05,"TSM",IF(R18&gt;=7.65,"SM",IF(R18&gt;=7.2,"KSM",IF(R18&gt;=6.7,"I A",IF(R18&gt;=6.2,"II A",IF(R18&gt;=5.6,"III A"))))))))</f>
        <v>I A</v>
      </c>
      <c r="T18" s="224" t="s">
        <v>702</v>
      </c>
      <c r="U18" s="225" t="s">
        <v>703</v>
      </c>
    </row>
    <row r="19" spans="1:21" s="116" customFormat="1" ht="10.199999999999999" customHeight="1">
      <c r="A19" s="226"/>
      <c r="B19" s="226"/>
      <c r="C19" s="227"/>
      <c r="D19" s="228"/>
      <c r="E19" s="229"/>
      <c r="F19" s="230"/>
      <c r="G19" s="231"/>
      <c r="H19" s="231"/>
      <c r="I19" s="232"/>
      <c r="J19" s="233"/>
      <c r="K19" s="234">
        <v>0.2</v>
      </c>
      <c r="L19" s="234">
        <v>0.3</v>
      </c>
      <c r="M19" s="234">
        <v>0</v>
      </c>
      <c r="N19" s="235"/>
      <c r="O19" s="234">
        <v>0.5</v>
      </c>
      <c r="P19" s="234">
        <v>0.1</v>
      </c>
      <c r="Q19" s="234">
        <v>0</v>
      </c>
      <c r="R19" s="236">
        <f>R18</f>
        <v>6.88</v>
      </c>
      <c r="S19" s="237"/>
      <c r="T19" s="238" t="s">
        <v>704</v>
      </c>
    </row>
    <row r="20" spans="1:21" s="17" customFormat="1" ht="15" customHeight="1">
      <c r="A20" s="213">
        <v>3</v>
      </c>
      <c r="B20" s="213">
        <v>7</v>
      </c>
      <c r="C20" s="213"/>
      <c r="D20" s="214" t="s">
        <v>435</v>
      </c>
      <c r="E20" s="215" t="s">
        <v>705</v>
      </c>
      <c r="F20" s="216" t="s">
        <v>706</v>
      </c>
      <c r="G20" s="217" t="s">
        <v>686</v>
      </c>
      <c r="H20" s="217" t="s">
        <v>687</v>
      </c>
      <c r="I20" s="218" t="s">
        <v>688</v>
      </c>
      <c r="J20" s="219">
        <v>11</v>
      </c>
      <c r="K20" s="220">
        <v>6.8</v>
      </c>
      <c r="L20" s="220" t="s">
        <v>58</v>
      </c>
      <c r="M20" s="220">
        <v>6.38</v>
      </c>
      <c r="N20" s="221">
        <v>7</v>
      </c>
      <c r="O20" s="220" t="s">
        <v>58</v>
      </c>
      <c r="P20" s="220" t="s">
        <v>58</v>
      </c>
      <c r="Q20" s="220">
        <v>6.62</v>
      </c>
      <c r="R20" s="222">
        <f>MAX(K20:M20,O20:Q20)</f>
        <v>6.8</v>
      </c>
      <c r="S20" s="223" t="str">
        <f t="shared" ref="S20" si="4">IF(ISBLANK(R20),"",IF(R20&lt;5.6,"",IF(R20&gt;=8.05,"TSM",IF(R20&gt;=7.65,"SM",IF(R20&gt;=7.2,"KSM",IF(R20&gt;=6.7,"I A",IF(R20&gt;=6.2,"II A",IF(R20&gt;=5.6,"III A"))))))))</f>
        <v>I A</v>
      </c>
      <c r="T20" s="224" t="s">
        <v>689</v>
      </c>
      <c r="U20" s="225" t="s">
        <v>707</v>
      </c>
    </row>
    <row r="21" spans="1:21" s="116" customFormat="1" ht="10.199999999999999" customHeight="1">
      <c r="A21" s="226"/>
      <c r="B21" s="226"/>
      <c r="C21" s="227"/>
      <c r="D21" s="228"/>
      <c r="E21" s="229"/>
      <c r="F21" s="230"/>
      <c r="G21" s="231"/>
      <c r="H21" s="231"/>
      <c r="I21" s="232"/>
      <c r="J21" s="233"/>
      <c r="K21" s="234">
        <v>0</v>
      </c>
      <c r="L21" s="234">
        <v>0</v>
      </c>
      <c r="M21" s="234">
        <v>0</v>
      </c>
      <c r="N21" s="235"/>
      <c r="O21" s="234">
        <v>0</v>
      </c>
      <c r="P21" s="234">
        <v>0</v>
      </c>
      <c r="Q21" s="234">
        <v>0</v>
      </c>
      <c r="R21" s="236">
        <f>R20</f>
        <v>6.8</v>
      </c>
      <c r="S21" s="237"/>
      <c r="T21" s="238"/>
    </row>
    <row r="22" spans="1:21" s="17" customFormat="1" ht="15" customHeight="1">
      <c r="A22" s="213">
        <v>4</v>
      </c>
      <c r="B22" s="213">
        <v>8</v>
      </c>
      <c r="C22" s="213"/>
      <c r="D22" s="214" t="s">
        <v>708</v>
      </c>
      <c r="E22" s="215" t="s">
        <v>709</v>
      </c>
      <c r="F22" s="216" t="s">
        <v>710</v>
      </c>
      <c r="G22" s="217" t="s">
        <v>188</v>
      </c>
      <c r="H22" s="217" t="s">
        <v>711</v>
      </c>
      <c r="I22" s="218" t="s">
        <v>160</v>
      </c>
      <c r="J22" s="219" t="s">
        <v>23</v>
      </c>
      <c r="K22" s="220" t="s">
        <v>58</v>
      </c>
      <c r="L22" s="220">
        <v>6.55</v>
      </c>
      <c r="M22" s="220">
        <v>6.74</v>
      </c>
      <c r="N22" s="221">
        <v>6</v>
      </c>
      <c r="O22" s="220">
        <v>6.38</v>
      </c>
      <c r="P22" s="220">
        <v>6.34</v>
      </c>
      <c r="Q22" s="220">
        <v>6.28</v>
      </c>
      <c r="R22" s="222">
        <f>MAX(K22:M22,O22:Q22)</f>
        <v>6.74</v>
      </c>
      <c r="S22" s="223" t="str">
        <f t="shared" ref="S22" si="5">IF(ISBLANK(R22),"",IF(R22&lt;5.6,"",IF(R22&gt;=8.05,"TSM",IF(R22&gt;=7.65,"SM",IF(R22&gt;=7.2,"KSM",IF(R22&gt;=6.7,"I A",IF(R22&gt;=6.2,"II A",IF(R22&gt;=5.6,"III A"))))))))</f>
        <v>I A</v>
      </c>
      <c r="T22" s="224" t="s">
        <v>712</v>
      </c>
      <c r="U22" s="225" t="s">
        <v>713</v>
      </c>
    </row>
    <row r="23" spans="1:21" s="116" customFormat="1" ht="10.199999999999999" customHeight="1">
      <c r="A23" s="226"/>
      <c r="B23" s="226"/>
      <c r="C23" s="227"/>
      <c r="D23" s="228"/>
      <c r="E23" s="229"/>
      <c r="F23" s="230"/>
      <c r="G23" s="231"/>
      <c r="H23" s="231" t="s">
        <v>203</v>
      </c>
      <c r="I23" s="232"/>
      <c r="J23" s="233"/>
      <c r="K23" s="234">
        <v>1.9</v>
      </c>
      <c r="L23" s="234">
        <v>0.8</v>
      </c>
      <c r="M23" s="234">
        <v>1.3</v>
      </c>
      <c r="N23" s="235"/>
      <c r="O23" s="234">
        <v>0.3</v>
      </c>
      <c r="P23" s="234">
        <v>0</v>
      </c>
      <c r="Q23" s="234">
        <v>0.6</v>
      </c>
      <c r="R23" s="236">
        <f>R22</f>
        <v>6.74</v>
      </c>
      <c r="S23" s="237"/>
      <c r="T23" s="238"/>
    </row>
    <row r="24" spans="1:21" s="17" customFormat="1" ht="15" customHeight="1">
      <c r="A24" s="213">
        <v>5</v>
      </c>
      <c r="B24" s="213">
        <v>9</v>
      </c>
      <c r="C24" s="213"/>
      <c r="D24" s="214" t="s">
        <v>714</v>
      </c>
      <c r="E24" s="215" t="s">
        <v>715</v>
      </c>
      <c r="F24" s="216" t="s">
        <v>716</v>
      </c>
      <c r="G24" s="217" t="s">
        <v>544</v>
      </c>
      <c r="H24" s="217" t="s">
        <v>545</v>
      </c>
      <c r="I24" s="218"/>
      <c r="J24" s="219">
        <v>9</v>
      </c>
      <c r="K24" s="220">
        <v>6.51</v>
      </c>
      <c r="L24" s="220">
        <v>6.48</v>
      </c>
      <c r="M24" s="220" t="s">
        <v>58</v>
      </c>
      <c r="N24" s="221">
        <v>4</v>
      </c>
      <c r="O24" s="220">
        <v>6.37</v>
      </c>
      <c r="P24" s="220" t="s">
        <v>58</v>
      </c>
      <c r="Q24" s="220">
        <v>6.52</v>
      </c>
      <c r="R24" s="222">
        <f>MAX(K24:M24,O24:Q24)</f>
        <v>6.52</v>
      </c>
      <c r="S24" s="223" t="str">
        <f t="shared" ref="S24" si="6">IF(ISBLANK(R24),"",IF(R24&lt;5.6,"",IF(R24&gt;=8.05,"TSM",IF(R24&gt;=7.65,"SM",IF(R24&gt;=7.2,"KSM",IF(R24&gt;=6.7,"I A",IF(R24&gt;=6.2,"II A",IF(R24&gt;=5.6,"III A"))))))))</f>
        <v>II A</v>
      </c>
      <c r="T24" s="224" t="s">
        <v>670</v>
      </c>
      <c r="U24" s="225" t="s">
        <v>717</v>
      </c>
    </row>
    <row r="25" spans="1:21" s="116" customFormat="1" ht="10.199999999999999" customHeight="1">
      <c r="A25" s="226"/>
      <c r="B25" s="226"/>
      <c r="C25" s="227"/>
      <c r="D25" s="228"/>
      <c r="E25" s="229"/>
      <c r="F25" s="230"/>
      <c r="G25" s="231"/>
      <c r="H25" s="231"/>
      <c r="I25" s="232"/>
      <c r="J25" s="233"/>
      <c r="K25" s="234">
        <v>1.2</v>
      </c>
      <c r="L25" s="234">
        <v>0</v>
      </c>
      <c r="M25" s="234">
        <v>0.6</v>
      </c>
      <c r="N25" s="235"/>
      <c r="O25" s="234">
        <v>0.7</v>
      </c>
      <c r="P25" s="234">
        <v>0</v>
      </c>
      <c r="Q25" s="234">
        <v>0</v>
      </c>
      <c r="R25" s="236">
        <f>R24</f>
        <v>6.52</v>
      </c>
      <c r="S25" s="237"/>
      <c r="T25" s="238"/>
    </row>
    <row r="26" spans="1:21" s="17" customFormat="1" ht="15" customHeight="1">
      <c r="A26" s="213">
        <v>6</v>
      </c>
      <c r="B26" s="213">
        <v>10</v>
      </c>
      <c r="C26" s="213"/>
      <c r="D26" s="214" t="s">
        <v>718</v>
      </c>
      <c r="E26" s="215" t="s">
        <v>719</v>
      </c>
      <c r="F26" s="216" t="s">
        <v>720</v>
      </c>
      <c r="G26" s="217" t="s">
        <v>21</v>
      </c>
      <c r="H26" s="217" t="s">
        <v>22</v>
      </c>
      <c r="I26" s="218"/>
      <c r="J26" s="219">
        <v>8</v>
      </c>
      <c r="K26" s="220">
        <v>6.24</v>
      </c>
      <c r="L26" s="220">
        <v>6.11</v>
      </c>
      <c r="M26" s="220">
        <v>6.4</v>
      </c>
      <c r="N26" s="221">
        <v>3</v>
      </c>
      <c r="O26" s="220">
        <v>6.31</v>
      </c>
      <c r="P26" s="220">
        <v>6.45</v>
      </c>
      <c r="Q26" s="220">
        <v>6.18</v>
      </c>
      <c r="R26" s="222">
        <f>MAX(K26:M26,O26:Q26)</f>
        <v>6.45</v>
      </c>
      <c r="S26" s="223" t="str">
        <f t="shared" ref="S26" si="7">IF(ISBLANK(R26),"",IF(R26&lt;5.6,"",IF(R26&gt;=8.05,"TSM",IF(R26&gt;=7.65,"SM",IF(R26&gt;=7.2,"KSM",IF(R26&gt;=6.7,"I A",IF(R26&gt;=6.2,"II A",IF(R26&gt;=5.6,"III A"))))))))</f>
        <v>II A</v>
      </c>
      <c r="T26" s="224" t="s">
        <v>460</v>
      </c>
      <c r="U26" s="225" t="s">
        <v>721</v>
      </c>
    </row>
    <row r="27" spans="1:21" s="116" customFormat="1" ht="10.199999999999999" customHeight="1">
      <c r="A27" s="226"/>
      <c r="B27" s="226"/>
      <c r="C27" s="227"/>
      <c r="D27" s="228"/>
      <c r="E27" s="229"/>
      <c r="F27" s="230"/>
      <c r="G27" s="231"/>
      <c r="H27" s="231"/>
      <c r="I27" s="232"/>
      <c r="J27" s="233"/>
      <c r="K27" s="234">
        <v>3.2</v>
      </c>
      <c r="L27" s="234">
        <v>0</v>
      </c>
      <c r="M27" s="234">
        <v>0</v>
      </c>
      <c r="N27" s="235"/>
      <c r="O27" s="234">
        <v>0</v>
      </c>
      <c r="P27" s="234">
        <v>1.1000000000000001</v>
      </c>
      <c r="Q27" s="234">
        <v>0</v>
      </c>
      <c r="R27" s="236">
        <f>R26</f>
        <v>6.45</v>
      </c>
      <c r="S27" s="237"/>
      <c r="T27" s="238"/>
    </row>
    <row r="28" spans="1:21" s="17" customFormat="1" ht="15" customHeight="1">
      <c r="A28" s="213">
        <v>7</v>
      </c>
      <c r="B28" s="213">
        <v>11</v>
      </c>
      <c r="C28" s="213"/>
      <c r="D28" s="214" t="s">
        <v>722</v>
      </c>
      <c r="E28" s="215" t="s">
        <v>723</v>
      </c>
      <c r="F28" s="216" t="s">
        <v>724</v>
      </c>
      <c r="G28" s="217" t="s">
        <v>152</v>
      </c>
      <c r="H28" s="217" t="s">
        <v>153</v>
      </c>
      <c r="I28" s="218" t="s">
        <v>340</v>
      </c>
      <c r="J28" s="219">
        <v>7</v>
      </c>
      <c r="K28" s="220">
        <v>6.19</v>
      </c>
      <c r="L28" s="220">
        <v>6.29</v>
      </c>
      <c r="M28" s="220">
        <v>6.33</v>
      </c>
      <c r="N28" s="221">
        <v>2</v>
      </c>
      <c r="O28" s="220" t="s">
        <v>58</v>
      </c>
      <c r="P28" s="220">
        <v>6.44</v>
      </c>
      <c r="Q28" s="220">
        <v>6.29</v>
      </c>
      <c r="R28" s="222">
        <f>MAX(K28:M28,O28:Q28)</f>
        <v>6.44</v>
      </c>
      <c r="S28" s="223" t="str">
        <f t="shared" ref="S28" si="8">IF(ISBLANK(R28),"",IF(R28&lt;5.6,"",IF(R28&gt;=8.05,"TSM",IF(R28&gt;=7.65,"SM",IF(R28&gt;=7.2,"KSM",IF(R28&gt;=6.7,"I A",IF(R28&gt;=6.2,"II A",IF(R28&gt;=5.6,"III A"))))))))</f>
        <v>II A</v>
      </c>
      <c r="T28" s="224" t="s">
        <v>725</v>
      </c>
      <c r="U28" s="225" t="s">
        <v>726</v>
      </c>
    </row>
    <row r="29" spans="1:21" s="116" customFormat="1" ht="10.199999999999999" customHeight="1">
      <c r="A29" s="226"/>
      <c r="B29" s="226"/>
      <c r="C29" s="227"/>
      <c r="D29" s="228"/>
      <c r="E29" s="229"/>
      <c r="F29" s="230"/>
      <c r="G29" s="231"/>
      <c r="H29" s="231"/>
      <c r="I29" s="232"/>
      <c r="J29" s="233"/>
      <c r="K29" s="234">
        <v>1.3</v>
      </c>
      <c r="L29" s="234">
        <v>-0.2</v>
      </c>
      <c r="M29" s="234">
        <v>1</v>
      </c>
      <c r="N29" s="235"/>
      <c r="O29" s="234">
        <v>1.9</v>
      </c>
      <c r="P29" s="234">
        <v>0.9</v>
      </c>
      <c r="Q29" s="234">
        <v>0</v>
      </c>
      <c r="R29" s="236">
        <f>R28</f>
        <v>6.44</v>
      </c>
      <c r="S29" s="237"/>
      <c r="T29" s="238"/>
    </row>
    <row r="30" spans="1:21" s="17" customFormat="1" ht="15" customHeight="1">
      <c r="A30" s="213">
        <v>8</v>
      </c>
      <c r="B30" s="213">
        <v>12</v>
      </c>
      <c r="C30" s="213"/>
      <c r="D30" s="214" t="s">
        <v>727</v>
      </c>
      <c r="E30" s="215" t="s">
        <v>728</v>
      </c>
      <c r="F30" s="216" t="s">
        <v>729</v>
      </c>
      <c r="G30" s="217" t="s">
        <v>730</v>
      </c>
      <c r="H30" s="217" t="s">
        <v>88</v>
      </c>
      <c r="I30" s="218" t="s">
        <v>731</v>
      </c>
      <c r="J30" s="219">
        <v>6</v>
      </c>
      <c r="K30" s="220" t="s">
        <v>58</v>
      </c>
      <c r="L30" s="220">
        <v>6.2</v>
      </c>
      <c r="M30" s="220" t="s">
        <v>58</v>
      </c>
      <c r="N30" s="221">
        <v>1</v>
      </c>
      <c r="O30" s="220" t="s">
        <v>167</v>
      </c>
      <c r="P30" s="220" t="s">
        <v>167</v>
      </c>
      <c r="Q30" s="220" t="s">
        <v>167</v>
      </c>
      <c r="R30" s="222">
        <f>MAX(K30:M30,O30:Q30)</f>
        <v>6.2</v>
      </c>
      <c r="S30" s="223" t="str">
        <f t="shared" ref="S30" si="9">IF(ISBLANK(R30),"",IF(R30&lt;5.6,"",IF(R30&gt;=8.05,"TSM",IF(R30&gt;=7.65,"SM",IF(R30&gt;=7.2,"KSM",IF(R30&gt;=6.7,"I A",IF(R30&gt;=6.2,"II A",IF(R30&gt;=5.6,"III A"))))))))</f>
        <v>II A</v>
      </c>
      <c r="T30" s="224" t="s">
        <v>732</v>
      </c>
      <c r="U30" s="225" t="s">
        <v>733</v>
      </c>
    </row>
    <row r="31" spans="1:21" s="116" customFormat="1" ht="10.199999999999999" customHeight="1">
      <c r="A31" s="226"/>
      <c r="B31" s="226"/>
      <c r="C31" s="227"/>
      <c r="D31" s="228"/>
      <c r="E31" s="229"/>
      <c r="F31" s="230"/>
      <c r="G31" s="231"/>
      <c r="H31" s="231"/>
      <c r="I31" s="232" t="s">
        <v>734</v>
      </c>
      <c r="J31" s="233"/>
      <c r="K31" s="234">
        <v>1.1000000000000001</v>
      </c>
      <c r="L31" s="234">
        <v>0.9</v>
      </c>
      <c r="M31" s="234">
        <v>1.2</v>
      </c>
      <c r="N31" s="235"/>
      <c r="O31" s="234"/>
      <c r="P31" s="234"/>
      <c r="Q31" s="234"/>
      <c r="R31" s="236">
        <f>R30</f>
        <v>6.2</v>
      </c>
      <c r="S31" s="237"/>
      <c r="T31" s="238" t="s">
        <v>735</v>
      </c>
    </row>
    <row r="32" spans="1:21" s="17" customFormat="1" ht="15" customHeight="1">
      <c r="A32" s="213">
        <v>9</v>
      </c>
      <c r="B32" s="213">
        <v>13</v>
      </c>
      <c r="C32" s="213"/>
      <c r="D32" s="214" t="s">
        <v>736</v>
      </c>
      <c r="E32" s="215" t="s">
        <v>737</v>
      </c>
      <c r="F32" s="216" t="s">
        <v>738</v>
      </c>
      <c r="G32" s="217" t="s">
        <v>43</v>
      </c>
      <c r="H32" s="217" t="s">
        <v>44</v>
      </c>
      <c r="I32" s="218"/>
      <c r="J32" s="219">
        <v>5</v>
      </c>
      <c r="K32" s="220">
        <v>6.08</v>
      </c>
      <c r="L32" s="220" t="s">
        <v>58</v>
      </c>
      <c r="M32" s="220" t="s">
        <v>58</v>
      </c>
      <c r="N32" s="221"/>
      <c r="O32" s="220"/>
      <c r="P32" s="220"/>
      <c r="Q32" s="220"/>
      <c r="R32" s="222">
        <f>MAX(K32:M32,O32:Q32)</f>
        <v>6.08</v>
      </c>
      <c r="S32" s="223" t="str">
        <f t="shared" ref="S32" si="10">IF(ISBLANK(R32),"",IF(R32&lt;5.6,"",IF(R32&gt;=8.05,"TSM",IF(R32&gt;=7.65,"SM",IF(R32&gt;=7.2,"KSM",IF(R32&gt;=6.7,"I A",IF(R32&gt;=6.2,"II A",IF(R32&gt;=5.6,"III A"))))))))</f>
        <v>III A</v>
      </c>
      <c r="T32" s="224" t="s">
        <v>45</v>
      </c>
      <c r="U32" s="225" t="s">
        <v>739</v>
      </c>
    </row>
    <row r="33" spans="1:21" s="116" customFormat="1" ht="10.199999999999999" customHeight="1">
      <c r="A33" s="226"/>
      <c r="B33" s="226"/>
      <c r="C33" s="227"/>
      <c r="D33" s="228"/>
      <c r="E33" s="229"/>
      <c r="F33" s="230"/>
      <c r="G33" s="231"/>
      <c r="H33" s="231"/>
      <c r="I33" s="232"/>
      <c r="J33" s="233"/>
      <c r="K33" s="234">
        <v>0.7</v>
      </c>
      <c r="L33" s="234">
        <v>2.7</v>
      </c>
      <c r="M33" s="234">
        <v>0</v>
      </c>
      <c r="N33" s="235"/>
      <c r="O33" s="234"/>
      <c r="P33" s="234"/>
      <c r="Q33" s="234"/>
      <c r="R33" s="236">
        <f>R32</f>
        <v>6.08</v>
      </c>
      <c r="S33" s="237"/>
      <c r="T33" s="238"/>
    </row>
    <row r="34" spans="1:21" s="17" customFormat="1" ht="15" customHeight="1">
      <c r="A34" s="213">
        <v>10</v>
      </c>
      <c r="B34" s="213">
        <v>14</v>
      </c>
      <c r="C34" s="213"/>
      <c r="D34" s="214" t="s">
        <v>548</v>
      </c>
      <c r="E34" s="215" t="s">
        <v>740</v>
      </c>
      <c r="F34" s="216" t="s">
        <v>741</v>
      </c>
      <c r="G34" s="217" t="s">
        <v>114</v>
      </c>
      <c r="H34" s="217"/>
      <c r="I34" s="218"/>
      <c r="J34" s="219" t="s">
        <v>23</v>
      </c>
      <c r="K34" s="220">
        <v>6.06</v>
      </c>
      <c r="L34" s="220">
        <v>4.72</v>
      </c>
      <c r="M34" s="220">
        <v>5.19</v>
      </c>
      <c r="N34" s="221"/>
      <c r="O34" s="220"/>
      <c r="P34" s="220"/>
      <c r="Q34" s="220"/>
      <c r="R34" s="222">
        <f>MAX(K34:M34,O34:Q34)</f>
        <v>6.06</v>
      </c>
      <c r="S34" s="223" t="str">
        <f t="shared" ref="S34" si="11">IF(ISBLANK(R34),"",IF(R34&lt;5.6,"",IF(R34&gt;=8.05,"TSM",IF(R34&gt;=7.65,"SM",IF(R34&gt;=7.2,"KSM",IF(R34&gt;=6.7,"I A",IF(R34&gt;=6.2,"II A",IF(R34&gt;=5.6,"III A"))))))))</f>
        <v>III A</v>
      </c>
      <c r="T34" s="224" t="s">
        <v>742</v>
      </c>
      <c r="U34" s="225" t="s">
        <v>743</v>
      </c>
    </row>
    <row r="35" spans="1:21" s="116" customFormat="1" ht="10.199999999999999" customHeight="1">
      <c r="A35" s="226"/>
      <c r="B35" s="226"/>
      <c r="C35" s="227"/>
      <c r="D35" s="228"/>
      <c r="E35" s="229"/>
      <c r="F35" s="230"/>
      <c r="G35" s="231"/>
      <c r="H35" s="231"/>
      <c r="I35" s="232"/>
      <c r="J35" s="233"/>
      <c r="K35" s="234">
        <v>2</v>
      </c>
      <c r="L35" s="234">
        <v>-0.4</v>
      </c>
      <c r="M35" s="234">
        <v>0</v>
      </c>
      <c r="N35" s="235"/>
      <c r="O35" s="234"/>
      <c r="P35" s="234"/>
      <c r="Q35" s="234"/>
      <c r="R35" s="236">
        <f>R34</f>
        <v>6.06</v>
      </c>
      <c r="S35" s="237"/>
      <c r="T35" s="238"/>
    </row>
    <row r="36" spans="1:21" s="17" customFormat="1" ht="15" customHeight="1">
      <c r="A36" s="213">
        <v>11</v>
      </c>
      <c r="B36" s="213">
        <v>15</v>
      </c>
      <c r="C36" s="213"/>
      <c r="D36" s="214" t="s">
        <v>744</v>
      </c>
      <c r="E36" s="215" t="s">
        <v>745</v>
      </c>
      <c r="F36" s="216" t="s">
        <v>171</v>
      </c>
      <c r="G36" s="217" t="s">
        <v>224</v>
      </c>
      <c r="H36" s="217" t="s">
        <v>223</v>
      </c>
      <c r="I36" s="218" t="s">
        <v>222</v>
      </c>
      <c r="J36" s="219">
        <v>4</v>
      </c>
      <c r="K36" s="220">
        <v>5.69</v>
      </c>
      <c r="L36" s="220" t="s">
        <v>58</v>
      </c>
      <c r="M36" s="220">
        <v>6.06</v>
      </c>
      <c r="N36" s="221"/>
      <c r="O36" s="220"/>
      <c r="P36" s="220"/>
      <c r="Q36" s="220"/>
      <c r="R36" s="222">
        <f>MAX(K36:M36,O36:Q36)</f>
        <v>6.06</v>
      </c>
      <c r="S36" s="223" t="str">
        <f t="shared" ref="S36" si="12">IF(ISBLANK(R36),"",IF(R36&lt;5.6,"",IF(R36&gt;=8.05,"TSM",IF(R36&gt;=7.65,"SM",IF(R36&gt;=7.2,"KSM",IF(R36&gt;=6.7,"I A",IF(R36&gt;=6.2,"II A",IF(R36&gt;=5.6,"III A"))))))))</f>
        <v>III A</v>
      </c>
      <c r="T36" s="224" t="s">
        <v>746</v>
      </c>
      <c r="U36" s="225" t="s">
        <v>747</v>
      </c>
    </row>
    <row r="37" spans="1:21" s="116" customFormat="1" ht="10.199999999999999" customHeight="1">
      <c r="A37" s="226"/>
      <c r="B37" s="226"/>
      <c r="C37" s="227"/>
      <c r="D37" s="228"/>
      <c r="E37" s="229"/>
      <c r="F37" s="230"/>
      <c r="G37" s="231"/>
      <c r="H37" s="231"/>
      <c r="I37" s="232"/>
      <c r="J37" s="233"/>
      <c r="K37" s="234">
        <v>0</v>
      </c>
      <c r="L37" s="234">
        <v>0.3</v>
      </c>
      <c r="M37" s="234">
        <v>0</v>
      </c>
      <c r="N37" s="235"/>
      <c r="O37" s="234"/>
      <c r="P37" s="234"/>
      <c r="Q37" s="234"/>
      <c r="R37" s="236">
        <f>R36</f>
        <v>6.06</v>
      </c>
      <c r="S37" s="237"/>
      <c r="T37" s="238" t="s">
        <v>748</v>
      </c>
    </row>
    <row r="38" spans="1:21" s="17" customFormat="1" ht="15" customHeight="1">
      <c r="A38" s="213">
        <v>12</v>
      </c>
      <c r="B38" s="213">
        <v>16</v>
      </c>
      <c r="C38" s="213"/>
      <c r="D38" s="214" t="s">
        <v>476</v>
      </c>
      <c r="E38" s="215" t="s">
        <v>749</v>
      </c>
      <c r="F38" s="216" t="s">
        <v>750</v>
      </c>
      <c r="G38" s="217" t="s">
        <v>686</v>
      </c>
      <c r="H38" s="217" t="s">
        <v>687</v>
      </c>
      <c r="I38" s="218" t="s">
        <v>688</v>
      </c>
      <c r="J38" s="219">
        <v>3</v>
      </c>
      <c r="K38" s="220">
        <v>5.93</v>
      </c>
      <c r="L38" s="220">
        <v>5.59</v>
      </c>
      <c r="M38" s="220">
        <v>5.77</v>
      </c>
      <c r="N38" s="221"/>
      <c r="O38" s="220"/>
      <c r="P38" s="220"/>
      <c r="Q38" s="220"/>
      <c r="R38" s="222">
        <f>MAX(K38:M38,O38:Q38)</f>
        <v>5.93</v>
      </c>
      <c r="S38" s="223" t="str">
        <f t="shared" ref="S38" si="13">IF(ISBLANK(R38),"",IF(R38&lt;5.6,"",IF(R38&gt;=8.05,"TSM",IF(R38&gt;=7.65,"SM",IF(R38&gt;=7.2,"KSM",IF(R38&gt;=6.7,"I A",IF(R38&gt;=6.2,"II A",IF(R38&gt;=5.6,"III A"))))))))</f>
        <v>III A</v>
      </c>
      <c r="T38" s="224" t="s">
        <v>689</v>
      </c>
      <c r="U38" s="225" t="s">
        <v>751</v>
      </c>
    </row>
    <row r="39" spans="1:21" s="116" customFormat="1" ht="10.199999999999999" customHeight="1">
      <c r="A39" s="226"/>
      <c r="B39" s="226"/>
      <c r="C39" s="227"/>
      <c r="D39" s="228"/>
      <c r="E39" s="229"/>
      <c r="F39" s="230"/>
      <c r="G39" s="231"/>
      <c r="H39" s="231"/>
      <c r="I39" s="232"/>
      <c r="J39" s="233"/>
      <c r="K39" s="234">
        <v>0.8</v>
      </c>
      <c r="L39" s="234">
        <v>1</v>
      </c>
      <c r="M39" s="234">
        <v>0</v>
      </c>
      <c r="N39" s="235"/>
      <c r="O39" s="234"/>
      <c r="P39" s="234"/>
      <c r="Q39" s="234"/>
      <c r="R39" s="236">
        <f>R38</f>
        <v>5.93</v>
      </c>
      <c r="S39" s="237"/>
      <c r="T39" s="238"/>
    </row>
    <row r="40" spans="1:21" s="17" customFormat="1" ht="15" customHeight="1">
      <c r="A40" s="213">
        <v>13</v>
      </c>
      <c r="B40" s="213">
        <v>17</v>
      </c>
      <c r="C40" s="213"/>
      <c r="D40" s="214" t="s">
        <v>752</v>
      </c>
      <c r="E40" s="215" t="s">
        <v>753</v>
      </c>
      <c r="F40" s="216" t="s">
        <v>754</v>
      </c>
      <c r="G40" s="217" t="s">
        <v>188</v>
      </c>
      <c r="H40" s="217" t="s">
        <v>88</v>
      </c>
      <c r="I40" s="218"/>
      <c r="J40" s="219" t="s">
        <v>23</v>
      </c>
      <c r="K40" s="220">
        <v>5.69</v>
      </c>
      <c r="L40" s="220">
        <v>5.65</v>
      </c>
      <c r="M40" s="220">
        <v>5.34</v>
      </c>
      <c r="N40" s="221"/>
      <c r="O40" s="220"/>
      <c r="P40" s="220"/>
      <c r="Q40" s="220"/>
      <c r="R40" s="222">
        <f>MAX(K40:M40,O40:Q40)</f>
        <v>5.69</v>
      </c>
      <c r="S40" s="223" t="str">
        <f t="shared" ref="S40" si="14">IF(ISBLANK(R40),"",IF(R40&lt;5.6,"",IF(R40&gt;=8.05,"TSM",IF(R40&gt;=7.65,"SM",IF(R40&gt;=7.2,"KSM",IF(R40&gt;=6.7,"I A",IF(R40&gt;=6.2,"II A",IF(R40&gt;=5.6,"III A"))))))))</f>
        <v>III A</v>
      </c>
      <c r="T40" s="224" t="s">
        <v>755</v>
      </c>
      <c r="U40" s="225" t="s">
        <v>756</v>
      </c>
    </row>
    <row r="41" spans="1:21" s="116" customFormat="1" ht="10.199999999999999" customHeight="1">
      <c r="A41" s="226"/>
      <c r="B41" s="226"/>
      <c r="C41" s="227"/>
      <c r="D41" s="228"/>
      <c r="E41" s="229"/>
      <c r="F41" s="230"/>
      <c r="G41" s="231"/>
      <c r="H41" s="231"/>
      <c r="I41" s="232"/>
      <c r="J41" s="233"/>
      <c r="K41" s="234">
        <v>0</v>
      </c>
      <c r="L41" s="234">
        <v>0.3</v>
      </c>
      <c r="M41" s="234">
        <v>-0.1</v>
      </c>
      <c r="N41" s="235"/>
      <c r="O41" s="234"/>
      <c r="P41" s="234"/>
      <c r="Q41" s="234"/>
      <c r="R41" s="236">
        <f>R40</f>
        <v>5.69</v>
      </c>
      <c r="S41" s="237"/>
      <c r="T41" s="238"/>
    </row>
    <row r="42" spans="1:21" s="17" customFormat="1" ht="15" customHeight="1">
      <c r="A42" s="213">
        <v>14</v>
      </c>
      <c r="B42" s="213">
        <v>18</v>
      </c>
      <c r="C42" s="213"/>
      <c r="D42" s="214" t="s">
        <v>262</v>
      </c>
      <c r="E42" s="215" t="s">
        <v>757</v>
      </c>
      <c r="F42" s="216" t="s">
        <v>758</v>
      </c>
      <c r="G42" s="217" t="s">
        <v>544</v>
      </c>
      <c r="H42" s="217" t="s">
        <v>545</v>
      </c>
      <c r="I42" s="218"/>
      <c r="J42" s="219">
        <v>2</v>
      </c>
      <c r="K42" s="220">
        <v>5.57</v>
      </c>
      <c r="L42" s="220" t="s">
        <v>58</v>
      </c>
      <c r="M42" s="220">
        <v>5.28</v>
      </c>
      <c r="N42" s="221"/>
      <c r="O42" s="220"/>
      <c r="P42" s="220"/>
      <c r="Q42" s="220"/>
      <c r="R42" s="222">
        <f>MAX(K42:M42,O42:Q42)</f>
        <v>5.57</v>
      </c>
      <c r="S42" s="223" t="str">
        <f t="shared" ref="S42" si="15">IF(ISBLANK(R42),"",IF(R42&lt;5.6,"",IF(R42&gt;=8.05,"TSM",IF(R42&gt;=7.65,"SM",IF(R42&gt;=7.2,"KSM",IF(R42&gt;=6.7,"I A",IF(R42&gt;=6.2,"II A",IF(R42&gt;=5.6,"III A"))))))))</f>
        <v/>
      </c>
      <c r="T42" s="224" t="s">
        <v>670</v>
      </c>
      <c r="U42" s="225" t="s">
        <v>759</v>
      </c>
    </row>
    <row r="43" spans="1:21" s="116" customFormat="1" ht="10.199999999999999" customHeight="1">
      <c r="A43" s="226"/>
      <c r="B43" s="226"/>
      <c r="C43" s="227"/>
      <c r="D43" s="228"/>
      <c r="E43" s="229"/>
      <c r="F43" s="230"/>
      <c r="G43" s="231"/>
      <c r="H43" s="231"/>
      <c r="I43" s="232"/>
      <c r="J43" s="233"/>
      <c r="K43" s="234">
        <v>0</v>
      </c>
      <c r="L43" s="234">
        <v>1.2</v>
      </c>
      <c r="M43" s="234">
        <v>1.9</v>
      </c>
      <c r="N43" s="235"/>
      <c r="O43" s="234"/>
      <c r="P43" s="234"/>
      <c r="Q43" s="234"/>
      <c r="R43" s="236">
        <f>R42</f>
        <v>5.57</v>
      </c>
      <c r="S43" s="237"/>
      <c r="T43" s="238"/>
    </row>
  </sheetData>
  <mergeCells count="1">
    <mergeCell ref="K6:Q6"/>
  </mergeCells>
  <printOptions horizontalCentered="1"/>
  <pageMargins left="0.39370078740157483" right="0.39370078740157483" top="0.35433070866141736" bottom="3.937007874015748E-2" header="0.23622047244094491" footer="0.31496062992125984"/>
  <pageSetup paperSize="9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1"/>
  <sheetViews>
    <sheetView showZeros="0" workbookViewId="0">
      <selection activeCell="Z15" sqref="Z15"/>
    </sheetView>
  </sheetViews>
  <sheetFormatPr defaultColWidth="9.109375" defaultRowHeight="13.2"/>
  <cols>
    <col min="1" max="1" width="4.6640625" style="9" customWidth="1"/>
    <col min="2" max="2" width="4.109375" style="9" hidden="1" customWidth="1"/>
    <col min="3" max="3" width="3.77734375" style="3" hidden="1" customWidth="1"/>
    <col min="4" max="4" width="8.77734375" style="3" customWidth="1"/>
    <col min="5" max="5" width="11.44140625" style="3" customWidth="1"/>
    <col min="6" max="6" width="8.109375" style="3" customWidth="1"/>
    <col min="7" max="7" width="11" style="3" customWidth="1"/>
    <col min="8" max="8" width="11.109375" style="3" customWidth="1"/>
    <col min="9" max="9" width="7.6640625" style="3" customWidth="1"/>
    <col min="10" max="10" width="5.109375" style="44" customWidth="1"/>
    <col min="11" max="13" width="5.33203125" style="12" customWidth="1"/>
    <col min="14" max="14" width="3.109375" style="12" bestFit="1" customWidth="1"/>
    <col min="15" max="17" width="5.33203125" style="12" customWidth="1"/>
    <col min="18" max="18" width="5.6640625" style="12" customWidth="1"/>
    <col min="19" max="19" width="5" style="44" customWidth="1"/>
    <col min="20" max="20" width="17.44140625" style="3" customWidth="1"/>
    <col min="21" max="21" width="3.6640625" style="3" hidden="1" customWidth="1"/>
    <col min="22" max="16384" width="9.109375" style="3"/>
  </cols>
  <sheetData>
    <row r="1" spans="1:33" ht="21">
      <c r="A1" s="48" t="s">
        <v>17</v>
      </c>
      <c r="B1" s="138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3" ht="17.399999999999999">
      <c r="A2" s="6"/>
      <c r="B2" s="203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3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3" s="14" customFormat="1" ht="18.75" customHeight="1">
      <c r="A4" s="11"/>
      <c r="B4" s="11"/>
      <c r="C4" s="12"/>
      <c r="D4" s="13" t="s">
        <v>1457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1092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4" customFormat="1" ht="6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7" customFormat="1" ht="13.8" thickBot="1">
      <c r="A6" s="9"/>
      <c r="B6" s="9"/>
      <c r="F6" s="14"/>
      <c r="J6" s="18"/>
      <c r="K6" s="553" t="s">
        <v>1</v>
      </c>
      <c r="L6" s="554"/>
      <c r="M6" s="554"/>
      <c r="N6" s="554"/>
      <c r="O6" s="554"/>
      <c r="P6" s="554"/>
      <c r="Q6" s="555"/>
      <c r="R6" s="18"/>
      <c r="S6" s="18"/>
    </row>
    <row r="7" spans="1:33" s="30" customFormat="1" ht="22.5" customHeight="1" thickBot="1">
      <c r="A7" s="495" t="s">
        <v>60</v>
      </c>
      <c r="B7" s="205" t="s">
        <v>16</v>
      </c>
      <c r="C7" s="206" t="s">
        <v>2</v>
      </c>
      <c r="D7" s="207" t="s">
        <v>3</v>
      </c>
      <c r="E7" s="208" t="s">
        <v>4</v>
      </c>
      <c r="F7" s="209" t="s">
        <v>5</v>
      </c>
      <c r="G7" s="210" t="s">
        <v>6</v>
      </c>
      <c r="H7" s="210" t="s">
        <v>761</v>
      </c>
      <c r="I7" s="210" t="s">
        <v>8</v>
      </c>
      <c r="J7" s="210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12" t="s">
        <v>11</v>
      </c>
      <c r="S7" s="210" t="s">
        <v>12</v>
      </c>
      <c r="T7" s="210" t="s">
        <v>13</v>
      </c>
    </row>
    <row r="8" spans="1:33" ht="15" customHeight="1">
      <c r="A8" s="213">
        <v>1</v>
      </c>
      <c r="B8" s="213"/>
      <c r="C8" s="213"/>
      <c r="D8" s="214" t="s">
        <v>40</v>
      </c>
      <c r="E8" s="215" t="s">
        <v>1035</v>
      </c>
      <c r="F8" s="216" t="s">
        <v>1036</v>
      </c>
      <c r="G8" s="217" t="s">
        <v>43</v>
      </c>
      <c r="H8" s="217" t="s">
        <v>44</v>
      </c>
      <c r="I8" s="496"/>
      <c r="J8" s="497">
        <v>18</v>
      </c>
      <c r="K8" s="498">
        <v>11.74</v>
      </c>
      <c r="L8" s="498">
        <v>11.92</v>
      </c>
      <c r="M8" s="498">
        <v>12.38</v>
      </c>
      <c r="N8" s="499">
        <v>7</v>
      </c>
      <c r="O8" s="498">
        <v>12.26</v>
      </c>
      <c r="P8" s="498" t="s">
        <v>58</v>
      </c>
      <c r="Q8" s="498" t="s">
        <v>58</v>
      </c>
      <c r="R8" s="500">
        <f>MAX(K8:M8,O8:Q8)</f>
        <v>12.38</v>
      </c>
      <c r="S8" s="501" t="str">
        <f>IF(ISBLANK(R8),"",IF(R8&lt;10.4,"",IF(R8&gt;=14,"TSM",IF(R8&gt;=13.45,"SM",IF(R8&gt;=12.8,"KSM",IF(R8&gt;=12,"I A",IF(R8&gt;=11.2,"II A",IF(R8&gt;=10.4,"III A"))))))))</f>
        <v>I A</v>
      </c>
      <c r="T8" s="224" t="s">
        <v>45</v>
      </c>
      <c r="U8" s="116" t="s">
        <v>1458</v>
      </c>
    </row>
    <row r="9" spans="1:33">
      <c r="A9" s="502"/>
      <c r="B9" s="226"/>
      <c r="C9" s="227"/>
      <c r="D9" s="228"/>
      <c r="E9" s="229"/>
      <c r="F9" s="230"/>
      <c r="G9" s="231"/>
      <c r="H9" s="231"/>
      <c r="I9" s="503"/>
      <c r="J9" s="504"/>
      <c r="K9" s="505" t="s">
        <v>1172</v>
      </c>
      <c r="L9" s="505" t="s">
        <v>1459</v>
      </c>
      <c r="M9" s="505" t="s">
        <v>1460</v>
      </c>
      <c r="N9" s="506"/>
      <c r="O9" s="505" t="s">
        <v>1461</v>
      </c>
      <c r="P9" s="505" t="s">
        <v>1172</v>
      </c>
      <c r="Q9" s="505" t="s">
        <v>1462</v>
      </c>
      <c r="R9" s="507">
        <f>R8</f>
        <v>12.38</v>
      </c>
      <c r="S9" s="508"/>
      <c r="T9" s="509"/>
      <c r="U9" s="116"/>
    </row>
    <row r="10" spans="1:33" ht="15" customHeight="1">
      <c r="A10" s="213">
        <v>2</v>
      </c>
      <c r="B10" s="213"/>
      <c r="C10" s="213"/>
      <c r="D10" s="214" t="s">
        <v>994</v>
      </c>
      <c r="E10" s="215" t="s">
        <v>995</v>
      </c>
      <c r="F10" s="216" t="s">
        <v>996</v>
      </c>
      <c r="G10" s="217" t="s">
        <v>145</v>
      </c>
      <c r="H10" s="217" t="s">
        <v>22</v>
      </c>
      <c r="I10" s="496"/>
      <c r="J10" s="497">
        <v>14</v>
      </c>
      <c r="K10" s="498" t="s">
        <v>58</v>
      </c>
      <c r="L10" s="498">
        <v>12.04</v>
      </c>
      <c r="M10" s="498" t="s">
        <v>58</v>
      </c>
      <c r="N10" s="499">
        <v>6</v>
      </c>
      <c r="O10" s="498" t="s">
        <v>58</v>
      </c>
      <c r="P10" s="498">
        <v>11.57</v>
      </c>
      <c r="Q10" s="498">
        <v>11.58</v>
      </c>
      <c r="R10" s="500">
        <f>MAX(K10:M10,O10:Q10)</f>
        <v>12.04</v>
      </c>
      <c r="S10" s="501" t="str">
        <f>IF(ISBLANK(R10),"",IF(R10&lt;10.4,"",IF(R10&gt;=14,"TSM",IF(R10&gt;=13.45,"SM",IF(R10&gt;=12.8,"KSM",IF(R10&gt;=12,"I A",IF(R10&gt;=11.2,"II A",IF(R10&gt;=10.4,"III A"))))))))</f>
        <v>I A</v>
      </c>
      <c r="T10" s="224" t="s">
        <v>997</v>
      </c>
      <c r="U10" s="116" t="s">
        <v>1458</v>
      </c>
    </row>
    <row r="11" spans="1:33">
      <c r="A11" s="502"/>
      <c r="B11" s="226"/>
      <c r="C11" s="227"/>
      <c r="D11" s="228"/>
      <c r="E11" s="229"/>
      <c r="F11" s="230"/>
      <c r="G11" s="231"/>
      <c r="H11" s="231"/>
      <c r="I11" s="503"/>
      <c r="J11" s="504"/>
      <c r="K11" s="505" t="s">
        <v>1463</v>
      </c>
      <c r="L11" s="505" t="s">
        <v>1464</v>
      </c>
      <c r="M11" s="505" t="s">
        <v>1465</v>
      </c>
      <c r="N11" s="506"/>
      <c r="O11" s="505" t="s">
        <v>132</v>
      </c>
      <c r="P11" s="505" t="s">
        <v>1466</v>
      </c>
      <c r="Q11" s="505" t="s">
        <v>1462</v>
      </c>
      <c r="R11" s="507">
        <f>R10</f>
        <v>12.04</v>
      </c>
      <c r="S11" s="508"/>
      <c r="T11" s="509"/>
      <c r="U11" s="116"/>
    </row>
    <row r="12" spans="1:33" ht="15" customHeight="1">
      <c r="A12" s="213">
        <v>3</v>
      </c>
      <c r="B12" s="213"/>
      <c r="C12" s="213"/>
      <c r="D12" s="214" t="s">
        <v>605</v>
      </c>
      <c r="E12" s="215" t="s">
        <v>1003</v>
      </c>
      <c r="F12" s="216" t="s">
        <v>1004</v>
      </c>
      <c r="G12" s="217" t="s">
        <v>139</v>
      </c>
      <c r="H12" s="217" t="s">
        <v>634</v>
      </c>
      <c r="I12" s="496" t="s">
        <v>160</v>
      </c>
      <c r="J12" s="497">
        <v>11</v>
      </c>
      <c r="K12" s="498">
        <v>11.33</v>
      </c>
      <c r="L12" s="498">
        <v>11.55</v>
      </c>
      <c r="M12" s="498">
        <v>11.43</v>
      </c>
      <c r="N12" s="499">
        <v>5</v>
      </c>
      <c r="O12" s="498" t="s">
        <v>58</v>
      </c>
      <c r="P12" s="498" t="s">
        <v>58</v>
      </c>
      <c r="Q12" s="498" t="s">
        <v>58</v>
      </c>
      <c r="R12" s="500">
        <f>MAX(K12:M12,O12:Q12)</f>
        <v>11.55</v>
      </c>
      <c r="S12" s="501" t="str">
        <f>IF(ISBLANK(R12),"",IF(R12&lt;10.4,"",IF(R12&gt;=14,"TSM",IF(R12&gt;=13.45,"SM",IF(R12&gt;=12.8,"KSM",IF(R12&gt;=12,"I A",IF(R12&gt;=11.2,"II A",IF(R12&gt;=10.4,"III A"))))))))</f>
        <v>II A</v>
      </c>
      <c r="T12" s="224" t="s">
        <v>712</v>
      </c>
      <c r="U12" s="116" t="s">
        <v>1467</v>
      </c>
    </row>
    <row r="13" spans="1:33">
      <c r="A13" s="502"/>
      <c r="B13" s="226"/>
      <c r="C13" s="227"/>
      <c r="D13" s="228"/>
      <c r="E13" s="229"/>
      <c r="F13" s="230"/>
      <c r="G13" s="231"/>
      <c r="H13" s="231"/>
      <c r="I13" s="503"/>
      <c r="J13" s="504"/>
      <c r="K13" s="505" t="s">
        <v>1468</v>
      </c>
      <c r="L13" s="505" t="s">
        <v>1469</v>
      </c>
      <c r="M13" s="505" t="s">
        <v>1172</v>
      </c>
      <c r="N13" s="506"/>
      <c r="O13" s="505" t="s">
        <v>1172</v>
      </c>
      <c r="P13" s="505" t="s">
        <v>1462</v>
      </c>
      <c r="Q13" s="505" t="s">
        <v>1470</v>
      </c>
      <c r="R13" s="507">
        <f>R12</f>
        <v>11.55</v>
      </c>
      <c r="S13" s="508"/>
      <c r="T13" s="509"/>
      <c r="U13" s="116"/>
    </row>
    <row r="14" spans="1:33" ht="15" customHeight="1">
      <c r="A14" s="213">
        <v>4</v>
      </c>
      <c r="B14" s="213"/>
      <c r="C14" s="213"/>
      <c r="D14" s="214" t="s">
        <v>127</v>
      </c>
      <c r="E14" s="215" t="s">
        <v>128</v>
      </c>
      <c r="F14" s="216" t="s">
        <v>129</v>
      </c>
      <c r="G14" s="217" t="s">
        <v>130</v>
      </c>
      <c r="H14" s="217" t="s">
        <v>67</v>
      </c>
      <c r="I14" s="496" t="s">
        <v>131</v>
      </c>
      <c r="J14" s="497">
        <v>9</v>
      </c>
      <c r="K14" s="498">
        <v>10.68</v>
      </c>
      <c r="L14" s="498">
        <v>11.4</v>
      </c>
      <c r="M14" s="498">
        <v>11.16</v>
      </c>
      <c r="N14" s="499">
        <v>4</v>
      </c>
      <c r="O14" s="498">
        <v>11.05</v>
      </c>
      <c r="P14" s="498">
        <v>11.25</v>
      </c>
      <c r="Q14" s="498">
        <v>10.08</v>
      </c>
      <c r="R14" s="500">
        <f>MAX(K14:M14,O14:Q14)</f>
        <v>11.4</v>
      </c>
      <c r="S14" s="501" t="str">
        <f>IF(ISBLANK(R14),"",IF(R14&lt;10.4,"",IF(R14&gt;=14,"TSM",IF(R14&gt;=13.45,"SM",IF(R14&gt;=12.8,"KSM",IF(R14&gt;=12,"I A",IF(R14&gt;=11.2,"II A",IF(R14&gt;=10.4,"III A"))))))))</f>
        <v>II A</v>
      </c>
      <c r="T14" s="224" t="s">
        <v>1471</v>
      </c>
      <c r="U14" s="116" t="s">
        <v>167</v>
      </c>
    </row>
    <row r="15" spans="1:33">
      <c r="A15" s="502"/>
      <c r="B15" s="226"/>
      <c r="C15" s="227"/>
      <c r="D15" s="228"/>
      <c r="E15" s="229"/>
      <c r="F15" s="230"/>
      <c r="G15" s="231"/>
      <c r="H15" s="231"/>
      <c r="I15" s="503"/>
      <c r="J15" s="504"/>
      <c r="K15" s="505" t="s">
        <v>1468</v>
      </c>
      <c r="L15" s="505" t="s">
        <v>1472</v>
      </c>
      <c r="M15" s="505" t="s">
        <v>1462</v>
      </c>
      <c r="N15" s="506"/>
      <c r="O15" s="505" t="s">
        <v>1473</v>
      </c>
      <c r="P15" s="505" t="s">
        <v>1462</v>
      </c>
      <c r="Q15" s="505" t="s">
        <v>1474</v>
      </c>
      <c r="R15" s="507">
        <f>R14</f>
        <v>11.4</v>
      </c>
      <c r="S15" s="508"/>
      <c r="T15" s="509" t="s">
        <v>1475</v>
      </c>
      <c r="U15" s="116"/>
    </row>
    <row r="16" spans="1:33" ht="15" customHeight="1">
      <c r="A16" s="213">
        <v>5</v>
      </c>
      <c r="B16" s="213"/>
      <c r="C16" s="213"/>
      <c r="D16" s="214" t="s">
        <v>207</v>
      </c>
      <c r="E16" s="215" t="s">
        <v>1476</v>
      </c>
      <c r="F16" s="216" t="s">
        <v>1477</v>
      </c>
      <c r="G16" s="217" t="s">
        <v>102</v>
      </c>
      <c r="H16" s="217" t="s">
        <v>22</v>
      </c>
      <c r="I16" s="496"/>
      <c r="J16" s="497" t="s">
        <v>23</v>
      </c>
      <c r="K16" s="498">
        <v>11.19</v>
      </c>
      <c r="L16" s="498">
        <v>10.99</v>
      </c>
      <c r="M16" s="498">
        <v>10.74</v>
      </c>
      <c r="N16" s="499">
        <v>3</v>
      </c>
      <c r="O16" s="498">
        <v>10.54</v>
      </c>
      <c r="P16" s="498">
        <v>10.28</v>
      </c>
      <c r="Q16" s="498">
        <v>10.54</v>
      </c>
      <c r="R16" s="500">
        <f>MAX(K16:M16,O16:Q16)</f>
        <v>11.19</v>
      </c>
      <c r="S16" s="501" t="str">
        <f>IF(ISBLANK(R16),"",IF(R16&lt;10.4,"",IF(R16&gt;=14,"TSM",IF(R16&gt;=13.45,"SM",IF(R16&gt;=12.8,"KSM",IF(R16&gt;=12,"I A",IF(R16&gt;=11.2,"II A",IF(R16&gt;=10.4,"III A"))))))))</f>
        <v>III A</v>
      </c>
      <c r="T16" s="224" t="s">
        <v>402</v>
      </c>
      <c r="U16" s="116" t="s">
        <v>1478</v>
      </c>
    </row>
    <row r="17" spans="1:21">
      <c r="A17" s="502"/>
      <c r="B17" s="226"/>
      <c r="C17" s="227"/>
      <c r="D17" s="228"/>
      <c r="E17" s="229"/>
      <c r="F17" s="230"/>
      <c r="G17" s="231"/>
      <c r="H17" s="231"/>
      <c r="I17" s="503"/>
      <c r="J17" s="504"/>
      <c r="K17" s="505" t="s">
        <v>1479</v>
      </c>
      <c r="L17" s="505" t="s">
        <v>1466</v>
      </c>
      <c r="M17" s="505" t="s">
        <v>1480</v>
      </c>
      <c r="N17" s="506"/>
      <c r="O17" s="505" t="s">
        <v>1173</v>
      </c>
      <c r="P17" s="505" t="s">
        <v>1481</v>
      </c>
      <c r="Q17" s="505" t="s">
        <v>132</v>
      </c>
      <c r="R17" s="507">
        <f>R16</f>
        <v>11.19</v>
      </c>
      <c r="S17" s="508"/>
      <c r="T17" s="509"/>
      <c r="U17" s="116"/>
    </row>
    <row r="18" spans="1:21" ht="15" customHeight="1">
      <c r="A18" s="213">
        <v>6</v>
      </c>
      <c r="B18" s="213"/>
      <c r="C18" s="213"/>
      <c r="D18" s="214" t="s">
        <v>1020</v>
      </c>
      <c r="E18" s="215" t="s">
        <v>1021</v>
      </c>
      <c r="F18" s="216" t="s">
        <v>1022</v>
      </c>
      <c r="G18" s="217" t="s">
        <v>655</v>
      </c>
      <c r="H18" s="217" t="s">
        <v>656</v>
      </c>
      <c r="I18" s="496"/>
      <c r="J18" s="497">
        <v>8</v>
      </c>
      <c r="K18" s="498" t="s">
        <v>58</v>
      </c>
      <c r="L18" s="498" t="s">
        <v>58</v>
      </c>
      <c r="M18" s="498">
        <v>10.84</v>
      </c>
      <c r="N18" s="499">
        <v>2</v>
      </c>
      <c r="O18" s="498">
        <v>10.210000000000001</v>
      </c>
      <c r="P18" s="498" t="s">
        <v>58</v>
      </c>
      <c r="Q18" s="498">
        <v>10.75</v>
      </c>
      <c r="R18" s="500">
        <f>MAX(K18:M18,O18:Q18)</f>
        <v>10.84</v>
      </c>
      <c r="S18" s="501" t="str">
        <f>IF(ISBLANK(R18),"",IF(R18&lt;10.4,"",IF(R18&gt;=14,"TSM",IF(R18&gt;=13.45,"SM",IF(R18&gt;=12.8,"KSM",IF(R18&gt;=12,"I A",IF(R18&gt;=11.2,"II A",IF(R18&gt;=10.4,"III A"))))))))</f>
        <v>III A</v>
      </c>
      <c r="T18" s="224" t="s">
        <v>1023</v>
      </c>
      <c r="U18" s="116" t="s">
        <v>167</v>
      </c>
    </row>
    <row r="19" spans="1:21">
      <c r="A19" s="502"/>
      <c r="B19" s="226"/>
      <c r="C19" s="227"/>
      <c r="D19" s="228"/>
      <c r="E19" s="229"/>
      <c r="F19" s="230"/>
      <c r="G19" s="231"/>
      <c r="H19" s="231"/>
      <c r="I19" s="503"/>
      <c r="J19" s="504"/>
      <c r="K19" s="505" t="s">
        <v>1482</v>
      </c>
      <c r="L19" s="505" t="s">
        <v>1483</v>
      </c>
      <c r="M19" s="505" t="s">
        <v>1469</v>
      </c>
      <c r="N19" s="506"/>
      <c r="O19" s="505" t="s">
        <v>1484</v>
      </c>
      <c r="P19" s="505" t="s">
        <v>1485</v>
      </c>
      <c r="Q19" s="505" t="s">
        <v>1484</v>
      </c>
      <c r="R19" s="507">
        <f>R18</f>
        <v>10.84</v>
      </c>
      <c r="S19" s="508"/>
      <c r="T19" s="509"/>
      <c r="U19" s="116"/>
    </row>
    <row r="20" spans="1:21" ht="15" customHeight="1">
      <c r="A20" s="213">
        <v>7</v>
      </c>
      <c r="B20" s="213"/>
      <c r="C20" s="213"/>
      <c r="D20" s="214" t="s">
        <v>1025</v>
      </c>
      <c r="E20" s="215" t="s">
        <v>1026</v>
      </c>
      <c r="F20" s="216" t="s">
        <v>1027</v>
      </c>
      <c r="G20" s="217" t="s">
        <v>114</v>
      </c>
      <c r="H20" s="217" t="s">
        <v>67</v>
      </c>
      <c r="I20" s="496"/>
      <c r="J20" s="497" t="s">
        <v>23</v>
      </c>
      <c r="K20" s="498" t="s">
        <v>58</v>
      </c>
      <c r="L20" s="498">
        <v>10.59</v>
      </c>
      <c r="M20" s="498">
        <v>10.55</v>
      </c>
      <c r="N20" s="499">
        <v>1</v>
      </c>
      <c r="O20" s="498">
        <v>10.19</v>
      </c>
      <c r="P20" s="498" t="s">
        <v>58</v>
      </c>
      <c r="Q20" s="498" t="s">
        <v>167</v>
      </c>
      <c r="R20" s="500">
        <f>MAX(K20:M20,O20:Q20)</f>
        <v>10.59</v>
      </c>
      <c r="S20" s="501" t="str">
        <f>IF(ISBLANK(R20),"",IF(R20&lt;10.4,"",IF(R20&gt;=14,"TSM",IF(R20&gt;=13.45,"SM",IF(R20&gt;=12.8,"KSM",IF(R20&gt;=12,"I A",IF(R20&gt;=11.2,"II A",IF(R20&gt;=10.4,"III A"))))))))</f>
        <v>III A</v>
      </c>
      <c r="T20" s="224" t="s">
        <v>172</v>
      </c>
      <c r="U20" s="116" t="s">
        <v>167</v>
      </c>
    </row>
    <row r="21" spans="1:21">
      <c r="A21" s="502"/>
      <c r="B21" s="226"/>
      <c r="C21" s="227"/>
      <c r="D21" s="228"/>
      <c r="E21" s="229"/>
      <c r="F21" s="230"/>
      <c r="G21" s="231"/>
      <c r="H21" s="231"/>
      <c r="I21" s="503"/>
      <c r="J21" s="504"/>
      <c r="K21" s="505" t="s">
        <v>1486</v>
      </c>
      <c r="L21" s="505" t="s">
        <v>1487</v>
      </c>
      <c r="M21" s="505" t="s">
        <v>1488</v>
      </c>
      <c r="N21" s="506"/>
      <c r="O21" s="505" t="s">
        <v>1181</v>
      </c>
      <c r="P21" s="505" t="s">
        <v>1485</v>
      </c>
      <c r="Q21" s="505"/>
      <c r="R21" s="507"/>
      <c r="S21" s="508"/>
      <c r="T21" s="509"/>
      <c r="U21" s="116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29"/>
  <sheetViews>
    <sheetView showZeros="0" workbookViewId="0">
      <selection activeCell="A4" sqref="A4"/>
    </sheetView>
  </sheetViews>
  <sheetFormatPr defaultColWidth="9.109375" defaultRowHeight="13.2"/>
  <cols>
    <col min="1" max="2" width="4.109375" style="9" customWidth="1"/>
    <col min="3" max="3" width="3.88671875" style="3" hidden="1" customWidth="1"/>
    <col min="4" max="4" width="10.33203125" style="3" customWidth="1"/>
    <col min="5" max="5" width="13.88671875" style="3" customWidth="1"/>
    <col min="6" max="6" width="9.109375" style="3" customWidth="1"/>
    <col min="7" max="7" width="9.6640625" style="3" customWidth="1"/>
    <col min="8" max="8" width="6.88671875" style="3" customWidth="1"/>
    <col min="9" max="9" width="8.33203125" style="3" customWidth="1"/>
    <col min="10" max="10" width="5.109375" style="44" customWidth="1"/>
    <col min="11" max="13" width="5.33203125" style="12" customWidth="1"/>
    <col min="14" max="14" width="3.109375" style="12" bestFit="1" customWidth="1"/>
    <col min="15" max="17" width="5.33203125" style="12" customWidth="1"/>
    <col min="18" max="18" width="5.5546875" style="12" customWidth="1"/>
    <col min="19" max="19" width="5.5546875" style="44" customWidth="1"/>
    <col min="20" max="20" width="14.88671875" style="3" customWidth="1"/>
    <col min="21" max="21" width="3.77734375" style="116" hidden="1" customWidth="1"/>
    <col min="22" max="16384" width="9.109375" style="3"/>
  </cols>
  <sheetData>
    <row r="1" spans="1:33" ht="21">
      <c r="A1" s="138" t="s">
        <v>17</v>
      </c>
      <c r="B1" s="138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3" ht="17.399999999999999">
      <c r="A2" s="203" t="s">
        <v>61</v>
      </c>
      <c r="B2" s="203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3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3" s="14" customFormat="1" ht="18.75" customHeight="1">
      <c r="A4" s="11"/>
      <c r="B4" s="11"/>
      <c r="C4" s="12"/>
      <c r="D4" s="13" t="s">
        <v>1160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1092</v>
      </c>
      <c r="U4" s="439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4" customFormat="1" ht="6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439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7" customFormat="1" ht="13.8" thickBot="1">
      <c r="A6" s="9"/>
      <c r="B6" s="9"/>
      <c r="F6" s="14"/>
      <c r="J6" s="18"/>
      <c r="K6" s="553" t="s">
        <v>1</v>
      </c>
      <c r="L6" s="554"/>
      <c r="M6" s="554"/>
      <c r="N6" s="554"/>
      <c r="O6" s="554"/>
      <c r="P6" s="554"/>
      <c r="Q6" s="555"/>
      <c r="R6" s="18"/>
      <c r="S6" s="18"/>
      <c r="U6" s="328"/>
    </row>
    <row r="7" spans="1:33" s="30" customFormat="1" ht="22.5" customHeight="1" thickBot="1">
      <c r="A7" s="204" t="s">
        <v>60</v>
      </c>
      <c r="B7" s="205" t="s">
        <v>16</v>
      </c>
      <c r="C7" s="206" t="s">
        <v>2</v>
      </c>
      <c r="D7" s="207" t="s">
        <v>3</v>
      </c>
      <c r="E7" s="208" t="s">
        <v>4</v>
      </c>
      <c r="F7" s="209" t="s">
        <v>5</v>
      </c>
      <c r="G7" s="210" t="s">
        <v>6</v>
      </c>
      <c r="H7" s="210" t="s">
        <v>7</v>
      </c>
      <c r="I7" s="210" t="s">
        <v>8</v>
      </c>
      <c r="J7" s="210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12" t="s">
        <v>11</v>
      </c>
      <c r="S7" s="210" t="s">
        <v>12</v>
      </c>
      <c r="T7" s="210" t="s">
        <v>13</v>
      </c>
      <c r="U7" s="440"/>
    </row>
    <row r="8" spans="1:33" s="17" customFormat="1" ht="14.25" customHeight="1">
      <c r="A8" s="213"/>
      <c r="B8" s="213">
        <v>1</v>
      </c>
      <c r="C8" s="213"/>
      <c r="D8" s="214" t="s">
        <v>695</v>
      </c>
      <c r="E8" s="215" t="s">
        <v>696</v>
      </c>
      <c r="F8" s="216">
        <v>36708</v>
      </c>
      <c r="G8" s="217" t="s">
        <v>73</v>
      </c>
      <c r="H8" s="217"/>
      <c r="I8" s="218"/>
      <c r="J8" s="441"/>
      <c r="K8" s="220" t="s">
        <v>58</v>
      </c>
      <c r="L8" s="220">
        <v>15.03</v>
      </c>
      <c r="M8" s="220" t="s">
        <v>58</v>
      </c>
      <c r="N8" s="442">
        <v>9</v>
      </c>
      <c r="O8" s="220" t="s">
        <v>59</v>
      </c>
      <c r="P8" s="220" t="s">
        <v>58</v>
      </c>
      <c r="Q8" s="220" t="s">
        <v>58</v>
      </c>
      <c r="R8" s="222">
        <f t="shared" ref="R8" si="0">MAX(K8:M8,O8:Q8)</f>
        <v>15.03</v>
      </c>
      <c r="S8" s="223" t="str">
        <f t="shared" ref="S8" si="1">IF(ISBLANK(R8),"",IF(R8&lt;12.2,"",IF(R8&gt;=16.65,"TSM",IF(R8&gt;=16.1,"SM",IF(R8&gt;=15.2,"KSM",IF(R8&gt;=14.2,"I A",IF(R8&gt;=13.2,"II A",IF(R8&gt;=12.2,"III A"))))))))</f>
        <v>I A</v>
      </c>
      <c r="T8" s="224"/>
      <c r="U8" s="328"/>
    </row>
    <row r="9" spans="1:33" s="116" customFormat="1" ht="10.199999999999999" customHeight="1">
      <c r="A9" s="226"/>
      <c r="B9" s="226"/>
      <c r="C9" s="227"/>
      <c r="D9" s="228"/>
      <c r="E9" s="229"/>
      <c r="F9" s="230"/>
      <c r="G9" s="231"/>
      <c r="H9" s="231"/>
      <c r="I9" s="232"/>
      <c r="J9" s="443"/>
      <c r="K9" s="444"/>
      <c r="L9" s="444" t="s">
        <v>1161</v>
      </c>
      <c r="M9" s="444"/>
      <c r="N9" s="445"/>
      <c r="O9" s="444"/>
      <c r="P9" s="444"/>
      <c r="Q9" s="444"/>
      <c r="R9" s="446">
        <f>R8</f>
        <v>15.03</v>
      </c>
      <c r="S9" s="237"/>
      <c r="T9" s="238"/>
    </row>
    <row r="10" spans="1:33" s="17" customFormat="1" ht="14.25" customHeight="1">
      <c r="A10" s="213">
        <v>1</v>
      </c>
      <c r="B10" s="213">
        <v>2</v>
      </c>
      <c r="C10" s="213"/>
      <c r="D10" s="214" t="s">
        <v>92</v>
      </c>
      <c r="E10" s="215" t="s">
        <v>1162</v>
      </c>
      <c r="F10" s="216" t="s">
        <v>1163</v>
      </c>
      <c r="G10" s="217" t="s">
        <v>1164</v>
      </c>
      <c r="H10" s="217" t="s">
        <v>223</v>
      </c>
      <c r="I10" s="218" t="s">
        <v>222</v>
      </c>
      <c r="J10" s="441">
        <v>18</v>
      </c>
      <c r="K10" s="220" t="s">
        <v>58</v>
      </c>
      <c r="L10" s="220" t="s">
        <v>58</v>
      </c>
      <c r="M10" s="220">
        <v>14.73</v>
      </c>
      <c r="N10" s="442">
        <v>8</v>
      </c>
      <c r="O10" s="220" t="s">
        <v>58</v>
      </c>
      <c r="P10" s="220" t="s">
        <v>58</v>
      </c>
      <c r="Q10" s="220" t="s">
        <v>58</v>
      </c>
      <c r="R10" s="222">
        <f t="shared" ref="R10" si="2">MAX(K10:M10,O10:Q10)</f>
        <v>14.73</v>
      </c>
      <c r="S10" s="223" t="str">
        <f t="shared" ref="S10" si="3">IF(ISBLANK(R10),"",IF(R10&lt;12.2,"",IF(R10&gt;=16.65,"TSM",IF(R10&gt;=16.1,"SM",IF(R10&gt;=15.2,"KSM",IF(R10&gt;=14.2,"I A",IF(R10&gt;=13.2,"II A",IF(R10&gt;=12.2,"III A"))))))))</f>
        <v>I A</v>
      </c>
      <c r="T10" s="224" t="s">
        <v>1165</v>
      </c>
      <c r="U10" s="328" t="s">
        <v>1166</v>
      </c>
    </row>
    <row r="11" spans="1:33" s="116" customFormat="1" ht="10.199999999999999" customHeight="1">
      <c r="A11" s="226"/>
      <c r="B11" s="226"/>
      <c r="C11" s="227"/>
      <c r="D11" s="228"/>
      <c r="E11" s="229"/>
      <c r="F11" s="230"/>
      <c r="G11" s="231" t="s">
        <v>224</v>
      </c>
      <c r="H11" s="231"/>
      <c r="I11" s="232"/>
      <c r="J11" s="443"/>
      <c r="K11" s="444"/>
      <c r="L11" s="444"/>
      <c r="M11" s="444" t="s">
        <v>1167</v>
      </c>
      <c r="N11" s="445"/>
      <c r="O11" s="444"/>
      <c r="P11" s="444"/>
      <c r="Q11" s="444"/>
      <c r="R11" s="446">
        <f>R10</f>
        <v>14.73</v>
      </c>
      <c r="S11" s="237"/>
      <c r="T11" s="238" t="s">
        <v>1168</v>
      </c>
    </row>
    <row r="12" spans="1:33" s="17" customFormat="1" ht="14.25" customHeight="1">
      <c r="A12" s="213">
        <v>2</v>
      </c>
      <c r="B12" s="213">
        <v>3</v>
      </c>
      <c r="C12" s="213"/>
      <c r="D12" s="214" t="s">
        <v>515</v>
      </c>
      <c r="E12" s="215" t="s">
        <v>1169</v>
      </c>
      <c r="F12" s="216" t="s">
        <v>1170</v>
      </c>
      <c r="G12" s="217" t="s">
        <v>145</v>
      </c>
      <c r="H12" s="217" t="s">
        <v>22</v>
      </c>
      <c r="I12" s="218"/>
      <c r="J12" s="441">
        <v>14</v>
      </c>
      <c r="K12" s="220" t="s">
        <v>58</v>
      </c>
      <c r="L12" s="220">
        <v>14.43</v>
      </c>
      <c r="M12" s="220">
        <v>14.3</v>
      </c>
      <c r="N12" s="442">
        <v>7</v>
      </c>
      <c r="O12" s="220">
        <v>14.47</v>
      </c>
      <c r="P12" s="220" t="s">
        <v>58</v>
      </c>
      <c r="Q12" s="220">
        <v>14.15</v>
      </c>
      <c r="R12" s="222">
        <f t="shared" ref="R12" si="4">MAX(K12:M12,O12:Q12)</f>
        <v>14.47</v>
      </c>
      <c r="S12" s="223" t="str">
        <f t="shared" ref="S12" si="5">IF(ISBLANK(R12),"",IF(R12&lt;12.2,"",IF(R12&gt;=16.65,"TSM",IF(R12&gt;=16.1,"SM",IF(R12&gt;=15.2,"KSM",IF(R12&gt;=14.2,"I A",IF(R12&gt;=13.2,"II A",IF(R12&gt;=12.2,"III A"))))))))</f>
        <v>I A</v>
      </c>
      <c r="T12" s="224" t="s">
        <v>997</v>
      </c>
      <c r="U12" s="328" t="s">
        <v>1171</v>
      </c>
    </row>
    <row r="13" spans="1:33" s="116" customFormat="1" ht="10.199999999999999" customHeight="1">
      <c r="A13" s="226"/>
      <c r="B13" s="226"/>
      <c r="C13" s="227"/>
      <c r="D13" s="228"/>
      <c r="E13" s="229"/>
      <c r="F13" s="230"/>
      <c r="G13" s="231"/>
      <c r="H13" s="231"/>
      <c r="I13" s="232"/>
      <c r="J13" s="443"/>
      <c r="K13" s="444"/>
      <c r="L13" s="444" t="s">
        <v>1172</v>
      </c>
      <c r="M13" s="444" t="s">
        <v>1172</v>
      </c>
      <c r="N13" s="445"/>
      <c r="O13" s="444" t="s">
        <v>1172</v>
      </c>
      <c r="P13" s="444"/>
      <c r="Q13" s="444" t="s">
        <v>1173</v>
      </c>
      <c r="R13" s="446">
        <f>R12</f>
        <v>14.47</v>
      </c>
      <c r="S13" s="237"/>
      <c r="T13" s="238"/>
    </row>
    <row r="14" spans="1:33" s="17" customFormat="1" ht="14.25" customHeight="1">
      <c r="A14" s="213">
        <v>3</v>
      </c>
      <c r="B14" s="213">
        <v>4</v>
      </c>
      <c r="C14" s="213"/>
      <c r="D14" s="214" t="s">
        <v>1174</v>
      </c>
      <c r="E14" s="215" t="s">
        <v>1057</v>
      </c>
      <c r="F14" s="216" t="s">
        <v>1175</v>
      </c>
      <c r="G14" s="217" t="s">
        <v>139</v>
      </c>
      <c r="H14" s="217" t="s">
        <v>88</v>
      </c>
      <c r="I14" s="218" t="s">
        <v>160</v>
      </c>
      <c r="J14" s="441">
        <v>11</v>
      </c>
      <c r="K14" s="220">
        <v>14.04</v>
      </c>
      <c r="L14" s="220">
        <v>14.04</v>
      </c>
      <c r="M14" s="220">
        <v>14.41</v>
      </c>
      <c r="N14" s="442">
        <v>6</v>
      </c>
      <c r="O14" s="220">
        <v>14.2</v>
      </c>
      <c r="P14" s="220" t="s">
        <v>58</v>
      </c>
      <c r="Q14" s="220">
        <v>14.4</v>
      </c>
      <c r="R14" s="222">
        <f t="shared" ref="R14" si="6">MAX(K14:M14,O14:Q14)</f>
        <v>14.41</v>
      </c>
      <c r="S14" s="223" t="str">
        <f t="shared" ref="S14" si="7">IF(ISBLANK(R14),"",IF(R14&lt;12.2,"",IF(R14&gt;=16.65,"TSM",IF(R14&gt;=16.1,"SM",IF(R14&gt;=15.2,"KSM",IF(R14&gt;=14.2,"I A",IF(R14&gt;=13.2,"II A",IF(R14&gt;=12.2,"III A"))))))))</f>
        <v>I A</v>
      </c>
      <c r="T14" s="224" t="s">
        <v>1176</v>
      </c>
      <c r="U14" s="328" t="s">
        <v>1177</v>
      </c>
    </row>
    <row r="15" spans="1:33" s="116" customFormat="1" ht="10.199999999999999" customHeight="1">
      <c r="A15" s="226"/>
      <c r="B15" s="226"/>
      <c r="C15" s="227"/>
      <c r="D15" s="228"/>
      <c r="E15" s="229"/>
      <c r="F15" s="230"/>
      <c r="G15" s="231"/>
      <c r="H15" s="231"/>
      <c r="I15" s="232"/>
      <c r="J15" s="443"/>
      <c r="K15" s="444" t="s">
        <v>1178</v>
      </c>
      <c r="L15" s="444" t="s">
        <v>1179</v>
      </c>
      <c r="M15" s="444" t="s">
        <v>1180</v>
      </c>
      <c r="N15" s="445"/>
      <c r="O15" s="444" t="s">
        <v>1172</v>
      </c>
      <c r="P15" s="444"/>
      <c r="Q15" s="444" t="s">
        <v>1181</v>
      </c>
      <c r="R15" s="446">
        <f>R14</f>
        <v>14.41</v>
      </c>
      <c r="S15" s="237"/>
      <c r="T15" s="238" t="s">
        <v>1182</v>
      </c>
    </row>
    <row r="16" spans="1:33" s="17" customFormat="1" ht="14.25" customHeight="1">
      <c r="A16" s="213">
        <v>4</v>
      </c>
      <c r="B16" s="213">
        <v>5</v>
      </c>
      <c r="C16" s="213"/>
      <c r="D16" s="214" t="s">
        <v>982</v>
      </c>
      <c r="E16" s="215" t="s">
        <v>1183</v>
      </c>
      <c r="F16" s="216" t="s">
        <v>1184</v>
      </c>
      <c r="G16" s="217" t="s">
        <v>50</v>
      </c>
      <c r="H16" s="217" t="s">
        <v>51</v>
      </c>
      <c r="I16" s="218" t="s">
        <v>52</v>
      </c>
      <c r="J16" s="441">
        <v>9</v>
      </c>
      <c r="K16" s="220" t="s">
        <v>58</v>
      </c>
      <c r="L16" s="220">
        <v>14.05</v>
      </c>
      <c r="M16" s="220">
        <v>13.89</v>
      </c>
      <c r="N16" s="442">
        <v>5</v>
      </c>
      <c r="O16" s="220">
        <v>13.98</v>
      </c>
      <c r="P16" s="220">
        <v>14</v>
      </c>
      <c r="Q16" s="220" t="s">
        <v>58</v>
      </c>
      <c r="R16" s="222">
        <f t="shared" ref="R16" si="8">MAX(K16:M16,O16:Q16)</f>
        <v>14.05</v>
      </c>
      <c r="S16" s="223" t="str">
        <f t="shared" ref="S16" si="9">IF(ISBLANK(R16),"",IF(R16&lt;12.2,"",IF(R16&gt;=16.65,"TSM",IF(R16&gt;=16.1,"SM",IF(R16&gt;=15.2,"KSM",IF(R16&gt;=14.2,"I A",IF(R16&gt;=13.2,"II A",IF(R16&gt;=12.2,"III A"))))))))</f>
        <v>II A</v>
      </c>
      <c r="T16" s="224" t="s">
        <v>784</v>
      </c>
      <c r="U16" s="328" t="s">
        <v>1185</v>
      </c>
    </row>
    <row r="17" spans="1:21" s="116" customFormat="1" ht="10.199999999999999" customHeight="1">
      <c r="A17" s="226"/>
      <c r="B17" s="226"/>
      <c r="C17" s="227"/>
      <c r="D17" s="228"/>
      <c r="E17" s="229"/>
      <c r="F17" s="230"/>
      <c r="G17" s="231"/>
      <c r="H17" s="231"/>
      <c r="I17" s="232"/>
      <c r="J17" s="443"/>
      <c r="K17" s="444"/>
      <c r="L17" s="444" t="s">
        <v>1172</v>
      </c>
      <c r="M17" s="444" t="s">
        <v>1186</v>
      </c>
      <c r="N17" s="445"/>
      <c r="O17" s="444" t="s">
        <v>1187</v>
      </c>
      <c r="P17" s="444" t="s">
        <v>1188</v>
      </c>
      <c r="Q17" s="444"/>
      <c r="R17" s="446">
        <f t="shared" ref="R17:R29" si="10">R16</f>
        <v>14.05</v>
      </c>
      <c r="S17" s="237"/>
      <c r="T17" s="238"/>
    </row>
    <row r="18" spans="1:21" s="17" customFormat="1" ht="14.25" customHeight="1">
      <c r="A18" s="213">
        <v>5</v>
      </c>
      <c r="B18" s="213">
        <v>6</v>
      </c>
      <c r="C18" s="213"/>
      <c r="D18" s="214" t="s">
        <v>699</v>
      </c>
      <c r="E18" s="215" t="s">
        <v>1189</v>
      </c>
      <c r="F18" s="216">
        <v>37691</v>
      </c>
      <c r="G18" s="217" t="s">
        <v>192</v>
      </c>
      <c r="H18" s="217" t="s">
        <v>191</v>
      </c>
      <c r="I18" s="218"/>
      <c r="J18" s="441">
        <v>8</v>
      </c>
      <c r="K18" s="220" t="s">
        <v>58</v>
      </c>
      <c r="L18" s="220">
        <v>13.86</v>
      </c>
      <c r="M18" s="220" t="s">
        <v>58</v>
      </c>
      <c r="N18" s="442">
        <v>4</v>
      </c>
      <c r="O18" s="220" t="s">
        <v>58</v>
      </c>
      <c r="P18" s="220" t="s">
        <v>58</v>
      </c>
      <c r="Q18" s="220" t="s">
        <v>59</v>
      </c>
      <c r="R18" s="222">
        <f t="shared" ref="R18" si="11">MAX(K18:M18,O18:Q18)</f>
        <v>13.86</v>
      </c>
      <c r="S18" s="223" t="str">
        <f t="shared" ref="S18" si="12">IF(ISBLANK(R18),"",IF(R18&lt;12.2,"",IF(R18&gt;=16.65,"TSM",IF(R18&gt;=16.1,"SM",IF(R18&gt;=15.2,"KSM",IF(R18&gt;=14.2,"I A",IF(R18&gt;=13.2,"II A",IF(R18&gt;=12.2,"III A"))))))))</f>
        <v>II A</v>
      </c>
      <c r="T18" s="224" t="s">
        <v>1190</v>
      </c>
      <c r="U18" s="328"/>
    </row>
    <row r="19" spans="1:21" s="116" customFormat="1" ht="10.199999999999999" customHeight="1">
      <c r="A19" s="226"/>
      <c r="B19" s="226"/>
      <c r="C19" s="227"/>
      <c r="D19" s="228"/>
      <c r="E19" s="229"/>
      <c r="F19" s="230"/>
      <c r="G19" s="231"/>
      <c r="H19" s="231"/>
      <c r="I19" s="232"/>
      <c r="J19" s="443"/>
      <c r="K19" s="444"/>
      <c r="L19" s="444" t="s">
        <v>1187</v>
      </c>
      <c r="M19" s="444"/>
      <c r="N19" s="445"/>
      <c r="O19" s="444"/>
      <c r="P19" s="444"/>
      <c r="Q19" s="444"/>
      <c r="R19" s="446">
        <f>R18</f>
        <v>13.86</v>
      </c>
      <c r="S19" s="237"/>
      <c r="T19" s="238"/>
    </row>
    <row r="20" spans="1:21" s="17" customFormat="1" ht="14.25" customHeight="1">
      <c r="A20" s="213">
        <v>6</v>
      </c>
      <c r="B20" s="213">
        <v>7</v>
      </c>
      <c r="C20" s="213"/>
      <c r="D20" s="214" t="s">
        <v>736</v>
      </c>
      <c r="E20" s="215" t="s">
        <v>737</v>
      </c>
      <c r="F20" s="216" t="s">
        <v>738</v>
      </c>
      <c r="G20" s="217" t="s">
        <v>43</v>
      </c>
      <c r="H20" s="217" t="s">
        <v>44</v>
      </c>
      <c r="I20" s="218"/>
      <c r="J20" s="441">
        <v>7</v>
      </c>
      <c r="K20" s="220" t="s">
        <v>58</v>
      </c>
      <c r="L20" s="220">
        <v>13.8</v>
      </c>
      <c r="M20" s="220" t="s">
        <v>58</v>
      </c>
      <c r="N20" s="442">
        <v>3</v>
      </c>
      <c r="O20" s="220" t="s">
        <v>58</v>
      </c>
      <c r="P20" s="220" t="s">
        <v>58</v>
      </c>
      <c r="Q20" s="220" t="s">
        <v>58</v>
      </c>
      <c r="R20" s="222">
        <f t="shared" ref="R20" si="13">MAX(K20:M20,O20:Q20)</f>
        <v>13.8</v>
      </c>
      <c r="S20" s="223" t="str">
        <f t="shared" ref="S20" si="14">IF(ISBLANK(R20),"",IF(R20&lt;12.2,"",IF(R20&gt;=16.65,"TSM",IF(R20&gt;=16.1,"SM",IF(R20&gt;=15.2,"KSM",IF(R20&gt;=14.2,"I A",IF(R20&gt;=13.2,"II A",IF(R20&gt;=12.2,"III A"))))))))</f>
        <v>II A</v>
      </c>
      <c r="T20" s="224" t="s">
        <v>45</v>
      </c>
      <c r="U20" s="328" t="s">
        <v>1191</v>
      </c>
    </row>
    <row r="21" spans="1:21" s="116" customFormat="1" ht="10.199999999999999" customHeight="1">
      <c r="A21" s="226"/>
      <c r="B21" s="226"/>
      <c r="C21" s="227"/>
      <c r="D21" s="228"/>
      <c r="E21" s="229"/>
      <c r="F21" s="230"/>
      <c r="G21" s="231"/>
      <c r="H21" s="231"/>
      <c r="I21" s="232"/>
      <c r="J21" s="443"/>
      <c r="K21" s="444"/>
      <c r="L21" s="444" t="s">
        <v>1172</v>
      </c>
      <c r="M21" s="444"/>
      <c r="N21" s="445"/>
      <c r="O21" s="444"/>
      <c r="P21" s="444"/>
      <c r="Q21" s="444"/>
      <c r="R21" s="446">
        <f t="shared" si="10"/>
        <v>13.8</v>
      </c>
      <c r="S21" s="237"/>
      <c r="T21" s="238"/>
    </row>
    <row r="22" spans="1:21" s="17" customFormat="1" ht="14.25" customHeight="1">
      <c r="A22" s="213"/>
      <c r="B22" s="213">
        <v>8</v>
      </c>
      <c r="C22" s="213"/>
      <c r="D22" s="214" t="s">
        <v>693</v>
      </c>
      <c r="E22" s="215" t="s">
        <v>697</v>
      </c>
      <c r="F22" s="216">
        <v>37203</v>
      </c>
      <c r="G22" s="217" t="s">
        <v>73</v>
      </c>
      <c r="H22" s="217"/>
      <c r="I22" s="218"/>
      <c r="J22" s="441"/>
      <c r="K22" s="220" t="s">
        <v>58</v>
      </c>
      <c r="L22" s="220">
        <v>13.04</v>
      </c>
      <c r="M22" s="220" t="s">
        <v>58</v>
      </c>
      <c r="N22" s="442">
        <v>2</v>
      </c>
      <c r="O22" s="220" t="s">
        <v>59</v>
      </c>
      <c r="P22" s="220"/>
      <c r="Q22" s="220"/>
      <c r="R22" s="222">
        <f t="shared" ref="R22" si="15">MAX(K22:M22,O22:Q22)</f>
        <v>13.04</v>
      </c>
      <c r="S22" s="223" t="str">
        <f t="shared" ref="S22" si="16">IF(ISBLANK(R22),"",IF(R22&lt;12.2,"",IF(R22&gt;=16.65,"TSM",IF(R22&gt;=16.1,"SM",IF(R22&gt;=15.2,"KSM",IF(R22&gt;=14.2,"I A",IF(R22&gt;=13.2,"II A",IF(R22&gt;=12.2,"III A"))))))))</f>
        <v>III A</v>
      </c>
      <c r="T22" s="224"/>
      <c r="U22" s="328"/>
    </row>
    <row r="23" spans="1:21" s="116" customFormat="1" ht="10.199999999999999" customHeight="1">
      <c r="A23" s="226"/>
      <c r="B23" s="226"/>
      <c r="C23" s="227"/>
      <c r="D23" s="228"/>
      <c r="E23" s="229"/>
      <c r="F23" s="230"/>
      <c r="G23" s="231"/>
      <c r="H23" s="231"/>
      <c r="I23" s="232"/>
      <c r="J23" s="443"/>
      <c r="K23" s="444"/>
      <c r="L23" s="444" t="s">
        <v>1192</v>
      </c>
      <c r="M23" s="444"/>
      <c r="N23" s="445"/>
      <c r="O23" s="444"/>
      <c r="P23" s="444"/>
      <c r="Q23" s="444"/>
      <c r="R23" s="446">
        <f>R22</f>
        <v>13.04</v>
      </c>
      <c r="S23" s="237"/>
      <c r="T23" s="238"/>
    </row>
    <row r="24" spans="1:21" s="17" customFormat="1" ht="14.25" customHeight="1">
      <c r="A24" s="213"/>
      <c r="B24" s="213"/>
      <c r="C24" s="213"/>
      <c r="D24" s="214" t="s">
        <v>548</v>
      </c>
      <c r="E24" s="215" t="s">
        <v>894</v>
      </c>
      <c r="F24" s="216" t="s">
        <v>895</v>
      </c>
      <c r="G24" s="217" t="s">
        <v>655</v>
      </c>
      <c r="H24" s="217" t="s">
        <v>656</v>
      </c>
      <c r="I24" s="218"/>
      <c r="J24" s="441"/>
      <c r="K24" s="220" t="s">
        <v>58</v>
      </c>
      <c r="L24" s="220" t="s">
        <v>58</v>
      </c>
      <c r="M24" s="220" t="s">
        <v>58</v>
      </c>
      <c r="N24" s="442">
        <v>1</v>
      </c>
      <c r="O24" s="220" t="s">
        <v>59</v>
      </c>
      <c r="P24" s="220"/>
      <c r="Q24" s="220"/>
      <c r="R24" s="222" t="s">
        <v>465</v>
      </c>
      <c r="S24" s="223"/>
      <c r="T24" s="224" t="s">
        <v>663</v>
      </c>
      <c r="U24" s="328" t="s">
        <v>167</v>
      </c>
    </row>
    <row r="25" spans="1:21" s="116" customFormat="1" ht="10.199999999999999" customHeight="1">
      <c r="A25" s="226"/>
      <c r="B25" s="226"/>
      <c r="C25" s="227"/>
      <c r="D25" s="228"/>
      <c r="E25" s="229"/>
      <c r="F25" s="230"/>
      <c r="G25" s="231"/>
      <c r="H25" s="231"/>
      <c r="I25" s="232"/>
      <c r="J25" s="443"/>
      <c r="K25" s="444"/>
      <c r="L25" s="444"/>
      <c r="M25" s="444"/>
      <c r="N25" s="445"/>
      <c r="O25" s="444"/>
      <c r="P25" s="444"/>
      <c r="Q25" s="444"/>
      <c r="R25" s="446" t="str">
        <f t="shared" si="10"/>
        <v>NM</v>
      </c>
      <c r="S25" s="237"/>
      <c r="T25" s="238"/>
    </row>
    <row r="26" spans="1:21" s="17" customFormat="1" ht="14.25" customHeight="1">
      <c r="A26" s="213"/>
      <c r="B26" s="213"/>
      <c r="C26" s="213"/>
      <c r="D26" s="214" t="s">
        <v>708</v>
      </c>
      <c r="E26" s="215" t="s">
        <v>709</v>
      </c>
      <c r="F26" s="216" t="s">
        <v>710</v>
      </c>
      <c r="G26" s="217" t="s">
        <v>188</v>
      </c>
      <c r="H26" s="217" t="s">
        <v>1193</v>
      </c>
      <c r="I26" s="218" t="s">
        <v>160</v>
      </c>
      <c r="J26" s="441" t="s">
        <v>23</v>
      </c>
      <c r="K26" s="220" t="s">
        <v>58</v>
      </c>
      <c r="L26" s="220" t="s">
        <v>59</v>
      </c>
      <c r="M26" s="220"/>
      <c r="N26" s="442"/>
      <c r="O26" s="220"/>
      <c r="P26" s="220"/>
      <c r="Q26" s="220"/>
      <c r="R26" s="222" t="s">
        <v>465</v>
      </c>
      <c r="S26" s="223"/>
      <c r="T26" s="224" t="s">
        <v>712</v>
      </c>
      <c r="U26" s="328" t="s">
        <v>1194</v>
      </c>
    </row>
    <row r="27" spans="1:21" s="116" customFormat="1" ht="10.199999999999999" customHeight="1">
      <c r="A27" s="226"/>
      <c r="B27" s="226"/>
      <c r="C27" s="227"/>
      <c r="D27" s="228"/>
      <c r="E27" s="229"/>
      <c r="F27" s="230"/>
      <c r="G27" s="231"/>
      <c r="H27" s="231" t="s">
        <v>1195</v>
      </c>
      <c r="I27" s="232"/>
      <c r="J27" s="443"/>
      <c r="K27" s="444"/>
      <c r="L27" s="444"/>
      <c r="M27" s="444"/>
      <c r="N27" s="445"/>
      <c r="O27" s="444"/>
      <c r="P27" s="444"/>
      <c r="Q27" s="444"/>
      <c r="R27" s="446" t="str">
        <f t="shared" si="10"/>
        <v>NM</v>
      </c>
      <c r="S27" s="237"/>
      <c r="T27" s="238"/>
    </row>
    <row r="28" spans="1:21" s="17" customFormat="1" ht="14.25" customHeight="1">
      <c r="A28" s="213"/>
      <c r="B28" s="213"/>
      <c r="C28" s="213"/>
      <c r="D28" s="214" t="s">
        <v>461</v>
      </c>
      <c r="E28" s="215" t="s">
        <v>462</v>
      </c>
      <c r="F28" s="216" t="s">
        <v>463</v>
      </c>
      <c r="G28" s="217" t="s">
        <v>43</v>
      </c>
      <c r="H28" s="217" t="s">
        <v>44</v>
      </c>
      <c r="I28" s="218"/>
      <c r="J28" s="441"/>
      <c r="K28" s="220" t="s">
        <v>58</v>
      </c>
      <c r="L28" s="220" t="s">
        <v>59</v>
      </c>
      <c r="M28" s="220"/>
      <c r="N28" s="442"/>
      <c r="O28" s="220"/>
      <c r="P28" s="220"/>
      <c r="Q28" s="220"/>
      <c r="R28" s="222" t="s">
        <v>465</v>
      </c>
      <c r="S28" s="223"/>
      <c r="T28" s="224" t="s">
        <v>464</v>
      </c>
      <c r="U28" s="328" t="s">
        <v>167</v>
      </c>
    </row>
    <row r="29" spans="1:21" s="116" customFormat="1" ht="10.199999999999999" customHeight="1">
      <c r="A29" s="226"/>
      <c r="B29" s="226"/>
      <c r="C29" s="227"/>
      <c r="D29" s="228"/>
      <c r="E29" s="229"/>
      <c r="F29" s="230"/>
      <c r="G29" s="231"/>
      <c r="H29" s="231"/>
      <c r="I29" s="232"/>
      <c r="J29" s="443"/>
      <c r="K29" s="444"/>
      <c r="L29" s="444"/>
      <c r="M29" s="444"/>
      <c r="N29" s="445"/>
      <c r="O29" s="444"/>
      <c r="P29" s="444"/>
      <c r="Q29" s="444"/>
      <c r="R29" s="446" t="str">
        <f t="shared" si="10"/>
        <v>NM</v>
      </c>
      <c r="S29" s="237"/>
      <c r="T29" s="238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3"/>
  <sheetViews>
    <sheetView showZeros="0" workbookViewId="0">
      <selection activeCell="A3" sqref="A3"/>
    </sheetView>
  </sheetViews>
  <sheetFormatPr defaultColWidth="9.109375" defaultRowHeight="13.2"/>
  <cols>
    <col min="1" max="1" width="4.33203125" style="9" customWidth="1"/>
    <col min="2" max="2" width="4.33203125" style="9" hidden="1" customWidth="1"/>
    <col min="3" max="3" width="3.88671875" style="3" hidden="1" customWidth="1"/>
    <col min="4" max="4" width="10.109375" style="3" customWidth="1"/>
    <col min="5" max="5" width="12.109375" style="3" customWidth="1"/>
    <col min="6" max="6" width="8.88671875" style="3" customWidth="1"/>
    <col min="7" max="7" width="9.33203125" style="3" customWidth="1"/>
    <col min="8" max="8" width="7.6640625" style="3" customWidth="1"/>
    <col min="9" max="9" width="8.33203125" style="3" customWidth="1"/>
    <col min="10" max="10" width="5.109375" style="44" customWidth="1"/>
    <col min="11" max="13" width="5" style="12" customWidth="1"/>
    <col min="14" max="14" width="2.6640625" style="12" customWidth="1"/>
    <col min="15" max="17" width="4.88671875" style="12" customWidth="1"/>
    <col min="18" max="18" width="5.33203125" style="12" customWidth="1"/>
    <col min="19" max="19" width="4.6640625" style="44" customWidth="1"/>
    <col min="20" max="20" width="18.6640625" style="3" customWidth="1"/>
    <col min="21" max="21" width="3.6640625" style="3" hidden="1" customWidth="1"/>
    <col min="22" max="16384" width="9.109375" style="3"/>
  </cols>
  <sheetData>
    <row r="1" spans="1:34" ht="21">
      <c r="A1" s="48" t="s">
        <v>17</v>
      </c>
      <c r="B1" s="45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399999999999999">
      <c r="A2" s="6"/>
      <c r="B2" s="6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8.75" customHeight="1">
      <c r="A4" s="11"/>
      <c r="B4" s="11"/>
      <c r="C4" s="12"/>
      <c r="D4" s="13" t="s">
        <v>0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15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6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3.8" thickBot="1">
      <c r="A6" s="9"/>
      <c r="B6" s="9"/>
      <c r="F6" s="14"/>
      <c r="J6" s="18"/>
      <c r="K6" s="556" t="s">
        <v>1</v>
      </c>
      <c r="L6" s="557"/>
      <c r="M6" s="557"/>
      <c r="N6" s="557"/>
      <c r="O6" s="557"/>
      <c r="P6" s="557"/>
      <c r="Q6" s="558"/>
      <c r="R6" s="18"/>
      <c r="S6" s="18"/>
    </row>
    <row r="7" spans="1:34" s="30" customFormat="1" ht="24.6" customHeight="1" thickBot="1">
      <c r="A7" s="19" t="s">
        <v>60</v>
      </c>
      <c r="B7" s="46" t="s">
        <v>16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3" t="s">
        <v>8</v>
      </c>
      <c r="J7" s="23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9" t="s">
        <v>11</v>
      </c>
      <c r="S7" s="23" t="s">
        <v>12</v>
      </c>
      <c r="T7" s="23" t="s">
        <v>13</v>
      </c>
    </row>
    <row r="8" spans="1:34" s="42" customFormat="1" ht="19.5" customHeight="1">
      <c r="A8" s="31">
        <v>1</v>
      </c>
      <c r="B8" s="47"/>
      <c r="C8" s="43"/>
      <c r="D8" s="32" t="s">
        <v>32</v>
      </c>
      <c r="E8" s="33" t="s">
        <v>33</v>
      </c>
      <c r="F8" s="34" t="s">
        <v>34</v>
      </c>
      <c r="G8" s="35" t="s">
        <v>35</v>
      </c>
      <c r="H8" s="35" t="s">
        <v>36</v>
      </c>
      <c r="I8" s="36" t="s">
        <v>37</v>
      </c>
      <c r="J8" s="37" t="s">
        <v>23</v>
      </c>
      <c r="K8" s="38">
        <v>12.55</v>
      </c>
      <c r="L8" s="38">
        <v>12.53</v>
      </c>
      <c r="M8" s="38">
        <v>13.18</v>
      </c>
      <c r="N8" s="39">
        <v>6</v>
      </c>
      <c r="O8" s="38">
        <v>13.48</v>
      </c>
      <c r="P8" s="38" t="s">
        <v>58</v>
      </c>
      <c r="Q8" s="38">
        <v>13.46</v>
      </c>
      <c r="R8" s="40">
        <f t="shared" ref="R8:R13" si="0">MAX(K8:M8,O8:Q8)</f>
        <v>13.48</v>
      </c>
      <c r="S8" s="49" t="str">
        <f t="shared" ref="S8:S13" si="1">IF(ISBLANK(R8),"",IF(R8&lt;8.5,"",IF(R8&gt;=17.2,"TSM",IF(R8&gt;=15.8,"SM",IF(R8&gt;=14,"KSM",IF(R8&gt;=12,"I A",IF(R8&gt;=10,"II A",IF(R8&gt;=8.5,"III A"))))))))</f>
        <v>I A</v>
      </c>
      <c r="T8" s="35" t="s">
        <v>38</v>
      </c>
      <c r="U8" s="41" t="s">
        <v>39</v>
      </c>
    </row>
    <row r="9" spans="1:34" s="42" customFormat="1" ht="19.5" customHeight="1">
      <c r="A9" s="31">
        <v>2</v>
      </c>
      <c r="B9" s="47"/>
      <c r="C9" s="43"/>
      <c r="D9" s="32" t="s">
        <v>47</v>
      </c>
      <c r="E9" s="33" t="s">
        <v>48</v>
      </c>
      <c r="F9" s="34" t="s">
        <v>49</v>
      </c>
      <c r="G9" s="35" t="s">
        <v>50</v>
      </c>
      <c r="H9" s="35" t="s">
        <v>51</v>
      </c>
      <c r="I9" s="36" t="s">
        <v>52</v>
      </c>
      <c r="J9" s="37">
        <v>18</v>
      </c>
      <c r="K9" s="38" t="s">
        <v>58</v>
      </c>
      <c r="L9" s="38" t="s">
        <v>58</v>
      </c>
      <c r="M9" s="38">
        <v>10.88</v>
      </c>
      <c r="N9" s="39">
        <v>4</v>
      </c>
      <c r="O9" s="38">
        <v>12.06</v>
      </c>
      <c r="P9" s="38">
        <v>11.9</v>
      </c>
      <c r="Q9" s="38">
        <v>13</v>
      </c>
      <c r="R9" s="40">
        <f t="shared" si="0"/>
        <v>13</v>
      </c>
      <c r="S9" s="49" t="str">
        <f t="shared" si="1"/>
        <v>I A</v>
      </c>
      <c r="T9" s="35" t="s">
        <v>53</v>
      </c>
      <c r="U9" s="41" t="s">
        <v>54</v>
      </c>
    </row>
    <row r="10" spans="1:34" s="42" customFormat="1" ht="19.5" customHeight="1">
      <c r="A10" s="31">
        <v>3</v>
      </c>
      <c r="B10" s="47"/>
      <c r="C10" s="43"/>
      <c r="D10" s="32" t="s">
        <v>26</v>
      </c>
      <c r="E10" s="33" t="s">
        <v>27</v>
      </c>
      <c r="F10" s="34" t="s">
        <v>28</v>
      </c>
      <c r="G10" s="35" t="s">
        <v>21</v>
      </c>
      <c r="H10" s="35" t="s">
        <v>22</v>
      </c>
      <c r="I10" s="36" t="s">
        <v>29</v>
      </c>
      <c r="J10" s="37">
        <v>14</v>
      </c>
      <c r="K10" s="38">
        <v>11.39</v>
      </c>
      <c r="L10" s="38">
        <v>11.7</v>
      </c>
      <c r="M10" s="38" t="s">
        <v>59</v>
      </c>
      <c r="N10" s="39">
        <v>5</v>
      </c>
      <c r="O10" s="38" t="s">
        <v>59</v>
      </c>
      <c r="P10" s="38">
        <v>10.82</v>
      </c>
      <c r="Q10" s="38">
        <v>11.58</v>
      </c>
      <c r="R10" s="40">
        <f t="shared" si="0"/>
        <v>11.7</v>
      </c>
      <c r="S10" s="49" t="str">
        <f t="shared" si="1"/>
        <v>II A</v>
      </c>
      <c r="T10" s="35" t="s">
        <v>30</v>
      </c>
      <c r="U10" s="41" t="s">
        <v>31</v>
      </c>
    </row>
    <row r="11" spans="1:34" s="42" customFormat="1" ht="19.5" customHeight="1">
      <c r="A11" s="31">
        <v>4</v>
      </c>
      <c r="B11" s="47"/>
      <c r="C11" s="43"/>
      <c r="D11" s="32" t="s">
        <v>18</v>
      </c>
      <c r="E11" s="33" t="s">
        <v>19</v>
      </c>
      <c r="F11" s="34" t="s">
        <v>20</v>
      </c>
      <c r="G11" s="35" t="s">
        <v>21</v>
      </c>
      <c r="H11" s="35" t="s">
        <v>22</v>
      </c>
      <c r="I11" s="36"/>
      <c r="J11" s="37">
        <v>11</v>
      </c>
      <c r="K11" s="38" t="s">
        <v>58</v>
      </c>
      <c r="L11" s="38" t="s">
        <v>58</v>
      </c>
      <c r="M11" s="38">
        <v>9.3699999999999992</v>
      </c>
      <c r="N11" s="39">
        <v>2</v>
      </c>
      <c r="O11" s="38">
        <v>9.9600000000000009</v>
      </c>
      <c r="P11" s="38">
        <v>10.210000000000001</v>
      </c>
      <c r="Q11" s="38">
        <v>10</v>
      </c>
      <c r="R11" s="40">
        <f t="shared" si="0"/>
        <v>10.210000000000001</v>
      </c>
      <c r="S11" s="49" t="str">
        <f t="shared" si="1"/>
        <v>II A</v>
      </c>
      <c r="T11" s="35" t="s">
        <v>24</v>
      </c>
      <c r="U11" s="41" t="s">
        <v>25</v>
      </c>
    </row>
    <row r="12" spans="1:34" s="42" customFormat="1" ht="19.5" customHeight="1">
      <c r="A12" s="31">
        <v>5</v>
      </c>
      <c r="B12" s="47"/>
      <c r="C12" s="43"/>
      <c r="D12" s="32" t="s">
        <v>40</v>
      </c>
      <c r="E12" s="33" t="s">
        <v>41</v>
      </c>
      <c r="F12" s="34" t="s">
        <v>42</v>
      </c>
      <c r="G12" s="35" t="s">
        <v>43</v>
      </c>
      <c r="H12" s="35" t="s">
        <v>44</v>
      </c>
      <c r="I12" s="36"/>
      <c r="J12" s="37">
        <v>9</v>
      </c>
      <c r="K12" s="38">
        <v>9.66</v>
      </c>
      <c r="L12" s="38">
        <v>10.07</v>
      </c>
      <c r="M12" s="38" t="s">
        <v>58</v>
      </c>
      <c r="N12" s="39">
        <v>3</v>
      </c>
      <c r="O12" s="38">
        <v>9.89</v>
      </c>
      <c r="P12" s="38">
        <v>10.09</v>
      </c>
      <c r="Q12" s="38">
        <v>9.74</v>
      </c>
      <c r="R12" s="40">
        <f t="shared" si="0"/>
        <v>10.09</v>
      </c>
      <c r="S12" s="49" t="str">
        <f t="shared" si="1"/>
        <v>II A</v>
      </c>
      <c r="T12" s="35" t="s">
        <v>45</v>
      </c>
      <c r="U12" s="41" t="s">
        <v>46</v>
      </c>
    </row>
    <row r="13" spans="1:34" s="42" customFormat="1" ht="19.5" customHeight="1">
      <c r="A13" s="31">
        <v>6</v>
      </c>
      <c r="B13" s="47"/>
      <c r="C13" s="43"/>
      <c r="D13" s="32" t="s">
        <v>26</v>
      </c>
      <c r="E13" s="33" t="s">
        <v>55</v>
      </c>
      <c r="F13" s="34" t="s">
        <v>56</v>
      </c>
      <c r="G13" s="35" t="s">
        <v>50</v>
      </c>
      <c r="H13" s="35" t="s">
        <v>51</v>
      </c>
      <c r="I13" s="36" t="s">
        <v>52</v>
      </c>
      <c r="J13" s="37">
        <v>8</v>
      </c>
      <c r="K13" s="38">
        <v>8.61</v>
      </c>
      <c r="L13" s="38" t="s">
        <v>58</v>
      </c>
      <c r="M13" s="38">
        <v>8.91</v>
      </c>
      <c r="N13" s="39">
        <v>1</v>
      </c>
      <c r="O13" s="38">
        <v>8.5399999999999991</v>
      </c>
      <c r="P13" s="38">
        <v>8.8699999999999992</v>
      </c>
      <c r="Q13" s="38">
        <v>8.99</v>
      </c>
      <c r="R13" s="40">
        <f t="shared" si="0"/>
        <v>8.99</v>
      </c>
      <c r="S13" s="49" t="str">
        <f t="shared" si="1"/>
        <v>III A</v>
      </c>
      <c r="T13" s="35" t="s">
        <v>53</v>
      </c>
      <c r="U13" s="41" t="s">
        <v>57</v>
      </c>
    </row>
  </sheetData>
  <sortState ref="A8:AH13">
    <sortCondition descending="1" ref="R8:R13"/>
  </sortState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16"/>
  <sheetViews>
    <sheetView showZeros="0" workbookViewId="0">
      <selection activeCell="A3" sqref="A3"/>
    </sheetView>
  </sheetViews>
  <sheetFormatPr defaultColWidth="9.109375" defaultRowHeight="13.2"/>
  <cols>
    <col min="1" max="1" width="4" style="9" customWidth="1"/>
    <col min="2" max="2" width="4.109375" style="9" customWidth="1"/>
    <col min="3" max="3" width="4" style="3" hidden="1" customWidth="1"/>
    <col min="4" max="4" width="9.33203125" style="3" customWidth="1"/>
    <col min="5" max="5" width="11.33203125" style="3" customWidth="1"/>
    <col min="6" max="6" width="7.88671875" style="3" customWidth="1"/>
    <col min="7" max="7" width="11.5546875" style="3" customWidth="1"/>
    <col min="8" max="8" width="11.88671875" style="3" customWidth="1"/>
    <col min="9" max="9" width="7.88671875" style="3" customWidth="1"/>
    <col min="10" max="10" width="5.109375" style="44" customWidth="1"/>
    <col min="11" max="13" width="5.44140625" style="12" customWidth="1"/>
    <col min="14" max="14" width="3" style="12" customWidth="1"/>
    <col min="15" max="17" width="5.44140625" style="12" customWidth="1"/>
    <col min="18" max="18" width="5.5546875" style="12" customWidth="1"/>
    <col min="19" max="19" width="4.88671875" style="44" customWidth="1"/>
    <col min="20" max="20" width="17.33203125" style="3" customWidth="1"/>
    <col min="21" max="21" width="3.6640625" style="3" hidden="1" customWidth="1"/>
    <col min="22" max="16384" width="9.109375" style="3"/>
  </cols>
  <sheetData>
    <row r="1" spans="1:34" ht="21">
      <c r="A1" s="48" t="s">
        <v>17</v>
      </c>
      <c r="B1" s="45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399999999999999">
      <c r="A2" s="6" t="s">
        <v>61</v>
      </c>
      <c r="B2" s="6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8.75" customHeight="1">
      <c r="A4" s="11"/>
      <c r="B4" s="11"/>
      <c r="C4" s="12"/>
      <c r="D4" s="13" t="s">
        <v>618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15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6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3.8" thickBot="1">
      <c r="A6" s="9"/>
      <c r="B6" s="9"/>
      <c r="E6" s="17" t="s">
        <v>619</v>
      </c>
      <c r="F6" s="14"/>
      <c r="J6" s="18"/>
      <c r="K6" s="556" t="s">
        <v>1</v>
      </c>
      <c r="L6" s="557"/>
      <c r="M6" s="557"/>
      <c r="N6" s="557"/>
      <c r="O6" s="557"/>
      <c r="P6" s="557"/>
      <c r="Q6" s="558"/>
      <c r="R6" s="18"/>
      <c r="S6" s="18"/>
    </row>
    <row r="7" spans="1:34" s="30" customFormat="1" ht="22.2" customHeight="1" thickBot="1">
      <c r="A7" s="19" t="s">
        <v>60</v>
      </c>
      <c r="B7" s="46" t="s">
        <v>16</v>
      </c>
      <c r="C7" s="187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3" t="s">
        <v>8</v>
      </c>
      <c r="J7" s="23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9" t="s">
        <v>11</v>
      </c>
      <c r="S7" s="23" t="s">
        <v>12</v>
      </c>
      <c r="T7" s="23" t="s">
        <v>13</v>
      </c>
    </row>
    <row r="8" spans="1:34" s="196" customFormat="1" ht="20.100000000000001" customHeight="1">
      <c r="A8" s="31"/>
      <c r="B8" s="31">
        <v>1</v>
      </c>
      <c r="C8" s="188"/>
      <c r="D8" s="189" t="s">
        <v>620</v>
      </c>
      <c r="E8" s="190" t="s">
        <v>621</v>
      </c>
      <c r="F8" s="191" t="s">
        <v>622</v>
      </c>
      <c r="G8" s="192" t="s">
        <v>73</v>
      </c>
      <c r="H8" s="192"/>
      <c r="I8" s="193"/>
      <c r="J8" s="37"/>
      <c r="K8" s="38">
        <v>17.329999999999998</v>
      </c>
      <c r="L8" s="38" t="s">
        <v>58</v>
      </c>
      <c r="M8" s="38">
        <v>18.29</v>
      </c>
      <c r="N8" s="39">
        <v>8</v>
      </c>
      <c r="O8" s="38" t="s">
        <v>58</v>
      </c>
      <c r="P8" s="38">
        <v>18.420000000000002</v>
      </c>
      <c r="Q8" s="38">
        <v>18.940000000000001</v>
      </c>
      <c r="R8" s="40">
        <f t="shared" ref="R8:R16" si="0">MAX(K8:M8,O8:Q8)</f>
        <v>18.940000000000001</v>
      </c>
      <c r="S8" s="49" t="str">
        <f t="shared" ref="S8:S16" si="1">IF(ISBLANK(R8),"",IF(R8&lt;11.2,"",IF(R8&gt;=17.2,"KSM",IF(R8&gt;=15,"I A",IF(R8&gt;=12.8,"II A",IF(R8&gt;=11.2,"III A"))))))</f>
        <v>KSM</v>
      </c>
      <c r="T8" s="194"/>
      <c r="U8" s="195"/>
    </row>
    <row r="9" spans="1:34" s="196" customFormat="1" ht="20.100000000000001" customHeight="1">
      <c r="A9" s="31"/>
      <c r="B9" s="31">
        <v>2</v>
      </c>
      <c r="C9" s="188"/>
      <c r="D9" s="189" t="s">
        <v>623</v>
      </c>
      <c r="E9" s="190" t="s">
        <v>624</v>
      </c>
      <c r="F9" s="191" t="s">
        <v>625</v>
      </c>
      <c r="G9" s="192" t="s">
        <v>73</v>
      </c>
      <c r="H9" s="192"/>
      <c r="I9" s="193"/>
      <c r="J9" s="37"/>
      <c r="K9" s="38" t="s">
        <v>58</v>
      </c>
      <c r="L9" s="38">
        <v>18.72</v>
      </c>
      <c r="M9" s="38" t="s">
        <v>58</v>
      </c>
      <c r="N9" s="39">
        <v>9</v>
      </c>
      <c r="O9" s="38" t="s">
        <v>58</v>
      </c>
      <c r="P9" s="38" t="s">
        <v>58</v>
      </c>
      <c r="Q9" s="38" t="s">
        <v>58</v>
      </c>
      <c r="R9" s="40">
        <f t="shared" si="0"/>
        <v>18.72</v>
      </c>
      <c r="S9" s="49" t="str">
        <f t="shared" si="1"/>
        <v>KSM</v>
      </c>
      <c r="T9" s="194"/>
      <c r="U9" s="195"/>
    </row>
    <row r="10" spans="1:34" s="196" customFormat="1" ht="20.100000000000001" customHeight="1">
      <c r="A10" s="31">
        <v>1</v>
      </c>
      <c r="B10" s="31">
        <v>3</v>
      </c>
      <c r="C10" s="188"/>
      <c r="D10" s="189" t="s">
        <v>457</v>
      </c>
      <c r="E10" s="190" t="s">
        <v>626</v>
      </c>
      <c r="F10" s="191" t="s">
        <v>627</v>
      </c>
      <c r="G10" s="192" t="s">
        <v>628</v>
      </c>
      <c r="H10" s="192" t="s">
        <v>153</v>
      </c>
      <c r="I10" s="193" t="s">
        <v>146</v>
      </c>
      <c r="J10" s="37">
        <v>18</v>
      </c>
      <c r="K10" s="38" t="s">
        <v>58</v>
      </c>
      <c r="L10" s="38" t="s">
        <v>58</v>
      </c>
      <c r="M10" s="38">
        <v>16.55</v>
      </c>
      <c r="N10" s="39">
        <v>7</v>
      </c>
      <c r="O10" s="38">
        <v>17.07</v>
      </c>
      <c r="P10" s="38" t="s">
        <v>58</v>
      </c>
      <c r="Q10" s="38">
        <v>16.93</v>
      </c>
      <c r="R10" s="40">
        <f t="shared" si="0"/>
        <v>17.07</v>
      </c>
      <c r="S10" s="49" t="str">
        <f t="shared" si="1"/>
        <v>I A</v>
      </c>
      <c r="T10" s="194" t="s">
        <v>629</v>
      </c>
      <c r="U10" s="195" t="s">
        <v>630</v>
      </c>
    </row>
    <row r="11" spans="1:34" s="196" customFormat="1" ht="20.100000000000001" customHeight="1">
      <c r="A11" s="31">
        <v>2</v>
      </c>
      <c r="B11" s="31">
        <v>4</v>
      </c>
      <c r="C11" s="188"/>
      <c r="D11" s="189" t="s">
        <v>631</v>
      </c>
      <c r="E11" s="190" t="s">
        <v>632</v>
      </c>
      <c r="F11" s="191" t="s">
        <v>633</v>
      </c>
      <c r="G11" s="192" t="s">
        <v>139</v>
      </c>
      <c r="H11" s="192" t="s">
        <v>634</v>
      </c>
      <c r="I11" s="193" t="s">
        <v>160</v>
      </c>
      <c r="J11" s="37">
        <v>14</v>
      </c>
      <c r="K11" s="38" t="s">
        <v>58</v>
      </c>
      <c r="L11" s="38" t="s">
        <v>58</v>
      </c>
      <c r="M11" s="38">
        <v>16.37</v>
      </c>
      <c r="N11" s="39">
        <v>6</v>
      </c>
      <c r="O11" s="38" t="s">
        <v>58</v>
      </c>
      <c r="P11" s="38" t="s">
        <v>58</v>
      </c>
      <c r="Q11" s="38">
        <v>16.87</v>
      </c>
      <c r="R11" s="40">
        <f t="shared" si="0"/>
        <v>16.87</v>
      </c>
      <c r="S11" s="49" t="str">
        <f t="shared" si="1"/>
        <v>I A</v>
      </c>
      <c r="T11" s="194" t="s">
        <v>635</v>
      </c>
      <c r="U11" s="195" t="s">
        <v>636</v>
      </c>
    </row>
    <row r="12" spans="1:34" s="196" customFormat="1" ht="20.100000000000001" customHeight="1">
      <c r="A12" s="31">
        <v>3</v>
      </c>
      <c r="B12" s="31">
        <v>5</v>
      </c>
      <c r="C12" s="188"/>
      <c r="D12" s="189" t="s">
        <v>637</v>
      </c>
      <c r="E12" s="190" t="s">
        <v>638</v>
      </c>
      <c r="F12" s="191" t="s">
        <v>639</v>
      </c>
      <c r="G12" s="192" t="s">
        <v>139</v>
      </c>
      <c r="H12" s="192" t="s">
        <v>88</v>
      </c>
      <c r="I12" s="193"/>
      <c r="J12" s="37">
        <v>11</v>
      </c>
      <c r="K12" s="38">
        <v>15.18</v>
      </c>
      <c r="L12" s="38">
        <v>15.25</v>
      </c>
      <c r="M12" s="38">
        <v>15.86</v>
      </c>
      <c r="N12" s="39">
        <v>4</v>
      </c>
      <c r="O12" s="38">
        <v>16.64</v>
      </c>
      <c r="P12" s="38">
        <v>16.829999999999998</v>
      </c>
      <c r="Q12" s="38">
        <v>16.36</v>
      </c>
      <c r="R12" s="40">
        <f t="shared" si="0"/>
        <v>16.829999999999998</v>
      </c>
      <c r="S12" s="49" t="str">
        <f t="shared" si="1"/>
        <v>I A</v>
      </c>
      <c r="T12" s="194" t="s">
        <v>635</v>
      </c>
      <c r="U12" s="195" t="s">
        <v>640</v>
      </c>
    </row>
    <row r="13" spans="1:34" s="196" customFormat="1" ht="19.8" customHeight="1">
      <c r="A13" s="31">
        <v>4</v>
      </c>
      <c r="B13" s="31">
        <v>6</v>
      </c>
      <c r="C13" s="188"/>
      <c r="D13" s="189" t="s">
        <v>494</v>
      </c>
      <c r="E13" s="190" t="s">
        <v>641</v>
      </c>
      <c r="F13" s="191" t="s">
        <v>277</v>
      </c>
      <c r="G13" s="192" t="s">
        <v>642</v>
      </c>
      <c r="H13" s="192" t="s">
        <v>96</v>
      </c>
      <c r="I13" s="193"/>
      <c r="J13" s="37">
        <v>9</v>
      </c>
      <c r="K13" s="38">
        <v>15.79</v>
      </c>
      <c r="L13" s="38" t="s">
        <v>58</v>
      </c>
      <c r="M13" s="38">
        <v>16.13</v>
      </c>
      <c r="N13" s="39">
        <v>5</v>
      </c>
      <c r="O13" s="38">
        <v>16.43</v>
      </c>
      <c r="P13" s="38">
        <v>16.03</v>
      </c>
      <c r="Q13" s="38">
        <v>16.77</v>
      </c>
      <c r="R13" s="40">
        <f t="shared" si="0"/>
        <v>16.77</v>
      </c>
      <c r="S13" s="49" t="str">
        <f t="shared" si="1"/>
        <v>I A</v>
      </c>
      <c r="T13" s="194" t="s">
        <v>643</v>
      </c>
      <c r="U13" s="195" t="s">
        <v>644</v>
      </c>
    </row>
    <row r="14" spans="1:34" s="196" customFormat="1" ht="19.8" customHeight="1">
      <c r="A14" s="31">
        <v>5</v>
      </c>
      <c r="B14" s="31">
        <v>7</v>
      </c>
      <c r="C14" s="188"/>
      <c r="D14" s="189" t="s">
        <v>330</v>
      </c>
      <c r="E14" s="190" t="s">
        <v>645</v>
      </c>
      <c r="F14" s="191" t="s">
        <v>151</v>
      </c>
      <c r="G14" s="192" t="s">
        <v>145</v>
      </c>
      <c r="H14" s="192" t="s">
        <v>22</v>
      </c>
      <c r="I14" s="193" t="s">
        <v>646</v>
      </c>
      <c r="J14" s="37">
        <v>8</v>
      </c>
      <c r="K14" s="38">
        <v>15.2</v>
      </c>
      <c r="L14" s="38" t="s">
        <v>58</v>
      </c>
      <c r="M14" s="38" t="s">
        <v>58</v>
      </c>
      <c r="N14" s="39">
        <v>3</v>
      </c>
      <c r="O14" s="38" t="s">
        <v>58</v>
      </c>
      <c r="P14" s="38" t="s">
        <v>58</v>
      </c>
      <c r="Q14" s="38" t="s">
        <v>58</v>
      </c>
      <c r="R14" s="40">
        <f t="shared" si="0"/>
        <v>15.2</v>
      </c>
      <c r="S14" s="49" t="str">
        <f t="shared" si="1"/>
        <v>I A</v>
      </c>
      <c r="T14" s="194" t="s">
        <v>647</v>
      </c>
      <c r="U14" s="195" t="s">
        <v>648</v>
      </c>
    </row>
    <row r="15" spans="1:34" s="196" customFormat="1" ht="20.100000000000001" customHeight="1">
      <c r="A15" s="31">
        <v>6</v>
      </c>
      <c r="B15" s="31">
        <v>8</v>
      </c>
      <c r="C15" s="188"/>
      <c r="D15" s="189" t="s">
        <v>649</v>
      </c>
      <c r="E15" s="190" t="s">
        <v>650</v>
      </c>
      <c r="F15" s="191" t="s">
        <v>651</v>
      </c>
      <c r="G15" s="192" t="s">
        <v>50</v>
      </c>
      <c r="H15" s="192" t="s">
        <v>51</v>
      </c>
      <c r="I15" s="193" t="s">
        <v>52</v>
      </c>
      <c r="J15" s="37">
        <v>7</v>
      </c>
      <c r="K15" s="38" t="s">
        <v>58</v>
      </c>
      <c r="L15" s="38">
        <v>14.59</v>
      </c>
      <c r="M15" s="38">
        <v>15</v>
      </c>
      <c r="N15" s="39">
        <v>2</v>
      </c>
      <c r="O15" s="38">
        <v>13.67</v>
      </c>
      <c r="P15" s="38" t="s">
        <v>58</v>
      </c>
      <c r="Q15" s="38" t="s">
        <v>58</v>
      </c>
      <c r="R15" s="40">
        <f t="shared" si="0"/>
        <v>15</v>
      </c>
      <c r="S15" s="49" t="str">
        <f t="shared" si="1"/>
        <v>I A</v>
      </c>
      <c r="T15" s="194" t="s">
        <v>53</v>
      </c>
      <c r="U15" s="195" t="s">
        <v>652</v>
      </c>
    </row>
    <row r="16" spans="1:34" s="196" customFormat="1" ht="20.100000000000001" customHeight="1">
      <c r="A16" s="31">
        <v>7</v>
      </c>
      <c r="B16" s="31">
        <v>9</v>
      </c>
      <c r="C16" s="188"/>
      <c r="D16" s="189" t="s">
        <v>337</v>
      </c>
      <c r="E16" s="190" t="s">
        <v>653</v>
      </c>
      <c r="F16" s="191" t="s">
        <v>654</v>
      </c>
      <c r="G16" s="192" t="s">
        <v>655</v>
      </c>
      <c r="H16" s="192" t="s">
        <v>656</v>
      </c>
      <c r="I16" s="193"/>
      <c r="J16" s="37">
        <v>6</v>
      </c>
      <c r="K16" s="38" t="s">
        <v>58</v>
      </c>
      <c r="L16" s="38">
        <v>13.62</v>
      </c>
      <c r="M16" s="38" t="s">
        <v>58</v>
      </c>
      <c r="N16" s="39">
        <v>1</v>
      </c>
      <c r="O16" s="38" t="s">
        <v>58</v>
      </c>
      <c r="P16" s="38" t="s">
        <v>58</v>
      </c>
      <c r="Q16" s="38" t="s">
        <v>58</v>
      </c>
      <c r="R16" s="40">
        <f t="shared" si="0"/>
        <v>13.62</v>
      </c>
      <c r="S16" s="49" t="str">
        <f t="shared" si="1"/>
        <v>II A</v>
      </c>
      <c r="T16" s="194" t="s">
        <v>657</v>
      </c>
      <c r="U16" s="195" t="s">
        <v>167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4"/>
  <sheetViews>
    <sheetView showZeros="0" workbookViewId="0">
      <selection activeCell="A4" sqref="A4"/>
    </sheetView>
  </sheetViews>
  <sheetFormatPr defaultColWidth="9.109375" defaultRowHeight="13.2"/>
  <cols>
    <col min="1" max="1" width="4.5546875" style="9" customWidth="1"/>
    <col min="2" max="2" width="4.33203125" style="9" hidden="1" customWidth="1"/>
    <col min="3" max="3" width="3.88671875" style="3" hidden="1" customWidth="1"/>
    <col min="4" max="4" width="8" style="3" customWidth="1"/>
    <col min="5" max="5" width="12" style="3" customWidth="1"/>
    <col min="6" max="6" width="9" style="3" bestFit="1" customWidth="1"/>
    <col min="7" max="7" width="11.5546875" style="3" customWidth="1"/>
    <col min="8" max="8" width="8.5546875" style="3" customWidth="1"/>
    <col min="9" max="9" width="8.44140625" style="3" customWidth="1"/>
    <col min="10" max="10" width="5.6640625" style="44" customWidth="1"/>
    <col min="11" max="13" width="5" style="12" customWidth="1"/>
    <col min="14" max="14" width="3.109375" style="12" bestFit="1" customWidth="1"/>
    <col min="15" max="17" width="4.88671875" style="12" customWidth="1"/>
    <col min="18" max="18" width="5.5546875" style="12" customWidth="1"/>
    <col min="19" max="19" width="5.5546875" style="44" customWidth="1"/>
    <col min="20" max="20" width="17.33203125" style="3" customWidth="1"/>
    <col min="21" max="21" width="3.6640625" style="3" hidden="1" customWidth="1"/>
    <col min="22" max="16384" width="9.109375" style="3"/>
  </cols>
  <sheetData>
    <row r="1" spans="1:34" ht="21">
      <c r="A1" s="48" t="s">
        <v>17</v>
      </c>
      <c r="B1" s="45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399999999999999">
      <c r="A2" s="327"/>
      <c r="B2" s="6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8.75" customHeight="1">
      <c r="A4" s="11"/>
      <c r="B4" s="11"/>
      <c r="C4" s="12"/>
      <c r="D4" s="13" t="s">
        <v>1196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1092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4.95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3.8" thickBot="1">
      <c r="A6" s="9"/>
      <c r="B6" s="9"/>
      <c r="F6" s="14"/>
      <c r="J6" s="18"/>
      <c r="K6" s="553" t="s">
        <v>1</v>
      </c>
      <c r="L6" s="554"/>
      <c r="M6" s="554"/>
      <c r="N6" s="554"/>
      <c r="O6" s="554"/>
      <c r="P6" s="554"/>
      <c r="Q6" s="555"/>
      <c r="R6" s="18"/>
      <c r="S6" s="18"/>
    </row>
    <row r="7" spans="1:34" s="30" customFormat="1" ht="22.5" customHeight="1" thickBot="1">
      <c r="A7" s="204" t="s">
        <v>60</v>
      </c>
      <c r="B7" s="205" t="s">
        <v>16</v>
      </c>
      <c r="C7" s="206" t="s">
        <v>2</v>
      </c>
      <c r="D7" s="207" t="s">
        <v>3</v>
      </c>
      <c r="E7" s="208" t="s">
        <v>4</v>
      </c>
      <c r="F7" s="209" t="s">
        <v>5</v>
      </c>
      <c r="G7" s="210" t="s">
        <v>6</v>
      </c>
      <c r="H7" s="210" t="s">
        <v>761</v>
      </c>
      <c r="I7" s="210" t="s">
        <v>8</v>
      </c>
      <c r="J7" s="210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12" t="s">
        <v>11</v>
      </c>
      <c r="S7" s="210" t="s">
        <v>12</v>
      </c>
      <c r="T7" s="210" t="s">
        <v>13</v>
      </c>
    </row>
    <row r="8" spans="1:34" s="196" customFormat="1" ht="20.100000000000001" customHeight="1">
      <c r="A8" s="251">
        <v>1</v>
      </c>
      <c r="B8" s="251"/>
      <c r="C8" s="447"/>
      <c r="D8" s="401" t="s">
        <v>1197</v>
      </c>
      <c r="E8" s="402" t="s">
        <v>1198</v>
      </c>
      <c r="F8" s="403" t="s">
        <v>1199</v>
      </c>
      <c r="G8" s="404" t="s">
        <v>1200</v>
      </c>
      <c r="H8" s="404" t="s">
        <v>96</v>
      </c>
      <c r="I8" s="405" t="s">
        <v>131</v>
      </c>
      <c r="J8" s="448">
        <v>18</v>
      </c>
      <c r="K8" s="449">
        <v>46.91</v>
      </c>
      <c r="L8" s="449" t="s">
        <v>58</v>
      </c>
      <c r="M8" s="449">
        <v>45.08</v>
      </c>
      <c r="N8" s="450">
        <v>7</v>
      </c>
      <c r="O8" s="449" t="s">
        <v>58</v>
      </c>
      <c r="P8" s="449" t="s">
        <v>58</v>
      </c>
      <c r="Q8" s="449" t="s">
        <v>58</v>
      </c>
      <c r="R8" s="451">
        <f t="shared" ref="R8:R14" si="0">MAX(K8:M8,O8:Q8)</f>
        <v>46.91</v>
      </c>
      <c r="S8" s="452" t="str">
        <f t="shared" ref="S8:S14" si="1">IF(ISBLANK(R8),"",IF(R8&lt;29,"",IF(R8&gt;=58.5,"TSM",IF(R8&gt;=54,"SM",IF(R8&gt;=48,"KSM",IF(R8&gt;=42,"I A",IF(R8&gt;=35,"II A",IF(R8&gt;=29,"III A"))))))))</f>
        <v>I A</v>
      </c>
      <c r="T8" s="404" t="s">
        <v>1202</v>
      </c>
      <c r="U8" s="195" t="s">
        <v>1203</v>
      </c>
    </row>
    <row r="9" spans="1:34" s="196" customFormat="1" ht="20.100000000000001" customHeight="1">
      <c r="A9" s="251">
        <v>2</v>
      </c>
      <c r="B9" s="251"/>
      <c r="C9" s="447"/>
      <c r="D9" s="401" t="s">
        <v>47</v>
      </c>
      <c r="E9" s="402" t="s">
        <v>48</v>
      </c>
      <c r="F9" s="403" t="s">
        <v>49</v>
      </c>
      <c r="G9" s="404" t="s">
        <v>50</v>
      </c>
      <c r="H9" s="404" t="s">
        <v>51</v>
      </c>
      <c r="I9" s="405" t="s">
        <v>52</v>
      </c>
      <c r="J9" s="448">
        <v>14</v>
      </c>
      <c r="K9" s="449">
        <v>42.76</v>
      </c>
      <c r="L9" s="449">
        <v>41.08</v>
      </c>
      <c r="M9" s="449">
        <v>40.72</v>
      </c>
      <c r="N9" s="450">
        <v>6</v>
      </c>
      <c r="O9" s="449">
        <v>42.69</v>
      </c>
      <c r="P9" s="449">
        <v>42.68</v>
      </c>
      <c r="Q9" s="449">
        <v>43.86</v>
      </c>
      <c r="R9" s="451">
        <f t="shared" si="0"/>
        <v>43.86</v>
      </c>
      <c r="S9" s="452" t="str">
        <f t="shared" si="1"/>
        <v>I A</v>
      </c>
      <c r="T9" s="404" t="s">
        <v>53</v>
      </c>
      <c r="U9" s="195" t="s">
        <v>1204</v>
      </c>
    </row>
    <row r="10" spans="1:34" s="196" customFormat="1" ht="20.100000000000001" customHeight="1">
      <c r="A10" s="251">
        <v>3</v>
      </c>
      <c r="B10" s="251"/>
      <c r="C10" s="447"/>
      <c r="D10" s="401" t="s">
        <v>1205</v>
      </c>
      <c r="E10" s="402" t="s">
        <v>1206</v>
      </c>
      <c r="F10" s="403" t="s">
        <v>1207</v>
      </c>
      <c r="G10" s="404" t="s">
        <v>1108</v>
      </c>
      <c r="H10" s="404" t="s">
        <v>1109</v>
      </c>
      <c r="I10" s="405"/>
      <c r="J10" s="448">
        <v>11</v>
      </c>
      <c r="K10" s="449">
        <v>39.31</v>
      </c>
      <c r="L10" s="449">
        <v>39.200000000000003</v>
      </c>
      <c r="M10" s="449" t="s">
        <v>58</v>
      </c>
      <c r="N10" s="450">
        <v>5</v>
      </c>
      <c r="O10" s="449">
        <v>37.770000000000003</v>
      </c>
      <c r="P10" s="449">
        <v>39.159999999999997</v>
      </c>
      <c r="Q10" s="449">
        <v>39.14</v>
      </c>
      <c r="R10" s="451">
        <f t="shared" si="0"/>
        <v>39.31</v>
      </c>
      <c r="S10" s="452" t="str">
        <f t="shared" si="1"/>
        <v>II A</v>
      </c>
      <c r="T10" s="404" t="s">
        <v>1110</v>
      </c>
      <c r="U10" s="195" t="s">
        <v>1208</v>
      </c>
    </row>
    <row r="11" spans="1:34" s="196" customFormat="1" ht="20.100000000000001" customHeight="1">
      <c r="A11" s="251">
        <v>4</v>
      </c>
      <c r="B11" s="251"/>
      <c r="C11" s="447"/>
      <c r="D11" s="401" t="s">
        <v>958</v>
      </c>
      <c r="E11" s="402" t="s">
        <v>959</v>
      </c>
      <c r="F11" s="403" t="s">
        <v>960</v>
      </c>
      <c r="G11" s="404" t="s">
        <v>21</v>
      </c>
      <c r="H11" s="404" t="s">
        <v>22</v>
      </c>
      <c r="I11" s="405"/>
      <c r="J11" s="448">
        <v>9</v>
      </c>
      <c r="K11" s="449">
        <v>30.18</v>
      </c>
      <c r="L11" s="449" t="s">
        <v>58</v>
      </c>
      <c r="M11" s="449" t="s">
        <v>58</v>
      </c>
      <c r="N11" s="450">
        <v>4</v>
      </c>
      <c r="O11" s="449">
        <v>30.84</v>
      </c>
      <c r="P11" s="449">
        <v>27.04</v>
      </c>
      <c r="Q11" s="449" t="s">
        <v>58</v>
      </c>
      <c r="R11" s="451">
        <f t="shared" si="0"/>
        <v>30.84</v>
      </c>
      <c r="S11" s="452" t="str">
        <f t="shared" si="1"/>
        <v>III A</v>
      </c>
      <c r="T11" s="404" t="s">
        <v>82</v>
      </c>
      <c r="U11" s="195" t="s">
        <v>1209</v>
      </c>
    </row>
    <row r="12" spans="1:34" s="196" customFormat="1" ht="20.100000000000001" customHeight="1">
      <c r="A12" s="251">
        <v>5</v>
      </c>
      <c r="B12" s="251"/>
      <c r="C12" s="447"/>
      <c r="D12" s="401" t="s">
        <v>227</v>
      </c>
      <c r="E12" s="402" t="s">
        <v>1210</v>
      </c>
      <c r="F12" s="403" t="s">
        <v>1211</v>
      </c>
      <c r="G12" s="404" t="s">
        <v>181</v>
      </c>
      <c r="H12" s="404" t="s">
        <v>67</v>
      </c>
      <c r="I12" s="405"/>
      <c r="J12" s="448">
        <v>8</v>
      </c>
      <c r="K12" s="449">
        <v>22.48</v>
      </c>
      <c r="L12" s="449" t="s">
        <v>58</v>
      </c>
      <c r="M12" s="449">
        <v>26.71</v>
      </c>
      <c r="N12" s="450">
        <v>3</v>
      </c>
      <c r="O12" s="449" t="s">
        <v>58</v>
      </c>
      <c r="P12" s="449" t="s">
        <v>58</v>
      </c>
      <c r="Q12" s="449" t="s">
        <v>58</v>
      </c>
      <c r="R12" s="451">
        <f t="shared" si="0"/>
        <v>26.71</v>
      </c>
      <c r="S12" s="452" t="str">
        <f t="shared" si="1"/>
        <v/>
      </c>
      <c r="T12" s="404" t="s">
        <v>97</v>
      </c>
      <c r="U12" s="195" t="s">
        <v>1212</v>
      </c>
    </row>
    <row r="13" spans="1:34" s="196" customFormat="1" ht="20.100000000000001" customHeight="1">
      <c r="A13" s="251">
        <v>6</v>
      </c>
      <c r="B13" s="251"/>
      <c r="C13" s="447"/>
      <c r="D13" s="401" t="s">
        <v>26</v>
      </c>
      <c r="E13" s="402" t="s">
        <v>55</v>
      </c>
      <c r="F13" s="403" t="s">
        <v>56</v>
      </c>
      <c r="G13" s="404" t="s">
        <v>50</v>
      </c>
      <c r="H13" s="404" t="s">
        <v>51</v>
      </c>
      <c r="I13" s="405" t="s">
        <v>52</v>
      </c>
      <c r="J13" s="448">
        <v>7</v>
      </c>
      <c r="K13" s="449">
        <v>22.88</v>
      </c>
      <c r="L13" s="449">
        <v>26.27</v>
      </c>
      <c r="M13" s="449">
        <v>25.7</v>
      </c>
      <c r="N13" s="450">
        <v>2</v>
      </c>
      <c r="O13" s="449" t="s">
        <v>1201</v>
      </c>
      <c r="P13" s="449">
        <v>26.67</v>
      </c>
      <c r="Q13" s="449">
        <v>23.31</v>
      </c>
      <c r="R13" s="451">
        <f t="shared" si="0"/>
        <v>26.67</v>
      </c>
      <c r="S13" s="452" t="str">
        <f t="shared" si="1"/>
        <v/>
      </c>
      <c r="T13" s="404" t="s">
        <v>53</v>
      </c>
      <c r="U13" s="195" t="s">
        <v>1213</v>
      </c>
    </row>
    <row r="14" spans="1:34" s="196" customFormat="1" ht="20.100000000000001" customHeight="1">
      <c r="A14" s="251">
        <v>7</v>
      </c>
      <c r="B14" s="251"/>
      <c r="C14" s="447"/>
      <c r="D14" s="401" t="s">
        <v>1214</v>
      </c>
      <c r="E14" s="402" t="s">
        <v>1215</v>
      </c>
      <c r="F14" s="403" t="s">
        <v>774</v>
      </c>
      <c r="G14" s="404" t="s">
        <v>107</v>
      </c>
      <c r="H14" s="404" t="s">
        <v>108</v>
      </c>
      <c r="I14" s="405"/>
      <c r="J14" s="448">
        <v>6</v>
      </c>
      <c r="K14" s="449" t="s">
        <v>58</v>
      </c>
      <c r="L14" s="449">
        <v>24.33</v>
      </c>
      <c r="M14" s="449" t="s">
        <v>58</v>
      </c>
      <c r="N14" s="450">
        <v>1</v>
      </c>
      <c r="O14" s="449">
        <v>24.34</v>
      </c>
      <c r="P14" s="449">
        <v>23.31</v>
      </c>
      <c r="Q14" s="449" t="s">
        <v>58</v>
      </c>
      <c r="R14" s="451">
        <f t="shared" si="0"/>
        <v>24.34</v>
      </c>
      <c r="S14" s="452" t="str">
        <f t="shared" si="1"/>
        <v/>
      </c>
      <c r="T14" s="404" t="s">
        <v>1216</v>
      </c>
      <c r="U14" s="195" t="s">
        <v>1217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15"/>
  <sheetViews>
    <sheetView showZeros="0" workbookViewId="0">
      <selection activeCell="A4" sqref="A4"/>
    </sheetView>
  </sheetViews>
  <sheetFormatPr defaultColWidth="9.109375" defaultRowHeight="13.2"/>
  <cols>
    <col min="1" max="2" width="4.109375" style="9" customWidth="1"/>
    <col min="3" max="3" width="3.88671875" style="3" hidden="1" customWidth="1"/>
    <col min="4" max="4" width="10.109375" style="3" customWidth="1"/>
    <col min="5" max="5" width="13.109375" style="3" customWidth="1"/>
    <col min="6" max="6" width="9" style="3" bestFit="1" customWidth="1"/>
    <col min="7" max="7" width="8.33203125" style="3" customWidth="1"/>
    <col min="8" max="8" width="6.6640625" style="3" customWidth="1"/>
    <col min="9" max="9" width="11" style="3" customWidth="1"/>
    <col min="10" max="10" width="5.5546875" style="44" customWidth="1"/>
    <col min="11" max="13" width="5.44140625" style="12" customWidth="1"/>
    <col min="14" max="14" width="3.109375" style="12" bestFit="1" customWidth="1"/>
    <col min="15" max="18" width="5.44140625" style="12" customWidth="1"/>
    <col min="19" max="19" width="4.109375" style="44" customWidth="1"/>
    <col min="20" max="20" width="14.6640625" style="3" customWidth="1"/>
    <col min="21" max="21" width="3.6640625" style="3" hidden="1" customWidth="1"/>
    <col min="22" max="16384" width="9.109375" style="3"/>
  </cols>
  <sheetData>
    <row r="1" spans="1:34" ht="21">
      <c r="A1" s="48" t="s">
        <v>17</v>
      </c>
      <c r="B1" s="45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399999999999999">
      <c r="A2" s="6" t="s">
        <v>61</v>
      </c>
      <c r="B2" s="6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8.75" customHeight="1">
      <c r="A4" s="11"/>
      <c r="B4" s="11"/>
      <c r="C4" s="12"/>
      <c r="D4" s="13" t="s">
        <v>1409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1092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5.4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3.8" thickBot="1">
      <c r="A6" s="9"/>
      <c r="B6" s="9"/>
      <c r="E6" s="17" t="s">
        <v>1410</v>
      </c>
      <c r="F6" s="14"/>
      <c r="J6" s="18"/>
      <c r="K6" s="553" t="s">
        <v>1</v>
      </c>
      <c r="L6" s="554"/>
      <c r="M6" s="554"/>
      <c r="N6" s="554"/>
      <c r="O6" s="554"/>
      <c r="P6" s="554"/>
      <c r="Q6" s="555"/>
      <c r="R6" s="18"/>
      <c r="S6" s="18"/>
    </row>
    <row r="7" spans="1:34" s="30" customFormat="1" ht="25.2" customHeight="1" thickBot="1">
      <c r="A7" s="204" t="s">
        <v>60</v>
      </c>
      <c r="B7" s="205" t="s">
        <v>16</v>
      </c>
      <c r="C7" s="409" t="s">
        <v>2</v>
      </c>
      <c r="D7" s="207" t="s">
        <v>3</v>
      </c>
      <c r="E7" s="208" t="s">
        <v>4</v>
      </c>
      <c r="F7" s="209" t="s">
        <v>5</v>
      </c>
      <c r="G7" s="210" t="s">
        <v>6</v>
      </c>
      <c r="H7" s="210" t="s">
        <v>7</v>
      </c>
      <c r="I7" s="210" t="s">
        <v>8</v>
      </c>
      <c r="J7" s="210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12" t="s">
        <v>11</v>
      </c>
      <c r="S7" s="210" t="s">
        <v>12</v>
      </c>
      <c r="T7" s="210" t="s">
        <v>13</v>
      </c>
    </row>
    <row r="8" spans="1:34" s="42" customFormat="1" ht="20.100000000000001" customHeight="1">
      <c r="A8" s="251">
        <v>1</v>
      </c>
      <c r="B8" s="251">
        <v>1</v>
      </c>
      <c r="C8" s="486"/>
      <c r="D8" s="308" t="s">
        <v>560</v>
      </c>
      <c r="E8" s="309" t="s">
        <v>1411</v>
      </c>
      <c r="F8" s="310" t="s">
        <v>159</v>
      </c>
      <c r="G8" s="311" t="s">
        <v>95</v>
      </c>
      <c r="H8" s="311" t="s">
        <v>67</v>
      </c>
      <c r="I8" s="312" t="s">
        <v>1412</v>
      </c>
      <c r="J8" s="487">
        <v>18</v>
      </c>
      <c r="K8" s="488">
        <v>49.06</v>
      </c>
      <c r="L8" s="488" t="s">
        <v>58</v>
      </c>
      <c r="M8" s="488" t="s">
        <v>58</v>
      </c>
      <c r="N8" s="489">
        <v>4</v>
      </c>
      <c r="O8" s="488" t="s">
        <v>58</v>
      </c>
      <c r="P8" s="488">
        <v>56.67</v>
      </c>
      <c r="Q8" s="488">
        <v>54.68</v>
      </c>
      <c r="R8" s="490">
        <f t="shared" ref="R8:R14" si="0">MAX(K8:M8,O8:Q8)</f>
        <v>56.67</v>
      </c>
      <c r="S8" s="491" t="str">
        <f t="shared" ref="S8:S14" si="1">IF(ISBLANK(R8),"",IF(R8&lt;34,"",IF(R8&gt;=55,"KSM",IF(R8&gt;=49,"I A",IF(R8&gt;=41,"II A",IF(R8&gt;=34,"III A"))))))</f>
        <v>KSM</v>
      </c>
      <c r="T8" s="311" t="s">
        <v>1413</v>
      </c>
      <c r="U8" s="41" t="s">
        <v>1414</v>
      </c>
    </row>
    <row r="9" spans="1:34" s="42" customFormat="1" ht="20.100000000000001" customHeight="1">
      <c r="A9" s="251">
        <v>2</v>
      </c>
      <c r="B9" s="251">
        <v>2</v>
      </c>
      <c r="C9" s="486"/>
      <c r="D9" s="308" t="s">
        <v>435</v>
      </c>
      <c r="E9" s="309" t="s">
        <v>1415</v>
      </c>
      <c r="F9" s="310" t="s">
        <v>1416</v>
      </c>
      <c r="G9" s="311" t="s">
        <v>655</v>
      </c>
      <c r="H9" s="311" t="s">
        <v>656</v>
      </c>
      <c r="I9" s="312"/>
      <c r="J9" s="487">
        <v>14</v>
      </c>
      <c r="K9" s="488" t="s">
        <v>58</v>
      </c>
      <c r="L9" s="488">
        <v>52.03</v>
      </c>
      <c r="M9" s="488" t="s">
        <v>58</v>
      </c>
      <c r="N9" s="489">
        <v>7</v>
      </c>
      <c r="O9" s="488">
        <v>54.08</v>
      </c>
      <c r="P9" s="488" t="s">
        <v>58</v>
      </c>
      <c r="Q9" s="488">
        <v>53.16</v>
      </c>
      <c r="R9" s="490">
        <f t="shared" si="0"/>
        <v>54.08</v>
      </c>
      <c r="S9" s="491" t="str">
        <f t="shared" si="1"/>
        <v>I A</v>
      </c>
      <c r="T9" s="311" t="s">
        <v>1023</v>
      </c>
      <c r="U9" s="41" t="s">
        <v>486</v>
      </c>
    </row>
    <row r="10" spans="1:34" s="42" customFormat="1" ht="20.100000000000001" customHeight="1">
      <c r="A10" s="251"/>
      <c r="B10" s="251">
        <v>3</v>
      </c>
      <c r="C10" s="486"/>
      <c r="D10" s="308" t="s">
        <v>1417</v>
      </c>
      <c r="E10" s="309" t="s">
        <v>1418</v>
      </c>
      <c r="F10" s="310" t="s">
        <v>1419</v>
      </c>
      <c r="G10" s="311" t="s">
        <v>73</v>
      </c>
      <c r="H10" s="311"/>
      <c r="I10" s="312"/>
      <c r="J10" s="487"/>
      <c r="K10" s="488">
        <v>50.75</v>
      </c>
      <c r="L10" s="488">
        <v>51.12</v>
      </c>
      <c r="M10" s="488" t="s">
        <v>58</v>
      </c>
      <c r="N10" s="489">
        <v>6</v>
      </c>
      <c r="O10" s="488">
        <v>52.26</v>
      </c>
      <c r="P10" s="488">
        <v>50.07</v>
      </c>
      <c r="Q10" s="488">
        <v>50.25</v>
      </c>
      <c r="R10" s="490">
        <f t="shared" si="0"/>
        <v>52.26</v>
      </c>
      <c r="S10" s="491" t="str">
        <f t="shared" si="1"/>
        <v>I A</v>
      </c>
      <c r="T10" s="311"/>
      <c r="U10" s="41"/>
    </row>
    <row r="11" spans="1:34" s="42" customFormat="1" ht="20.100000000000001" customHeight="1">
      <c r="A11" s="251">
        <v>3</v>
      </c>
      <c r="B11" s="251">
        <v>4</v>
      </c>
      <c r="C11" s="486"/>
      <c r="D11" s="308" t="s">
        <v>744</v>
      </c>
      <c r="E11" s="309" t="s">
        <v>1411</v>
      </c>
      <c r="F11" s="310" t="s">
        <v>1420</v>
      </c>
      <c r="G11" s="311" t="s">
        <v>95</v>
      </c>
      <c r="H11" s="311" t="s">
        <v>67</v>
      </c>
      <c r="I11" s="312" t="s">
        <v>1412</v>
      </c>
      <c r="J11" s="487">
        <v>11</v>
      </c>
      <c r="K11" s="488">
        <v>49.82</v>
      </c>
      <c r="L11" s="488">
        <v>50.54</v>
      </c>
      <c r="M11" s="488">
        <v>49.89</v>
      </c>
      <c r="N11" s="489">
        <v>5</v>
      </c>
      <c r="O11" s="488" t="s">
        <v>58</v>
      </c>
      <c r="P11" s="488">
        <v>48.71</v>
      </c>
      <c r="Q11" s="488" t="s">
        <v>58</v>
      </c>
      <c r="R11" s="490">
        <f t="shared" si="0"/>
        <v>50.54</v>
      </c>
      <c r="S11" s="491" t="str">
        <f t="shared" si="1"/>
        <v>I A</v>
      </c>
      <c r="T11" s="311" t="s">
        <v>1413</v>
      </c>
      <c r="U11" s="41" t="s">
        <v>1421</v>
      </c>
    </row>
    <row r="12" spans="1:34" s="42" customFormat="1" ht="20.100000000000001" customHeight="1">
      <c r="A12" s="251">
        <v>4</v>
      </c>
      <c r="B12" s="251">
        <v>5</v>
      </c>
      <c r="C12" s="486"/>
      <c r="D12" s="308" t="s">
        <v>1422</v>
      </c>
      <c r="E12" s="309" t="s">
        <v>1423</v>
      </c>
      <c r="F12" s="310" t="s">
        <v>1424</v>
      </c>
      <c r="G12" s="311" t="s">
        <v>139</v>
      </c>
      <c r="H12" s="311" t="s">
        <v>88</v>
      </c>
      <c r="I12" s="312" t="s">
        <v>250</v>
      </c>
      <c r="J12" s="487">
        <v>9</v>
      </c>
      <c r="K12" s="488">
        <v>42.47</v>
      </c>
      <c r="L12" s="488">
        <v>45.97</v>
      </c>
      <c r="M12" s="488" t="s">
        <v>58</v>
      </c>
      <c r="N12" s="489">
        <v>3</v>
      </c>
      <c r="O12" s="488">
        <v>44.57</v>
      </c>
      <c r="P12" s="488">
        <v>48.53</v>
      </c>
      <c r="Q12" s="488">
        <v>43.72</v>
      </c>
      <c r="R12" s="490">
        <f t="shared" si="0"/>
        <v>48.53</v>
      </c>
      <c r="S12" s="491" t="str">
        <f t="shared" si="1"/>
        <v>II A</v>
      </c>
      <c r="T12" s="311" t="s">
        <v>1425</v>
      </c>
      <c r="U12" s="41" t="s">
        <v>1426</v>
      </c>
    </row>
    <row r="13" spans="1:34" s="42" customFormat="1" ht="20.100000000000001" customHeight="1">
      <c r="A13" s="251">
        <v>5</v>
      </c>
      <c r="B13" s="251">
        <v>6</v>
      </c>
      <c r="C13" s="486"/>
      <c r="D13" s="308" t="s">
        <v>649</v>
      </c>
      <c r="E13" s="309" t="s">
        <v>650</v>
      </c>
      <c r="F13" s="310" t="s">
        <v>651</v>
      </c>
      <c r="G13" s="311" t="s">
        <v>50</v>
      </c>
      <c r="H13" s="311" t="s">
        <v>51</v>
      </c>
      <c r="I13" s="312" t="s">
        <v>52</v>
      </c>
      <c r="J13" s="487">
        <v>8</v>
      </c>
      <c r="K13" s="488">
        <v>44.2</v>
      </c>
      <c r="L13" s="488" t="s">
        <v>58</v>
      </c>
      <c r="M13" s="488" t="s">
        <v>58</v>
      </c>
      <c r="N13" s="489">
        <v>2</v>
      </c>
      <c r="O13" s="488" t="s">
        <v>58</v>
      </c>
      <c r="P13" s="488">
        <v>45.42</v>
      </c>
      <c r="Q13" s="488">
        <v>45.58</v>
      </c>
      <c r="R13" s="490">
        <f t="shared" si="0"/>
        <v>45.58</v>
      </c>
      <c r="S13" s="491" t="str">
        <f t="shared" si="1"/>
        <v>II A</v>
      </c>
      <c r="T13" s="311" t="s">
        <v>53</v>
      </c>
      <c r="U13" s="41" t="s">
        <v>1427</v>
      </c>
    </row>
    <row r="14" spans="1:34" s="42" customFormat="1" ht="20.100000000000001" customHeight="1">
      <c r="A14" s="251">
        <v>6</v>
      </c>
      <c r="B14" s="251">
        <v>7</v>
      </c>
      <c r="C14" s="486"/>
      <c r="D14" s="308" t="s">
        <v>560</v>
      </c>
      <c r="E14" s="309" t="s">
        <v>1428</v>
      </c>
      <c r="F14" s="310" t="s">
        <v>1429</v>
      </c>
      <c r="G14" s="311" t="s">
        <v>107</v>
      </c>
      <c r="H14" s="311" t="s">
        <v>108</v>
      </c>
      <c r="I14" s="312"/>
      <c r="J14" s="487">
        <v>7</v>
      </c>
      <c r="K14" s="488">
        <v>37.08</v>
      </c>
      <c r="L14" s="488">
        <v>37.96</v>
      </c>
      <c r="M14" s="488">
        <v>38.03</v>
      </c>
      <c r="N14" s="489">
        <v>1</v>
      </c>
      <c r="O14" s="488">
        <v>38.83</v>
      </c>
      <c r="P14" s="488">
        <v>39.22</v>
      </c>
      <c r="Q14" s="488" t="s">
        <v>58</v>
      </c>
      <c r="R14" s="490">
        <f t="shared" si="0"/>
        <v>39.22</v>
      </c>
      <c r="S14" s="491" t="str">
        <f t="shared" si="1"/>
        <v>III A</v>
      </c>
      <c r="T14" s="311" t="s">
        <v>1216</v>
      </c>
      <c r="U14" s="41" t="s">
        <v>167</v>
      </c>
    </row>
    <row r="15" spans="1:34" s="42" customFormat="1" ht="20.100000000000001" customHeight="1">
      <c r="A15" s="251"/>
      <c r="B15" s="251"/>
      <c r="C15" s="486"/>
      <c r="D15" s="308" t="s">
        <v>714</v>
      </c>
      <c r="E15" s="309" t="s">
        <v>1430</v>
      </c>
      <c r="F15" s="310" t="s">
        <v>1132</v>
      </c>
      <c r="G15" s="311" t="s">
        <v>453</v>
      </c>
      <c r="H15" s="311" t="s">
        <v>454</v>
      </c>
      <c r="I15" s="312" t="s">
        <v>455</v>
      </c>
      <c r="J15" s="487"/>
      <c r="K15" s="488"/>
      <c r="L15" s="488"/>
      <c r="M15" s="488"/>
      <c r="N15" s="489"/>
      <c r="O15" s="488"/>
      <c r="P15" s="488"/>
      <c r="Q15" s="488"/>
      <c r="R15" s="490" t="s">
        <v>303</v>
      </c>
      <c r="S15" s="491"/>
      <c r="T15" s="311" t="s">
        <v>1431</v>
      </c>
      <c r="U15" s="41" t="s">
        <v>1432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4.33203125" style="96" hidden="1" customWidth="1"/>
    <col min="4" max="4" width="11.109375" style="95" customWidth="1"/>
    <col min="5" max="5" width="13.33203125" style="90" customWidth="1"/>
    <col min="6" max="6" width="9" style="94" customWidth="1"/>
    <col min="7" max="7" width="9.33203125" style="90" customWidth="1"/>
    <col min="8" max="8" width="6.5546875" style="276" customWidth="1"/>
    <col min="9" max="9" width="10.33203125" style="90" customWidth="1"/>
    <col min="10" max="10" width="5.44140625" style="92" customWidth="1"/>
    <col min="11" max="11" width="6.44140625" style="93" hidden="1" customWidth="1"/>
    <col min="12" max="12" width="4" style="93" hidden="1" customWidth="1"/>
    <col min="13" max="13" width="4.6640625" style="93" hidden="1" customWidth="1"/>
    <col min="14" max="14" width="6" style="93" customWidth="1"/>
    <col min="15" max="15" width="4" style="93" customWidth="1"/>
    <col min="16" max="16" width="4.6640625" style="93" customWidth="1"/>
    <col min="17" max="17" width="4.44140625" style="92" customWidth="1"/>
    <col min="18" max="18" width="26.109375" style="90" customWidth="1"/>
    <col min="19" max="19" width="4.88671875" style="273" hidden="1" customWidth="1"/>
    <col min="20" max="20" width="2.33203125" style="90" hidden="1" customWidth="1"/>
    <col min="21" max="21" width="6.44140625" style="198" hidden="1" customWidth="1"/>
    <col min="22" max="22" width="2.88671875" style="90" hidden="1" customWidth="1"/>
    <col min="23" max="16384" width="9.109375" style="90"/>
  </cols>
  <sheetData>
    <row r="1" spans="1:22" s="5" customFormat="1" ht="18.75" customHeight="1">
      <c r="A1" s="138" t="s">
        <v>17</v>
      </c>
      <c r="B1" s="45"/>
      <c r="C1" s="137"/>
      <c r="D1" s="136"/>
      <c r="F1" s="135"/>
      <c r="H1" s="272"/>
      <c r="J1" s="92"/>
      <c r="K1" s="134"/>
      <c r="L1" s="134"/>
      <c r="M1" s="134"/>
      <c r="N1" s="134"/>
      <c r="O1" s="134"/>
      <c r="P1" s="134"/>
      <c r="Q1" s="92"/>
      <c r="S1" s="273"/>
      <c r="U1" s="198"/>
    </row>
    <row r="2" spans="1:22" s="126" customFormat="1" ht="12" customHeight="1">
      <c r="A2" s="133"/>
      <c r="B2" s="6"/>
      <c r="C2" s="132"/>
      <c r="D2" s="131"/>
      <c r="F2" s="130"/>
      <c r="H2" s="274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275"/>
      <c r="U2" s="199"/>
    </row>
    <row r="3" spans="1:22" ht="11.25" customHeight="1">
      <c r="A3" s="125"/>
      <c r="C3" s="125"/>
      <c r="R3" s="16" t="s">
        <v>15</v>
      </c>
    </row>
    <row r="4" spans="1:22" ht="15.75" customHeight="1">
      <c r="B4" s="11"/>
      <c r="D4" s="124" t="s">
        <v>846</v>
      </c>
      <c r="F4" s="123"/>
      <c r="R4" s="122"/>
    </row>
    <row r="5" spans="1:22" ht="3.75" customHeight="1">
      <c r="B5" s="11"/>
    </row>
    <row r="6" spans="1:22" ht="13.8" thickBot="1">
      <c r="C6" s="121"/>
      <c r="D6" s="120"/>
      <c r="E6" s="119"/>
      <c r="F6" s="118" t="s">
        <v>588</v>
      </c>
      <c r="G6" s="117"/>
      <c r="H6" s="277"/>
    </row>
    <row r="7" spans="1:22" s="157" customFormat="1" ht="20.25" customHeight="1" thickBot="1">
      <c r="A7" s="278" t="s">
        <v>60</v>
      </c>
      <c r="B7" s="205" t="s">
        <v>16</v>
      </c>
      <c r="C7" s="279" t="s">
        <v>2</v>
      </c>
      <c r="D7" s="280" t="s">
        <v>3</v>
      </c>
      <c r="E7" s="281" t="s">
        <v>4</v>
      </c>
      <c r="F7" s="282" t="s">
        <v>5</v>
      </c>
      <c r="G7" s="283" t="s">
        <v>6</v>
      </c>
      <c r="H7" s="284" t="s">
        <v>7</v>
      </c>
      <c r="I7" s="283" t="s">
        <v>8</v>
      </c>
      <c r="J7" s="282" t="s">
        <v>9</v>
      </c>
      <c r="K7" s="285" t="s">
        <v>659</v>
      </c>
      <c r="L7" s="283" t="s">
        <v>589</v>
      </c>
      <c r="M7" s="283" t="s">
        <v>354</v>
      </c>
      <c r="N7" s="283" t="s">
        <v>588</v>
      </c>
      <c r="O7" s="283" t="s">
        <v>589</v>
      </c>
      <c r="P7" s="283" t="s">
        <v>354</v>
      </c>
      <c r="Q7" s="286" t="s">
        <v>12</v>
      </c>
      <c r="R7" s="287" t="s">
        <v>13</v>
      </c>
      <c r="S7" s="275"/>
      <c r="U7" s="199"/>
    </row>
    <row r="8" spans="1:22" ht="13.8">
      <c r="A8" s="251">
        <v>1</v>
      </c>
      <c r="B8" s="251"/>
      <c r="C8" s="252"/>
      <c r="D8" s="253" t="s">
        <v>457</v>
      </c>
      <c r="E8" s="254" t="s">
        <v>847</v>
      </c>
      <c r="F8" s="288" t="s">
        <v>848</v>
      </c>
      <c r="G8" s="256" t="s">
        <v>95</v>
      </c>
      <c r="H8" s="289" t="s">
        <v>67</v>
      </c>
      <c r="I8" s="256" t="s">
        <v>131</v>
      </c>
      <c r="J8" s="257"/>
      <c r="K8" s="271">
        <v>11.11</v>
      </c>
      <c r="L8" s="259">
        <v>-0.3</v>
      </c>
      <c r="M8" s="260">
        <v>0.154</v>
      </c>
      <c r="N8" s="271">
        <v>11.05</v>
      </c>
      <c r="O8" s="259">
        <v>0.4</v>
      </c>
      <c r="P8" s="260">
        <v>0.13600000000000001</v>
      </c>
      <c r="Q8" s="263" t="str">
        <f t="shared" ref="Q8:Q15" si="0">IF(ISBLANK(K8),"",IF(K8&gt;13,"",IF(K8&lt;=10.28,"TSM",IF(K8&lt;=10.58,"SM",IF(K8&lt;=10.9,"KSM",IF(K8&lt;=11.35,"I A",IF(K8&lt;=12,"II A",IF(K8&lt;=13,"III A"))))))))</f>
        <v>I A</v>
      </c>
      <c r="R8" s="256" t="s">
        <v>849</v>
      </c>
      <c r="S8" s="292" t="s">
        <v>850</v>
      </c>
      <c r="T8" s="92"/>
      <c r="V8" s="293" t="s">
        <v>938</v>
      </c>
    </row>
    <row r="9" spans="1:22" ht="13.8">
      <c r="A9" s="251">
        <v>2</v>
      </c>
      <c r="B9" s="251"/>
      <c r="C9" s="252"/>
      <c r="D9" s="253" t="s">
        <v>899</v>
      </c>
      <c r="E9" s="254" t="s">
        <v>900</v>
      </c>
      <c r="F9" s="288" t="s">
        <v>901</v>
      </c>
      <c r="G9" s="256" t="s">
        <v>35</v>
      </c>
      <c r="H9" s="289" t="s">
        <v>36</v>
      </c>
      <c r="I9" s="256" t="s">
        <v>37</v>
      </c>
      <c r="J9" s="257"/>
      <c r="K9" s="271">
        <v>11.11</v>
      </c>
      <c r="L9" s="259">
        <v>-0.3</v>
      </c>
      <c r="M9" s="260">
        <v>0.18</v>
      </c>
      <c r="N9" s="271">
        <v>11.05</v>
      </c>
      <c r="O9" s="259">
        <v>0.4</v>
      </c>
      <c r="P9" s="260">
        <v>0.153</v>
      </c>
      <c r="Q9" s="263" t="str">
        <f t="shared" si="0"/>
        <v>I A</v>
      </c>
      <c r="R9" s="256" t="s">
        <v>38</v>
      </c>
      <c r="S9" s="292" t="s">
        <v>902</v>
      </c>
      <c r="T9" s="92"/>
      <c r="V9" s="293" t="s">
        <v>939</v>
      </c>
    </row>
    <row r="10" spans="1:22" ht="13.8">
      <c r="A10" s="251">
        <v>3</v>
      </c>
      <c r="B10" s="251"/>
      <c r="C10" s="252"/>
      <c r="D10" s="253" t="s">
        <v>862</v>
      </c>
      <c r="E10" s="254" t="s">
        <v>863</v>
      </c>
      <c r="F10" s="288" t="s">
        <v>94</v>
      </c>
      <c r="G10" s="256" t="s">
        <v>453</v>
      </c>
      <c r="H10" s="289" t="s">
        <v>454</v>
      </c>
      <c r="I10" s="256" t="s">
        <v>455</v>
      </c>
      <c r="J10" s="257"/>
      <c r="K10" s="271">
        <v>11.55</v>
      </c>
      <c r="L10" s="259">
        <v>-0.3</v>
      </c>
      <c r="M10" s="260">
        <v>0.13600000000000001</v>
      </c>
      <c r="N10" s="271">
        <v>11.5</v>
      </c>
      <c r="O10" s="259">
        <v>0.4</v>
      </c>
      <c r="P10" s="260">
        <v>0.14299999999999999</v>
      </c>
      <c r="Q10" s="263" t="str">
        <f t="shared" si="0"/>
        <v>II A</v>
      </c>
      <c r="R10" s="256" t="s">
        <v>558</v>
      </c>
      <c r="S10" s="292" t="s">
        <v>864</v>
      </c>
      <c r="T10" s="92"/>
      <c r="U10" s="198">
        <v>11.5404</v>
      </c>
    </row>
    <row r="11" spans="1:22" ht="13.8">
      <c r="A11" s="251">
        <v>4</v>
      </c>
      <c r="B11" s="251"/>
      <c r="C11" s="252"/>
      <c r="D11" s="253" t="s">
        <v>903</v>
      </c>
      <c r="E11" s="254" t="s">
        <v>904</v>
      </c>
      <c r="F11" s="288" t="s">
        <v>905</v>
      </c>
      <c r="G11" s="256" t="s">
        <v>181</v>
      </c>
      <c r="H11" s="289" t="s">
        <v>67</v>
      </c>
      <c r="I11" s="256"/>
      <c r="J11" s="257"/>
      <c r="K11" s="271">
        <v>11.47</v>
      </c>
      <c r="L11" s="259">
        <v>-0.3</v>
      </c>
      <c r="M11" s="260">
        <v>0.20200000000000001</v>
      </c>
      <c r="N11" s="271">
        <v>11.47</v>
      </c>
      <c r="O11" s="259">
        <v>0.4</v>
      </c>
      <c r="P11" s="260">
        <v>0.19</v>
      </c>
      <c r="Q11" s="263" t="str">
        <f t="shared" si="0"/>
        <v>II A</v>
      </c>
      <c r="R11" s="256" t="s">
        <v>208</v>
      </c>
      <c r="S11" s="292" t="s">
        <v>906</v>
      </c>
      <c r="T11" s="92"/>
    </row>
    <row r="12" spans="1:22" ht="13.8">
      <c r="A12" s="251">
        <v>5</v>
      </c>
      <c r="B12" s="251"/>
      <c r="C12" s="252"/>
      <c r="D12" s="253" t="s">
        <v>476</v>
      </c>
      <c r="E12" s="254" t="s">
        <v>921</v>
      </c>
      <c r="F12" s="288" t="s">
        <v>339</v>
      </c>
      <c r="G12" s="256" t="s">
        <v>181</v>
      </c>
      <c r="H12" s="289" t="s">
        <v>67</v>
      </c>
      <c r="I12" s="256"/>
      <c r="J12" s="257"/>
      <c r="K12" s="271">
        <v>11.3</v>
      </c>
      <c r="L12" s="259">
        <v>0.4</v>
      </c>
      <c r="M12" s="260">
        <v>0.219</v>
      </c>
      <c r="N12" s="271">
        <v>11.23</v>
      </c>
      <c r="O12" s="259">
        <v>0.4</v>
      </c>
      <c r="P12" s="260">
        <v>0.185</v>
      </c>
      <c r="Q12" s="263" t="str">
        <f t="shared" si="0"/>
        <v>I A</v>
      </c>
      <c r="R12" s="256" t="s">
        <v>273</v>
      </c>
      <c r="S12" s="292" t="s">
        <v>922</v>
      </c>
      <c r="T12" s="92"/>
    </row>
    <row r="13" spans="1:22" ht="13.8">
      <c r="A13" s="251">
        <v>6</v>
      </c>
      <c r="B13" s="251"/>
      <c r="C13" s="252"/>
      <c r="D13" s="253" t="s">
        <v>330</v>
      </c>
      <c r="E13" s="254" t="s">
        <v>879</v>
      </c>
      <c r="F13" s="288" t="s">
        <v>820</v>
      </c>
      <c r="G13" s="256" t="s">
        <v>145</v>
      </c>
      <c r="H13" s="289" t="s">
        <v>22</v>
      </c>
      <c r="I13" s="256" t="s">
        <v>236</v>
      </c>
      <c r="J13" s="257"/>
      <c r="K13" s="271">
        <v>11.26</v>
      </c>
      <c r="L13" s="259">
        <v>0.4</v>
      </c>
      <c r="M13" s="260">
        <v>0.17499999999999999</v>
      </c>
      <c r="N13" s="271">
        <v>11.22</v>
      </c>
      <c r="O13" s="259">
        <v>0.4</v>
      </c>
      <c r="P13" s="260">
        <v>0.16600000000000001</v>
      </c>
      <c r="Q13" s="263" t="str">
        <f t="shared" si="0"/>
        <v>I A</v>
      </c>
      <c r="R13" s="256" t="s">
        <v>880</v>
      </c>
      <c r="S13" s="292" t="s">
        <v>881</v>
      </c>
      <c r="T13" s="92"/>
    </row>
    <row r="14" spans="1:22" ht="13.8">
      <c r="A14" s="251">
        <v>7</v>
      </c>
      <c r="B14" s="251"/>
      <c r="C14" s="252"/>
      <c r="D14" s="253" t="s">
        <v>537</v>
      </c>
      <c r="E14" s="254" t="s">
        <v>852</v>
      </c>
      <c r="F14" s="288" t="s">
        <v>853</v>
      </c>
      <c r="G14" s="256" t="s">
        <v>369</v>
      </c>
      <c r="H14" s="289" t="s">
        <v>316</v>
      </c>
      <c r="I14" s="256" t="s">
        <v>317</v>
      </c>
      <c r="J14" s="257"/>
      <c r="K14" s="271">
        <v>11.45</v>
      </c>
      <c r="L14" s="259">
        <v>-0.3</v>
      </c>
      <c r="M14" s="260" t="s">
        <v>854</v>
      </c>
      <c r="N14" s="271">
        <v>14.47</v>
      </c>
      <c r="O14" s="259">
        <v>0.4</v>
      </c>
      <c r="P14" s="260">
        <v>0.15</v>
      </c>
      <c r="Q14" s="263" t="str">
        <f t="shared" si="0"/>
        <v>II A</v>
      </c>
      <c r="R14" s="256" t="s">
        <v>370</v>
      </c>
      <c r="S14" s="292" t="s">
        <v>855</v>
      </c>
      <c r="T14" s="92"/>
    </row>
    <row r="15" spans="1:22" ht="13.8">
      <c r="A15" s="251">
        <v>8</v>
      </c>
      <c r="B15" s="251"/>
      <c r="C15" s="252"/>
      <c r="D15" s="253" t="s">
        <v>857</v>
      </c>
      <c r="E15" s="254" t="s">
        <v>858</v>
      </c>
      <c r="F15" s="288" t="s">
        <v>859</v>
      </c>
      <c r="G15" s="256" t="s">
        <v>188</v>
      </c>
      <c r="H15" s="289" t="s">
        <v>88</v>
      </c>
      <c r="I15" s="256" t="s">
        <v>140</v>
      </c>
      <c r="J15" s="257" t="s">
        <v>23</v>
      </c>
      <c r="K15" s="290">
        <v>11.46</v>
      </c>
      <c r="L15" s="259">
        <v>-0.3</v>
      </c>
      <c r="M15" s="260" t="s">
        <v>854</v>
      </c>
      <c r="N15" s="271">
        <v>11.56</v>
      </c>
      <c r="O15" s="259">
        <v>0.4</v>
      </c>
      <c r="P15" s="260">
        <v>0.17699999999999999</v>
      </c>
      <c r="Q15" s="263" t="str">
        <f t="shared" si="0"/>
        <v>II A</v>
      </c>
      <c r="R15" s="256" t="s">
        <v>166</v>
      </c>
      <c r="S15" s="292" t="s">
        <v>860</v>
      </c>
      <c r="T15" s="9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3"/>
  <sheetViews>
    <sheetView showZeros="0" workbookViewId="0">
      <selection activeCell="A4" sqref="A4"/>
    </sheetView>
  </sheetViews>
  <sheetFormatPr defaultColWidth="9.109375" defaultRowHeight="13.2"/>
  <cols>
    <col min="1" max="2" width="4.109375" style="9" customWidth="1"/>
    <col min="3" max="3" width="3.88671875" style="3" hidden="1" customWidth="1"/>
    <col min="4" max="4" width="9.44140625" style="3" customWidth="1"/>
    <col min="5" max="5" width="13" style="3" customWidth="1"/>
    <col min="6" max="6" width="8.88671875" style="3" customWidth="1"/>
    <col min="7" max="7" width="12.44140625" style="3" customWidth="1"/>
    <col min="8" max="8" width="9.88671875" style="3" customWidth="1"/>
    <col min="9" max="9" width="7.5546875" style="3" customWidth="1"/>
    <col min="10" max="10" width="5.109375" style="44" customWidth="1"/>
    <col min="11" max="13" width="5" style="12" customWidth="1"/>
    <col min="14" max="14" width="3.109375" style="12" customWidth="1"/>
    <col min="15" max="17" width="4.88671875" style="12" customWidth="1"/>
    <col min="18" max="18" width="5.5546875" style="12" customWidth="1"/>
    <col min="19" max="19" width="5.5546875" style="44" customWidth="1"/>
    <col min="20" max="20" width="16.109375" style="3" customWidth="1"/>
    <col min="21" max="21" width="5.44140625" style="3" hidden="1" customWidth="1"/>
    <col min="22" max="16384" width="9.109375" style="3"/>
  </cols>
  <sheetData>
    <row r="1" spans="1:34" ht="21">
      <c r="A1" s="48" t="s">
        <v>17</v>
      </c>
      <c r="B1" s="138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399999999999999">
      <c r="A2" s="6" t="s">
        <v>61</v>
      </c>
      <c r="B2" s="6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8.75" customHeight="1">
      <c r="A4" s="11"/>
      <c r="B4" s="11"/>
      <c r="C4" s="12"/>
      <c r="D4" s="13" t="s">
        <v>1091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1092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6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3.8" thickBot="1">
      <c r="A6" s="9"/>
      <c r="B6" s="9"/>
      <c r="F6" s="14"/>
      <c r="J6" s="18"/>
      <c r="K6" s="553" t="s">
        <v>1</v>
      </c>
      <c r="L6" s="554"/>
      <c r="M6" s="554"/>
      <c r="N6" s="554"/>
      <c r="O6" s="554"/>
      <c r="P6" s="554"/>
      <c r="Q6" s="555"/>
      <c r="R6" s="18"/>
      <c r="S6" s="18"/>
    </row>
    <row r="7" spans="1:34" s="30" customFormat="1" ht="22.5" customHeight="1" thickBot="1">
      <c r="A7" s="204" t="s">
        <v>60</v>
      </c>
      <c r="B7" s="408" t="s">
        <v>16</v>
      </c>
      <c r="C7" s="409" t="s">
        <v>2</v>
      </c>
      <c r="D7" s="207" t="s">
        <v>3</v>
      </c>
      <c r="E7" s="208" t="s">
        <v>4</v>
      </c>
      <c r="F7" s="209" t="s">
        <v>5</v>
      </c>
      <c r="G7" s="210" t="s">
        <v>6</v>
      </c>
      <c r="H7" s="210" t="s">
        <v>7</v>
      </c>
      <c r="I7" s="210" t="s">
        <v>8</v>
      </c>
      <c r="J7" s="210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12" t="s">
        <v>11</v>
      </c>
      <c r="S7" s="210" t="s">
        <v>12</v>
      </c>
      <c r="T7" s="210" t="s">
        <v>13</v>
      </c>
    </row>
    <row r="8" spans="1:34" s="42" customFormat="1" ht="20.100000000000001" customHeight="1">
      <c r="A8" s="251"/>
      <c r="B8" s="251">
        <v>1</v>
      </c>
      <c r="C8" s="307"/>
      <c r="D8" s="308" t="s">
        <v>1093</v>
      </c>
      <c r="E8" s="309" t="s">
        <v>1094</v>
      </c>
      <c r="F8" s="310" t="s">
        <v>307</v>
      </c>
      <c r="G8" s="311" t="s">
        <v>73</v>
      </c>
      <c r="H8" s="311"/>
      <c r="I8" s="312"/>
      <c r="J8" s="410"/>
      <c r="K8" s="411">
        <v>53.87</v>
      </c>
      <c r="L8" s="411">
        <v>57.51</v>
      </c>
      <c r="M8" s="411">
        <v>53.91</v>
      </c>
      <c r="N8" s="412">
        <v>6</v>
      </c>
      <c r="O8" s="411">
        <v>56.98</v>
      </c>
      <c r="P8" s="411">
        <v>55.35</v>
      </c>
      <c r="Q8" s="411">
        <v>57.67</v>
      </c>
      <c r="R8" s="413">
        <f t="shared" ref="R8:R13" si="0">MAX(K8:M8,O8:Q8)</f>
        <v>57.67</v>
      </c>
      <c r="S8" s="414" t="str">
        <f t="shared" ref="S8:S13" si="1">IF(ISBLANK(R8),"",IF(R8&lt;29,"",IF(R8&gt;=67.5,"TSM",IF(R8&gt;=59,"SM",IF(R8&gt;=50,"KSM",IF(R8&gt;=42,"I A",IF(R8&gt;=35,"II A",IF(R8&gt;=29,"III A"))))))))</f>
        <v>KSM</v>
      </c>
      <c r="T8" s="311"/>
      <c r="U8" s="41"/>
    </row>
    <row r="9" spans="1:34" s="42" customFormat="1" ht="20.100000000000001" customHeight="1">
      <c r="A9" s="251"/>
      <c r="B9" s="251">
        <v>2</v>
      </c>
      <c r="C9" s="307"/>
      <c r="D9" s="308" t="s">
        <v>413</v>
      </c>
      <c r="E9" s="309" t="s">
        <v>1095</v>
      </c>
      <c r="F9" s="310" t="s">
        <v>1096</v>
      </c>
      <c r="G9" s="311" t="s">
        <v>73</v>
      </c>
      <c r="H9" s="311"/>
      <c r="I9" s="312"/>
      <c r="J9" s="410"/>
      <c r="K9" s="411" t="s">
        <v>58</v>
      </c>
      <c r="L9" s="411">
        <v>54.82</v>
      </c>
      <c r="M9" s="411">
        <v>51.34</v>
      </c>
      <c r="N9" s="412">
        <v>5</v>
      </c>
      <c r="O9" s="411" t="s">
        <v>58</v>
      </c>
      <c r="P9" s="411" t="s">
        <v>58</v>
      </c>
      <c r="Q9" s="411" t="s">
        <v>58</v>
      </c>
      <c r="R9" s="413">
        <f t="shared" si="0"/>
        <v>54.82</v>
      </c>
      <c r="S9" s="414" t="str">
        <f t="shared" si="1"/>
        <v>KSM</v>
      </c>
      <c r="T9" s="311"/>
      <c r="U9" s="41"/>
    </row>
    <row r="10" spans="1:34" s="42" customFormat="1" ht="20.100000000000001" customHeight="1">
      <c r="A10" s="251">
        <v>1</v>
      </c>
      <c r="B10" s="251">
        <v>3</v>
      </c>
      <c r="C10" s="307"/>
      <c r="D10" s="308" t="s">
        <v>207</v>
      </c>
      <c r="E10" s="309" t="s">
        <v>1097</v>
      </c>
      <c r="F10" s="310" t="s">
        <v>1098</v>
      </c>
      <c r="G10" s="311" t="s">
        <v>1099</v>
      </c>
      <c r="H10" s="311" t="s">
        <v>198</v>
      </c>
      <c r="I10" s="312" t="s">
        <v>1100</v>
      </c>
      <c r="J10" s="410">
        <v>18</v>
      </c>
      <c r="K10" s="411">
        <v>48.51</v>
      </c>
      <c r="L10" s="411" t="s">
        <v>58</v>
      </c>
      <c r="M10" s="411">
        <v>49.96</v>
      </c>
      <c r="N10" s="412">
        <v>4</v>
      </c>
      <c r="O10" s="411" t="s">
        <v>58</v>
      </c>
      <c r="P10" s="411">
        <v>51.68</v>
      </c>
      <c r="Q10" s="411">
        <v>50.32</v>
      </c>
      <c r="R10" s="413">
        <f t="shared" si="0"/>
        <v>51.68</v>
      </c>
      <c r="S10" s="414" t="str">
        <f t="shared" si="1"/>
        <v>KSM</v>
      </c>
      <c r="T10" s="311" t="s">
        <v>1101</v>
      </c>
      <c r="U10" s="41" t="s">
        <v>1102</v>
      </c>
    </row>
    <row r="11" spans="1:34" s="42" customFormat="1" ht="20.100000000000001" customHeight="1">
      <c r="A11" s="251">
        <v>2</v>
      </c>
      <c r="B11" s="251">
        <v>4</v>
      </c>
      <c r="C11" s="307"/>
      <c r="D11" s="308" t="s">
        <v>1103</v>
      </c>
      <c r="E11" s="309" t="s">
        <v>1104</v>
      </c>
      <c r="F11" s="310" t="s">
        <v>729</v>
      </c>
      <c r="G11" s="311" t="s">
        <v>453</v>
      </c>
      <c r="H11" s="311" t="s">
        <v>454</v>
      </c>
      <c r="I11" s="312" t="s">
        <v>455</v>
      </c>
      <c r="J11" s="410">
        <v>14</v>
      </c>
      <c r="K11" s="411">
        <v>39</v>
      </c>
      <c r="L11" s="411">
        <v>39.82</v>
      </c>
      <c r="M11" s="411" t="s">
        <v>58</v>
      </c>
      <c r="N11" s="412">
        <v>3</v>
      </c>
      <c r="O11" s="411">
        <v>40.57</v>
      </c>
      <c r="P11" s="411">
        <v>41.74</v>
      </c>
      <c r="Q11" s="411">
        <v>39.43</v>
      </c>
      <c r="R11" s="413">
        <f t="shared" si="0"/>
        <v>41.74</v>
      </c>
      <c r="S11" s="414" t="str">
        <f t="shared" si="1"/>
        <v>II A</v>
      </c>
      <c r="T11" s="311" t="s">
        <v>1105</v>
      </c>
      <c r="U11" s="41" t="s">
        <v>1106</v>
      </c>
    </row>
    <row r="12" spans="1:34" s="42" customFormat="1" ht="20.100000000000001" customHeight="1">
      <c r="A12" s="251">
        <v>3</v>
      </c>
      <c r="B12" s="251">
        <v>5</v>
      </c>
      <c r="C12" s="307"/>
      <c r="D12" s="308" t="s">
        <v>253</v>
      </c>
      <c r="E12" s="309" t="s">
        <v>1107</v>
      </c>
      <c r="F12" s="310" t="s">
        <v>525</v>
      </c>
      <c r="G12" s="311" t="s">
        <v>1108</v>
      </c>
      <c r="H12" s="311" t="s">
        <v>1109</v>
      </c>
      <c r="I12" s="312"/>
      <c r="J12" s="410">
        <v>11</v>
      </c>
      <c r="K12" s="411">
        <v>33.64</v>
      </c>
      <c r="L12" s="411">
        <v>33.28</v>
      </c>
      <c r="M12" s="411">
        <v>35.68</v>
      </c>
      <c r="N12" s="412">
        <v>2</v>
      </c>
      <c r="O12" s="411">
        <v>34.700000000000003</v>
      </c>
      <c r="P12" s="411">
        <v>35.799999999999997</v>
      </c>
      <c r="Q12" s="411">
        <v>36.92</v>
      </c>
      <c r="R12" s="413">
        <f t="shared" si="0"/>
        <v>36.92</v>
      </c>
      <c r="S12" s="414" t="str">
        <f t="shared" si="1"/>
        <v>II A</v>
      </c>
      <c r="T12" s="311" t="s">
        <v>1110</v>
      </c>
      <c r="U12" s="41" t="s">
        <v>1111</v>
      </c>
    </row>
    <row r="13" spans="1:34" s="42" customFormat="1" ht="20.100000000000001" customHeight="1">
      <c r="A13" s="251">
        <v>4</v>
      </c>
      <c r="B13" s="251">
        <v>6</v>
      </c>
      <c r="C13" s="307"/>
      <c r="D13" s="308" t="s">
        <v>1112</v>
      </c>
      <c r="E13" s="309" t="s">
        <v>1113</v>
      </c>
      <c r="F13" s="310" t="s">
        <v>1114</v>
      </c>
      <c r="G13" s="311" t="s">
        <v>1115</v>
      </c>
      <c r="H13" s="311" t="s">
        <v>1116</v>
      </c>
      <c r="I13" s="312" t="s">
        <v>1117</v>
      </c>
      <c r="J13" s="410">
        <v>9</v>
      </c>
      <c r="K13" s="411">
        <v>30.3</v>
      </c>
      <c r="L13" s="411">
        <v>29.4</v>
      </c>
      <c r="M13" s="411" t="s">
        <v>58</v>
      </c>
      <c r="N13" s="412">
        <v>1</v>
      </c>
      <c r="O13" s="411">
        <v>29.42</v>
      </c>
      <c r="P13" s="411" t="s">
        <v>58</v>
      </c>
      <c r="Q13" s="411">
        <v>31.44</v>
      </c>
      <c r="R13" s="413">
        <f t="shared" si="0"/>
        <v>31.44</v>
      </c>
      <c r="S13" s="414" t="str">
        <f t="shared" si="1"/>
        <v>III A</v>
      </c>
      <c r="T13" s="311" t="s">
        <v>1118</v>
      </c>
      <c r="U13" s="41" t="s">
        <v>167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14"/>
  <sheetViews>
    <sheetView showZeros="0" workbookViewId="0">
      <selection activeCell="A2" sqref="A2"/>
    </sheetView>
  </sheetViews>
  <sheetFormatPr defaultColWidth="9.109375" defaultRowHeight="13.2"/>
  <cols>
    <col min="1" max="1" width="4.109375" style="9" customWidth="1"/>
    <col min="2" max="2" width="4.33203125" style="9" hidden="1" customWidth="1"/>
    <col min="3" max="3" width="3.88671875" style="3" hidden="1" customWidth="1"/>
    <col min="4" max="4" width="8.6640625" style="3" customWidth="1"/>
    <col min="5" max="5" width="13" style="3" customWidth="1"/>
    <col min="6" max="6" width="8.88671875" style="3" customWidth="1"/>
    <col min="7" max="7" width="10.109375" style="3" customWidth="1"/>
    <col min="8" max="8" width="9.44140625" style="3" customWidth="1"/>
    <col min="9" max="9" width="6.5546875" style="3" customWidth="1"/>
    <col min="10" max="10" width="5.109375" style="44" customWidth="1"/>
    <col min="11" max="13" width="5" style="12" customWidth="1"/>
    <col min="14" max="14" width="3.109375" style="12" customWidth="1"/>
    <col min="15" max="17" width="4.88671875" style="12" customWidth="1"/>
    <col min="18" max="18" width="5.5546875" style="12" customWidth="1"/>
    <col min="19" max="19" width="5.5546875" style="44" customWidth="1"/>
    <col min="20" max="20" width="13.5546875" style="3" customWidth="1"/>
    <col min="21" max="21" width="0" style="3" hidden="1" customWidth="1"/>
    <col min="22" max="16384" width="9.109375" style="3"/>
  </cols>
  <sheetData>
    <row r="1" spans="1:34" ht="21">
      <c r="A1" s="48" t="s">
        <v>17</v>
      </c>
      <c r="B1" s="45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399999999999999">
      <c r="A2" s="6"/>
      <c r="B2" s="6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8.75" customHeight="1">
      <c r="A4" s="11"/>
      <c r="B4" s="11"/>
      <c r="C4" s="12"/>
      <c r="D4" s="13" t="s">
        <v>1133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1092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4.2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3.8" thickBot="1">
      <c r="A6" s="9"/>
      <c r="B6" s="9"/>
      <c r="E6" s="17" t="s">
        <v>1134</v>
      </c>
      <c r="F6" s="14"/>
      <c r="J6" s="18"/>
      <c r="K6" s="553" t="s">
        <v>1</v>
      </c>
      <c r="L6" s="554"/>
      <c r="M6" s="554"/>
      <c r="N6" s="554"/>
      <c r="O6" s="554"/>
      <c r="P6" s="554"/>
      <c r="Q6" s="555"/>
      <c r="R6" s="18"/>
      <c r="S6" s="18"/>
    </row>
    <row r="7" spans="1:34" s="17" customFormat="1" ht="22.5" customHeight="1" thickBot="1">
      <c r="A7" s="295" t="s">
        <v>60</v>
      </c>
      <c r="B7" s="205" t="s">
        <v>16</v>
      </c>
      <c r="C7" s="296" t="s">
        <v>2</v>
      </c>
      <c r="D7" s="297" t="s">
        <v>3</v>
      </c>
      <c r="E7" s="298" t="s">
        <v>4</v>
      </c>
      <c r="F7" s="299" t="s">
        <v>5</v>
      </c>
      <c r="G7" s="300" t="s">
        <v>6</v>
      </c>
      <c r="H7" s="300" t="s">
        <v>761</v>
      </c>
      <c r="I7" s="300" t="s">
        <v>8</v>
      </c>
      <c r="J7" s="300" t="s">
        <v>9</v>
      </c>
      <c r="K7" s="302">
        <v>1</v>
      </c>
      <c r="L7" s="303">
        <v>2</v>
      </c>
      <c r="M7" s="303">
        <v>3</v>
      </c>
      <c r="N7" s="304" t="s">
        <v>10</v>
      </c>
      <c r="O7" s="303">
        <v>4</v>
      </c>
      <c r="P7" s="303">
        <v>5</v>
      </c>
      <c r="Q7" s="305">
        <v>6</v>
      </c>
      <c r="R7" s="306" t="s">
        <v>11</v>
      </c>
      <c r="S7" s="300" t="s">
        <v>12</v>
      </c>
      <c r="T7" s="300" t="s">
        <v>13</v>
      </c>
    </row>
    <row r="8" spans="1:34" s="42" customFormat="1" ht="20.100000000000001" customHeight="1">
      <c r="A8" s="251">
        <v>1</v>
      </c>
      <c r="B8" s="252"/>
      <c r="C8" s="307"/>
      <c r="D8" s="308" t="s">
        <v>515</v>
      </c>
      <c r="E8" s="309" t="s">
        <v>1135</v>
      </c>
      <c r="F8" s="310" t="s">
        <v>570</v>
      </c>
      <c r="G8" s="311" t="s">
        <v>35</v>
      </c>
      <c r="H8" s="311" t="s">
        <v>36</v>
      </c>
      <c r="I8" s="312" t="s">
        <v>1100</v>
      </c>
      <c r="J8" s="429">
        <v>18</v>
      </c>
      <c r="K8" s="430" t="s">
        <v>58</v>
      </c>
      <c r="L8" s="430">
        <v>47.51</v>
      </c>
      <c r="M8" s="430">
        <v>45.03</v>
      </c>
      <c r="N8" s="431">
        <v>6</v>
      </c>
      <c r="O8" s="430" t="s">
        <v>58</v>
      </c>
      <c r="P8" s="430" t="s">
        <v>58</v>
      </c>
      <c r="Q8" s="430">
        <v>54.88</v>
      </c>
      <c r="R8" s="432">
        <v>54.88</v>
      </c>
      <c r="S8" s="433" t="str">
        <f t="shared" ref="S8:S13" si="0">IF(ISBLANK(R8),"",IF(R8&lt;44,"",IF(R8&gt;=65,"KSM",IF(R8&gt;=58,"I A",IF(R8&gt;=51,"II A",IF(R8&gt;=44,"III A"))))))</f>
        <v>II A</v>
      </c>
      <c r="T8" s="311" t="s">
        <v>1136</v>
      </c>
      <c r="U8" s="41" t="s">
        <v>167</v>
      </c>
    </row>
    <row r="9" spans="1:34" s="42" customFormat="1" ht="20.100000000000001" customHeight="1">
      <c r="A9" s="251">
        <v>2</v>
      </c>
      <c r="B9" s="252"/>
      <c r="C9" s="307"/>
      <c r="D9" s="308" t="s">
        <v>330</v>
      </c>
      <c r="E9" s="309" t="s">
        <v>757</v>
      </c>
      <c r="F9" s="310" t="s">
        <v>452</v>
      </c>
      <c r="G9" s="311" t="s">
        <v>35</v>
      </c>
      <c r="H9" s="311" t="s">
        <v>36</v>
      </c>
      <c r="I9" s="312" t="s">
        <v>1100</v>
      </c>
      <c r="J9" s="429">
        <v>14</v>
      </c>
      <c r="K9" s="430">
        <v>44.47</v>
      </c>
      <c r="L9" s="430" t="s">
        <v>58</v>
      </c>
      <c r="M9" s="430" t="s">
        <v>58</v>
      </c>
      <c r="N9" s="431">
        <v>5</v>
      </c>
      <c r="O9" s="430" t="s">
        <v>58</v>
      </c>
      <c r="P9" s="430" t="s">
        <v>58</v>
      </c>
      <c r="Q9" s="430">
        <v>44.46</v>
      </c>
      <c r="R9" s="432">
        <v>44.47</v>
      </c>
      <c r="S9" s="433" t="str">
        <f t="shared" si="0"/>
        <v>III A</v>
      </c>
      <c r="T9" s="311" t="s">
        <v>1136</v>
      </c>
      <c r="U9" s="41" t="s">
        <v>167</v>
      </c>
    </row>
    <row r="10" spans="1:34" s="42" customFormat="1" ht="20.100000000000001" customHeight="1">
      <c r="A10" s="251">
        <v>3</v>
      </c>
      <c r="B10" s="252"/>
      <c r="C10" s="307"/>
      <c r="D10" s="308" t="s">
        <v>63</v>
      </c>
      <c r="E10" s="309" t="s">
        <v>286</v>
      </c>
      <c r="F10" s="310" t="s">
        <v>1137</v>
      </c>
      <c r="G10" s="311" t="s">
        <v>35</v>
      </c>
      <c r="H10" s="311" t="s">
        <v>36</v>
      </c>
      <c r="I10" s="312" t="s">
        <v>1100</v>
      </c>
      <c r="J10" s="429">
        <v>11</v>
      </c>
      <c r="K10" s="430" t="s">
        <v>58</v>
      </c>
      <c r="L10" s="430" t="s">
        <v>58</v>
      </c>
      <c r="M10" s="430" t="s">
        <v>58</v>
      </c>
      <c r="N10" s="431">
        <v>2</v>
      </c>
      <c r="O10" s="430" t="s">
        <v>58</v>
      </c>
      <c r="P10" s="430">
        <v>44.04</v>
      </c>
      <c r="Q10" s="430" t="s">
        <v>58</v>
      </c>
      <c r="R10" s="432">
        <v>44.04</v>
      </c>
      <c r="S10" s="433" t="str">
        <f t="shared" si="0"/>
        <v>III A</v>
      </c>
      <c r="T10" s="311" t="s">
        <v>1136</v>
      </c>
      <c r="U10" s="41" t="s">
        <v>1138</v>
      </c>
    </row>
    <row r="11" spans="1:34" s="42" customFormat="1" ht="20.100000000000001" customHeight="1">
      <c r="A11" s="251">
        <v>4</v>
      </c>
      <c r="B11" s="252"/>
      <c r="C11" s="307"/>
      <c r="D11" s="308" t="s">
        <v>1139</v>
      </c>
      <c r="E11" s="309" t="s">
        <v>1140</v>
      </c>
      <c r="F11" s="310" t="s">
        <v>1141</v>
      </c>
      <c r="G11" s="311" t="s">
        <v>453</v>
      </c>
      <c r="H11" s="311" t="s">
        <v>454</v>
      </c>
      <c r="I11" s="312" t="s">
        <v>455</v>
      </c>
      <c r="J11" s="429">
        <v>9</v>
      </c>
      <c r="K11" s="430" t="s">
        <v>58</v>
      </c>
      <c r="L11" s="430" t="s">
        <v>58</v>
      </c>
      <c r="M11" s="430" t="s">
        <v>58</v>
      </c>
      <c r="N11" s="431">
        <v>1</v>
      </c>
      <c r="O11" s="430" t="s">
        <v>58</v>
      </c>
      <c r="P11" s="430">
        <v>42.07</v>
      </c>
      <c r="Q11" s="430">
        <v>43.3</v>
      </c>
      <c r="R11" s="432">
        <v>43.3</v>
      </c>
      <c r="S11" s="433" t="str">
        <f t="shared" si="0"/>
        <v/>
      </c>
      <c r="T11" s="311" t="s">
        <v>1105</v>
      </c>
      <c r="U11" s="41" t="s">
        <v>1142</v>
      </c>
    </row>
    <row r="12" spans="1:34" s="42" customFormat="1" ht="20.100000000000001" customHeight="1">
      <c r="A12" s="251">
        <v>5</v>
      </c>
      <c r="B12" s="252"/>
      <c r="C12" s="307"/>
      <c r="D12" s="308" t="s">
        <v>537</v>
      </c>
      <c r="E12" s="309" t="s">
        <v>1143</v>
      </c>
      <c r="F12" s="310" t="s">
        <v>463</v>
      </c>
      <c r="G12" s="311" t="s">
        <v>453</v>
      </c>
      <c r="H12" s="311" t="s">
        <v>454</v>
      </c>
      <c r="I12" s="312" t="s">
        <v>455</v>
      </c>
      <c r="J12" s="429">
        <v>8</v>
      </c>
      <c r="K12" s="430">
        <v>38.200000000000003</v>
      </c>
      <c r="L12" s="430" t="s">
        <v>58</v>
      </c>
      <c r="M12" s="430">
        <v>40.67</v>
      </c>
      <c r="N12" s="431">
        <v>4</v>
      </c>
      <c r="O12" s="430" t="s">
        <v>58</v>
      </c>
      <c r="P12" s="430" t="s">
        <v>58</v>
      </c>
      <c r="Q12" s="430">
        <v>39.130000000000003</v>
      </c>
      <c r="R12" s="432">
        <v>40.67</v>
      </c>
      <c r="S12" s="433" t="str">
        <f t="shared" si="0"/>
        <v/>
      </c>
      <c r="T12" s="311" t="s">
        <v>1105</v>
      </c>
      <c r="U12" s="41" t="s">
        <v>1144</v>
      </c>
    </row>
    <row r="13" spans="1:34" s="42" customFormat="1" ht="20.100000000000001" customHeight="1">
      <c r="A13" s="251">
        <v>6</v>
      </c>
      <c r="B13" s="252"/>
      <c r="C13" s="307"/>
      <c r="D13" s="308" t="s">
        <v>982</v>
      </c>
      <c r="E13" s="309" t="s">
        <v>1145</v>
      </c>
      <c r="F13" s="310" t="s">
        <v>1146</v>
      </c>
      <c r="G13" s="311" t="s">
        <v>35</v>
      </c>
      <c r="H13" s="311" t="s">
        <v>36</v>
      </c>
      <c r="I13" s="312" t="s">
        <v>1100</v>
      </c>
      <c r="J13" s="429">
        <v>7</v>
      </c>
      <c r="K13" s="430" t="s">
        <v>58</v>
      </c>
      <c r="L13" s="430" t="s">
        <v>58</v>
      </c>
      <c r="M13" s="430" t="s">
        <v>58</v>
      </c>
      <c r="N13" s="431">
        <v>3</v>
      </c>
      <c r="O13" s="430">
        <v>38.94</v>
      </c>
      <c r="P13" s="430" t="s">
        <v>58</v>
      </c>
      <c r="Q13" s="430" t="s">
        <v>58</v>
      </c>
      <c r="R13" s="432">
        <v>38.94</v>
      </c>
      <c r="S13" s="433" t="str">
        <f t="shared" si="0"/>
        <v/>
      </c>
      <c r="T13" s="311" t="s">
        <v>1136</v>
      </c>
      <c r="U13" s="41" t="s">
        <v>167</v>
      </c>
    </row>
    <row r="14" spans="1:34">
      <c r="K14" s="44"/>
      <c r="L14" s="44"/>
      <c r="M14" s="44"/>
      <c r="N14" s="44"/>
      <c r="O14" s="44"/>
      <c r="P14" s="44"/>
      <c r="Q14" s="44"/>
      <c r="R14" s="44"/>
      <c r="T14" s="12"/>
      <c r="U14" s="12"/>
      <c r="V14" s="12"/>
      <c r="W14" s="12"/>
      <c r="X14" s="12"/>
      <c r="Y14" s="12"/>
      <c r="Z14" s="12"/>
      <c r="AA14" s="12"/>
      <c r="AB14" s="44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6"/>
  <sheetViews>
    <sheetView showZeros="0" workbookViewId="0">
      <selection activeCell="A3" sqref="A3"/>
    </sheetView>
  </sheetViews>
  <sheetFormatPr defaultColWidth="9.109375" defaultRowHeight="13.2"/>
  <cols>
    <col min="1" max="1" width="4.109375" style="9" customWidth="1"/>
    <col min="2" max="2" width="4.33203125" style="9" hidden="1" customWidth="1"/>
    <col min="3" max="3" width="3.88671875" style="3" hidden="1" customWidth="1"/>
    <col min="4" max="4" width="10.33203125" style="3" customWidth="1"/>
    <col min="5" max="5" width="11.44140625" style="3" customWidth="1"/>
    <col min="6" max="6" width="8.88671875" style="3" customWidth="1"/>
    <col min="7" max="7" width="9.88671875" style="3" customWidth="1"/>
    <col min="8" max="8" width="6.88671875" style="3" customWidth="1"/>
    <col min="9" max="9" width="10.5546875" style="3" customWidth="1"/>
    <col min="10" max="10" width="5.109375" style="44" customWidth="1"/>
    <col min="11" max="13" width="5" style="12" customWidth="1"/>
    <col min="14" max="14" width="3.109375" style="12" customWidth="1"/>
    <col min="15" max="17" width="4.88671875" style="12" customWidth="1"/>
    <col min="18" max="18" width="5.6640625" style="12" customWidth="1"/>
    <col min="19" max="19" width="5.6640625" style="44" customWidth="1"/>
    <col min="20" max="20" width="16.6640625" style="3" customWidth="1"/>
    <col min="21" max="21" width="3.6640625" style="3" hidden="1" customWidth="1"/>
    <col min="22" max="16384" width="9.109375" style="3"/>
  </cols>
  <sheetData>
    <row r="1" spans="1:34" ht="21">
      <c r="A1" s="48" t="s">
        <v>17</v>
      </c>
      <c r="B1" s="45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399999999999999">
      <c r="A2" s="6"/>
      <c r="B2" s="6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8.75" customHeight="1">
      <c r="A4" s="11"/>
      <c r="B4" s="11"/>
      <c r="C4" s="12"/>
      <c r="D4" s="13" t="s">
        <v>940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15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6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3.8" thickBot="1">
      <c r="A6" s="9"/>
      <c r="B6" s="9"/>
      <c r="F6" s="14"/>
      <c r="J6" s="18"/>
      <c r="K6" s="553" t="s">
        <v>1</v>
      </c>
      <c r="L6" s="554"/>
      <c r="M6" s="554"/>
      <c r="N6" s="554"/>
      <c r="O6" s="554"/>
      <c r="P6" s="554"/>
      <c r="Q6" s="555"/>
      <c r="R6" s="18"/>
      <c r="S6" s="18"/>
    </row>
    <row r="7" spans="1:34" s="17" customFormat="1" ht="22.5" customHeight="1" thickBot="1">
      <c r="A7" s="295" t="s">
        <v>60</v>
      </c>
      <c r="B7" s="205" t="s">
        <v>16</v>
      </c>
      <c r="C7" s="296" t="s">
        <v>2</v>
      </c>
      <c r="D7" s="297" t="s">
        <v>3</v>
      </c>
      <c r="E7" s="298" t="s">
        <v>4</v>
      </c>
      <c r="F7" s="299" t="s">
        <v>5</v>
      </c>
      <c r="G7" s="300" t="s">
        <v>6</v>
      </c>
      <c r="H7" s="301" t="s">
        <v>7</v>
      </c>
      <c r="I7" s="300" t="s">
        <v>8</v>
      </c>
      <c r="J7" s="300" t="s">
        <v>9</v>
      </c>
      <c r="K7" s="302">
        <v>1</v>
      </c>
      <c r="L7" s="303">
        <v>2</v>
      </c>
      <c r="M7" s="303">
        <v>3</v>
      </c>
      <c r="N7" s="304" t="s">
        <v>10</v>
      </c>
      <c r="O7" s="303">
        <v>4</v>
      </c>
      <c r="P7" s="303">
        <v>5</v>
      </c>
      <c r="Q7" s="305">
        <v>6</v>
      </c>
      <c r="R7" s="306" t="s">
        <v>11</v>
      </c>
      <c r="S7" s="300" t="s">
        <v>12</v>
      </c>
      <c r="T7" s="300" t="s">
        <v>13</v>
      </c>
    </row>
    <row r="8" spans="1:34" s="42" customFormat="1" ht="20.100000000000001" customHeight="1">
      <c r="A8" s="251">
        <v>1</v>
      </c>
      <c r="B8" s="251"/>
      <c r="C8" s="307"/>
      <c r="D8" s="308" t="s">
        <v>243</v>
      </c>
      <c r="E8" s="309" t="s">
        <v>941</v>
      </c>
      <c r="F8" s="310" t="s">
        <v>942</v>
      </c>
      <c r="G8" s="311" t="s">
        <v>21</v>
      </c>
      <c r="H8" s="311" t="s">
        <v>22</v>
      </c>
      <c r="I8" s="312" t="s">
        <v>236</v>
      </c>
      <c r="J8" s="313">
        <v>18</v>
      </c>
      <c r="K8" s="314">
        <v>37.03</v>
      </c>
      <c r="L8" s="314">
        <v>39.200000000000003</v>
      </c>
      <c r="M8" s="314">
        <v>39.86</v>
      </c>
      <c r="N8" s="315">
        <v>8</v>
      </c>
      <c r="O8" s="314">
        <v>41.31</v>
      </c>
      <c r="P8" s="314">
        <v>43.23</v>
      </c>
      <c r="Q8" s="314">
        <v>40.51</v>
      </c>
      <c r="R8" s="316">
        <f t="shared" ref="R8:R16" si="0">MAX(K8:M8,O8:Q8)</f>
        <v>43.23</v>
      </c>
      <c r="S8" s="317" t="str">
        <f t="shared" ref="S8:S16" si="1">IF(ISBLANK(R8),"",IF(R8&lt;27,"",IF(R8&gt;=59,"TSM",IF(R8&gt;=54,"SM",IF(R8&gt;=48,"KSM",IF(R8&gt;=41,"I A",IF(R8&gt;=33,"II A",IF(R8&gt;=27,"III A"))))))))</f>
        <v>I A</v>
      </c>
      <c r="T8" s="311" t="s">
        <v>943</v>
      </c>
      <c r="U8" s="41" t="s">
        <v>944</v>
      </c>
    </row>
    <row r="9" spans="1:34" s="42" customFormat="1" ht="20.100000000000001" customHeight="1">
      <c r="A9" s="251">
        <v>2</v>
      </c>
      <c r="B9" s="251"/>
      <c r="C9" s="307"/>
      <c r="D9" s="308" t="s">
        <v>127</v>
      </c>
      <c r="E9" s="309" t="s">
        <v>945</v>
      </c>
      <c r="F9" s="310" t="s">
        <v>651</v>
      </c>
      <c r="G9" s="311" t="s">
        <v>946</v>
      </c>
      <c r="H9" s="311" t="s">
        <v>67</v>
      </c>
      <c r="I9" s="312"/>
      <c r="J9" s="313">
        <v>14</v>
      </c>
      <c r="K9" s="314">
        <v>36.799999999999997</v>
      </c>
      <c r="L9" s="314">
        <v>37.21</v>
      </c>
      <c r="M9" s="314">
        <v>37.380000000000003</v>
      </c>
      <c r="N9" s="315">
        <v>7</v>
      </c>
      <c r="O9" s="314">
        <v>38.4</v>
      </c>
      <c r="P9" s="314">
        <v>37.479999999999997</v>
      </c>
      <c r="Q9" s="314">
        <v>37.630000000000003</v>
      </c>
      <c r="R9" s="316">
        <f t="shared" si="0"/>
        <v>38.4</v>
      </c>
      <c r="S9" s="317" t="str">
        <f t="shared" si="1"/>
        <v>II A</v>
      </c>
      <c r="T9" s="311" t="s">
        <v>68</v>
      </c>
      <c r="U9" s="41" t="s">
        <v>947</v>
      </c>
    </row>
    <row r="10" spans="1:34" s="42" customFormat="1" ht="20.100000000000001" customHeight="1">
      <c r="A10" s="251">
        <v>3</v>
      </c>
      <c r="B10" s="251"/>
      <c r="C10" s="307"/>
      <c r="D10" s="308" t="s">
        <v>948</v>
      </c>
      <c r="E10" s="309" t="s">
        <v>949</v>
      </c>
      <c r="F10" s="310" t="s">
        <v>463</v>
      </c>
      <c r="G10" s="311" t="s">
        <v>107</v>
      </c>
      <c r="H10" s="311" t="s">
        <v>108</v>
      </c>
      <c r="I10" s="312"/>
      <c r="J10" s="313">
        <v>11</v>
      </c>
      <c r="K10" s="314">
        <v>31.69</v>
      </c>
      <c r="L10" s="314">
        <v>29.63</v>
      </c>
      <c r="M10" s="314">
        <v>34.25</v>
      </c>
      <c r="N10" s="315">
        <v>6</v>
      </c>
      <c r="O10" s="314" t="s">
        <v>58</v>
      </c>
      <c r="P10" s="314">
        <v>31.1</v>
      </c>
      <c r="Q10" s="314">
        <v>33.35</v>
      </c>
      <c r="R10" s="316">
        <f t="shared" si="0"/>
        <v>34.25</v>
      </c>
      <c r="S10" s="317" t="str">
        <f t="shared" si="1"/>
        <v>II A</v>
      </c>
      <c r="T10" s="311" t="s">
        <v>950</v>
      </c>
      <c r="U10" s="41" t="s">
        <v>951</v>
      </c>
    </row>
    <row r="11" spans="1:34" s="42" customFormat="1" ht="20.100000000000001" customHeight="1">
      <c r="A11" s="251">
        <v>4</v>
      </c>
      <c r="B11" s="251"/>
      <c r="C11" s="307"/>
      <c r="D11" s="308" t="s">
        <v>831</v>
      </c>
      <c r="E11" s="309" t="s">
        <v>952</v>
      </c>
      <c r="F11" s="310" t="s">
        <v>953</v>
      </c>
      <c r="G11" s="311" t="s">
        <v>954</v>
      </c>
      <c r="H11" s="311" t="s">
        <v>955</v>
      </c>
      <c r="I11" s="312"/>
      <c r="J11" s="313">
        <v>9</v>
      </c>
      <c r="K11" s="314">
        <v>31.81</v>
      </c>
      <c r="L11" s="314">
        <v>30.22</v>
      </c>
      <c r="M11" s="314">
        <v>29.28</v>
      </c>
      <c r="N11" s="315">
        <v>5</v>
      </c>
      <c r="O11" s="314">
        <v>29.5</v>
      </c>
      <c r="P11" s="314">
        <v>27.93</v>
      </c>
      <c r="Q11" s="314">
        <v>28.02</v>
      </c>
      <c r="R11" s="316">
        <f t="shared" si="0"/>
        <v>31.81</v>
      </c>
      <c r="S11" s="317" t="str">
        <f t="shared" si="1"/>
        <v>III A</v>
      </c>
      <c r="T11" s="311" t="s">
        <v>956</v>
      </c>
      <c r="U11" s="41" t="s">
        <v>957</v>
      </c>
    </row>
    <row r="12" spans="1:34" s="42" customFormat="1" ht="20.100000000000001" customHeight="1">
      <c r="A12" s="251">
        <v>5</v>
      </c>
      <c r="B12" s="251"/>
      <c r="C12" s="307"/>
      <c r="D12" s="308" t="s">
        <v>958</v>
      </c>
      <c r="E12" s="309" t="s">
        <v>959</v>
      </c>
      <c r="F12" s="310" t="s">
        <v>960</v>
      </c>
      <c r="G12" s="311" t="s">
        <v>21</v>
      </c>
      <c r="H12" s="311" t="s">
        <v>22</v>
      </c>
      <c r="I12" s="312"/>
      <c r="J12" s="313">
        <v>8</v>
      </c>
      <c r="K12" s="314">
        <v>27.87</v>
      </c>
      <c r="L12" s="314">
        <v>29.43</v>
      </c>
      <c r="M12" s="314">
        <v>28.16</v>
      </c>
      <c r="N12" s="315">
        <v>3</v>
      </c>
      <c r="O12" s="314">
        <v>29.37</v>
      </c>
      <c r="P12" s="314">
        <v>30.6</v>
      </c>
      <c r="Q12" s="314">
        <v>29.39</v>
      </c>
      <c r="R12" s="316">
        <f t="shared" si="0"/>
        <v>30.6</v>
      </c>
      <c r="S12" s="317" t="str">
        <f t="shared" si="1"/>
        <v>III A</v>
      </c>
      <c r="T12" s="311" t="s">
        <v>82</v>
      </c>
      <c r="U12" s="41" t="s">
        <v>961</v>
      </c>
    </row>
    <row r="13" spans="1:34" s="42" customFormat="1" ht="20.100000000000001" customHeight="1">
      <c r="A13" s="251">
        <v>6</v>
      </c>
      <c r="B13" s="251"/>
      <c r="C13" s="307"/>
      <c r="D13" s="308" t="s">
        <v>40</v>
      </c>
      <c r="E13" s="309" t="s">
        <v>41</v>
      </c>
      <c r="F13" s="310" t="s">
        <v>42</v>
      </c>
      <c r="G13" s="311" t="s">
        <v>43</v>
      </c>
      <c r="H13" s="311" t="s">
        <v>44</v>
      </c>
      <c r="I13" s="312"/>
      <c r="J13" s="313">
        <v>7</v>
      </c>
      <c r="K13" s="314" t="s">
        <v>58</v>
      </c>
      <c r="L13" s="314">
        <v>28.04</v>
      </c>
      <c r="M13" s="314">
        <v>29.65</v>
      </c>
      <c r="N13" s="315">
        <v>4</v>
      </c>
      <c r="O13" s="314">
        <v>30.16</v>
      </c>
      <c r="P13" s="314">
        <v>30.3</v>
      </c>
      <c r="Q13" s="314">
        <v>27.48</v>
      </c>
      <c r="R13" s="316">
        <f t="shared" si="0"/>
        <v>30.3</v>
      </c>
      <c r="S13" s="317" t="str">
        <f t="shared" si="1"/>
        <v>III A</v>
      </c>
      <c r="T13" s="311" t="s">
        <v>45</v>
      </c>
      <c r="U13" s="41" t="s">
        <v>167</v>
      </c>
    </row>
    <row r="14" spans="1:34" s="42" customFormat="1" ht="20.100000000000001" customHeight="1">
      <c r="A14" s="251">
        <v>7</v>
      </c>
      <c r="B14" s="251"/>
      <c r="C14" s="307"/>
      <c r="D14" s="308" t="s">
        <v>26</v>
      </c>
      <c r="E14" s="309" t="s">
        <v>962</v>
      </c>
      <c r="F14" s="310" t="s">
        <v>963</v>
      </c>
      <c r="G14" s="311" t="s">
        <v>102</v>
      </c>
      <c r="H14" s="311" t="s">
        <v>22</v>
      </c>
      <c r="I14" s="312"/>
      <c r="J14" s="313" t="s">
        <v>23</v>
      </c>
      <c r="K14" s="314" t="s">
        <v>58</v>
      </c>
      <c r="L14" s="314" t="s">
        <v>58</v>
      </c>
      <c r="M14" s="314">
        <v>25.54</v>
      </c>
      <c r="N14" s="315">
        <v>2</v>
      </c>
      <c r="O14" s="314" t="s">
        <v>58</v>
      </c>
      <c r="P14" s="314" t="s">
        <v>58</v>
      </c>
      <c r="Q14" s="314">
        <v>29.48</v>
      </c>
      <c r="R14" s="316">
        <f t="shared" si="0"/>
        <v>29.48</v>
      </c>
      <c r="S14" s="317" t="str">
        <f t="shared" si="1"/>
        <v>III A</v>
      </c>
      <c r="T14" s="311" t="s">
        <v>82</v>
      </c>
      <c r="U14" s="41" t="s">
        <v>964</v>
      </c>
    </row>
    <row r="15" spans="1:34" s="42" customFormat="1" ht="20.100000000000001" customHeight="1">
      <c r="A15" s="251">
        <v>8</v>
      </c>
      <c r="B15" s="251"/>
      <c r="C15" s="307"/>
      <c r="D15" s="308" t="s">
        <v>965</v>
      </c>
      <c r="E15" s="309" t="s">
        <v>966</v>
      </c>
      <c r="F15" s="310" t="s">
        <v>967</v>
      </c>
      <c r="G15" s="311" t="s">
        <v>21</v>
      </c>
      <c r="H15" s="311" t="s">
        <v>22</v>
      </c>
      <c r="I15" s="312"/>
      <c r="J15" s="313" t="s">
        <v>23</v>
      </c>
      <c r="K15" s="314">
        <v>21.45</v>
      </c>
      <c r="L15" s="314">
        <v>23.2</v>
      </c>
      <c r="M15" s="314" t="s">
        <v>58</v>
      </c>
      <c r="N15" s="315">
        <v>1</v>
      </c>
      <c r="O15" s="314">
        <v>25.49</v>
      </c>
      <c r="P15" s="314" t="s">
        <v>58</v>
      </c>
      <c r="Q15" s="314" t="s">
        <v>58</v>
      </c>
      <c r="R15" s="316">
        <f t="shared" si="0"/>
        <v>25.49</v>
      </c>
      <c r="S15" s="317" t="str">
        <f t="shared" si="1"/>
        <v/>
      </c>
      <c r="T15" s="311" t="s">
        <v>82</v>
      </c>
      <c r="U15" s="41" t="s">
        <v>968</v>
      </c>
    </row>
    <row r="16" spans="1:34" s="42" customFormat="1" ht="20.100000000000001" customHeight="1">
      <c r="A16" s="251">
        <v>9</v>
      </c>
      <c r="B16" s="251"/>
      <c r="C16" s="307"/>
      <c r="D16" s="308" t="s">
        <v>969</v>
      </c>
      <c r="E16" s="309" t="s">
        <v>970</v>
      </c>
      <c r="F16" s="310" t="s">
        <v>971</v>
      </c>
      <c r="G16" s="311" t="s">
        <v>954</v>
      </c>
      <c r="H16" s="311" t="s">
        <v>955</v>
      </c>
      <c r="I16" s="312"/>
      <c r="J16" s="313">
        <v>6</v>
      </c>
      <c r="K16" s="314">
        <v>20.11</v>
      </c>
      <c r="L16" s="314">
        <v>20.07</v>
      </c>
      <c r="M16" s="314">
        <v>18.25</v>
      </c>
      <c r="N16" s="315"/>
      <c r="O16" s="314"/>
      <c r="P16" s="314"/>
      <c r="Q16" s="314"/>
      <c r="R16" s="316">
        <f t="shared" si="0"/>
        <v>20.11</v>
      </c>
      <c r="S16" s="317" t="str">
        <f t="shared" si="1"/>
        <v/>
      </c>
      <c r="T16" s="311" t="s">
        <v>956</v>
      </c>
      <c r="U16" s="41" t="s">
        <v>167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16"/>
  <sheetViews>
    <sheetView showZeros="0" workbookViewId="0">
      <selection activeCell="A4" sqref="A4"/>
    </sheetView>
  </sheetViews>
  <sheetFormatPr defaultColWidth="9.109375" defaultRowHeight="13.2"/>
  <cols>
    <col min="1" max="1" width="4" style="9" customWidth="1"/>
    <col min="2" max="2" width="4.33203125" style="9" customWidth="1"/>
    <col min="3" max="3" width="3.88671875" style="3" hidden="1" customWidth="1"/>
    <col min="4" max="4" width="10.6640625" style="3" customWidth="1"/>
    <col min="5" max="5" width="12.33203125" style="3" customWidth="1"/>
    <col min="6" max="6" width="8.88671875" style="3" customWidth="1"/>
    <col min="7" max="7" width="11.5546875" style="3" customWidth="1"/>
    <col min="8" max="8" width="7.109375" style="3" customWidth="1"/>
    <col min="9" max="9" width="8.88671875" style="3" customWidth="1"/>
    <col min="10" max="10" width="5.109375" style="44" customWidth="1"/>
    <col min="11" max="13" width="5" style="12" customWidth="1"/>
    <col min="14" max="14" width="3.109375" style="12" customWidth="1"/>
    <col min="15" max="16" width="4.88671875" style="12" customWidth="1"/>
    <col min="17" max="17" width="5" style="12" customWidth="1"/>
    <col min="18" max="18" width="6" style="12" customWidth="1"/>
    <col min="19" max="19" width="4.6640625" style="44" customWidth="1"/>
    <col min="20" max="20" width="18.77734375" style="3" customWidth="1"/>
    <col min="21" max="21" width="3.6640625" style="3" hidden="1" customWidth="1"/>
    <col min="22" max="16384" width="9.109375" style="3"/>
  </cols>
  <sheetData>
    <row r="1" spans="1:34" ht="21">
      <c r="A1" s="48" t="s">
        <v>17</v>
      </c>
      <c r="B1" s="45"/>
      <c r="C1" s="1"/>
      <c r="D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  <c r="R1" s="3"/>
      <c r="S1" s="3"/>
      <c r="T1" s="5"/>
    </row>
    <row r="2" spans="1:34" ht="17.399999999999999">
      <c r="A2" s="6" t="s">
        <v>61</v>
      </c>
      <c r="B2" s="6"/>
      <c r="C2" s="7"/>
      <c r="D2" s="2"/>
      <c r="F2" s="2"/>
      <c r="G2" s="2"/>
      <c r="H2" s="2"/>
      <c r="I2" s="2"/>
      <c r="J2" s="3"/>
      <c r="K2" s="3"/>
      <c r="L2" s="4"/>
      <c r="M2" s="3"/>
      <c r="N2" s="3"/>
      <c r="O2" s="3"/>
      <c r="P2" s="3"/>
      <c r="Q2" s="3"/>
      <c r="R2" s="3"/>
      <c r="S2" s="3"/>
      <c r="T2" s="8" t="s">
        <v>14</v>
      </c>
    </row>
    <row r="3" spans="1:34" ht="6.75" customHeight="1">
      <c r="D3" s="1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16"/>
    </row>
    <row r="4" spans="1:34" s="14" customFormat="1" ht="18.75" customHeight="1">
      <c r="A4" s="11"/>
      <c r="B4" s="11"/>
      <c r="C4" s="12"/>
      <c r="D4" s="13" t="s">
        <v>62</v>
      </c>
      <c r="E4" s="13"/>
      <c r="J4" s="12"/>
      <c r="K4" s="15"/>
      <c r="L4" s="12"/>
      <c r="M4" s="12"/>
      <c r="N4" s="12"/>
      <c r="O4" s="12"/>
      <c r="P4" s="12"/>
      <c r="Q4" s="12"/>
      <c r="R4" s="12"/>
      <c r="S4" s="12"/>
      <c r="T4" s="16" t="s">
        <v>15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 ht="6" customHeight="1" thickBot="1">
      <c r="A5" s="11"/>
      <c r="B5" s="11"/>
      <c r="C5" s="12"/>
      <c r="D5" s="13"/>
      <c r="E5" s="13"/>
      <c r="J5" s="12"/>
      <c r="K5" s="15"/>
      <c r="L5" s="12"/>
      <c r="M5" s="12"/>
      <c r="N5" s="12"/>
      <c r="O5" s="12"/>
      <c r="P5" s="12"/>
      <c r="Q5" s="12"/>
      <c r="R5" s="12"/>
      <c r="S5" s="12"/>
      <c r="T5" s="1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3.8" thickBot="1">
      <c r="A6" s="9"/>
      <c r="B6" s="9"/>
      <c r="F6" s="14"/>
      <c r="J6" s="18"/>
      <c r="K6" s="556" t="s">
        <v>1</v>
      </c>
      <c r="L6" s="557"/>
      <c r="M6" s="557"/>
      <c r="N6" s="557"/>
      <c r="O6" s="557"/>
      <c r="P6" s="557"/>
      <c r="Q6" s="558"/>
      <c r="R6" s="18"/>
      <c r="S6" s="18"/>
    </row>
    <row r="7" spans="1:34" s="17" customFormat="1" ht="22.5" customHeight="1" thickBot="1">
      <c r="A7" s="19" t="s">
        <v>60</v>
      </c>
      <c r="B7" s="46" t="s">
        <v>16</v>
      </c>
      <c r="C7" s="19" t="s">
        <v>2</v>
      </c>
      <c r="D7" s="20" t="s">
        <v>3</v>
      </c>
      <c r="E7" s="21" t="s">
        <v>4</v>
      </c>
      <c r="F7" s="22" t="s">
        <v>5</v>
      </c>
      <c r="G7" s="23" t="s">
        <v>6</v>
      </c>
      <c r="H7" s="24" t="s">
        <v>7</v>
      </c>
      <c r="I7" s="23" t="s">
        <v>8</v>
      </c>
      <c r="J7" s="23" t="s">
        <v>9</v>
      </c>
      <c r="K7" s="25">
        <v>1</v>
      </c>
      <c r="L7" s="26">
        <v>2</v>
      </c>
      <c r="M7" s="26">
        <v>3</v>
      </c>
      <c r="N7" s="27" t="s">
        <v>10</v>
      </c>
      <c r="O7" s="26">
        <v>4</v>
      </c>
      <c r="P7" s="26">
        <v>5</v>
      </c>
      <c r="Q7" s="28">
        <v>6</v>
      </c>
      <c r="R7" s="29" t="s">
        <v>11</v>
      </c>
      <c r="S7" s="23" t="s">
        <v>12</v>
      </c>
      <c r="T7" s="23" t="s">
        <v>13</v>
      </c>
    </row>
    <row r="8" spans="1:34" s="42" customFormat="1" ht="20.100000000000001" customHeight="1">
      <c r="A8" s="31">
        <v>1</v>
      </c>
      <c r="B8" s="31">
        <v>1</v>
      </c>
      <c r="C8" s="50"/>
      <c r="D8" s="32" t="s">
        <v>63</v>
      </c>
      <c r="E8" s="33" t="s">
        <v>64</v>
      </c>
      <c r="F8" s="34" t="s">
        <v>65</v>
      </c>
      <c r="G8" s="35" t="s">
        <v>66</v>
      </c>
      <c r="H8" s="35" t="s">
        <v>67</v>
      </c>
      <c r="I8" s="36"/>
      <c r="J8" s="51">
        <v>18</v>
      </c>
      <c r="K8" s="52">
        <v>53.06</v>
      </c>
      <c r="L8" s="52">
        <v>54.75</v>
      </c>
      <c r="M8" s="52" t="s">
        <v>58</v>
      </c>
      <c r="N8" s="53">
        <v>6</v>
      </c>
      <c r="O8" s="52">
        <v>60.44</v>
      </c>
      <c r="P8" s="52">
        <v>59.4</v>
      </c>
      <c r="Q8" s="52">
        <v>55.55</v>
      </c>
      <c r="R8" s="54">
        <f t="shared" ref="R8:R15" si="0">MAX(K8:M8,O8:Q8)</f>
        <v>60.44</v>
      </c>
      <c r="S8" s="55" t="str">
        <f t="shared" ref="S8:S15" si="1">IF(ISBLANK(R8),"",IF(R8&lt;45,"",IF(R8&gt;=78,"TSM",IF(R8&gt;=73,"SM",IF(R8&gt;=67,"KSM",IF(R8&gt;=60,"I A",IF(R8&gt;=52,"II A",IF(R8&gt;=45,"III A"))))))))</f>
        <v>I A</v>
      </c>
      <c r="T8" s="35" t="s">
        <v>68</v>
      </c>
      <c r="U8" s="41" t="s">
        <v>69</v>
      </c>
    </row>
    <row r="9" spans="1:34" s="42" customFormat="1" ht="20.100000000000001" customHeight="1">
      <c r="A9" s="31"/>
      <c r="B9" s="31">
        <v>2</v>
      </c>
      <c r="C9" s="50"/>
      <c r="D9" s="32" t="s">
        <v>70</v>
      </c>
      <c r="E9" s="33" t="s">
        <v>71</v>
      </c>
      <c r="F9" s="34" t="s">
        <v>72</v>
      </c>
      <c r="G9" s="35" t="s">
        <v>73</v>
      </c>
      <c r="H9" s="35"/>
      <c r="I9" s="36"/>
      <c r="J9" s="51"/>
      <c r="K9" s="52">
        <v>51.51</v>
      </c>
      <c r="L9" s="52">
        <v>52.96</v>
      </c>
      <c r="M9" s="52">
        <v>58.36</v>
      </c>
      <c r="N9" s="53">
        <v>8</v>
      </c>
      <c r="O9" s="52" t="s">
        <v>58</v>
      </c>
      <c r="P9" s="52" t="s">
        <v>58</v>
      </c>
      <c r="Q9" s="52">
        <v>47.77</v>
      </c>
      <c r="R9" s="54">
        <f t="shared" si="0"/>
        <v>58.36</v>
      </c>
      <c r="S9" s="55" t="str">
        <f t="shared" si="1"/>
        <v>II A</v>
      </c>
      <c r="T9" s="35"/>
      <c r="U9" s="41"/>
    </row>
    <row r="10" spans="1:34" s="42" customFormat="1" ht="20.100000000000001" customHeight="1">
      <c r="A10" s="31">
        <v>2</v>
      </c>
      <c r="B10" s="31">
        <v>3</v>
      </c>
      <c r="C10" s="50"/>
      <c r="D10" s="32" t="s">
        <v>74</v>
      </c>
      <c r="E10" s="33" t="s">
        <v>75</v>
      </c>
      <c r="F10" s="34" t="s">
        <v>76</v>
      </c>
      <c r="G10" s="35" t="s">
        <v>21</v>
      </c>
      <c r="H10" s="35" t="s">
        <v>22</v>
      </c>
      <c r="I10" s="36"/>
      <c r="J10" s="51">
        <v>14</v>
      </c>
      <c r="K10" s="52">
        <v>53.48</v>
      </c>
      <c r="L10" s="52">
        <v>54.82</v>
      </c>
      <c r="M10" s="52">
        <v>55.04</v>
      </c>
      <c r="N10" s="53">
        <v>7</v>
      </c>
      <c r="O10" s="52">
        <v>51.64</v>
      </c>
      <c r="P10" s="52">
        <v>51.7</v>
      </c>
      <c r="Q10" s="52">
        <v>52.81</v>
      </c>
      <c r="R10" s="54">
        <f t="shared" si="0"/>
        <v>55.04</v>
      </c>
      <c r="S10" s="55" t="str">
        <f t="shared" si="1"/>
        <v>II A</v>
      </c>
      <c r="T10" s="35" t="s">
        <v>77</v>
      </c>
      <c r="U10" s="41" t="s">
        <v>78</v>
      </c>
    </row>
    <row r="11" spans="1:34" s="42" customFormat="1" ht="20.100000000000001" customHeight="1">
      <c r="A11" s="31">
        <v>3</v>
      </c>
      <c r="B11" s="31">
        <v>4</v>
      </c>
      <c r="C11" s="50"/>
      <c r="D11" s="32" t="s">
        <v>79</v>
      </c>
      <c r="E11" s="33" t="s">
        <v>80</v>
      </c>
      <c r="F11" s="34" t="s">
        <v>81</v>
      </c>
      <c r="G11" s="35" t="s">
        <v>21</v>
      </c>
      <c r="H11" s="35" t="s">
        <v>22</v>
      </c>
      <c r="I11" s="36"/>
      <c r="J11" s="51">
        <v>11</v>
      </c>
      <c r="K11" s="52">
        <v>50.19</v>
      </c>
      <c r="L11" s="52">
        <v>50.55</v>
      </c>
      <c r="M11" s="52">
        <v>49.28</v>
      </c>
      <c r="N11" s="53">
        <v>5</v>
      </c>
      <c r="O11" s="52">
        <v>49.08</v>
      </c>
      <c r="P11" s="52" t="s">
        <v>58</v>
      </c>
      <c r="Q11" s="52" t="s">
        <v>58</v>
      </c>
      <c r="R11" s="54">
        <f t="shared" si="0"/>
        <v>50.55</v>
      </c>
      <c r="S11" s="55" t="str">
        <f t="shared" si="1"/>
        <v>III A</v>
      </c>
      <c r="T11" s="35" t="s">
        <v>82</v>
      </c>
      <c r="U11" s="41" t="s">
        <v>83</v>
      </c>
    </row>
    <row r="12" spans="1:34" s="42" customFormat="1" ht="20.100000000000001" customHeight="1">
      <c r="A12" s="31">
        <v>4</v>
      </c>
      <c r="B12" s="31">
        <v>5</v>
      </c>
      <c r="C12" s="50"/>
      <c r="D12" s="32" t="s">
        <v>84</v>
      </c>
      <c r="E12" s="33" t="s">
        <v>85</v>
      </c>
      <c r="F12" s="34" t="s">
        <v>86</v>
      </c>
      <c r="G12" s="35" t="s">
        <v>87</v>
      </c>
      <c r="H12" s="35" t="s">
        <v>88</v>
      </c>
      <c r="I12" s="36" t="s">
        <v>89</v>
      </c>
      <c r="J12" s="51">
        <v>9</v>
      </c>
      <c r="K12" s="52">
        <v>49.01</v>
      </c>
      <c r="L12" s="52">
        <v>49.33</v>
      </c>
      <c r="M12" s="52">
        <v>47.79</v>
      </c>
      <c r="N12" s="53">
        <v>4</v>
      </c>
      <c r="O12" s="52">
        <v>48.88</v>
      </c>
      <c r="P12" s="52" t="s">
        <v>58</v>
      </c>
      <c r="Q12" s="52">
        <v>48.41</v>
      </c>
      <c r="R12" s="54">
        <f t="shared" si="0"/>
        <v>49.33</v>
      </c>
      <c r="S12" s="55" t="str">
        <f t="shared" si="1"/>
        <v>III A</v>
      </c>
      <c r="T12" s="35" t="s">
        <v>1228</v>
      </c>
      <c r="U12" s="41" t="s">
        <v>91</v>
      </c>
    </row>
    <row r="13" spans="1:34" s="42" customFormat="1" ht="20.100000000000001" customHeight="1">
      <c r="A13" s="31">
        <v>5</v>
      </c>
      <c r="B13" s="31">
        <v>6</v>
      </c>
      <c r="C13" s="50"/>
      <c r="D13" s="32" t="s">
        <v>92</v>
      </c>
      <c r="E13" s="33" t="s">
        <v>93</v>
      </c>
      <c r="F13" s="34" t="s">
        <v>94</v>
      </c>
      <c r="G13" s="35" t="s">
        <v>95</v>
      </c>
      <c r="H13" s="35" t="s">
        <v>96</v>
      </c>
      <c r="I13" s="36"/>
      <c r="J13" s="51">
        <v>8</v>
      </c>
      <c r="K13" s="52">
        <v>47.98</v>
      </c>
      <c r="L13" s="52">
        <v>48.4</v>
      </c>
      <c r="M13" s="52">
        <v>44.73</v>
      </c>
      <c r="N13" s="53">
        <v>2</v>
      </c>
      <c r="O13" s="52">
        <v>49.08</v>
      </c>
      <c r="P13" s="52">
        <v>46.6</v>
      </c>
      <c r="Q13" s="52">
        <v>48.23</v>
      </c>
      <c r="R13" s="54">
        <f t="shared" si="0"/>
        <v>49.08</v>
      </c>
      <c r="S13" s="55" t="str">
        <f t="shared" si="1"/>
        <v>III A</v>
      </c>
      <c r="T13" s="35" t="s">
        <v>97</v>
      </c>
      <c r="U13" s="41" t="s">
        <v>98</v>
      </c>
    </row>
    <row r="14" spans="1:34" s="42" customFormat="1" ht="20.100000000000001" customHeight="1">
      <c r="A14" s="31">
        <v>6</v>
      </c>
      <c r="B14" s="31">
        <v>7</v>
      </c>
      <c r="C14" s="50"/>
      <c r="D14" s="32" t="s">
        <v>99</v>
      </c>
      <c r="E14" s="33" t="s">
        <v>100</v>
      </c>
      <c r="F14" s="34" t="s">
        <v>101</v>
      </c>
      <c r="G14" s="35" t="s">
        <v>102</v>
      </c>
      <c r="H14" s="35" t="s">
        <v>22</v>
      </c>
      <c r="I14" s="36"/>
      <c r="J14" s="51" t="s">
        <v>23</v>
      </c>
      <c r="K14" s="52">
        <v>46.08</v>
      </c>
      <c r="L14" s="52">
        <v>46.84</v>
      </c>
      <c r="M14" s="52">
        <v>48.73</v>
      </c>
      <c r="N14" s="53">
        <v>3</v>
      </c>
      <c r="O14" s="52">
        <v>48.82</v>
      </c>
      <c r="P14" s="52">
        <v>47.3</v>
      </c>
      <c r="Q14" s="52" t="s">
        <v>58</v>
      </c>
      <c r="R14" s="54">
        <f t="shared" si="0"/>
        <v>48.82</v>
      </c>
      <c r="S14" s="55" t="str">
        <f t="shared" si="1"/>
        <v>III A</v>
      </c>
      <c r="T14" s="35" t="s">
        <v>24</v>
      </c>
      <c r="U14" s="41" t="s">
        <v>103</v>
      </c>
    </row>
    <row r="15" spans="1:34" s="42" customFormat="1" ht="20.100000000000001" customHeight="1">
      <c r="A15" s="31">
        <v>7</v>
      </c>
      <c r="B15" s="31">
        <v>8</v>
      </c>
      <c r="C15" s="50"/>
      <c r="D15" s="32" t="s">
        <v>104</v>
      </c>
      <c r="E15" s="33" t="s">
        <v>105</v>
      </c>
      <c r="F15" s="34" t="s">
        <v>106</v>
      </c>
      <c r="G15" s="35" t="s">
        <v>107</v>
      </c>
      <c r="H15" s="35" t="s">
        <v>108</v>
      </c>
      <c r="I15" s="36"/>
      <c r="J15" s="51">
        <v>7</v>
      </c>
      <c r="K15" s="52">
        <v>43.02</v>
      </c>
      <c r="L15" s="52">
        <v>45.05</v>
      </c>
      <c r="M15" s="52">
        <v>39.06</v>
      </c>
      <c r="N15" s="53">
        <v>1</v>
      </c>
      <c r="O15" s="52" t="s">
        <v>58</v>
      </c>
      <c r="P15" s="52" t="s">
        <v>58</v>
      </c>
      <c r="Q15" s="52">
        <v>46.75</v>
      </c>
      <c r="R15" s="54">
        <f t="shared" si="0"/>
        <v>46.75</v>
      </c>
      <c r="S15" s="55" t="str">
        <f t="shared" si="1"/>
        <v>III A</v>
      </c>
      <c r="T15" s="35" t="s">
        <v>109</v>
      </c>
      <c r="U15" s="41" t="s">
        <v>110</v>
      </c>
    </row>
    <row r="16" spans="1:34" s="42" customFormat="1" ht="20.100000000000001" customHeight="1">
      <c r="A16" s="31"/>
      <c r="B16" s="31"/>
      <c r="C16" s="50"/>
      <c r="D16" s="32" t="s">
        <v>111</v>
      </c>
      <c r="E16" s="33" t="s">
        <v>112</v>
      </c>
      <c r="F16" s="34" t="s">
        <v>113</v>
      </c>
      <c r="G16" s="35" t="s">
        <v>114</v>
      </c>
      <c r="H16" s="35" t="s">
        <v>67</v>
      </c>
      <c r="I16" s="36"/>
      <c r="J16" s="51" t="s">
        <v>23</v>
      </c>
      <c r="K16" s="52"/>
      <c r="L16" s="52"/>
      <c r="M16" s="52"/>
      <c r="N16" s="53"/>
      <c r="O16" s="52"/>
      <c r="P16" s="52"/>
      <c r="Q16" s="52"/>
      <c r="R16" s="54" t="s">
        <v>115</v>
      </c>
      <c r="S16" s="55"/>
      <c r="T16" s="35" t="s">
        <v>116</v>
      </c>
      <c r="U16" s="41" t="s">
        <v>117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2"/>
  <sheetViews>
    <sheetView showZeros="0" workbookViewId="0">
      <selection activeCell="K6" sqref="K6"/>
    </sheetView>
  </sheetViews>
  <sheetFormatPr defaultColWidth="9.109375" defaultRowHeight="13.2"/>
  <cols>
    <col min="1" max="1" width="9.33203125" style="375" customWidth="1"/>
    <col min="2" max="2" width="4.33203125" style="375" hidden="1" customWidth="1"/>
    <col min="3" max="3" width="3.88671875" style="371" hidden="1" customWidth="1"/>
    <col min="4" max="4" width="10.109375" style="371" customWidth="1"/>
    <col min="5" max="5" width="12.109375" style="371" customWidth="1"/>
    <col min="6" max="6" width="8.88671875" style="371" customWidth="1"/>
    <col min="7" max="7" width="12.5546875" style="371" customWidth="1"/>
    <col min="8" max="8" width="10.44140625" style="371" customWidth="1"/>
    <col min="9" max="9" width="8.33203125" style="371" customWidth="1"/>
    <col min="10" max="10" width="6" style="406" customWidth="1"/>
    <col min="11" max="11" width="8.33203125" style="406" customWidth="1"/>
    <col min="12" max="12" width="18.6640625" style="371" customWidth="1"/>
    <col min="13" max="13" width="3.6640625" style="371" customWidth="1"/>
    <col min="14" max="16384" width="9.109375" style="371"/>
  </cols>
  <sheetData>
    <row r="1" spans="1:26" ht="21">
      <c r="A1" s="367" t="s">
        <v>1074</v>
      </c>
      <c r="B1" s="368"/>
      <c r="C1" s="369"/>
      <c r="D1" s="370"/>
      <c r="F1" s="370"/>
      <c r="G1" s="370"/>
      <c r="H1" s="370"/>
      <c r="I1" s="370"/>
      <c r="J1" s="371"/>
      <c r="K1" s="371"/>
      <c r="L1" s="5"/>
    </row>
    <row r="2" spans="1:26" ht="17.399999999999999">
      <c r="A2" s="372"/>
      <c r="B2" s="373"/>
      <c r="C2" s="374"/>
      <c r="D2" s="370"/>
      <c r="F2" s="370"/>
      <c r="G2" s="370"/>
      <c r="H2" s="370"/>
      <c r="I2" s="370"/>
      <c r="J2" s="371"/>
      <c r="K2" s="371"/>
      <c r="L2" s="8" t="s">
        <v>14</v>
      </c>
    </row>
    <row r="3" spans="1:26" ht="6.75" customHeight="1">
      <c r="D3" s="376"/>
      <c r="F3" s="370"/>
      <c r="G3" s="370"/>
      <c r="H3" s="370"/>
      <c r="I3" s="370"/>
      <c r="J3" s="371"/>
      <c r="K3" s="371"/>
      <c r="L3" s="16"/>
    </row>
    <row r="4" spans="1:26" s="381" customFormat="1" ht="18.75" customHeight="1">
      <c r="A4" s="378"/>
      <c r="B4" s="378"/>
      <c r="C4" s="379"/>
      <c r="D4" s="380" t="s">
        <v>1075</v>
      </c>
      <c r="E4" s="380"/>
      <c r="J4" s="379"/>
      <c r="K4" s="379"/>
      <c r="L4" s="16" t="s">
        <v>1090</v>
      </c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</row>
    <row r="5" spans="1:26" s="381" customFormat="1" ht="6" customHeight="1">
      <c r="A5" s="378"/>
      <c r="B5" s="378"/>
      <c r="C5" s="379"/>
      <c r="D5" s="380"/>
      <c r="E5" s="380"/>
      <c r="J5" s="379"/>
      <c r="K5" s="379"/>
      <c r="L5" s="377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</row>
    <row r="6" spans="1:26" s="382" customFormat="1" ht="13.8" thickBot="1">
      <c r="A6" s="375"/>
      <c r="B6" s="375"/>
      <c r="F6" s="381"/>
      <c r="J6" s="383"/>
      <c r="K6" s="383"/>
    </row>
    <row r="7" spans="1:26" s="390" customFormat="1" ht="24.6" customHeight="1" thickBot="1">
      <c r="A7" s="384" t="s">
        <v>1076</v>
      </c>
      <c r="B7" s="385" t="s">
        <v>16</v>
      </c>
      <c r="C7" s="384" t="s">
        <v>2</v>
      </c>
      <c r="D7" s="386" t="s">
        <v>3</v>
      </c>
      <c r="E7" s="387" t="s">
        <v>4</v>
      </c>
      <c r="F7" s="388" t="s">
        <v>5</v>
      </c>
      <c r="G7" s="389" t="s">
        <v>6</v>
      </c>
      <c r="H7" s="211" t="s">
        <v>7</v>
      </c>
      <c r="I7" s="389" t="s">
        <v>8</v>
      </c>
      <c r="J7" s="389" t="s">
        <v>9</v>
      </c>
      <c r="K7" s="389" t="s">
        <v>258</v>
      </c>
      <c r="L7" s="389" t="s">
        <v>13</v>
      </c>
    </row>
    <row r="8" spans="1:26" s="399" customFormat="1" ht="15" customHeight="1">
      <c r="A8" s="251" t="s">
        <v>1077</v>
      </c>
      <c r="B8" s="252"/>
      <c r="C8" s="391"/>
      <c r="D8" s="392" t="s">
        <v>380</v>
      </c>
      <c r="E8" s="393" t="s">
        <v>1078</v>
      </c>
      <c r="F8" s="394" t="s">
        <v>669</v>
      </c>
      <c r="G8" s="395" t="s">
        <v>35</v>
      </c>
      <c r="H8" s="395" t="s">
        <v>198</v>
      </c>
      <c r="I8" s="396" t="s">
        <v>131</v>
      </c>
      <c r="J8" s="257">
        <v>18</v>
      </c>
      <c r="K8" s="397">
        <v>11.73</v>
      </c>
      <c r="L8" s="395" t="s">
        <v>1079</v>
      </c>
      <c r="M8" s="398"/>
    </row>
    <row r="9" spans="1:26" s="399" customFormat="1" ht="15" customHeight="1">
      <c r="A9" s="251" t="s">
        <v>1080</v>
      </c>
      <c r="B9" s="252"/>
      <c r="C9" s="391"/>
      <c r="D9" s="392" t="s">
        <v>590</v>
      </c>
      <c r="E9" s="393" t="s">
        <v>1081</v>
      </c>
      <c r="F9" s="394" t="s">
        <v>1082</v>
      </c>
      <c r="G9" s="395" t="s">
        <v>35</v>
      </c>
      <c r="H9" s="395" t="s">
        <v>198</v>
      </c>
      <c r="I9" s="396" t="s">
        <v>1083</v>
      </c>
      <c r="J9" s="257">
        <v>18</v>
      </c>
      <c r="K9" s="397">
        <v>59.38</v>
      </c>
      <c r="L9" s="395" t="s">
        <v>1084</v>
      </c>
      <c r="M9" s="398"/>
    </row>
    <row r="10" spans="1:26">
      <c r="A10" s="400" t="s">
        <v>1085</v>
      </c>
      <c r="D10" s="401" t="s">
        <v>32</v>
      </c>
      <c r="E10" s="402" t="s">
        <v>33</v>
      </c>
      <c r="F10" s="403" t="s">
        <v>34</v>
      </c>
      <c r="G10" s="404" t="s">
        <v>35</v>
      </c>
      <c r="H10" s="404" t="s">
        <v>36</v>
      </c>
      <c r="I10" s="405" t="s">
        <v>37</v>
      </c>
      <c r="J10" s="257">
        <v>36</v>
      </c>
      <c r="K10" s="407">
        <v>4710</v>
      </c>
      <c r="L10" s="404" t="s">
        <v>38</v>
      </c>
    </row>
    <row r="11" spans="1:26">
      <c r="A11" s="400" t="s">
        <v>1085</v>
      </c>
      <c r="D11" s="401" t="s">
        <v>605</v>
      </c>
      <c r="E11" s="402" t="s">
        <v>606</v>
      </c>
      <c r="F11" s="403" t="s">
        <v>607</v>
      </c>
      <c r="G11" s="404" t="s">
        <v>21</v>
      </c>
      <c r="H11" s="404" t="s">
        <v>22</v>
      </c>
      <c r="I11" s="405"/>
      <c r="J11" s="257">
        <v>22</v>
      </c>
      <c r="K11" s="407">
        <v>4079</v>
      </c>
      <c r="L11" s="404" t="s">
        <v>608</v>
      </c>
    </row>
    <row r="12" spans="1:26">
      <c r="A12" s="400" t="s">
        <v>1086</v>
      </c>
      <c r="D12" s="401" t="s">
        <v>262</v>
      </c>
      <c r="E12" s="402" t="s">
        <v>1087</v>
      </c>
      <c r="F12" s="403" t="s">
        <v>1088</v>
      </c>
      <c r="G12" s="404" t="s">
        <v>145</v>
      </c>
      <c r="H12" s="404" t="s">
        <v>22</v>
      </c>
      <c r="I12" s="405"/>
      <c r="J12" s="257">
        <v>36</v>
      </c>
      <c r="K12" s="407">
        <v>6038</v>
      </c>
      <c r="L12" s="404" t="s">
        <v>1089</v>
      </c>
    </row>
  </sheetData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3"/>
  <sheetViews>
    <sheetView workbookViewId="0">
      <selection activeCell="D19" sqref="D19"/>
    </sheetView>
  </sheetViews>
  <sheetFormatPr defaultColWidth="9.109375" defaultRowHeight="13.2"/>
  <cols>
    <col min="1" max="1" width="5.6640625" style="515" customWidth="1"/>
    <col min="2" max="2" width="4.5546875" style="515" customWidth="1"/>
    <col min="3" max="3" width="12.6640625" style="516" customWidth="1"/>
    <col min="4" max="4" width="7.5546875" style="515" customWidth="1"/>
    <col min="5" max="5" width="3" style="517" customWidth="1"/>
    <col min="6" max="6" width="7.109375" style="517" customWidth="1"/>
    <col min="7" max="7" width="6.5546875" style="517" customWidth="1"/>
    <col min="8" max="8" width="5.33203125" style="518" customWidth="1"/>
    <col min="9" max="9" width="11.6640625" style="517" customWidth="1"/>
    <col min="10" max="10" width="7.88671875" style="519" customWidth="1"/>
    <col min="11" max="11" width="4.33203125" style="520" customWidth="1"/>
    <col min="12" max="12" width="6.88671875" style="515" customWidth="1"/>
    <col min="13" max="13" width="25.44140625" style="515" customWidth="1"/>
    <col min="14" max="16384" width="9.109375" style="515"/>
  </cols>
  <sheetData>
    <row r="1" spans="1:16" s="511" customFormat="1" ht="20.399999999999999">
      <c r="A1" s="510" t="s">
        <v>1074</v>
      </c>
      <c r="C1" s="512"/>
      <c r="H1" s="512"/>
      <c r="I1" s="512"/>
      <c r="J1" s="512"/>
      <c r="K1" s="512"/>
      <c r="L1" s="513" t="s">
        <v>14</v>
      </c>
      <c r="N1" s="512"/>
      <c r="O1" s="512"/>
      <c r="P1" s="512"/>
    </row>
    <row r="2" spans="1:16" s="511" customFormat="1" ht="13.5" customHeight="1">
      <c r="C2" s="512"/>
      <c r="H2" s="512"/>
      <c r="I2" s="512"/>
      <c r="J2" s="512"/>
      <c r="K2" s="512"/>
      <c r="L2" s="514" t="s">
        <v>1498</v>
      </c>
      <c r="N2" s="512"/>
      <c r="O2" s="512"/>
      <c r="P2" s="512"/>
    </row>
    <row r="3" spans="1:16" ht="8.25" customHeight="1"/>
    <row r="4" spans="1:16" ht="15.6">
      <c r="B4" s="521" t="s">
        <v>1499</v>
      </c>
      <c r="E4" s="522"/>
      <c r="F4" s="522"/>
      <c r="G4" s="522"/>
      <c r="H4" s="523"/>
    </row>
    <row r="5" spans="1:16" ht="15.6">
      <c r="B5" s="521"/>
      <c r="C5" s="522"/>
      <c r="E5" s="524"/>
      <c r="F5" s="524"/>
      <c r="G5" s="524"/>
      <c r="I5" s="522"/>
      <c r="J5" s="525"/>
      <c r="K5" s="526"/>
    </row>
    <row r="7" spans="1:16">
      <c r="C7" s="527" t="s">
        <v>1500</v>
      </c>
      <c r="I7" s="527" t="s">
        <v>1501</v>
      </c>
    </row>
    <row r="8" spans="1:16">
      <c r="D8" s="516"/>
    </row>
    <row r="9" spans="1:16">
      <c r="B9" s="528"/>
      <c r="C9" s="516" t="s">
        <v>1502</v>
      </c>
      <c r="D9" s="528"/>
      <c r="H9" s="528"/>
      <c r="I9" s="528"/>
      <c r="J9" s="528"/>
    </row>
    <row r="10" spans="1:16">
      <c r="B10" s="529">
        <v>1</v>
      </c>
      <c r="C10" s="530" t="s">
        <v>1503</v>
      </c>
      <c r="D10" s="531">
        <v>337</v>
      </c>
      <c r="E10" s="532"/>
      <c r="F10" s="533">
        <f>D10+E10</f>
        <v>337</v>
      </c>
      <c r="H10" s="529">
        <v>1</v>
      </c>
      <c r="I10" s="534" t="s">
        <v>43</v>
      </c>
      <c r="J10" s="535" t="s">
        <v>1504</v>
      </c>
      <c r="K10" s="532"/>
      <c r="L10" s="533">
        <f t="shared" ref="L10:L28" si="0">J10+K10</f>
        <v>167</v>
      </c>
    </row>
    <row r="11" spans="1:16">
      <c r="B11" s="529">
        <v>2</v>
      </c>
      <c r="C11" s="530" t="s">
        <v>1505</v>
      </c>
      <c r="D11" s="531">
        <v>337</v>
      </c>
      <c r="E11" s="532"/>
      <c r="F11" s="533">
        <f>D11+E11</f>
        <v>337</v>
      </c>
      <c r="H11" s="529">
        <v>2</v>
      </c>
      <c r="I11" s="534" t="s">
        <v>192</v>
      </c>
      <c r="J11" s="535" t="s">
        <v>1506</v>
      </c>
      <c r="K11" s="532"/>
      <c r="L11" s="533">
        <f t="shared" si="0"/>
        <v>139</v>
      </c>
    </row>
    <row r="12" spans="1:16">
      <c r="B12" s="529">
        <v>3</v>
      </c>
      <c r="C12" s="530" t="s">
        <v>1507</v>
      </c>
      <c r="D12" s="531">
        <v>197</v>
      </c>
      <c r="E12" s="532">
        <v>-10</v>
      </c>
      <c r="F12" s="533">
        <f>D12+E12</f>
        <v>187</v>
      </c>
      <c r="H12" s="529">
        <v>3</v>
      </c>
      <c r="I12" s="534" t="s">
        <v>224</v>
      </c>
      <c r="J12" s="536" t="s">
        <v>1508</v>
      </c>
      <c r="K12" s="532"/>
      <c r="L12" s="533">
        <f t="shared" si="0"/>
        <v>113</v>
      </c>
    </row>
    <row r="13" spans="1:16">
      <c r="B13" s="529">
        <v>4</v>
      </c>
      <c r="C13" s="530" t="s">
        <v>1509</v>
      </c>
      <c r="D13" s="531">
        <v>91.5</v>
      </c>
      <c r="E13" s="532"/>
      <c r="F13" s="533">
        <f>D13+E13</f>
        <v>91.5</v>
      </c>
      <c r="H13" s="529">
        <v>4</v>
      </c>
      <c r="I13" s="534" t="s">
        <v>50</v>
      </c>
      <c r="J13" s="535" t="s">
        <v>1510</v>
      </c>
      <c r="K13" s="532"/>
      <c r="L13" s="533">
        <f t="shared" si="0"/>
        <v>90</v>
      </c>
    </row>
    <row r="14" spans="1:16">
      <c r="E14" s="537"/>
      <c r="F14" s="518"/>
      <c r="G14" s="537"/>
      <c r="H14" s="529">
        <v>5</v>
      </c>
      <c r="I14" s="534" t="s">
        <v>655</v>
      </c>
      <c r="J14" s="535" t="s">
        <v>1511</v>
      </c>
      <c r="K14" s="532"/>
      <c r="L14" s="533">
        <f t="shared" si="0"/>
        <v>80</v>
      </c>
    </row>
    <row r="15" spans="1:16">
      <c r="C15" s="516" t="s">
        <v>1512</v>
      </c>
      <c r="F15" s="518"/>
      <c r="G15" s="537"/>
      <c r="H15" s="529">
        <v>6</v>
      </c>
      <c r="I15" s="534" t="s">
        <v>1108</v>
      </c>
      <c r="J15" s="535" t="s">
        <v>1513</v>
      </c>
      <c r="K15" s="532"/>
      <c r="L15" s="533">
        <f t="shared" si="0"/>
        <v>67</v>
      </c>
    </row>
    <row r="16" spans="1:16">
      <c r="B16" s="529">
        <v>1</v>
      </c>
      <c r="C16" s="538" t="s">
        <v>35</v>
      </c>
      <c r="D16" s="539" t="s">
        <v>1514</v>
      </c>
      <c r="E16" s="532"/>
      <c r="F16" s="533">
        <f>D16+E16</f>
        <v>274</v>
      </c>
      <c r="G16" s="537"/>
      <c r="H16" s="529">
        <v>7</v>
      </c>
      <c r="I16" s="534" t="s">
        <v>1515</v>
      </c>
      <c r="J16" s="536" t="s">
        <v>1516</v>
      </c>
      <c r="K16" s="532"/>
      <c r="L16" s="533">
        <f t="shared" si="0"/>
        <v>61</v>
      </c>
    </row>
    <row r="17" spans="1:255">
      <c r="B17" s="529">
        <v>2</v>
      </c>
      <c r="C17" s="538" t="s">
        <v>139</v>
      </c>
      <c r="D17" s="539" t="s">
        <v>1517</v>
      </c>
      <c r="E17" s="532"/>
      <c r="F17" s="533">
        <f>D17+E17</f>
        <v>230</v>
      </c>
      <c r="G17" s="537"/>
      <c r="H17" s="529">
        <v>8</v>
      </c>
      <c r="I17" s="534" t="s">
        <v>107</v>
      </c>
      <c r="J17" s="535" t="s">
        <v>1518</v>
      </c>
      <c r="K17" s="532"/>
      <c r="L17" s="533">
        <f t="shared" si="0"/>
        <v>56</v>
      </c>
    </row>
    <row r="18" spans="1:255">
      <c r="B18" s="529">
        <v>3</v>
      </c>
      <c r="C18" s="538" t="s">
        <v>152</v>
      </c>
      <c r="D18" s="539" t="s">
        <v>1519</v>
      </c>
      <c r="E18" s="532"/>
      <c r="F18" s="533">
        <f>D18+E18</f>
        <v>154</v>
      </c>
      <c r="G18" s="537"/>
      <c r="H18" s="529">
        <v>9</v>
      </c>
      <c r="I18" s="534" t="s">
        <v>369</v>
      </c>
      <c r="J18" s="535" t="s">
        <v>1520</v>
      </c>
      <c r="K18" s="532">
        <v>-10</v>
      </c>
      <c r="L18" s="533">
        <f t="shared" si="0"/>
        <v>36</v>
      </c>
    </row>
    <row r="19" spans="1:255">
      <c r="B19" s="529">
        <v>4</v>
      </c>
      <c r="C19" s="534" t="s">
        <v>453</v>
      </c>
      <c r="D19" s="540" t="s">
        <v>1521</v>
      </c>
      <c r="E19" s="532"/>
      <c r="F19" s="533" t="e">
        <f>D19+E19</f>
        <v>#VALUE!</v>
      </c>
      <c r="G19" s="537"/>
      <c r="H19" s="529">
        <v>10</v>
      </c>
      <c r="I19" s="534" t="s">
        <v>1522</v>
      </c>
      <c r="J19" s="535" t="s">
        <v>1523</v>
      </c>
      <c r="K19" s="532"/>
      <c r="L19" s="533">
        <f t="shared" si="0"/>
        <v>34</v>
      </c>
    </row>
    <row r="20" spans="1:255">
      <c r="H20" s="529">
        <v>11</v>
      </c>
      <c r="I20" s="534" t="s">
        <v>686</v>
      </c>
      <c r="J20" s="535" t="s">
        <v>1524</v>
      </c>
      <c r="K20" s="532"/>
      <c r="L20" s="533">
        <f t="shared" si="0"/>
        <v>32</v>
      </c>
    </row>
    <row r="21" spans="1:255">
      <c r="H21" s="529">
        <v>12</v>
      </c>
      <c r="I21" s="534" t="s">
        <v>333</v>
      </c>
      <c r="J21" s="535" t="s">
        <v>1525</v>
      </c>
      <c r="K21" s="532"/>
      <c r="L21" s="533">
        <f t="shared" si="0"/>
        <v>27</v>
      </c>
    </row>
    <row r="22" spans="1:255">
      <c r="H22" s="529">
        <v>13</v>
      </c>
      <c r="I22" s="534" t="s">
        <v>544</v>
      </c>
      <c r="J22" s="535" t="s">
        <v>1526</v>
      </c>
      <c r="K22" s="532"/>
      <c r="L22" s="533">
        <f t="shared" si="0"/>
        <v>24</v>
      </c>
      <c r="IU22" s="528"/>
    </row>
    <row r="23" spans="1:255">
      <c r="H23" s="529">
        <v>14</v>
      </c>
      <c r="I23" s="534" t="s">
        <v>1059</v>
      </c>
      <c r="J23" s="535" t="s">
        <v>1527</v>
      </c>
      <c r="K23" s="532"/>
      <c r="L23" s="533">
        <f t="shared" si="0"/>
        <v>18</v>
      </c>
    </row>
    <row r="24" spans="1:255">
      <c r="H24" s="529">
        <v>15</v>
      </c>
      <c r="I24" s="534" t="s">
        <v>954</v>
      </c>
      <c r="J24" s="535" t="s">
        <v>1528</v>
      </c>
      <c r="K24" s="532"/>
      <c r="L24" s="533">
        <f t="shared" si="0"/>
        <v>15</v>
      </c>
    </row>
    <row r="25" spans="1:255">
      <c r="H25" s="529">
        <v>16</v>
      </c>
      <c r="I25" s="534" t="s">
        <v>1361</v>
      </c>
      <c r="J25" s="536" t="s">
        <v>1529</v>
      </c>
      <c r="K25" s="532"/>
      <c r="L25" s="533">
        <f t="shared" si="0"/>
        <v>14</v>
      </c>
    </row>
    <row r="26" spans="1:255">
      <c r="H26" s="529">
        <v>17</v>
      </c>
      <c r="I26" s="534" t="s">
        <v>490</v>
      </c>
      <c r="J26" s="535" t="s">
        <v>1530</v>
      </c>
      <c r="K26" s="532"/>
      <c r="L26" s="533">
        <f t="shared" si="0"/>
        <v>13</v>
      </c>
    </row>
    <row r="27" spans="1:255">
      <c r="H27" s="529">
        <v>18</v>
      </c>
      <c r="I27" s="534" t="s">
        <v>296</v>
      </c>
      <c r="J27" s="536" t="s">
        <v>1530</v>
      </c>
      <c r="K27" s="532">
        <v>-5</v>
      </c>
      <c r="L27" s="533">
        <f t="shared" si="0"/>
        <v>8</v>
      </c>
    </row>
    <row r="28" spans="1:255">
      <c r="H28" s="529">
        <v>19</v>
      </c>
      <c r="I28" s="534" t="s">
        <v>216</v>
      </c>
      <c r="J28" s="535" t="s">
        <v>876</v>
      </c>
      <c r="K28" s="532"/>
      <c r="L28" s="533">
        <f t="shared" si="0"/>
        <v>7</v>
      </c>
    </row>
    <row r="31" spans="1:255" ht="13.8">
      <c r="A31" s="541" t="s">
        <v>1531</v>
      </c>
      <c r="B31" s="542"/>
      <c r="D31" s="542"/>
      <c r="E31" s="542"/>
      <c r="F31" s="542"/>
      <c r="G31" s="542"/>
      <c r="H31" s="541" t="s">
        <v>1532</v>
      </c>
    </row>
    <row r="32" spans="1:255" ht="13.8">
      <c r="A32" s="541"/>
      <c r="B32" s="542"/>
      <c r="D32" s="543"/>
      <c r="E32" s="542"/>
      <c r="F32" s="542"/>
      <c r="G32" s="542"/>
      <c r="H32" s="542"/>
      <c r="J32" s="528"/>
    </row>
    <row r="33" spans="1:8" ht="13.8">
      <c r="A33" s="541" t="s">
        <v>1533</v>
      </c>
      <c r="B33" s="542"/>
      <c r="D33" s="541"/>
      <c r="E33" s="542"/>
      <c r="F33" s="542"/>
      <c r="G33" s="542"/>
      <c r="H33" s="542" t="s">
        <v>1534</v>
      </c>
    </row>
  </sheetData>
  <printOptions horizontalCentered="1"/>
  <pageMargins left="0.43307086614173229" right="0.43307086614173229" top="0.55118110236220474" bottom="0.39370078740157483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33"/>
  <sheetViews>
    <sheetView workbookViewId="0">
      <selection activeCell="A3" sqref="A3"/>
    </sheetView>
  </sheetViews>
  <sheetFormatPr defaultColWidth="9.109375" defaultRowHeight="13.2"/>
  <cols>
    <col min="1" max="1" width="5.109375" style="96" customWidth="1"/>
    <col min="2" max="2" width="4.33203125" style="9" hidden="1" customWidth="1"/>
    <col min="3" max="3" width="4.33203125" style="96" hidden="1" customWidth="1"/>
    <col min="4" max="4" width="11.109375" style="95" customWidth="1"/>
    <col min="5" max="5" width="13.33203125" style="90" customWidth="1"/>
    <col min="6" max="6" width="9" style="94" customWidth="1"/>
    <col min="7" max="7" width="9.33203125" style="90" customWidth="1"/>
    <col min="8" max="8" width="6.5546875" style="276" customWidth="1"/>
    <col min="9" max="9" width="10.33203125" style="90" customWidth="1"/>
    <col min="10" max="10" width="5.44140625" style="92" customWidth="1"/>
    <col min="11" max="11" width="6.44140625" style="93" customWidth="1"/>
    <col min="12" max="12" width="4" style="93" customWidth="1"/>
    <col min="13" max="13" width="4.6640625" style="93" customWidth="1"/>
    <col min="14" max="14" width="6" style="93" customWidth="1"/>
    <col min="15" max="15" width="4" style="93" customWidth="1"/>
    <col min="16" max="16" width="4.6640625" style="93" customWidth="1"/>
    <col min="17" max="17" width="4.44140625" style="92" customWidth="1"/>
    <col min="18" max="18" width="26.109375" style="90" customWidth="1"/>
    <col min="19" max="19" width="4.88671875" style="273" hidden="1" customWidth="1"/>
    <col min="20" max="20" width="2.33203125" style="90" hidden="1" customWidth="1"/>
    <col min="21" max="21" width="6.44140625" style="198" hidden="1" customWidth="1"/>
    <col min="22" max="22" width="2.88671875" style="90" hidden="1" customWidth="1"/>
    <col min="23" max="16384" width="9.109375" style="90"/>
  </cols>
  <sheetData>
    <row r="1" spans="1:22" s="5" customFormat="1" ht="18.75" customHeight="1">
      <c r="A1" s="138" t="s">
        <v>17</v>
      </c>
      <c r="B1" s="45"/>
      <c r="C1" s="137"/>
      <c r="D1" s="136"/>
      <c r="F1" s="135"/>
      <c r="H1" s="272"/>
      <c r="J1" s="92"/>
      <c r="K1" s="134"/>
      <c r="L1" s="134"/>
      <c r="M1" s="134"/>
      <c r="N1" s="134"/>
      <c r="O1" s="134"/>
      <c r="P1" s="134"/>
      <c r="Q1" s="92"/>
      <c r="S1" s="273"/>
      <c r="U1" s="198"/>
    </row>
    <row r="2" spans="1:22" s="126" customFormat="1" ht="12" customHeight="1">
      <c r="A2" s="133"/>
      <c r="B2" s="6"/>
      <c r="C2" s="132"/>
      <c r="D2" s="131"/>
      <c r="F2" s="130"/>
      <c r="H2" s="274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275"/>
      <c r="U2" s="199"/>
    </row>
    <row r="3" spans="1:22" ht="11.25" customHeight="1">
      <c r="A3" s="125"/>
      <c r="C3" s="125"/>
      <c r="R3" s="16" t="s">
        <v>15</v>
      </c>
    </row>
    <row r="4" spans="1:22" ht="15.75" customHeight="1">
      <c r="B4" s="11"/>
      <c r="D4" s="124" t="s">
        <v>846</v>
      </c>
      <c r="F4" s="123"/>
      <c r="R4" s="122"/>
    </row>
    <row r="5" spans="1:22" ht="3.75" customHeight="1">
      <c r="B5" s="11"/>
    </row>
    <row r="6" spans="1:22" ht="13.8" thickBot="1">
      <c r="C6" s="121"/>
      <c r="D6" s="120"/>
      <c r="E6" s="119"/>
      <c r="F6" s="118" t="s">
        <v>352</v>
      </c>
      <c r="G6" s="117"/>
      <c r="H6" s="277"/>
    </row>
    <row r="7" spans="1:22" s="157" customFormat="1" ht="20.25" customHeight="1" thickBot="1">
      <c r="A7" s="278" t="s">
        <v>60</v>
      </c>
      <c r="B7" s="205" t="s">
        <v>16</v>
      </c>
      <c r="C7" s="279" t="s">
        <v>2</v>
      </c>
      <c r="D7" s="280" t="s">
        <v>3</v>
      </c>
      <c r="E7" s="281" t="s">
        <v>4</v>
      </c>
      <c r="F7" s="282" t="s">
        <v>5</v>
      </c>
      <c r="G7" s="283" t="s">
        <v>6</v>
      </c>
      <c r="H7" s="284" t="s">
        <v>7</v>
      </c>
      <c r="I7" s="283" t="s">
        <v>8</v>
      </c>
      <c r="J7" s="282" t="s">
        <v>9</v>
      </c>
      <c r="K7" s="285" t="s">
        <v>659</v>
      </c>
      <c r="L7" s="283" t="s">
        <v>589</v>
      </c>
      <c r="M7" s="283" t="s">
        <v>354</v>
      </c>
      <c r="N7" s="283" t="s">
        <v>588</v>
      </c>
      <c r="O7" s="283" t="s">
        <v>589</v>
      </c>
      <c r="P7" s="283" t="s">
        <v>354</v>
      </c>
      <c r="Q7" s="286" t="s">
        <v>12</v>
      </c>
      <c r="R7" s="287" t="s">
        <v>13</v>
      </c>
      <c r="S7" s="275"/>
      <c r="U7" s="199"/>
    </row>
    <row r="8" spans="1:22" ht="13.8">
      <c r="A8" s="251">
        <v>1</v>
      </c>
      <c r="B8" s="251"/>
      <c r="C8" s="252"/>
      <c r="D8" s="253" t="s">
        <v>457</v>
      </c>
      <c r="E8" s="254" t="s">
        <v>847</v>
      </c>
      <c r="F8" s="288" t="s">
        <v>848</v>
      </c>
      <c r="G8" s="256" t="s">
        <v>95</v>
      </c>
      <c r="H8" s="289" t="s">
        <v>67</v>
      </c>
      <c r="I8" s="256" t="s">
        <v>131</v>
      </c>
      <c r="J8" s="257">
        <v>18</v>
      </c>
      <c r="K8" s="294">
        <v>11.11</v>
      </c>
      <c r="L8" s="259">
        <v>-0.3</v>
      </c>
      <c r="M8" s="260">
        <v>0.154</v>
      </c>
      <c r="N8" s="271">
        <v>11.05</v>
      </c>
      <c r="O8" s="259">
        <v>0.4</v>
      </c>
      <c r="P8" s="260">
        <v>0.13600000000000001</v>
      </c>
      <c r="Q8" s="263" t="str">
        <f t="shared" ref="Q8:Q9" si="0">IF(ISBLANK(N8),"",IF(N8&gt;13,"",IF(N8&lt;=10.28,"TSM",IF(N8&lt;=10.58,"SM",IF(N8&lt;=10.9,"KSM",IF(N8&lt;=11.35,"I A",IF(N8&lt;=12,"II A",IF(N8&lt;=13,"III A"))))))))</f>
        <v>I A</v>
      </c>
      <c r="R8" s="256" t="s">
        <v>849</v>
      </c>
      <c r="S8" s="292" t="s">
        <v>850</v>
      </c>
      <c r="T8" s="92"/>
      <c r="V8" s="293" t="s">
        <v>938</v>
      </c>
    </row>
    <row r="9" spans="1:22" ht="13.8">
      <c r="A9" s="251">
        <v>2</v>
      </c>
      <c r="B9" s="251"/>
      <c r="C9" s="252"/>
      <c r="D9" s="253" t="s">
        <v>899</v>
      </c>
      <c r="E9" s="254" t="s">
        <v>900</v>
      </c>
      <c r="F9" s="288" t="s">
        <v>901</v>
      </c>
      <c r="G9" s="256" t="s">
        <v>35</v>
      </c>
      <c r="H9" s="289" t="s">
        <v>36</v>
      </c>
      <c r="I9" s="256" t="s">
        <v>37</v>
      </c>
      <c r="J9" s="257">
        <v>14</v>
      </c>
      <c r="K9" s="294">
        <v>11.11</v>
      </c>
      <c r="L9" s="259">
        <v>-0.3</v>
      </c>
      <c r="M9" s="260">
        <v>0.18</v>
      </c>
      <c r="N9" s="271">
        <v>11.05</v>
      </c>
      <c r="O9" s="259">
        <v>0.4</v>
      </c>
      <c r="P9" s="260">
        <v>0.153</v>
      </c>
      <c r="Q9" s="263" t="str">
        <f t="shared" si="0"/>
        <v>I A</v>
      </c>
      <c r="R9" s="256" t="s">
        <v>38</v>
      </c>
      <c r="S9" s="292" t="s">
        <v>902</v>
      </c>
      <c r="T9" s="92"/>
      <c r="V9" s="293" t="s">
        <v>939</v>
      </c>
    </row>
    <row r="10" spans="1:22" ht="13.8">
      <c r="A10" s="251">
        <v>3</v>
      </c>
      <c r="B10" s="251"/>
      <c r="C10" s="252"/>
      <c r="D10" s="253" t="s">
        <v>330</v>
      </c>
      <c r="E10" s="254" t="s">
        <v>879</v>
      </c>
      <c r="F10" s="288" t="s">
        <v>820</v>
      </c>
      <c r="G10" s="256" t="s">
        <v>145</v>
      </c>
      <c r="H10" s="289" t="s">
        <v>22</v>
      </c>
      <c r="I10" s="256" t="s">
        <v>236</v>
      </c>
      <c r="J10" s="257">
        <v>7</v>
      </c>
      <c r="K10" s="294">
        <v>11.26</v>
      </c>
      <c r="L10" s="259">
        <v>0.4</v>
      </c>
      <c r="M10" s="260">
        <v>0.17499999999999999</v>
      </c>
      <c r="N10" s="271">
        <v>11.22</v>
      </c>
      <c r="O10" s="259">
        <v>0.4</v>
      </c>
      <c r="P10" s="260">
        <v>0.16600000000000001</v>
      </c>
      <c r="Q10" s="263" t="str">
        <f>IF(ISBLANK(N10),"",IF(N10&gt;13,"",IF(N10&lt;=10.28,"TSM",IF(N10&lt;=10.58,"SM",IF(N10&lt;=10.9,"KSM",IF(N10&lt;=11.35,"I A",IF(N10&lt;=12,"II A",IF(N10&lt;=13,"III A"))))))))</f>
        <v>I A</v>
      </c>
      <c r="R10" s="256" t="s">
        <v>880</v>
      </c>
      <c r="S10" s="292" t="s">
        <v>881</v>
      </c>
      <c r="T10" s="92"/>
    </row>
    <row r="11" spans="1:22" ht="13.8">
      <c r="A11" s="251">
        <v>4</v>
      </c>
      <c r="B11" s="251"/>
      <c r="C11" s="252"/>
      <c r="D11" s="253" t="s">
        <v>476</v>
      </c>
      <c r="E11" s="254" t="s">
        <v>921</v>
      </c>
      <c r="F11" s="288" t="s">
        <v>339</v>
      </c>
      <c r="G11" s="256" t="s">
        <v>181</v>
      </c>
      <c r="H11" s="289" t="s">
        <v>67</v>
      </c>
      <c r="I11" s="256"/>
      <c r="J11" s="257">
        <v>8</v>
      </c>
      <c r="K11" s="294">
        <v>11.3</v>
      </c>
      <c r="L11" s="259">
        <v>0.4</v>
      </c>
      <c r="M11" s="260">
        <v>0.219</v>
      </c>
      <c r="N11" s="271">
        <v>11.23</v>
      </c>
      <c r="O11" s="259">
        <v>0.4</v>
      </c>
      <c r="P11" s="260">
        <v>0.185</v>
      </c>
      <c r="Q11" s="263" t="str">
        <f>IF(ISBLANK(N11),"",IF(N11&gt;13,"",IF(N11&lt;=10.28,"TSM",IF(N11&lt;=10.58,"SM",IF(N11&lt;=10.9,"KSM",IF(N11&lt;=11.35,"I A",IF(N11&lt;=12,"II A",IF(N11&lt;=13,"III A"))))))))</f>
        <v>I A</v>
      </c>
      <c r="R11" s="256" t="s">
        <v>273</v>
      </c>
      <c r="S11" s="292" t="s">
        <v>922</v>
      </c>
      <c r="T11" s="92"/>
    </row>
    <row r="12" spans="1:22" ht="13.8">
      <c r="A12" s="251">
        <v>5</v>
      </c>
      <c r="B12" s="251"/>
      <c r="C12" s="252"/>
      <c r="D12" s="253" t="s">
        <v>903</v>
      </c>
      <c r="E12" s="254" t="s">
        <v>904</v>
      </c>
      <c r="F12" s="288" t="s">
        <v>905</v>
      </c>
      <c r="G12" s="256" t="s">
        <v>181</v>
      </c>
      <c r="H12" s="289" t="s">
        <v>67</v>
      </c>
      <c r="I12" s="256"/>
      <c r="J12" s="257">
        <v>9</v>
      </c>
      <c r="K12" s="294">
        <v>11.47</v>
      </c>
      <c r="L12" s="259">
        <v>-0.3</v>
      </c>
      <c r="M12" s="260">
        <v>0.20200000000000001</v>
      </c>
      <c r="N12" s="271">
        <v>11.47</v>
      </c>
      <c r="O12" s="259">
        <v>0.4</v>
      </c>
      <c r="P12" s="260">
        <v>0.19</v>
      </c>
      <c r="Q12" s="263" t="str">
        <f>IF(ISBLANK(N12),"",IF(N12&gt;13,"",IF(N12&lt;=10.28,"TSM",IF(N12&lt;=10.58,"SM",IF(N12&lt;=10.9,"KSM",IF(N12&lt;=11.35,"I A",IF(N12&lt;=12,"II A",IF(N12&lt;=13,"III A"))))))))</f>
        <v>II A</v>
      </c>
      <c r="R12" s="256" t="s">
        <v>208</v>
      </c>
      <c r="S12" s="292" t="s">
        <v>906</v>
      </c>
      <c r="T12" s="92"/>
    </row>
    <row r="13" spans="1:22" ht="13.8">
      <c r="A13" s="251">
        <v>6</v>
      </c>
      <c r="B13" s="251"/>
      <c r="C13" s="252"/>
      <c r="D13" s="253" t="s">
        <v>862</v>
      </c>
      <c r="E13" s="254" t="s">
        <v>863</v>
      </c>
      <c r="F13" s="288" t="s">
        <v>94</v>
      </c>
      <c r="G13" s="256" t="s">
        <v>453</v>
      </c>
      <c r="H13" s="289" t="s">
        <v>454</v>
      </c>
      <c r="I13" s="256" t="s">
        <v>455</v>
      </c>
      <c r="J13" s="257">
        <v>11</v>
      </c>
      <c r="K13" s="294">
        <v>11.55</v>
      </c>
      <c r="L13" s="259">
        <v>-0.3</v>
      </c>
      <c r="M13" s="260">
        <v>0.13600000000000001</v>
      </c>
      <c r="N13" s="271">
        <v>11.5</v>
      </c>
      <c r="O13" s="259">
        <v>0.4</v>
      </c>
      <c r="P13" s="260">
        <v>0.14299999999999999</v>
      </c>
      <c r="Q13" s="263" t="str">
        <f>IF(ISBLANK(N13),"",IF(N13&gt;13,"",IF(N13&lt;=10.28,"TSM",IF(N13&lt;=10.58,"SM",IF(N13&lt;=10.9,"KSM",IF(N13&lt;=11.35,"I A",IF(N13&lt;=12,"II A",IF(N13&lt;=13,"III A"))))))))</f>
        <v>II A</v>
      </c>
      <c r="R13" s="256" t="s">
        <v>558</v>
      </c>
      <c r="S13" s="292" t="s">
        <v>864</v>
      </c>
      <c r="T13" s="92"/>
      <c r="U13" s="198">
        <v>11.5404</v>
      </c>
    </row>
    <row r="14" spans="1:22" ht="13.8">
      <c r="A14" s="251">
        <v>7</v>
      </c>
      <c r="B14" s="251"/>
      <c r="C14" s="252"/>
      <c r="D14" s="253" t="s">
        <v>857</v>
      </c>
      <c r="E14" s="254" t="s">
        <v>858</v>
      </c>
      <c r="F14" s="288" t="s">
        <v>859</v>
      </c>
      <c r="G14" s="256" t="s">
        <v>188</v>
      </c>
      <c r="H14" s="289" t="s">
        <v>88</v>
      </c>
      <c r="I14" s="256" t="s">
        <v>140</v>
      </c>
      <c r="J14" s="257" t="s">
        <v>23</v>
      </c>
      <c r="K14" s="290">
        <v>11.46</v>
      </c>
      <c r="L14" s="259">
        <v>-0.3</v>
      </c>
      <c r="M14" s="260" t="s">
        <v>854</v>
      </c>
      <c r="N14" s="291">
        <v>11.56</v>
      </c>
      <c r="O14" s="259">
        <v>0.4</v>
      </c>
      <c r="P14" s="260">
        <v>0.17699999999999999</v>
      </c>
      <c r="Q14" s="263" t="str">
        <f>IF(ISBLANK(K14),"",IF(K14&gt;13,"",IF(K14&lt;=10.28,"TSM",IF(K14&lt;=10.58,"SM",IF(K14&lt;=10.9,"KSM",IF(K14&lt;=11.35,"I A",IF(K14&lt;=12,"II A",IF(K14&lt;=13,"III A"))))))))</f>
        <v>II A</v>
      </c>
      <c r="R14" s="256" t="s">
        <v>166</v>
      </c>
      <c r="S14" s="292" t="s">
        <v>860</v>
      </c>
      <c r="T14" s="92"/>
    </row>
    <row r="15" spans="1:22" ht="13.8">
      <c r="A15" s="251">
        <v>8</v>
      </c>
      <c r="B15" s="251"/>
      <c r="C15" s="252"/>
      <c r="D15" s="253" t="s">
        <v>537</v>
      </c>
      <c r="E15" s="254" t="s">
        <v>852</v>
      </c>
      <c r="F15" s="288" t="s">
        <v>853</v>
      </c>
      <c r="G15" s="256" t="s">
        <v>369</v>
      </c>
      <c r="H15" s="289" t="s">
        <v>316</v>
      </c>
      <c r="I15" s="256" t="s">
        <v>317</v>
      </c>
      <c r="J15" s="257">
        <v>6</v>
      </c>
      <c r="K15" s="290">
        <v>11.45</v>
      </c>
      <c r="L15" s="259">
        <v>-0.3</v>
      </c>
      <c r="M15" s="260" t="s">
        <v>854</v>
      </c>
      <c r="N15" s="291">
        <v>14.47</v>
      </c>
      <c r="O15" s="259">
        <v>0.4</v>
      </c>
      <c r="P15" s="260">
        <v>0.15</v>
      </c>
      <c r="Q15" s="263" t="str">
        <f>IF(ISBLANK(K15),"",IF(K15&gt;13,"",IF(K15&lt;=10.28,"TSM",IF(K15&lt;=10.58,"SM",IF(K15&lt;=10.9,"KSM",IF(K15&lt;=11.35,"I A",IF(K15&lt;=12,"II A",IF(K15&lt;=13,"III A"))))))))</f>
        <v>II A</v>
      </c>
      <c r="R15" s="256" t="s">
        <v>370</v>
      </c>
      <c r="S15" s="292" t="s">
        <v>855</v>
      </c>
      <c r="T15" s="92"/>
    </row>
    <row r="16" spans="1:22" ht="13.8">
      <c r="A16" s="251">
        <v>9</v>
      </c>
      <c r="B16" s="251"/>
      <c r="C16" s="252"/>
      <c r="D16" s="253" t="s">
        <v>660</v>
      </c>
      <c r="E16" s="254" t="s">
        <v>661</v>
      </c>
      <c r="F16" s="288" t="s">
        <v>662</v>
      </c>
      <c r="G16" s="256" t="s">
        <v>655</v>
      </c>
      <c r="H16" s="289" t="s">
        <v>656</v>
      </c>
      <c r="I16" s="256"/>
      <c r="J16" s="257">
        <v>5</v>
      </c>
      <c r="K16" s="290">
        <v>11.55</v>
      </c>
      <c r="L16" s="259">
        <v>0.4</v>
      </c>
      <c r="M16" s="260">
        <v>0.16200000000000001</v>
      </c>
      <c r="N16" s="291"/>
      <c r="O16" s="259"/>
      <c r="P16" s="260"/>
      <c r="Q16" s="263" t="str">
        <f t="shared" ref="Q16:Q33" si="1">IF(ISBLANK(K16),"",IF(K16&gt;13,"",IF(K16&lt;=10.28,"TSM",IF(K16&lt;=10.58,"SM",IF(K16&lt;=10.9,"KSM",IF(K16&lt;=11.35,"I A",IF(K16&lt;=12,"II A",IF(K16&lt;=13,"III A"))))))))</f>
        <v>II A</v>
      </c>
      <c r="R16" s="256" t="s">
        <v>663</v>
      </c>
      <c r="S16" s="292" t="s">
        <v>923</v>
      </c>
      <c r="T16" s="92"/>
      <c r="U16" s="198">
        <v>11.5406</v>
      </c>
    </row>
    <row r="17" spans="1:20" ht="13.8">
      <c r="A17" s="251">
        <v>10</v>
      </c>
      <c r="B17" s="251"/>
      <c r="C17" s="252"/>
      <c r="D17" s="253" t="s">
        <v>882</v>
      </c>
      <c r="E17" s="254" t="s">
        <v>883</v>
      </c>
      <c r="F17" s="288" t="s">
        <v>884</v>
      </c>
      <c r="G17" s="256" t="s">
        <v>181</v>
      </c>
      <c r="H17" s="289" t="s">
        <v>67</v>
      </c>
      <c r="I17" s="256"/>
      <c r="J17" s="257">
        <v>4</v>
      </c>
      <c r="K17" s="290">
        <v>11.57</v>
      </c>
      <c r="L17" s="259">
        <v>0.4</v>
      </c>
      <c r="M17" s="260" t="s">
        <v>854</v>
      </c>
      <c r="N17" s="291"/>
      <c r="O17" s="259"/>
      <c r="P17" s="260"/>
      <c r="Q17" s="263" t="str">
        <f t="shared" si="1"/>
        <v>II A</v>
      </c>
      <c r="R17" s="256" t="s">
        <v>387</v>
      </c>
      <c r="S17" s="292" t="s">
        <v>885</v>
      </c>
      <c r="T17" s="92"/>
    </row>
    <row r="18" spans="1:20" ht="13.8">
      <c r="A18" s="251">
        <v>11</v>
      </c>
      <c r="B18" s="251"/>
      <c r="C18" s="252"/>
      <c r="D18" s="253" t="s">
        <v>924</v>
      </c>
      <c r="E18" s="254" t="s">
        <v>294</v>
      </c>
      <c r="F18" s="288" t="s">
        <v>925</v>
      </c>
      <c r="G18" s="256" t="s">
        <v>188</v>
      </c>
      <c r="H18" s="289" t="s">
        <v>88</v>
      </c>
      <c r="I18" s="256" t="s">
        <v>140</v>
      </c>
      <c r="J18" s="257" t="s">
        <v>23</v>
      </c>
      <c r="K18" s="290">
        <v>11.61</v>
      </c>
      <c r="L18" s="259">
        <v>0.4</v>
      </c>
      <c r="M18" s="260">
        <v>0.183</v>
      </c>
      <c r="N18" s="291"/>
      <c r="O18" s="259"/>
      <c r="P18" s="260"/>
      <c r="Q18" s="263" t="str">
        <f t="shared" si="1"/>
        <v>II A</v>
      </c>
      <c r="R18" s="256" t="s">
        <v>926</v>
      </c>
      <c r="S18" s="292" t="s">
        <v>927</v>
      </c>
      <c r="T18" s="92"/>
    </row>
    <row r="19" spans="1:20" ht="13.8">
      <c r="A19" s="251">
        <v>12</v>
      </c>
      <c r="B19" s="251"/>
      <c r="C19" s="252"/>
      <c r="D19" s="253" t="s">
        <v>886</v>
      </c>
      <c r="E19" s="254" t="s">
        <v>887</v>
      </c>
      <c r="F19" s="288" t="s">
        <v>888</v>
      </c>
      <c r="G19" s="256" t="s">
        <v>188</v>
      </c>
      <c r="H19" s="289" t="s">
        <v>88</v>
      </c>
      <c r="I19" s="256" t="s">
        <v>89</v>
      </c>
      <c r="J19" s="257" t="s">
        <v>23</v>
      </c>
      <c r="K19" s="290">
        <v>11.63</v>
      </c>
      <c r="L19" s="259">
        <v>0.4</v>
      </c>
      <c r="M19" s="260">
        <v>0.16300000000000001</v>
      </c>
      <c r="N19" s="291"/>
      <c r="O19" s="259"/>
      <c r="P19" s="260"/>
      <c r="Q19" s="263" t="str">
        <f t="shared" si="1"/>
        <v>II A</v>
      </c>
      <c r="R19" s="256" t="s">
        <v>90</v>
      </c>
      <c r="S19" s="292" t="s">
        <v>889</v>
      </c>
      <c r="T19" s="92"/>
    </row>
    <row r="20" spans="1:20" ht="13.8">
      <c r="A20" s="251">
        <v>13</v>
      </c>
      <c r="B20" s="251"/>
      <c r="C20" s="252"/>
      <c r="D20" s="253" t="s">
        <v>890</v>
      </c>
      <c r="E20" s="254" t="s">
        <v>891</v>
      </c>
      <c r="F20" s="288" t="s">
        <v>892</v>
      </c>
      <c r="G20" s="256" t="s">
        <v>192</v>
      </c>
      <c r="H20" s="289" t="s">
        <v>191</v>
      </c>
      <c r="I20" s="256" t="s">
        <v>190</v>
      </c>
      <c r="J20" s="257">
        <v>3</v>
      </c>
      <c r="K20" s="290">
        <v>11.94</v>
      </c>
      <c r="L20" s="259">
        <v>0.4</v>
      </c>
      <c r="M20" s="260">
        <v>0.188</v>
      </c>
      <c r="N20" s="291"/>
      <c r="O20" s="259"/>
      <c r="P20" s="260"/>
      <c r="Q20" s="263" t="str">
        <f t="shared" si="1"/>
        <v>II A</v>
      </c>
      <c r="R20" s="256" t="s">
        <v>189</v>
      </c>
      <c r="S20" s="292" t="s">
        <v>893</v>
      </c>
      <c r="T20" s="92"/>
    </row>
    <row r="21" spans="1:20" ht="13.8">
      <c r="A21" s="251">
        <v>14</v>
      </c>
      <c r="B21" s="251"/>
      <c r="C21" s="252"/>
      <c r="D21" s="253" t="s">
        <v>560</v>
      </c>
      <c r="E21" s="254" t="s">
        <v>907</v>
      </c>
      <c r="F21" s="288" t="s">
        <v>908</v>
      </c>
      <c r="G21" s="256" t="s">
        <v>453</v>
      </c>
      <c r="H21" s="289" t="s">
        <v>454</v>
      </c>
      <c r="I21" s="256" t="s">
        <v>455</v>
      </c>
      <c r="J21" s="257">
        <v>2</v>
      </c>
      <c r="K21" s="290">
        <v>11.99</v>
      </c>
      <c r="L21" s="259">
        <v>-0.3</v>
      </c>
      <c r="M21" s="260" t="s">
        <v>854</v>
      </c>
      <c r="N21" s="291"/>
      <c r="O21" s="259"/>
      <c r="P21" s="260"/>
      <c r="Q21" s="263" t="str">
        <f t="shared" si="1"/>
        <v>II A</v>
      </c>
      <c r="R21" s="256" t="s">
        <v>558</v>
      </c>
      <c r="S21" s="292" t="s">
        <v>909</v>
      </c>
      <c r="T21" s="92"/>
    </row>
    <row r="22" spans="1:20" ht="13.8">
      <c r="A22" s="251">
        <v>15</v>
      </c>
      <c r="B22" s="251"/>
      <c r="C22" s="252"/>
      <c r="D22" s="253" t="s">
        <v>744</v>
      </c>
      <c r="E22" s="254" t="s">
        <v>745</v>
      </c>
      <c r="F22" s="288" t="s">
        <v>171</v>
      </c>
      <c r="G22" s="256" t="s">
        <v>224</v>
      </c>
      <c r="H22" s="289" t="s">
        <v>223</v>
      </c>
      <c r="I22" s="256" t="s">
        <v>222</v>
      </c>
      <c r="J22" s="257">
        <v>1</v>
      </c>
      <c r="K22" s="290">
        <v>12.03</v>
      </c>
      <c r="L22" s="259">
        <v>0.4</v>
      </c>
      <c r="M22" s="260">
        <v>0.17399999999999999</v>
      </c>
      <c r="N22" s="291"/>
      <c r="O22" s="259"/>
      <c r="P22" s="260"/>
      <c r="Q22" s="263" t="str">
        <f t="shared" si="1"/>
        <v>III A</v>
      </c>
      <c r="R22" s="256" t="s">
        <v>928</v>
      </c>
      <c r="S22" s="292" t="s">
        <v>929</v>
      </c>
      <c r="T22" s="92"/>
    </row>
    <row r="23" spans="1:20" ht="13.8">
      <c r="A23" s="251">
        <v>16</v>
      </c>
      <c r="B23" s="251"/>
      <c r="C23" s="252"/>
      <c r="D23" s="253" t="s">
        <v>548</v>
      </c>
      <c r="E23" s="254" t="s">
        <v>894</v>
      </c>
      <c r="F23" s="288" t="s">
        <v>895</v>
      </c>
      <c r="G23" s="256" t="s">
        <v>655</v>
      </c>
      <c r="H23" s="289" t="s">
        <v>656</v>
      </c>
      <c r="I23" s="256"/>
      <c r="J23" s="257"/>
      <c r="K23" s="290">
        <v>12.11</v>
      </c>
      <c r="L23" s="259">
        <v>0.4</v>
      </c>
      <c r="M23" s="260" t="s">
        <v>854</v>
      </c>
      <c r="N23" s="291"/>
      <c r="O23" s="259"/>
      <c r="P23" s="260"/>
      <c r="Q23" s="263" t="str">
        <f t="shared" si="1"/>
        <v>III A</v>
      </c>
      <c r="R23" s="256" t="s">
        <v>663</v>
      </c>
      <c r="S23" s="292" t="s">
        <v>896</v>
      </c>
      <c r="T23" s="92"/>
    </row>
    <row r="24" spans="1:20" ht="13.8">
      <c r="A24" s="251">
        <v>16</v>
      </c>
      <c r="B24" s="251"/>
      <c r="C24" s="252"/>
      <c r="D24" s="253" t="s">
        <v>910</v>
      </c>
      <c r="E24" s="254" t="s">
        <v>911</v>
      </c>
      <c r="F24" s="288" t="s">
        <v>912</v>
      </c>
      <c r="G24" s="256" t="s">
        <v>114</v>
      </c>
      <c r="H24" s="289" t="s">
        <v>67</v>
      </c>
      <c r="I24" s="256"/>
      <c r="J24" s="257" t="s">
        <v>23</v>
      </c>
      <c r="K24" s="290">
        <v>12.11</v>
      </c>
      <c r="L24" s="259">
        <v>-0.3</v>
      </c>
      <c r="M24" s="260" t="s">
        <v>854</v>
      </c>
      <c r="N24" s="291"/>
      <c r="O24" s="259"/>
      <c r="P24" s="260"/>
      <c r="Q24" s="263" t="str">
        <f t="shared" si="1"/>
        <v>III A</v>
      </c>
      <c r="R24" s="256" t="s">
        <v>416</v>
      </c>
      <c r="S24" s="292" t="s">
        <v>913</v>
      </c>
      <c r="T24" s="92"/>
    </row>
    <row r="25" spans="1:20" ht="13.8">
      <c r="A25" s="251">
        <v>18</v>
      </c>
      <c r="B25" s="251"/>
      <c r="C25" s="252"/>
      <c r="D25" s="253" t="s">
        <v>866</v>
      </c>
      <c r="E25" s="254" t="s">
        <v>867</v>
      </c>
      <c r="F25" s="288" t="s">
        <v>868</v>
      </c>
      <c r="G25" s="256" t="s">
        <v>453</v>
      </c>
      <c r="H25" s="289" t="s">
        <v>454</v>
      </c>
      <c r="I25" s="256" t="s">
        <v>455</v>
      </c>
      <c r="J25" s="257"/>
      <c r="K25" s="290">
        <v>12.16</v>
      </c>
      <c r="L25" s="259">
        <v>-0.3</v>
      </c>
      <c r="M25" s="260" t="s">
        <v>854</v>
      </c>
      <c r="N25" s="291"/>
      <c r="O25" s="259"/>
      <c r="P25" s="260"/>
      <c r="Q25" s="263" t="str">
        <f t="shared" si="1"/>
        <v>III A</v>
      </c>
      <c r="R25" s="256" t="s">
        <v>558</v>
      </c>
      <c r="S25" s="292" t="s">
        <v>869</v>
      </c>
      <c r="T25" s="92"/>
    </row>
    <row r="26" spans="1:20" ht="13.8">
      <c r="A26" s="251">
        <v>19</v>
      </c>
      <c r="B26" s="251"/>
      <c r="C26" s="252"/>
      <c r="D26" s="253" t="s">
        <v>871</v>
      </c>
      <c r="E26" s="254" t="s">
        <v>872</v>
      </c>
      <c r="F26" s="288" t="s">
        <v>873</v>
      </c>
      <c r="G26" s="256" t="s">
        <v>145</v>
      </c>
      <c r="H26" s="289" t="s">
        <v>22</v>
      </c>
      <c r="I26" s="256"/>
      <c r="J26" s="257"/>
      <c r="K26" s="290">
        <v>12.18</v>
      </c>
      <c r="L26" s="259">
        <v>-0.3</v>
      </c>
      <c r="M26" s="260">
        <v>0.159</v>
      </c>
      <c r="N26" s="291"/>
      <c r="O26" s="259"/>
      <c r="P26" s="260"/>
      <c r="Q26" s="263" t="str">
        <f t="shared" si="1"/>
        <v>III A</v>
      </c>
      <c r="R26" s="256" t="s">
        <v>874</v>
      </c>
      <c r="S26" s="292" t="s">
        <v>875</v>
      </c>
      <c r="T26" s="92"/>
    </row>
    <row r="27" spans="1:20" ht="13.8">
      <c r="A27" s="251">
        <v>20</v>
      </c>
      <c r="B27" s="251"/>
      <c r="C27" s="252"/>
      <c r="D27" s="253" t="s">
        <v>914</v>
      </c>
      <c r="E27" s="254" t="s">
        <v>915</v>
      </c>
      <c r="F27" s="288" t="s">
        <v>916</v>
      </c>
      <c r="G27" s="256" t="s">
        <v>35</v>
      </c>
      <c r="H27" s="289" t="s">
        <v>36</v>
      </c>
      <c r="I27" s="256" t="s">
        <v>37</v>
      </c>
      <c r="J27" s="257"/>
      <c r="K27" s="290">
        <v>12.37</v>
      </c>
      <c r="L27" s="259">
        <v>-0.3</v>
      </c>
      <c r="M27" s="260">
        <v>0.2</v>
      </c>
      <c r="N27" s="291"/>
      <c r="O27" s="259"/>
      <c r="P27" s="260"/>
      <c r="Q27" s="263" t="str">
        <f t="shared" si="1"/>
        <v>III A</v>
      </c>
      <c r="R27" s="256" t="s">
        <v>38</v>
      </c>
      <c r="S27" s="292" t="s">
        <v>167</v>
      </c>
      <c r="T27" s="92"/>
    </row>
    <row r="28" spans="1:20" ht="13.8">
      <c r="A28" s="251">
        <v>21</v>
      </c>
      <c r="B28" s="251"/>
      <c r="C28" s="252"/>
      <c r="D28" s="253" t="s">
        <v>930</v>
      </c>
      <c r="E28" s="254" t="s">
        <v>931</v>
      </c>
      <c r="F28" s="288" t="s">
        <v>932</v>
      </c>
      <c r="G28" s="256" t="s">
        <v>35</v>
      </c>
      <c r="H28" s="289" t="s">
        <v>36</v>
      </c>
      <c r="I28" s="256" t="s">
        <v>197</v>
      </c>
      <c r="J28" s="257"/>
      <c r="K28" s="290">
        <v>12.41</v>
      </c>
      <c r="L28" s="259">
        <v>0.4</v>
      </c>
      <c r="M28" s="260">
        <v>0.19400000000000001</v>
      </c>
      <c r="N28" s="291"/>
      <c r="O28" s="259"/>
      <c r="P28" s="260"/>
      <c r="Q28" s="263" t="str">
        <f t="shared" si="1"/>
        <v>III A</v>
      </c>
      <c r="R28" s="256" t="s">
        <v>350</v>
      </c>
      <c r="S28" s="292" t="s">
        <v>167</v>
      </c>
      <c r="T28" s="92"/>
    </row>
    <row r="29" spans="1:20" ht="13.8">
      <c r="A29" s="251">
        <v>22</v>
      </c>
      <c r="B29" s="251"/>
      <c r="C29" s="252"/>
      <c r="D29" s="253" t="s">
        <v>457</v>
      </c>
      <c r="E29" s="254" t="s">
        <v>917</v>
      </c>
      <c r="F29" s="288" t="s">
        <v>918</v>
      </c>
      <c r="G29" s="256" t="s">
        <v>102</v>
      </c>
      <c r="H29" s="289"/>
      <c r="I29" s="256" t="s">
        <v>146</v>
      </c>
      <c r="J29" s="257" t="s">
        <v>23</v>
      </c>
      <c r="K29" s="290">
        <v>12.42</v>
      </c>
      <c r="L29" s="259">
        <v>-0.3</v>
      </c>
      <c r="M29" s="260">
        <v>0.154</v>
      </c>
      <c r="N29" s="291"/>
      <c r="O29" s="259"/>
      <c r="P29" s="260"/>
      <c r="Q29" s="263" t="str">
        <f t="shared" si="1"/>
        <v>III A</v>
      </c>
      <c r="R29" s="256" t="s">
        <v>919</v>
      </c>
      <c r="S29" s="292" t="s">
        <v>920</v>
      </c>
      <c r="T29" s="92"/>
    </row>
    <row r="30" spans="1:20" ht="13.8">
      <c r="A30" s="251">
        <v>23</v>
      </c>
      <c r="B30" s="251"/>
      <c r="C30" s="252"/>
      <c r="D30" s="253" t="s">
        <v>471</v>
      </c>
      <c r="E30" s="254" t="s">
        <v>564</v>
      </c>
      <c r="F30" s="288" t="s">
        <v>826</v>
      </c>
      <c r="G30" s="256" t="s">
        <v>50</v>
      </c>
      <c r="H30" s="289" t="s">
        <v>51</v>
      </c>
      <c r="I30" s="256" t="s">
        <v>52</v>
      </c>
      <c r="J30" s="257"/>
      <c r="K30" s="290">
        <v>12.49</v>
      </c>
      <c r="L30" s="259">
        <v>0.4</v>
      </c>
      <c r="M30" s="260">
        <v>0.186</v>
      </c>
      <c r="N30" s="291"/>
      <c r="O30" s="259"/>
      <c r="P30" s="260"/>
      <c r="Q30" s="263" t="str">
        <f t="shared" si="1"/>
        <v>III A</v>
      </c>
      <c r="R30" s="256" t="s">
        <v>566</v>
      </c>
      <c r="S30" s="292" t="s">
        <v>167</v>
      </c>
      <c r="T30" s="264" t="s">
        <v>933</v>
      </c>
    </row>
    <row r="31" spans="1:20" ht="13.8">
      <c r="A31" s="251">
        <v>24</v>
      </c>
      <c r="B31" s="251"/>
      <c r="C31" s="252"/>
      <c r="D31" s="253" t="s">
        <v>515</v>
      </c>
      <c r="E31" s="254" t="s">
        <v>877</v>
      </c>
      <c r="F31" s="288" t="s">
        <v>878</v>
      </c>
      <c r="G31" s="256" t="s">
        <v>181</v>
      </c>
      <c r="H31" s="289" t="s">
        <v>67</v>
      </c>
      <c r="I31" s="256"/>
      <c r="J31" s="257"/>
      <c r="K31" s="290">
        <v>12.51</v>
      </c>
      <c r="L31" s="259">
        <v>-0.3</v>
      </c>
      <c r="M31" s="260" t="s">
        <v>854</v>
      </c>
      <c r="N31" s="291"/>
      <c r="O31" s="259"/>
      <c r="P31" s="260"/>
      <c r="Q31" s="263" t="str">
        <f t="shared" si="1"/>
        <v>III A</v>
      </c>
      <c r="R31" s="256" t="s">
        <v>208</v>
      </c>
      <c r="S31" s="292" t="s">
        <v>167</v>
      </c>
      <c r="T31" s="92"/>
    </row>
    <row r="32" spans="1:20" ht="13.8">
      <c r="A32" s="251">
        <v>25</v>
      </c>
      <c r="B32" s="251"/>
      <c r="C32" s="252"/>
      <c r="D32" s="253" t="s">
        <v>934</v>
      </c>
      <c r="E32" s="254" t="s">
        <v>935</v>
      </c>
      <c r="F32" s="288" t="s">
        <v>936</v>
      </c>
      <c r="G32" s="256" t="s">
        <v>453</v>
      </c>
      <c r="H32" s="289" t="s">
        <v>454</v>
      </c>
      <c r="I32" s="256" t="s">
        <v>455</v>
      </c>
      <c r="J32" s="257"/>
      <c r="K32" s="290">
        <v>12.74</v>
      </c>
      <c r="L32" s="259">
        <v>0.4</v>
      </c>
      <c r="M32" s="260">
        <v>0.20300000000000001</v>
      </c>
      <c r="N32" s="291"/>
      <c r="O32" s="259"/>
      <c r="P32" s="260"/>
      <c r="Q32" s="263" t="str">
        <f t="shared" si="1"/>
        <v>III A</v>
      </c>
      <c r="R32" s="256" t="s">
        <v>817</v>
      </c>
      <c r="S32" s="292" t="s">
        <v>937</v>
      </c>
      <c r="T32" s="92"/>
    </row>
    <row r="33" spans="1:20" ht="13.8">
      <c r="A33" s="251">
        <v>26</v>
      </c>
      <c r="B33" s="251"/>
      <c r="C33" s="252"/>
      <c r="D33" s="253" t="s">
        <v>897</v>
      </c>
      <c r="E33" s="254" t="s">
        <v>898</v>
      </c>
      <c r="F33" s="288" t="s">
        <v>791</v>
      </c>
      <c r="G33" s="256" t="s">
        <v>453</v>
      </c>
      <c r="H33" s="289" t="s">
        <v>454</v>
      </c>
      <c r="I33" s="256" t="s">
        <v>455</v>
      </c>
      <c r="J33" s="257"/>
      <c r="K33" s="290">
        <v>13.46</v>
      </c>
      <c r="L33" s="259">
        <v>0.4</v>
      </c>
      <c r="M33" s="260" t="s">
        <v>854</v>
      </c>
      <c r="N33" s="291"/>
      <c r="O33" s="259"/>
      <c r="P33" s="260"/>
      <c r="Q33" s="263" t="str">
        <f t="shared" si="1"/>
        <v/>
      </c>
      <c r="R33" s="256" t="s">
        <v>558</v>
      </c>
      <c r="S33" s="292" t="s">
        <v>167</v>
      </c>
      <c r="T33" s="92"/>
    </row>
  </sheetData>
  <sortState ref="A10:W15">
    <sortCondition ref="N10:N15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Normal="100" workbookViewId="0">
      <selection activeCell="A3" sqref="A3"/>
    </sheetView>
  </sheetViews>
  <sheetFormatPr defaultColWidth="8.88671875" defaultRowHeight="13.2"/>
  <cols>
    <col min="1" max="1" width="5.109375" style="96" customWidth="1"/>
    <col min="2" max="2" width="4.33203125" style="9" hidden="1" customWidth="1"/>
    <col min="3" max="3" width="4.33203125" style="96" hidden="1" customWidth="1"/>
    <col min="4" max="4" width="9.44140625" style="95" customWidth="1"/>
    <col min="5" max="5" width="16.33203125" style="90" customWidth="1"/>
    <col min="6" max="6" width="9.33203125" style="94" customWidth="1"/>
    <col min="7" max="7" width="8.44140625" style="90" customWidth="1"/>
    <col min="8" max="8" width="7.44140625" style="90" customWidth="1"/>
    <col min="9" max="9" width="11.44140625" style="90" customWidth="1"/>
    <col min="10" max="10" width="5.44140625" style="92" customWidth="1"/>
    <col min="11" max="11" width="7.44140625" style="93" customWidth="1"/>
    <col min="12" max="12" width="4" style="93" customWidth="1"/>
    <col min="13" max="13" width="5.44140625" style="93" customWidth="1"/>
    <col min="14" max="14" width="6" style="93" hidden="1" customWidth="1"/>
    <col min="15" max="15" width="4" style="93" hidden="1" customWidth="1"/>
    <col min="16" max="16" width="4.6640625" style="93" hidden="1" customWidth="1"/>
    <col min="17" max="17" width="4.44140625" style="92" customWidth="1"/>
    <col min="18" max="18" width="24.5546875" style="90" customWidth="1"/>
    <col min="19" max="19" width="4" style="469" hidden="1" customWidth="1"/>
    <col min="20" max="20" width="2" style="90" hidden="1" customWidth="1"/>
    <col min="21" max="21" width="2.88671875" style="90" hidden="1" customWidth="1"/>
    <col min="22" max="22" width="4.44140625" style="90" customWidth="1"/>
    <col min="23" max="16384" width="8.88671875" style="90"/>
  </cols>
  <sheetData>
    <row r="1" spans="1:20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92"/>
      <c r="S1" s="469"/>
    </row>
    <row r="2" spans="1:20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473"/>
    </row>
    <row r="3" spans="1:20" ht="15" customHeight="1">
      <c r="A3" s="125"/>
      <c r="C3" s="125"/>
      <c r="R3" s="16" t="s">
        <v>1092</v>
      </c>
    </row>
    <row r="4" spans="1:20" ht="15.75" customHeight="1">
      <c r="B4" s="11"/>
      <c r="D4" s="124" t="s">
        <v>1312</v>
      </c>
      <c r="F4" s="123"/>
      <c r="I4" s="141">
        <v>1.1574074074074073E-5</v>
      </c>
      <c r="R4" s="122"/>
    </row>
    <row r="5" spans="1:20" ht="3.75" customHeight="1">
      <c r="B5" s="11"/>
    </row>
    <row r="6" spans="1:20" ht="13.8" thickBot="1">
      <c r="C6" s="121"/>
      <c r="D6" s="120"/>
      <c r="E6" s="119">
        <v>1</v>
      </c>
      <c r="F6" s="118" t="s">
        <v>261</v>
      </c>
      <c r="G6" s="117">
        <v>5</v>
      </c>
      <c r="H6" s="116"/>
    </row>
    <row r="7" spans="1:20" s="106" customFormat="1" ht="25.5" customHeight="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6" t="s">
        <v>258</v>
      </c>
      <c r="L7" s="246" t="s">
        <v>589</v>
      </c>
      <c r="M7" s="246" t="s">
        <v>354</v>
      </c>
      <c r="N7" s="246" t="s">
        <v>1313</v>
      </c>
      <c r="O7" s="246" t="s">
        <v>589</v>
      </c>
      <c r="P7" s="246" t="s">
        <v>354</v>
      </c>
      <c r="Q7" s="247" t="s">
        <v>12</v>
      </c>
      <c r="R7" s="248" t="s">
        <v>13</v>
      </c>
      <c r="S7" s="475"/>
      <c r="T7" s="465"/>
    </row>
    <row r="8" spans="1:20" ht="13.95" customHeight="1">
      <c r="A8" s="251">
        <v>1</v>
      </c>
      <c r="B8" s="251"/>
      <c r="C8" s="252"/>
      <c r="D8" s="253" t="s">
        <v>794</v>
      </c>
      <c r="E8" s="254" t="s">
        <v>795</v>
      </c>
      <c r="F8" s="270" t="s">
        <v>796</v>
      </c>
      <c r="G8" s="256" t="s">
        <v>95</v>
      </c>
      <c r="H8" s="256" t="s">
        <v>67</v>
      </c>
      <c r="I8" s="256"/>
      <c r="J8" s="365"/>
      <c r="K8" s="476">
        <v>25.43</v>
      </c>
      <c r="L8" s="234">
        <v>-0.9</v>
      </c>
      <c r="M8" s="262">
        <v>0.19500000000000001</v>
      </c>
      <c r="N8" s="261"/>
      <c r="O8" s="234"/>
      <c r="P8" s="262"/>
      <c r="Q8" s="263" t="str">
        <f t="shared" ref="Q8:Q13" si="0">IF(ISBLANK(K8),"",IF(K8&gt;31.24,"",IF(K8&lt;=23.3,"TSM",IF(K8&lt;=24.24,"SM",IF(K8&lt;=25.45,"KSM",IF(K8&lt;=26.85,"I A",IF(K8&lt;=28.74,"II A",IF(K8&lt;=31.24,"III A"))))))))</f>
        <v>KSM</v>
      </c>
      <c r="R8" s="256" t="s">
        <v>797</v>
      </c>
      <c r="S8" s="92" t="s">
        <v>1314</v>
      </c>
      <c r="T8" s="470"/>
    </row>
    <row r="9" spans="1:20" ht="13.95" customHeight="1">
      <c r="A9" s="251">
        <v>2</v>
      </c>
      <c r="B9" s="251"/>
      <c r="C9" s="252"/>
      <c r="D9" s="253" t="s">
        <v>32</v>
      </c>
      <c r="E9" s="254" t="s">
        <v>1009</v>
      </c>
      <c r="F9" s="270" t="s">
        <v>1010</v>
      </c>
      <c r="G9" s="256" t="s">
        <v>192</v>
      </c>
      <c r="H9" s="256" t="s">
        <v>191</v>
      </c>
      <c r="I9" s="256" t="s">
        <v>190</v>
      </c>
      <c r="J9" s="365"/>
      <c r="K9" s="476">
        <v>26.77</v>
      </c>
      <c r="L9" s="234">
        <v>-0.9</v>
      </c>
      <c r="M9" s="262">
        <v>0.26500000000000001</v>
      </c>
      <c r="N9" s="261"/>
      <c r="O9" s="234"/>
      <c r="P9" s="262"/>
      <c r="Q9" s="263" t="str">
        <f t="shared" si="0"/>
        <v>I A</v>
      </c>
      <c r="R9" s="256" t="s">
        <v>189</v>
      </c>
      <c r="S9" s="92" t="s">
        <v>167</v>
      </c>
      <c r="T9" s="470" t="s">
        <v>1315</v>
      </c>
    </row>
    <row r="10" spans="1:20" ht="13.95" customHeight="1">
      <c r="A10" s="251">
        <v>3</v>
      </c>
      <c r="B10" s="251"/>
      <c r="C10" s="252"/>
      <c r="D10" s="253" t="s">
        <v>1316</v>
      </c>
      <c r="E10" s="254" t="s">
        <v>1317</v>
      </c>
      <c r="F10" s="270" t="s">
        <v>1318</v>
      </c>
      <c r="G10" s="256" t="s">
        <v>114</v>
      </c>
      <c r="H10" s="256" t="s">
        <v>67</v>
      </c>
      <c r="I10" s="256"/>
      <c r="J10" s="365" t="s">
        <v>23</v>
      </c>
      <c r="K10" s="476">
        <v>28.24</v>
      </c>
      <c r="L10" s="234">
        <v>-0.9</v>
      </c>
      <c r="M10" s="262">
        <v>0.13</v>
      </c>
      <c r="N10" s="261"/>
      <c r="O10" s="234"/>
      <c r="P10" s="262"/>
      <c r="Q10" s="263" t="str">
        <f t="shared" si="0"/>
        <v>II A</v>
      </c>
      <c r="R10" s="256" t="s">
        <v>438</v>
      </c>
      <c r="S10" s="92" t="s">
        <v>1319</v>
      </c>
      <c r="T10" s="470"/>
    </row>
    <row r="11" spans="1:20" ht="13.95" customHeight="1">
      <c r="A11" s="251">
        <v>4</v>
      </c>
      <c r="B11" s="251"/>
      <c r="C11" s="252"/>
      <c r="D11" s="253" t="s">
        <v>362</v>
      </c>
      <c r="E11" s="254" t="s">
        <v>363</v>
      </c>
      <c r="F11" s="270" t="s">
        <v>364</v>
      </c>
      <c r="G11" s="256" t="s">
        <v>139</v>
      </c>
      <c r="H11" s="256" t="s">
        <v>88</v>
      </c>
      <c r="I11" s="256" t="s">
        <v>250</v>
      </c>
      <c r="J11" s="365"/>
      <c r="K11" s="476">
        <v>29.32</v>
      </c>
      <c r="L11" s="234">
        <v>-0.9</v>
      </c>
      <c r="M11" s="262">
        <v>0.39800000000000002</v>
      </c>
      <c r="N11" s="261"/>
      <c r="O11" s="234"/>
      <c r="P11" s="262"/>
      <c r="Q11" s="263" t="str">
        <f t="shared" si="0"/>
        <v>III A</v>
      </c>
      <c r="R11" s="256" t="s">
        <v>365</v>
      </c>
      <c r="S11" s="92" t="s">
        <v>167</v>
      </c>
      <c r="T11" s="470" t="s">
        <v>1320</v>
      </c>
    </row>
    <row r="12" spans="1:20" ht="13.95" customHeight="1">
      <c r="A12" s="251">
        <v>5</v>
      </c>
      <c r="B12" s="251"/>
      <c r="C12" s="252"/>
      <c r="D12" s="253" t="s">
        <v>614</v>
      </c>
      <c r="E12" s="254" t="s">
        <v>615</v>
      </c>
      <c r="F12" s="270" t="s">
        <v>616</v>
      </c>
      <c r="G12" s="256" t="s">
        <v>188</v>
      </c>
      <c r="H12" s="256" t="s">
        <v>88</v>
      </c>
      <c r="I12" s="256" t="s">
        <v>89</v>
      </c>
      <c r="J12" s="365" t="s">
        <v>23</v>
      </c>
      <c r="K12" s="476">
        <v>30.39</v>
      </c>
      <c r="L12" s="234">
        <v>-0.9</v>
      </c>
      <c r="M12" s="262">
        <v>0.11</v>
      </c>
      <c r="N12" s="261"/>
      <c r="O12" s="234"/>
      <c r="P12" s="262"/>
      <c r="Q12" s="263" t="str">
        <f t="shared" si="0"/>
        <v>III A</v>
      </c>
      <c r="R12" s="256" t="s">
        <v>90</v>
      </c>
      <c r="S12" s="92" t="s">
        <v>1321</v>
      </c>
      <c r="T12" s="470"/>
    </row>
    <row r="13" spans="1:20" ht="13.95" customHeight="1">
      <c r="A13" s="251"/>
      <c r="B13" s="251"/>
      <c r="C13" s="252"/>
      <c r="D13" s="253" t="s">
        <v>595</v>
      </c>
      <c r="E13" s="254" t="s">
        <v>819</v>
      </c>
      <c r="F13" s="270" t="s">
        <v>820</v>
      </c>
      <c r="G13" s="256" t="s">
        <v>821</v>
      </c>
      <c r="H13" s="256" t="s">
        <v>198</v>
      </c>
      <c r="I13" s="256" t="s">
        <v>197</v>
      </c>
      <c r="J13" s="365"/>
      <c r="K13" s="476" t="s">
        <v>303</v>
      </c>
      <c r="L13" s="234"/>
      <c r="M13" s="262"/>
      <c r="N13" s="261"/>
      <c r="O13" s="234"/>
      <c r="P13" s="262"/>
      <c r="Q13" s="263" t="str">
        <f t="shared" si="0"/>
        <v/>
      </c>
      <c r="R13" s="256" t="s">
        <v>822</v>
      </c>
      <c r="S13" s="92" t="s">
        <v>167</v>
      </c>
      <c r="T13" s="470" t="s">
        <v>1322</v>
      </c>
    </row>
    <row r="14" spans="1:20" ht="5.25" customHeight="1">
      <c r="T14" s="470"/>
    </row>
    <row r="15" spans="1:20" ht="13.8" thickBot="1">
      <c r="C15" s="121"/>
      <c r="D15" s="120"/>
      <c r="E15" s="119">
        <v>2</v>
      </c>
      <c r="F15" s="118" t="s">
        <v>261</v>
      </c>
      <c r="G15" s="117">
        <v>5</v>
      </c>
      <c r="H15" s="116"/>
    </row>
    <row r="16" spans="1:20" s="106" customFormat="1" ht="25.5" customHeight="1" thickBot="1">
      <c r="A16" s="241" t="s">
        <v>60</v>
      </c>
      <c r="B16" s="205" t="s">
        <v>16</v>
      </c>
      <c r="C16" s="319" t="s">
        <v>2</v>
      </c>
      <c r="D16" s="243" t="s">
        <v>3</v>
      </c>
      <c r="E16" s="244" t="s">
        <v>4</v>
      </c>
      <c r="F16" s="245" t="s">
        <v>5</v>
      </c>
      <c r="G16" s="246" t="s">
        <v>6</v>
      </c>
      <c r="H16" s="246" t="s">
        <v>761</v>
      </c>
      <c r="I16" s="246" t="s">
        <v>8</v>
      </c>
      <c r="J16" s="245" t="s">
        <v>9</v>
      </c>
      <c r="K16" s="246" t="s">
        <v>258</v>
      </c>
      <c r="L16" s="246" t="s">
        <v>589</v>
      </c>
      <c r="M16" s="246" t="s">
        <v>354</v>
      </c>
      <c r="N16" s="246" t="s">
        <v>1313</v>
      </c>
      <c r="O16" s="246" t="s">
        <v>589</v>
      </c>
      <c r="P16" s="246" t="s">
        <v>354</v>
      </c>
      <c r="Q16" s="247" t="s">
        <v>12</v>
      </c>
      <c r="R16" s="248" t="s">
        <v>13</v>
      </c>
      <c r="S16" s="475"/>
      <c r="T16" s="465"/>
    </row>
    <row r="17" spans="1:20" ht="13.95" customHeight="1">
      <c r="A17" s="251">
        <v>1</v>
      </c>
      <c r="B17" s="251"/>
      <c r="C17" s="252"/>
      <c r="D17" s="253" t="s">
        <v>399</v>
      </c>
      <c r="E17" s="254" t="s">
        <v>400</v>
      </c>
      <c r="F17" s="270" t="s">
        <v>401</v>
      </c>
      <c r="G17" s="256" t="s">
        <v>145</v>
      </c>
      <c r="H17" s="256" t="s">
        <v>22</v>
      </c>
      <c r="I17" s="256"/>
      <c r="J17" s="365"/>
      <c r="K17" s="476">
        <v>26.12</v>
      </c>
      <c r="L17" s="234">
        <v>1.4</v>
      </c>
      <c r="M17" s="262">
        <v>0.182</v>
      </c>
      <c r="N17" s="261"/>
      <c r="O17" s="234"/>
      <c r="P17" s="262"/>
      <c r="Q17" s="263" t="str">
        <f t="shared" ref="Q17:Q22" si="1">IF(ISBLANK(K17),"",IF(K17&gt;31.24,"",IF(K17&lt;=23.3,"TSM",IF(K17&lt;=24.24,"SM",IF(K17&lt;=25.45,"KSM",IF(K17&lt;=26.85,"I A",IF(K17&lt;=28.74,"II A",IF(K17&lt;=31.24,"III A"))))))))</f>
        <v>I A</v>
      </c>
      <c r="R17" s="256" t="s">
        <v>402</v>
      </c>
      <c r="S17" s="92" t="s">
        <v>1323</v>
      </c>
      <c r="T17" s="470"/>
    </row>
    <row r="18" spans="1:20" ht="13.95" customHeight="1">
      <c r="A18" s="251">
        <v>2</v>
      </c>
      <c r="B18" s="251"/>
      <c r="C18" s="252"/>
      <c r="D18" s="253" t="s">
        <v>769</v>
      </c>
      <c r="E18" s="254" t="s">
        <v>770</v>
      </c>
      <c r="F18" s="270" t="s">
        <v>612</v>
      </c>
      <c r="G18" s="256" t="s">
        <v>35</v>
      </c>
      <c r="H18" s="256" t="s">
        <v>36</v>
      </c>
      <c r="I18" s="256" t="s">
        <v>197</v>
      </c>
      <c r="J18" s="365"/>
      <c r="K18" s="476">
        <v>26.33</v>
      </c>
      <c r="L18" s="234">
        <v>1.4</v>
      </c>
      <c r="M18" s="262">
        <v>0.23799999999999999</v>
      </c>
      <c r="N18" s="261"/>
      <c r="O18" s="234"/>
      <c r="P18" s="262"/>
      <c r="Q18" s="263" t="str">
        <f t="shared" si="1"/>
        <v>I A</v>
      </c>
      <c r="R18" s="256" t="s">
        <v>350</v>
      </c>
      <c r="S18" s="92" t="s">
        <v>1324</v>
      </c>
      <c r="T18" s="470"/>
    </row>
    <row r="19" spans="1:20" ht="13.95" customHeight="1">
      <c r="A19" s="251">
        <v>3</v>
      </c>
      <c r="B19" s="251"/>
      <c r="C19" s="252"/>
      <c r="D19" s="253" t="s">
        <v>1325</v>
      </c>
      <c r="E19" s="254" t="s">
        <v>1326</v>
      </c>
      <c r="F19" s="270" t="s">
        <v>1327</v>
      </c>
      <c r="G19" s="256" t="s">
        <v>369</v>
      </c>
      <c r="H19" s="256" t="s">
        <v>316</v>
      </c>
      <c r="I19" s="256" t="s">
        <v>317</v>
      </c>
      <c r="J19" s="365"/>
      <c r="K19" s="476">
        <v>29.18</v>
      </c>
      <c r="L19" s="234">
        <v>1.4</v>
      </c>
      <c r="M19" s="262">
        <v>0.23</v>
      </c>
      <c r="N19" s="261"/>
      <c r="O19" s="234"/>
      <c r="P19" s="262"/>
      <c r="Q19" s="263" t="str">
        <f t="shared" si="1"/>
        <v>III A</v>
      </c>
      <c r="R19" s="256" t="s">
        <v>318</v>
      </c>
      <c r="S19" s="92" t="s">
        <v>1328</v>
      </c>
      <c r="T19" s="470"/>
    </row>
    <row r="20" spans="1:20" ht="13.95" customHeight="1">
      <c r="A20" s="251"/>
      <c r="B20" s="251"/>
      <c r="C20" s="252"/>
      <c r="D20" s="253" t="s">
        <v>1329</v>
      </c>
      <c r="E20" s="254" t="s">
        <v>1330</v>
      </c>
      <c r="F20" s="270" t="s">
        <v>1331</v>
      </c>
      <c r="G20" s="256" t="s">
        <v>181</v>
      </c>
      <c r="H20" s="256" t="s">
        <v>67</v>
      </c>
      <c r="I20" s="256" t="s">
        <v>426</v>
      </c>
      <c r="J20" s="365"/>
      <c r="K20" s="476" t="s">
        <v>1332</v>
      </c>
      <c r="L20" s="234"/>
      <c r="M20" s="262"/>
      <c r="N20" s="261"/>
      <c r="O20" s="234"/>
      <c r="P20" s="262"/>
      <c r="Q20" s="263" t="str">
        <f t="shared" si="1"/>
        <v/>
      </c>
      <c r="R20" s="256" t="s">
        <v>387</v>
      </c>
      <c r="S20" s="92" t="s">
        <v>1333</v>
      </c>
      <c r="T20" s="470"/>
    </row>
    <row r="21" spans="1:20" ht="13.95" customHeight="1">
      <c r="A21" s="251"/>
      <c r="B21" s="251"/>
      <c r="C21" s="252"/>
      <c r="D21" s="253" t="s">
        <v>789</v>
      </c>
      <c r="E21" s="254" t="s">
        <v>790</v>
      </c>
      <c r="F21" s="270" t="s">
        <v>791</v>
      </c>
      <c r="G21" s="256" t="s">
        <v>453</v>
      </c>
      <c r="H21" s="256" t="s">
        <v>454</v>
      </c>
      <c r="I21" s="256" t="s">
        <v>455</v>
      </c>
      <c r="J21" s="365"/>
      <c r="K21" s="476" t="s">
        <v>303</v>
      </c>
      <c r="L21" s="234"/>
      <c r="M21" s="262"/>
      <c r="N21" s="261"/>
      <c r="O21" s="234"/>
      <c r="P21" s="262"/>
      <c r="Q21" s="263" t="str">
        <f t="shared" si="1"/>
        <v/>
      </c>
      <c r="R21" s="256" t="s">
        <v>558</v>
      </c>
      <c r="S21" s="92" t="s">
        <v>167</v>
      </c>
      <c r="T21" s="470" t="s">
        <v>1334</v>
      </c>
    </row>
    <row r="22" spans="1:20" ht="13.95" customHeight="1">
      <c r="A22" s="251"/>
      <c r="B22" s="251"/>
      <c r="C22" s="252"/>
      <c r="D22" s="253" t="s">
        <v>824</v>
      </c>
      <c r="E22" s="254" t="s">
        <v>825</v>
      </c>
      <c r="F22" s="270" t="s">
        <v>826</v>
      </c>
      <c r="G22" s="256" t="s">
        <v>73</v>
      </c>
      <c r="H22" s="256"/>
      <c r="I22" s="256"/>
      <c r="J22" s="365"/>
      <c r="K22" s="476" t="s">
        <v>303</v>
      </c>
      <c r="L22" s="234"/>
      <c r="M22" s="262"/>
      <c r="N22" s="261"/>
      <c r="O22" s="234"/>
      <c r="P22" s="262"/>
      <c r="Q22" s="263" t="str">
        <f t="shared" si="1"/>
        <v/>
      </c>
      <c r="R22" s="256"/>
      <c r="S22" s="92" t="s">
        <v>167</v>
      </c>
      <c r="T22" s="470"/>
    </row>
    <row r="23" spans="1:20" ht="5.25" customHeight="1">
      <c r="T23" s="470"/>
    </row>
    <row r="24" spans="1:20" ht="13.8" thickBot="1">
      <c r="C24" s="121"/>
      <c r="D24" s="120"/>
      <c r="E24" s="119">
        <v>3</v>
      </c>
      <c r="F24" s="118" t="s">
        <v>261</v>
      </c>
      <c r="G24" s="117">
        <v>5</v>
      </c>
      <c r="H24" s="116"/>
    </row>
    <row r="25" spans="1:20" s="106" customFormat="1" ht="25.5" customHeight="1" thickBot="1">
      <c r="A25" s="241" t="s">
        <v>60</v>
      </c>
      <c r="B25" s="205" t="s">
        <v>16</v>
      </c>
      <c r="C25" s="319" t="s">
        <v>2</v>
      </c>
      <c r="D25" s="243" t="s">
        <v>3</v>
      </c>
      <c r="E25" s="244" t="s">
        <v>4</v>
      </c>
      <c r="F25" s="245" t="s">
        <v>5</v>
      </c>
      <c r="G25" s="246" t="s">
        <v>6</v>
      </c>
      <c r="H25" s="246" t="s">
        <v>761</v>
      </c>
      <c r="I25" s="246" t="s">
        <v>8</v>
      </c>
      <c r="J25" s="245" t="s">
        <v>9</v>
      </c>
      <c r="K25" s="246" t="s">
        <v>258</v>
      </c>
      <c r="L25" s="246" t="s">
        <v>589</v>
      </c>
      <c r="M25" s="246" t="s">
        <v>354</v>
      </c>
      <c r="N25" s="246" t="s">
        <v>1313</v>
      </c>
      <c r="O25" s="246" t="s">
        <v>589</v>
      </c>
      <c r="P25" s="246" t="s">
        <v>354</v>
      </c>
      <c r="Q25" s="247" t="s">
        <v>12</v>
      </c>
      <c r="R25" s="248" t="s">
        <v>13</v>
      </c>
      <c r="S25" s="475"/>
      <c r="T25" s="465"/>
    </row>
    <row r="26" spans="1:20" ht="13.95" customHeight="1">
      <c r="A26" s="251">
        <v>1</v>
      </c>
      <c r="B26" s="251"/>
      <c r="C26" s="252"/>
      <c r="D26" s="253" t="s">
        <v>380</v>
      </c>
      <c r="E26" s="254" t="s">
        <v>381</v>
      </c>
      <c r="F26" s="270" t="s">
        <v>382</v>
      </c>
      <c r="G26" s="256" t="s">
        <v>152</v>
      </c>
      <c r="H26" s="256" t="s">
        <v>153</v>
      </c>
      <c r="I26" s="256" t="s">
        <v>340</v>
      </c>
      <c r="J26" s="365"/>
      <c r="K26" s="476">
        <v>25.56</v>
      </c>
      <c r="L26" s="234">
        <v>1.8</v>
      </c>
      <c r="M26" s="262">
        <v>0.158</v>
      </c>
      <c r="N26" s="261"/>
      <c r="O26" s="234"/>
      <c r="P26" s="262"/>
      <c r="Q26" s="263" t="str">
        <f>IF(ISBLANK(K26),"",IF(K26&gt;31.24,"",IF(K26&lt;=23.3,"TSM",IF(K26&lt;=24.24,"SM",IF(K26&lt;=25.45,"KSM",IF(K26&lt;=26.85,"I A",IF(K26&lt;=28.74,"II A",IF(K26&lt;=31.24,"III A"))))))))</f>
        <v>I A</v>
      </c>
      <c r="R26" s="256" t="s">
        <v>341</v>
      </c>
      <c r="S26" s="92" t="s">
        <v>1335</v>
      </c>
      <c r="T26" s="470"/>
    </row>
    <row r="27" spans="1:20" ht="13.95" customHeight="1">
      <c r="A27" s="251">
        <v>2</v>
      </c>
      <c r="B27" s="251"/>
      <c r="C27" s="252"/>
      <c r="D27" s="253" t="s">
        <v>185</v>
      </c>
      <c r="E27" s="254" t="s">
        <v>1044</v>
      </c>
      <c r="F27" s="270" t="s">
        <v>1045</v>
      </c>
      <c r="G27" s="256" t="s">
        <v>145</v>
      </c>
      <c r="H27" s="256" t="s">
        <v>22</v>
      </c>
      <c r="I27" s="256" t="s">
        <v>146</v>
      </c>
      <c r="J27" s="365"/>
      <c r="K27" s="476">
        <v>25.86</v>
      </c>
      <c r="L27" s="234">
        <v>1.8</v>
      </c>
      <c r="M27" s="262">
        <v>0.25800000000000001</v>
      </c>
      <c r="N27" s="261"/>
      <c r="O27" s="234"/>
      <c r="P27" s="262"/>
      <c r="Q27" s="263" t="str">
        <f>IF(ISBLANK(K27),"",IF(K27&gt;31.24,"",IF(K27&lt;=23.3,"TSM",IF(K27&lt;=24.24,"SM",IF(K27&lt;=25.45,"KSM",IF(K27&lt;=26.85,"I A",IF(K27&lt;=28.74,"II A",IF(K27&lt;=31.24,"III A"))))))))</f>
        <v>I A</v>
      </c>
      <c r="R27" s="256" t="s">
        <v>1046</v>
      </c>
      <c r="S27" s="92" t="s">
        <v>1336</v>
      </c>
      <c r="T27" s="470"/>
    </row>
    <row r="28" spans="1:20" ht="13.95" customHeight="1">
      <c r="A28" s="251">
        <v>3</v>
      </c>
      <c r="B28" s="251"/>
      <c r="C28" s="252"/>
      <c r="D28" s="253" t="s">
        <v>1337</v>
      </c>
      <c r="E28" s="254" t="s">
        <v>1338</v>
      </c>
      <c r="F28" s="270" t="s">
        <v>1339</v>
      </c>
      <c r="G28" s="256" t="s">
        <v>114</v>
      </c>
      <c r="H28" s="256" t="s">
        <v>67</v>
      </c>
      <c r="I28" s="256"/>
      <c r="J28" s="365" t="s">
        <v>23</v>
      </c>
      <c r="K28" s="476">
        <v>26.3</v>
      </c>
      <c r="L28" s="234">
        <v>1.8</v>
      </c>
      <c r="M28" s="262">
        <v>0.27800000000000002</v>
      </c>
      <c r="N28" s="261"/>
      <c r="O28" s="234"/>
      <c r="P28" s="262"/>
      <c r="Q28" s="263" t="str">
        <f>IF(ISBLANK(K28),"",IF(K28&gt;31.24,"",IF(K28&lt;=23.3,"TSM",IF(K28&lt;=24.24,"SM",IF(K28&lt;=25.45,"KSM",IF(K28&lt;=26.85,"I A",IF(K28&lt;=28.74,"II A",IF(K28&lt;=31.24,"III A"))))))))</f>
        <v>I A</v>
      </c>
      <c r="R28" s="256" t="s">
        <v>797</v>
      </c>
      <c r="S28" s="92" t="s">
        <v>1340</v>
      </c>
      <c r="T28" s="470"/>
    </row>
    <row r="29" spans="1:20" ht="13.95" customHeight="1">
      <c r="A29" s="251">
        <v>4</v>
      </c>
      <c r="B29" s="251"/>
      <c r="C29" s="252"/>
      <c r="D29" s="253" t="s">
        <v>1030</v>
      </c>
      <c r="E29" s="254" t="s">
        <v>1031</v>
      </c>
      <c r="F29" s="270" t="s">
        <v>1341</v>
      </c>
      <c r="G29" s="256" t="s">
        <v>188</v>
      </c>
      <c r="H29" s="256" t="s">
        <v>634</v>
      </c>
      <c r="I29" s="256"/>
      <c r="J29" s="365" t="s">
        <v>23</v>
      </c>
      <c r="K29" s="476">
        <v>28.76</v>
      </c>
      <c r="L29" s="234">
        <v>1.8</v>
      </c>
      <c r="M29" s="262">
        <v>0.31900000000000001</v>
      </c>
      <c r="N29" s="261"/>
      <c r="O29" s="234"/>
      <c r="P29" s="262"/>
      <c r="Q29" s="263" t="str">
        <f>IF(ISBLANK(K29),"",IF(K29&gt;31.24,"",IF(K29&lt;=23.3,"TSM",IF(K29&lt;=24.24,"SM",IF(K29&lt;=25.45,"KSM",IF(K29&lt;=26.85,"I A",IF(K29&lt;=28.74,"II A",IF(K29&lt;=31.24,"III A"))))))))</f>
        <v>III A</v>
      </c>
      <c r="R29" s="256" t="s">
        <v>1342</v>
      </c>
      <c r="S29" s="92" t="s">
        <v>167</v>
      </c>
      <c r="T29" s="470"/>
    </row>
    <row r="30" spans="1:20" ht="13.95" customHeight="1">
      <c r="A30" s="251"/>
      <c r="B30" s="251"/>
      <c r="C30" s="252"/>
      <c r="D30" s="253" t="s">
        <v>182</v>
      </c>
      <c r="E30" s="254" t="s">
        <v>367</v>
      </c>
      <c r="F30" s="270" t="s">
        <v>368</v>
      </c>
      <c r="G30" s="256" t="s">
        <v>369</v>
      </c>
      <c r="H30" s="256" t="s">
        <v>316</v>
      </c>
      <c r="I30" s="256" t="s">
        <v>317</v>
      </c>
      <c r="J30" s="365"/>
      <c r="K30" s="476" t="s">
        <v>115</v>
      </c>
      <c r="L30" s="234"/>
      <c r="M30" s="262"/>
      <c r="N30" s="261"/>
      <c r="O30" s="234"/>
      <c r="P30" s="262"/>
      <c r="Q30" s="263" t="str">
        <f>IF(ISBLANK(K30),"",IF(K30&gt;31.24,"",IF(K30&lt;=23.3,"TSM",IF(K30&lt;=24.24,"SM",IF(K30&lt;=25.45,"KSM",IF(K30&lt;=26.85,"I A",IF(K30&lt;=28.74,"II A",IF(K30&lt;=31.24,"III A"))))))))</f>
        <v/>
      </c>
      <c r="R30" s="256" t="s">
        <v>370</v>
      </c>
      <c r="S30" s="92" t="s">
        <v>1343</v>
      </c>
      <c r="T30" s="470"/>
    </row>
    <row r="31" spans="1:20" ht="4.95" customHeight="1">
      <c r="T31" s="470"/>
    </row>
    <row r="32" spans="1:20" ht="13.8" thickBot="1">
      <c r="C32" s="121"/>
      <c r="D32" s="120"/>
      <c r="E32" s="119">
        <v>4</v>
      </c>
      <c r="F32" s="118" t="s">
        <v>261</v>
      </c>
      <c r="G32" s="117">
        <v>5</v>
      </c>
      <c r="H32" s="116"/>
    </row>
    <row r="33" spans="1:20" s="106" customFormat="1" ht="25.5" customHeight="1" thickBot="1">
      <c r="A33" s="241" t="s">
        <v>60</v>
      </c>
      <c r="B33" s="205" t="s">
        <v>16</v>
      </c>
      <c r="C33" s="319" t="s">
        <v>2</v>
      </c>
      <c r="D33" s="243" t="s">
        <v>3</v>
      </c>
      <c r="E33" s="244" t="s">
        <v>4</v>
      </c>
      <c r="F33" s="245" t="s">
        <v>5</v>
      </c>
      <c r="G33" s="246" t="s">
        <v>6</v>
      </c>
      <c r="H33" s="246" t="s">
        <v>761</v>
      </c>
      <c r="I33" s="246" t="s">
        <v>8</v>
      </c>
      <c r="J33" s="245" t="s">
        <v>9</v>
      </c>
      <c r="K33" s="246" t="s">
        <v>258</v>
      </c>
      <c r="L33" s="246" t="s">
        <v>589</v>
      </c>
      <c r="M33" s="246" t="s">
        <v>354</v>
      </c>
      <c r="N33" s="246" t="s">
        <v>1313</v>
      </c>
      <c r="O33" s="246" t="s">
        <v>589</v>
      </c>
      <c r="P33" s="246" t="s">
        <v>354</v>
      </c>
      <c r="Q33" s="247" t="s">
        <v>12</v>
      </c>
      <c r="R33" s="248" t="s">
        <v>13</v>
      </c>
      <c r="S33" s="475"/>
      <c r="T33" s="465"/>
    </row>
    <row r="34" spans="1:20" ht="13.95" customHeight="1">
      <c r="A34" s="251">
        <v>1</v>
      </c>
      <c r="B34" s="251"/>
      <c r="C34" s="252"/>
      <c r="D34" s="253" t="s">
        <v>372</v>
      </c>
      <c r="E34" s="254" t="s">
        <v>786</v>
      </c>
      <c r="F34" s="270" t="s">
        <v>787</v>
      </c>
      <c r="G34" s="256" t="s">
        <v>453</v>
      </c>
      <c r="H34" s="256" t="s">
        <v>454</v>
      </c>
      <c r="I34" s="256" t="s">
        <v>455</v>
      </c>
      <c r="J34" s="365"/>
      <c r="K34" s="476">
        <v>29.53</v>
      </c>
      <c r="L34" s="234">
        <v>0.8</v>
      </c>
      <c r="M34" s="262">
        <v>0.28199999999999997</v>
      </c>
      <c r="N34" s="261"/>
      <c r="O34" s="234"/>
      <c r="P34" s="262"/>
      <c r="Q34" s="263" t="str">
        <f>IF(ISBLANK(K34),"",IF(K34&gt;31.24,"",IF(K34&lt;=23.3,"TSM",IF(K34&lt;=24.24,"SM",IF(K34&lt;=25.45,"KSM",IF(K34&lt;=26.85,"I A",IF(K34&lt;=28.74,"II A",IF(K34&lt;=31.24,"III A"))))))))</f>
        <v>III A</v>
      </c>
      <c r="R34" s="256" t="s">
        <v>558</v>
      </c>
      <c r="S34" s="92" t="s">
        <v>1344</v>
      </c>
      <c r="T34" s="470"/>
    </row>
    <row r="35" spans="1:20" ht="13.95" customHeight="1">
      <c r="A35" s="251">
        <v>2</v>
      </c>
      <c r="B35" s="251"/>
      <c r="C35" s="252"/>
      <c r="D35" s="253" t="s">
        <v>590</v>
      </c>
      <c r="E35" s="254" t="s">
        <v>591</v>
      </c>
      <c r="F35" s="270" t="s">
        <v>592</v>
      </c>
      <c r="G35" s="256" t="s">
        <v>152</v>
      </c>
      <c r="H35" s="256" t="s">
        <v>153</v>
      </c>
      <c r="I35" s="256"/>
      <c r="J35" s="365"/>
      <c r="K35" s="476">
        <v>26.43</v>
      </c>
      <c r="L35" s="234">
        <v>0.8</v>
      </c>
      <c r="M35" s="262">
        <v>0.19500000000000001</v>
      </c>
      <c r="N35" s="261"/>
      <c r="O35" s="234"/>
      <c r="P35" s="262"/>
      <c r="Q35" s="263" t="str">
        <f>IF(ISBLANK(K35),"",IF(K35&gt;31.24,"",IF(K35&lt;=23.3,"TSM",IF(K35&lt;=24.24,"SM",IF(K35&lt;=25.45,"KSM",IF(K35&lt;=26.85,"I A",IF(K35&lt;=28.74,"II A",IF(K35&lt;=31.24,"III A"))))))))</f>
        <v>I A</v>
      </c>
      <c r="R35" s="256" t="s">
        <v>593</v>
      </c>
      <c r="S35" s="92" t="s">
        <v>1345</v>
      </c>
      <c r="T35" s="470"/>
    </row>
    <row r="36" spans="1:20" ht="13.95" customHeight="1">
      <c r="A36" s="251">
        <v>3</v>
      </c>
      <c r="B36" s="251"/>
      <c r="C36" s="252"/>
      <c r="D36" s="253" t="s">
        <v>419</v>
      </c>
      <c r="E36" s="254" t="s">
        <v>799</v>
      </c>
      <c r="F36" s="270" t="s">
        <v>578</v>
      </c>
      <c r="G36" s="256" t="s">
        <v>145</v>
      </c>
      <c r="H36" s="256" t="s">
        <v>22</v>
      </c>
      <c r="I36" s="256"/>
      <c r="J36" s="365"/>
      <c r="K36" s="476">
        <v>25.77</v>
      </c>
      <c r="L36" s="234">
        <v>0.8</v>
      </c>
      <c r="M36" s="262">
        <v>0.17399999999999999</v>
      </c>
      <c r="N36" s="261"/>
      <c r="O36" s="234"/>
      <c r="P36" s="262"/>
      <c r="Q36" s="263" t="str">
        <f>IF(ISBLANK(K36),"",IF(K36&gt;31.24,"",IF(K36&lt;=23.3,"TSM",IF(K36&lt;=24.24,"SM",IF(K36&lt;=25.45,"KSM",IF(K36&lt;=26.85,"I A",IF(K36&lt;=28.74,"II A",IF(K36&lt;=31.24,"III A"))))))))</f>
        <v>I A</v>
      </c>
      <c r="R36" s="256" t="s">
        <v>579</v>
      </c>
      <c r="S36" s="92" t="s">
        <v>1346</v>
      </c>
      <c r="T36" s="470"/>
    </row>
    <row r="37" spans="1:20" ht="13.95" customHeight="1">
      <c r="A37" s="251">
        <v>4</v>
      </c>
      <c r="B37" s="251"/>
      <c r="C37" s="252"/>
      <c r="D37" s="253" t="s">
        <v>831</v>
      </c>
      <c r="E37" s="254" t="s">
        <v>832</v>
      </c>
      <c r="F37" s="270" t="s">
        <v>833</v>
      </c>
      <c r="G37" s="256" t="s">
        <v>181</v>
      </c>
      <c r="H37" s="256" t="s">
        <v>67</v>
      </c>
      <c r="I37" s="256" t="s">
        <v>426</v>
      </c>
      <c r="J37" s="365"/>
      <c r="K37" s="476">
        <v>27.61</v>
      </c>
      <c r="L37" s="234">
        <v>0.8</v>
      </c>
      <c r="M37" s="262">
        <v>0.313</v>
      </c>
      <c r="N37" s="261"/>
      <c r="O37" s="234"/>
      <c r="P37" s="262"/>
      <c r="Q37" s="263" t="str">
        <f>IF(ISBLANK(K37),"",IF(K37&gt;31.24,"",IF(K37&lt;=23.3,"TSM",IF(K37&lt;=24.24,"SM",IF(K37&lt;=25.45,"KSM",IF(K37&lt;=26.85,"I A",IF(K37&lt;=28.74,"II A",IF(K37&lt;=31.24,"III A"))))))))</f>
        <v>II A</v>
      </c>
      <c r="R37" s="256" t="s">
        <v>502</v>
      </c>
      <c r="S37" s="92" t="s">
        <v>1347</v>
      </c>
      <c r="T37" s="470"/>
    </row>
    <row r="38" spans="1:20" ht="13.95" customHeight="1">
      <c r="A38" s="251">
        <v>5</v>
      </c>
      <c r="B38" s="251"/>
      <c r="C38" s="252"/>
      <c r="D38" s="253" t="s">
        <v>605</v>
      </c>
      <c r="E38" s="254" t="s">
        <v>812</v>
      </c>
      <c r="F38" s="270" t="s">
        <v>813</v>
      </c>
      <c r="G38" s="256" t="s">
        <v>655</v>
      </c>
      <c r="H38" s="256" t="s">
        <v>656</v>
      </c>
      <c r="I38" s="256"/>
      <c r="J38" s="365"/>
      <c r="K38" s="476">
        <v>30.09</v>
      </c>
      <c r="L38" s="234">
        <v>0.8</v>
      </c>
      <c r="M38" s="262">
        <v>0.436</v>
      </c>
      <c r="N38" s="261"/>
      <c r="O38" s="234"/>
      <c r="P38" s="262"/>
      <c r="Q38" s="263" t="str">
        <f>IF(ISBLANK(K38),"",IF(K38&gt;31.24,"",IF(K38&lt;=23.3,"TSM",IF(K38&lt;=24.24,"SM",IF(K38&lt;=25.45,"KSM",IF(K38&lt;=26.85,"I A",IF(K38&lt;=28.74,"II A",IF(K38&lt;=31.24,"III A"))))))))</f>
        <v>III A</v>
      </c>
      <c r="R38" s="256" t="s">
        <v>663</v>
      </c>
      <c r="S38" s="92" t="s">
        <v>167</v>
      </c>
      <c r="T38" s="470"/>
    </row>
    <row r="39" spans="1:20" ht="5.25" customHeight="1">
      <c r="T39" s="470"/>
    </row>
    <row r="40" spans="1:20" ht="13.8" thickBot="1">
      <c r="C40" s="121"/>
      <c r="D40" s="120"/>
      <c r="E40" s="119">
        <v>5</v>
      </c>
      <c r="F40" s="118" t="s">
        <v>261</v>
      </c>
      <c r="G40" s="117">
        <v>5</v>
      </c>
      <c r="H40" s="116"/>
    </row>
    <row r="41" spans="1:20" s="106" customFormat="1" ht="25.5" customHeight="1" thickBot="1">
      <c r="A41" s="241" t="s">
        <v>60</v>
      </c>
      <c r="B41" s="205" t="s">
        <v>16</v>
      </c>
      <c r="C41" s="319" t="s">
        <v>2</v>
      </c>
      <c r="D41" s="243" t="s">
        <v>3</v>
      </c>
      <c r="E41" s="244" t="s">
        <v>4</v>
      </c>
      <c r="F41" s="245" t="s">
        <v>5</v>
      </c>
      <c r="G41" s="246" t="s">
        <v>6</v>
      </c>
      <c r="H41" s="246" t="s">
        <v>761</v>
      </c>
      <c r="I41" s="246" t="s">
        <v>8</v>
      </c>
      <c r="J41" s="245" t="s">
        <v>9</v>
      </c>
      <c r="K41" s="246" t="s">
        <v>258</v>
      </c>
      <c r="L41" s="246" t="s">
        <v>589</v>
      </c>
      <c r="M41" s="246" t="s">
        <v>354</v>
      </c>
      <c r="N41" s="246" t="s">
        <v>1313</v>
      </c>
      <c r="O41" s="246" t="s">
        <v>589</v>
      </c>
      <c r="P41" s="246" t="s">
        <v>354</v>
      </c>
      <c r="Q41" s="247" t="s">
        <v>12</v>
      </c>
      <c r="R41" s="248" t="s">
        <v>13</v>
      </c>
      <c r="S41" s="475"/>
      <c r="T41" s="465"/>
    </row>
    <row r="42" spans="1:20" ht="13.95" customHeight="1">
      <c r="A42" s="251">
        <v>1</v>
      </c>
      <c r="B42" s="251"/>
      <c r="C42" s="252"/>
      <c r="D42" s="253" t="s">
        <v>404</v>
      </c>
      <c r="E42" s="254" t="s">
        <v>405</v>
      </c>
      <c r="F42" s="270" t="s">
        <v>406</v>
      </c>
      <c r="G42" s="256" t="s">
        <v>73</v>
      </c>
      <c r="H42" s="256"/>
      <c r="I42" s="256"/>
      <c r="J42" s="365"/>
      <c r="K42" s="476">
        <v>25.29</v>
      </c>
      <c r="L42" s="234">
        <v>1.6</v>
      </c>
      <c r="M42" s="262">
        <v>0.186</v>
      </c>
      <c r="N42" s="261"/>
      <c r="O42" s="234"/>
      <c r="P42" s="262"/>
      <c r="Q42" s="263" t="str">
        <f>IF(ISBLANK(K42),"",IF(K42&gt;31.24,"",IF(K42&lt;=23.3,"TSM",IF(K42&lt;=24.24,"SM",IF(K42&lt;=25.45,"KSM",IF(K42&lt;=26.85,"I A",IF(K42&lt;=28.74,"II A",IF(K42&lt;=31.24,"III A"))))))))</f>
        <v>KSM</v>
      </c>
      <c r="R42" s="256"/>
      <c r="S42" s="470">
        <v>24.64</v>
      </c>
      <c r="T42" s="470"/>
    </row>
    <row r="43" spans="1:20" ht="13.95" customHeight="1">
      <c r="A43" s="251">
        <v>2</v>
      </c>
      <c r="B43" s="251"/>
      <c r="C43" s="252"/>
      <c r="D43" s="253" t="s">
        <v>407</v>
      </c>
      <c r="E43" s="254" t="s">
        <v>408</v>
      </c>
      <c r="F43" s="270" t="s">
        <v>409</v>
      </c>
      <c r="G43" s="256" t="s">
        <v>192</v>
      </c>
      <c r="H43" s="256" t="s">
        <v>191</v>
      </c>
      <c r="I43" s="256" t="s">
        <v>410</v>
      </c>
      <c r="J43" s="365"/>
      <c r="K43" s="476">
        <v>25.74</v>
      </c>
      <c r="L43" s="234">
        <v>1.6</v>
      </c>
      <c r="M43" s="262">
        <v>0.23</v>
      </c>
      <c r="N43" s="261"/>
      <c r="O43" s="234"/>
      <c r="P43" s="262"/>
      <c r="Q43" s="263" t="str">
        <f>IF(ISBLANK(K43),"",IF(K43&gt;31.24,"",IF(K43&lt;=23.3,"TSM",IF(K43&lt;=24.24,"SM",IF(K43&lt;=25.45,"KSM",IF(K43&lt;=26.85,"I A",IF(K43&lt;=28.74,"II A",IF(K43&lt;=31.24,"III A"))))))))</f>
        <v>I A</v>
      </c>
      <c r="R43" s="256" t="s">
        <v>411</v>
      </c>
      <c r="S43" s="92" t="s">
        <v>1348</v>
      </c>
      <c r="T43" s="470"/>
    </row>
    <row r="44" spans="1:20" ht="13.95" customHeight="1">
      <c r="A44" s="251">
        <v>3</v>
      </c>
      <c r="B44" s="251"/>
      <c r="C44" s="252"/>
      <c r="D44" s="253" t="s">
        <v>777</v>
      </c>
      <c r="E44" s="254" t="s">
        <v>778</v>
      </c>
      <c r="F44" s="270" t="s">
        <v>779</v>
      </c>
      <c r="G44" s="256" t="s">
        <v>181</v>
      </c>
      <c r="H44" s="256" t="s">
        <v>67</v>
      </c>
      <c r="I44" s="256" t="s">
        <v>426</v>
      </c>
      <c r="J44" s="365"/>
      <c r="K44" s="476">
        <v>27.17</v>
      </c>
      <c r="L44" s="234">
        <v>1.6</v>
      </c>
      <c r="M44" s="262">
        <v>0.28399999999999997</v>
      </c>
      <c r="N44" s="261"/>
      <c r="O44" s="234"/>
      <c r="P44" s="262"/>
      <c r="Q44" s="263" t="str">
        <f>IF(ISBLANK(K44),"",IF(K44&gt;31.24,"",IF(K44&lt;=23.3,"TSM",IF(K44&lt;=24.24,"SM",IF(K44&lt;=25.45,"KSM",IF(K44&lt;=26.85,"I A",IF(K44&lt;=28.74,"II A",IF(K44&lt;=31.24,"III A"))))))))</f>
        <v>II A</v>
      </c>
      <c r="R44" s="256" t="s">
        <v>502</v>
      </c>
      <c r="S44" s="92" t="s">
        <v>1349</v>
      </c>
      <c r="T44" s="470"/>
    </row>
    <row r="45" spans="1:20" ht="13.95" customHeight="1">
      <c r="A45" s="251">
        <v>4</v>
      </c>
      <c r="B45" s="251"/>
      <c r="C45" s="252"/>
      <c r="D45" s="253" t="s">
        <v>1350</v>
      </c>
      <c r="E45" s="254" t="s">
        <v>1351</v>
      </c>
      <c r="F45" s="270" t="s">
        <v>1352</v>
      </c>
      <c r="G45" s="256" t="s">
        <v>188</v>
      </c>
      <c r="H45" s="256" t="s">
        <v>88</v>
      </c>
      <c r="I45" s="256" t="s">
        <v>250</v>
      </c>
      <c r="J45" s="365" t="s">
        <v>23</v>
      </c>
      <c r="K45" s="476">
        <v>29.39</v>
      </c>
      <c r="L45" s="234">
        <v>1.6</v>
      </c>
      <c r="M45" s="262">
        <v>0.26</v>
      </c>
      <c r="N45" s="261"/>
      <c r="O45" s="234"/>
      <c r="P45" s="262"/>
      <c r="Q45" s="263" t="str">
        <f>IF(ISBLANK(K45),"",IF(K45&gt;31.24,"",IF(K45&lt;=23.3,"TSM",IF(K45&lt;=24.24,"SM",IF(K45&lt;=25.45,"KSM",IF(K45&lt;=26.85,"I A",IF(K45&lt;=28.74,"II A",IF(K45&lt;=31.24,"III A"))))))))</f>
        <v>III A</v>
      </c>
      <c r="R45" s="256" t="s">
        <v>365</v>
      </c>
      <c r="S45" s="92" t="s">
        <v>1353</v>
      </c>
      <c r="T45" s="470"/>
    </row>
    <row r="46" spans="1:20" ht="13.95" customHeight="1">
      <c r="A46" s="251">
        <v>5</v>
      </c>
      <c r="B46" s="251"/>
      <c r="C46" s="252"/>
      <c r="D46" s="253" t="s">
        <v>182</v>
      </c>
      <c r="E46" s="254" t="s">
        <v>183</v>
      </c>
      <c r="F46" s="270" t="s">
        <v>184</v>
      </c>
      <c r="G46" s="256" t="s">
        <v>114</v>
      </c>
      <c r="H46" s="256" t="s">
        <v>67</v>
      </c>
      <c r="I46" s="256"/>
      <c r="J46" s="365" t="s">
        <v>23</v>
      </c>
      <c r="K46" s="476">
        <v>29.97</v>
      </c>
      <c r="L46" s="234">
        <v>1.6</v>
      </c>
      <c r="M46" s="262">
        <v>0.219</v>
      </c>
      <c r="N46" s="261"/>
      <c r="O46" s="234"/>
      <c r="P46" s="262"/>
      <c r="Q46" s="263" t="str">
        <f>IF(ISBLANK(K46),"",IF(K46&gt;31.24,"",IF(K46&lt;=23.3,"TSM",IF(K46&lt;=24.24,"SM",IF(K46&lt;=25.45,"KSM",IF(K46&lt;=26.85,"I A",IF(K46&lt;=28.74,"II A",IF(K46&lt;=31.24,"III A"))))))))</f>
        <v>III A</v>
      </c>
      <c r="R46" s="256" t="s">
        <v>172</v>
      </c>
      <c r="S46" s="92" t="s">
        <v>167</v>
      </c>
      <c r="T46" s="470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00" workbookViewId="0">
      <selection activeCell="A3" sqref="A3"/>
    </sheetView>
  </sheetViews>
  <sheetFormatPr defaultColWidth="8.88671875" defaultRowHeight="13.2"/>
  <cols>
    <col min="1" max="1" width="5.109375" style="96" customWidth="1"/>
    <col min="2" max="2" width="4.33203125" style="9" hidden="1" customWidth="1"/>
    <col min="3" max="3" width="4.33203125" style="96" hidden="1" customWidth="1"/>
    <col min="4" max="4" width="9.44140625" style="95" customWidth="1"/>
    <col min="5" max="5" width="16.33203125" style="90" customWidth="1"/>
    <col min="6" max="6" width="9.33203125" style="94" customWidth="1"/>
    <col min="7" max="7" width="8.44140625" style="90" customWidth="1"/>
    <col min="8" max="8" width="7.44140625" style="90" customWidth="1"/>
    <col min="9" max="9" width="11.44140625" style="90" customWidth="1"/>
    <col min="10" max="10" width="5.44140625" style="92" hidden="1" customWidth="1"/>
    <col min="11" max="11" width="7.44140625" style="93" hidden="1" customWidth="1"/>
    <col min="12" max="12" width="4" style="93" hidden="1" customWidth="1"/>
    <col min="13" max="13" width="5.44140625" style="93" hidden="1" customWidth="1"/>
    <col min="14" max="14" width="6" style="93" customWidth="1"/>
    <col min="15" max="15" width="4" style="93" hidden="1" customWidth="1"/>
    <col min="16" max="16" width="4.6640625" style="93" customWidth="1"/>
    <col min="17" max="17" width="4.44140625" style="92" customWidth="1"/>
    <col min="18" max="18" width="24.5546875" style="90" customWidth="1"/>
    <col min="19" max="19" width="4" style="469" hidden="1" customWidth="1"/>
    <col min="20" max="20" width="2" style="90" hidden="1" customWidth="1"/>
    <col min="21" max="21" width="2.88671875" style="90" hidden="1" customWidth="1"/>
    <col min="22" max="22" width="4.44140625" style="90" customWidth="1"/>
    <col min="23" max="16384" width="8.88671875" style="90"/>
  </cols>
  <sheetData>
    <row r="1" spans="1:20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92"/>
      <c r="S1" s="469"/>
    </row>
    <row r="2" spans="1:20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473"/>
    </row>
    <row r="3" spans="1:20" ht="15" customHeight="1">
      <c r="A3" s="125"/>
      <c r="C3" s="125"/>
      <c r="R3" s="16" t="s">
        <v>1092</v>
      </c>
    </row>
    <row r="4" spans="1:20" ht="15.75" customHeight="1">
      <c r="B4" s="11"/>
      <c r="D4" s="124" t="s">
        <v>1312</v>
      </c>
      <c r="F4" s="123"/>
      <c r="I4" s="141">
        <v>1.1574074074074073E-5</v>
      </c>
      <c r="R4" s="122"/>
    </row>
    <row r="5" spans="1:20" ht="3.75" customHeight="1">
      <c r="B5" s="11"/>
    </row>
    <row r="6" spans="1:20" ht="13.8" thickBot="1">
      <c r="C6" s="121"/>
      <c r="D6" s="120"/>
      <c r="E6" s="119"/>
      <c r="F6" s="118" t="s">
        <v>588</v>
      </c>
      <c r="G6" s="117"/>
      <c r="H6" s="116" t="s">
        <v>1354</v>
      </c>
    </row>
    <row r="7" spans="1:20" s="106" customFormat="1" ht="25.5" customHeight="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6" t="s">
        <v>258</v>
      </c>
      <c r="L7" s="246" t="s">
        <v>589</v>
      </c>
      <c r="M7" s="246" t="s">
        <v>354</v>
      </c>
      <c r="N7" s="246" t="s">
        <v>1313</v>
      </c>
      <c r="O7" s="246" t="s">
        <v>589</v>
      </c>
      <c r="P7" s="246" t="s">
        <v>354</v>
      </c>
      <c r="Q7" s="247" t="s">
        <v>12</v>
      </c>
      <c r="R7" s="248" t="s">
        <v>13</v>
      </c>
      <c r="S7" s="475"/>
      <c r="T7" s="465"/>
    </row>
    <row r="8" spans="1:20" ht="13.95" customHeight="1">
      <c r="A8" s="251">
        <v>1</v>
      </c>
      <c r="B8" s="251">
        <v>1</v>
      </c>
      <c r="C8" s="252"/>
      <c r="D8" s="253" t="s">
        <v>404</v>
      </c>
      <c r="E8" s="254" t="s">
        <v>405</v>
      </c>
      <c r="F8" s="270" t="s">
        <v>406</v>
      </c>
      <c r="G8" s="256" t="s">
        <v>73</v>
      </c>
      <c r="H8" s="256"/>
      <c r="I8" s="256"/>
      <c r="J8" s="365"/>
      <c r="K8" s="477">
        <v>25.29</v>
      </c>
      <c r="L8" s="234">
        <v>1.6</v>
      </c>
      <c r="M8" s="262">
        <v>0.186</v>
      </c>
      <c r="N8" s="261">
        <v>24.69</v>
      </c>
      <c r="O8" s="234">
        <v>1.7</v>
      </c>
      <c r="P8" s="262">
        <v>0.16</v>
      </c>
      <c r="Q8" s="263" t="str">
        <f t="shared" ref="Q8:Q13" si="0">IF(ISBLANK(N8),"",IF(N8&gt;31.24,"",IF(N8&lt;=23.3,"TSM",IF(N8&lt;=24.24,"SM",IF(N8&lt;=25.45,"KSM",IF(N8&lt;=26.85,"I A",IF(N8&lt;=28.74,"II A",IF(N8&lt;=31.24,"III A"))))))))</f>
        <v>KSM</v>
      </c>
      <c r="R8" s="256"/>
      <c r="S8" s="470">
        <v>24.64</v>
      </c>
      <c r="T8" s="470"/>
    </row>
    <row r="9" spans="1:20" ht="13.95" customHeight="1">
      <c r="A9" s="251">
        <v>2</v>
      </c>
      <c r="B9" s="251">
        <v>2</v>
      </c>
      <c r="C9" s="252"/>
      <c r="D9" s="253" t="s">
        <v>794</v>
      </c>
      <c r="E9" s="254" t="s">
        <v>795</v>
      </c>
      <c r="F9" s="270" t="s">
        <v>796</v>
      </c>
      <c r="G9" s="256" t="s">
        <v>95</v>
      </c>
      <c r="H9" s="256" t="s">
        <v>67</v>
      </c>
      <c r="I9" s="256"/>
      <c r="J9" s="365"/>
      <c r="K9" s="477">
        <v>25.43</v>
      </c>
      <c r="L9" s="234">
        <v>-0.9</v>
      </c>
      <c r="M9" s="262">
        <v>0.19500000000000001</v>
      </c>
      <c r="N9" s="261">
        <v>24.93</v>
      </c>
      <c r="O9" s="234">
        <v>1.7</v>
      </c>
      <c r="P9" s="262">
        <v>0.20599999999999999</v>
      </c>
      <c r="Q9" s="263" t="str">
        <f t="shared" si="0"/>
        <v>KSM</v>
      </c>
      <c r="R9" s="256" t="s">
        <v>797</v>
      </c>
      <c r="S9" s="92" t="s">
        <v>1314</v>
      </c>
      <c r="T9" s="470"/>
    </row>
    <row r="10" spans="1:20" ht="13.95" customHeight="1">
      <c r="A10" s="251">
        <v>3</v>
      </c>
      <c r="B10" s="251">
        <v>3</v>
      </c>
      <c r="C10" s="252"/>
      <c r="D10" s="253" t="s">
        <v>380</v>
      </c>
      <c r="E10" s="254" t="s">
        <v>381</v>
      </c>
      <c r="F10" s="270" t="s">
        <v>382</v>
      </c>
      <c r="G10" s="256" t="s">
        <v>152</v>
      </c>
      <c r="H10" s="256" t="s">
        <v>153</v>
      </c>
      <c r="I10" s="256" t="s">
        <v>340</v>
      </c>
      <c r="J10" s="365"/>
      <c r="K10" s="477">
        <v>25.56</v>
      </c>
      <c r="L10" s="234">
        <v>1.8</v>
      </c>
      <c r="M10" s="262">
        <v>0.158</v>
      </c>
      <c r="N10" s="261">
        <v>25.13</v>
      </c>
      <c r="O10" s="234">
        <v>1.7</v>
      </c>
      <c r="P10" s="262">
        <v>0.14599999999999999</v>
      </c>
      <c r="Q10" s="263" t="str">
        <f t="shared" si="0"/>
        <v>KSM</v>
      </c>
      <c r="R10" s="256" t="s">
        <v>341</v>
      </c>
      <c r="S10" s="92" t="s">
        <v>1335</v>
      </c>
      <c r="T10" s="470"/>
    </row>
    <row r="11" spans="1:20" ht="13.95" customHeight="1">
      <c r="A11" s="251">
        <v>4</v>
      </c>
      <c r="B11" s="251">
        <v>4</v>
      </c>
      <c r="C11" s="252"/>
      <c r="D11" s="253" t="s">
        <v>407</v>
      </c>
      <c r="E11" s="254" t="s">
        <v>408</v>
      </c>
      <c r="F11" s="270" t="s">
        <v>409</v>
      </c>
      <c r="G11" s="256" t="s">
        <v>192</v>
      </c>
      <c r="H11" s="256" t="s">
        <v>191</v>
      </c>
      <c r="I11" s="256" t="s">
        <v>410</v>
      </c>
      <c r="J11" s="365"/>
      <c r="K11" s="477">
        <v>25.74</v>
      </c>
      <c r="L11" s="234">
        <v>1.6</v>
      </c>
      <c r="M11" s="262">
        <v>0.23</v>
      </c>
      <c r="N11" s="261">
        <v>25.38</v>
      </c>
      <c r="O11" s="234">
        <v>1.7</v>
      </c>
      <c r="P11" s="262">
        <v>0.26500000000000001</v>
      </c>
      <c r="Q11" s="263" t="str">
        <f t="shared" si="0"/>
        <v>KSM</v>
      </c>
      <c r="R11" s="256" t="s">
        <v>411</v>
      </c>
      <c r="S11" s="92" t="s">
        <v>1348</v>
      </c>
      <c r="T11" s="470"/>
    </row>
    <row r="12" spans="1:20" ht="13.95" customHeight="1">
      <c r="A12" s="251">
        <v>5</v>
      </c>
      <c r="B12" s="251">
        <v>5</v>
      </c>
      <c r="C12" s="252"/>
      <c r="D12" s="253" t="s">
        <v>419</v>
      </c>
      <c r="E12" s="254" t="s">
        <v>799</v>
      </c>
      <c r="F12" s="270" t="s">
        <v>578</v>
      </c>
      <c r="G12" s="256" t="s">
        <v>145</v>
      </c>
      <c r="H12" s="256" t="s">
        <v>22</v>
      </c>
      <c r="I12" s="256"/>
      <c r="J12" s="365"/>
      <c r="K12" s="477">
        <v>25.77</v>
      </c>
      <c r="L12" s="234">
        <v>0.8</v>
      </c>
      <c r="M12" s="262">
        <v>0.17399999999999999</v>
      </c>
      <c r="N12" s="261">
        <v>25.43</v>
      </c>
      <c r="O12" s="234">
        <v>1.7</v>
      </c>
      <c r="P12" s="262">
        <v>0.13800000000000001</v>
      </c>
      <c r="Q12" s="263" t="str">
        <f t="shared" si="0"/>
        <v>KSM</v>
      </c>
      <c r="R12" s="256" t="s">
        <v>579</v>
      </c>
      <c r="S12" s="92" t="s">
        <v>1346</v>
      </c>
      <c r="T12" s="470"/>
    </row>
    <row r="13" spans="1:20" ht="13.95" customHeight="1">
      <c r="A13" s="251">
        <v>6</v>
      </c>
      <c r="B13" s="251">
        <v>6</v>
      </c>
      <c r="C13" s="252"/>
      <c r="D13" s="253" t="s">
        <v>185</v>
      </c>
      <c r="E13" s="254" t="s">
        <v>1044</v>
      </c>
      <c r="F13" s="270" t="s">
        <v>1045</v>
      </c>
      <c r="G13" s="256" t="s">
        <v>145</v>
      </c>
      <c r="H13" s="256" t="s">
        <v>22</v>
      </c>
      <c r="I13" s="256" t="s">
        <v>146</v>
      </c>
      <c r="J13" s="365"/>
      <c r="K13" s="477">
        <v>25.86</v>
      </c>
      <c r="L13" s="234">
        <v>1.8</v>
      </c>
      <c r="M13" s="262">
        <v>0.25800000000000001</v>
      </c>
      <c r="N13" s="261">
        <v>25.75</v>
      </c>
      <c r="O13" s="234">
        <v>1.7</v>
      </c>
      <c r="P13" s="262">
        <v>0.26</v>
      </c>
      <c r="Q13" s="263" t="str">
        <f t="shared" si="0"/>
        <v>I A</v>
      </c>
      <c r="R13" s="256" t="s">
        <v>1046</v>
      </c>
      <c r="S13" s="92" t="s">
        <v>1336</v>
      </c>
      <c r="T13" s="470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4"/>
  <sheetViews>
    <sheetView topLeftCell="A16" zoomScaleNormal="100" workbookViewId="0">
      <selection activeCell="A3" sqref="A3"/>
    </sheetView>
  </sheetViews>
  <sheetFormatPr defaultColWidth="8.88671875" defaultRowHeight="13.2"/>
  <cols>
    <col min="1" max="1" width="5.109375" style="96" customWidth="1"/>
    <col min="2" max="2" width="4.33203125" style="9" customWidth="1"/>
    <col min="3" max="3" width="4.33203125" style="96" hidden="1" customWidth="1"/>
    <col min="4" max="4" width="9.44140625" style="95" customWidth="1"/>
    <col min="5" max="5" width="16.33203125" style="90" customWidth="1"/>
    <col min="6" max="6" width="9.33203125" style="94" customWidth="1"/>
    <col min="7" max="7" width="8.44140625" style="90" customWidth="1"/>
    <col min="8" max="8" width="7.44140625" style="90" customWidth="1"/>
    <col min="9" max="9" width="11.44140625" style="90" customWidth="1"/>
    <col min="10" max="10" width="5.44140625" style="92" customWidth="1"/>
    <col min="11" max="11" width="7.44140625" style="93" customWidth="1"/>
    <col min="12" max="12" width="4" style="93" customWidth="1"/>
    <col min="13" max="13" width="5.44140625" style="93" customWidth="1"/>
    <col min="14" max="14" width="6" style="93" customWidth="1"/>
    <col min="15" max="15" width="4" style="93" customWidth="1"/>
    <col min="16" max="16" width="4.6640625" style="93" customWidth="1"/>
    <col min="17" max="17" width="4.44140625" style="92" customWidth="1"/>
    <col min="18" max="18" width="24.5546875" style="90" customWidth="1"/>
    <col min="19" max="19" width="4" style="469" hidden="1" customWidth="1"/>
    <col min="20" max="20" width="2" style="90" hidden="1" customWidth="1"/>
    <col min="21" max="21" width="2.88671875" style="90" hidden="1" customWidth="1"/>
    <col min="22" max="22" width="4.44140625" style="90" customWidth="1"/>
    <col min="23" max="16384" width="8.88671875" style="90"/>
  </cols>
  <sheetData>
    <row r="1" spans="1:20" s="5" customFormat="1" ht="18.75" customHeight="1">
      <c r="A1" s="138" t="s">
        <v>17</v>
      </c>
      <c r="B1" s="45"/>
      <c r="C1" s="137"/>
      <c r="D1" s="136"/>
      <c r="F1" s="135"/>
      <c r="J1" s="92"/>
      <c r="K1" s="134"/>
      <c r="L1" s="134"/>
      <c r="M1" s="134"/>
      <c r="N1" s="134"/>
      <c r="O1" s="134"/>
      <c r="P1" s="134"/>
      <c r="Q1" s="92"/>
      <c r="S1" s="469"/>
    </row>
    <row r="2" spans="1:20" s="126" customFormat="1" ht="22.95" customHeight="1">
      <c r="A2" s="133" t="s">
        <v>61</v>
      </c>
      <c r="B2" s="6"/>
      <c r="C2" s="132"/>
      <c r="D2" s="131"/>
      <c r="F2" s="130"/>
      <c r="J2" s="128"/>
      <c r="K2" s="129"/>
      <c r="L2" s="129"/>
      <c r="M2" s="129"/>
      <c r="N2" s="129"/>
      <c r="O2" s="129"/>
      <c r="P2" s="129"/>
      <c r="Q2" s="128"/>
      <c r="R2" s="8" t="s">
        <v>14</v>
      </c>
      <c r="S2" s="473"/>
    </row>
    <row r="3" spans="1:20" ht="15" customHeight="1">
      <c r="A3" s="125"/>
      <c r="C3" s="125"/>
      <c r="R3" s="16" t="s">
        <v>1092</v>
      </c>
    </row>
    <row r="4" spans="1:20" ht="15.75" customHeight="1">
      <c r="B4" s="11"/>
      <c r="D4" s="124" t="s">
        <v>1312</v>
      </c>
      <c r="F4" s="123"/>
      <c r="I4" s="141">
        <v>1.1574074074074073E-5</v>
      </c>
      <c r="R4" s="122"/>
    </row>
    <row r="5" spans="1:20" ht="3.75" customHeight="1">
      <c r="B5" s="11"/>
    </row>
    <row r="6" spans="1:20" ht="13.8" thickBot="1">
      <c r="C6" s="121"/>
      <c r="D6" s="120"/>
      <c r="E6" s="119"/>
      <c r="F6" s="118" t="s">
        <v>588</v>
      </c>
      <c r="G6" s="117"/>
      <c r="H6" s="116"/>
    </row>
    <row r="7" spans="1:20" s="106" customFormat="1" ht="25.5" customHeight="1" thickBot="1">
      <c r="A7" s="241" t="s">
        <v>60</v>
      </c>
      <c r="B7" s="205" t="s">
        <v>16</v>
      </c>
      <c r="C7" s="319" t="s">
        <v>2</v>
      </c>
      <c r="D7" s="243" t="s">
        <v>3</v>
      </c>
      <c r="E7" s="244" t="s">
        <v>4</v>
      </c>
      <c r="F7" s="245" t="s">
        <v>5</v>
      </c>
      <c r="G7" s="246" t="s">
        <v>6</v>
      </c>
      <c r="H7" s="246" t="s">
        <v>761</v>
      </c>
      <c r="I7" s="246" t="s">
        <v>8</v>
      </c>
      <c r="J7" s="245" t="s">
        <v>9</v>
      </c>
      <c r="K7" s="246" t="s">
        <v>258</v>
      </c>
      <c r="L7" s="246" t="s">
        <v>589</v>
      </c>
      <c r="M7" s="246" t="s">
        <v>354</v>
      </c>
      <c r="N7" s="246" t="s">
        <v>1313</v>
      </c>
      <c r="O7" s="246" t="s">
        <v>589</v>
      </c>
      <c r="P7" s="246" t="s">
        <v>354</v>
      </c>
      <c r="Q7" s="247" t="s">
        <v>12</v>
      </c>
      <c r="R7" s="248" t="s">
        <v>13</v>
      </c>
      <c r="S7" s="475"/>
      <c r="T7" s="465"/>
    </row>
    <row r="8" spans="1:20" ht="13.95" customHeight="1">
      <c r="A8" s="251"/>
      <c r="B8" s="251">
        <v>1</v>
      </c>
      <c r="C8" s="252"/>
      <c r="D8" s="253" t="s">
        <v>404</v>
      </c>
      <c r="E8" s="254" t="s">
        <v>405</v>
      </c>
      <c r="F8" s="270" t="s">
        <v>406</v>
      </c>
      <c r="G8" s="256" t="s">
        <v>73</v>
      </c>
      <c r="H8" s="256"/>
      <c r="I8" s="256"/>
      <c r="J8" s="365"/>
      <c r="K8" s="477">
        <v>25.29</v>
      </c>
      <c r="L8" s="234">
        <v>1.6</v>
      </c>
      <c r="M8" s="262">
        <v>0.186</v>
      </c>
      <c r="N8" s="261">
        <v>24.69</v>
      </c>
      <c r="O8" s="234">
        <v>1.7</v>
      </c>
      <c r="P8" s="262">
        <v>0.16</v>
      </c>
      <c r="Q8" s="263" t="str">
        <f t="shared" ref="Q8:Q13" si="0">IF(ISBLANK(N8),"",IF(N8&gt;31.24,"",IF(N8&lt;=23.3,"TSM",IF(N8&lt;=24.24,"SM",IF(N8&lt;=25.45,"KSM",IF(N8&lt;=26.85,"I A",IF(N8&lt;=28.74,"II A",IF(N8&lt;=31.24,"III A"))))))))</f>
        <v>KSM</v>
      </c>
      <c r="R8" s="256"/>
      <c r="S8" s="470">
        <v>24.64</v>
      </c>
      <c r="T8" s="470"/>
    </row>
    <row r="9" spans="1:20" ht="13.95" customHeight="1">
      <c r="A9" s="251">
        <v>1</v>
      </c>
      <c r="B9" s="251">
        <v>2</v>
      </c>
      <c r="C9" s="252"/>
      <c r="D9" s="253" t="s">
        <v>794</v>
      </c>
      <c r="E9" s="254" t="s">
        <v>795</v>
      </c>
      <c r="F9" s="270" t="s">
        <v>796</v>
      </c>
      <c r="G9" s="256" t="s">
        <v>95</v>
      </c>
      <c r="H9" s="256" t="s">
        <v>67</v>
      </c>
      <c r="I9" s="256"/>
      <c r="J9" s="365">
        <v>18</v>
      </c>
      <c r="K9" s="477">
        <v>25.43</v>
      </c>
      <c r="L9" s="234">
        <v>-0.9</v>
      </c>
      <c r="M9" s="262">
        <v>0.19500000000000001</v>
      </c>
      <c r="N9" s="261">
        <v>24.93</v>
      </c>
      <c r="O9" s="234">
        <v>1.7</v>
      </c>
      <c r="P9" s="262">
        <v>0.20599999999999999</v>
      </c>
      <c r="Q9" s="263" t="str">
        <f t="shared" si="0"/>
        <v>KSM</v>
      </c>
      <c r="R9" s="256" t="s">
        <v>797</v>
      </c>
      <c r="S9" s="92" t="s">
        <v>1314</v>
      </c>
      <c r="T9" s="470"/>
    </row>
    <row r="10" spans="1:20" ht="13.95" customHeight="1">
      <c r="A10" s="251">
        <v>2</v>
      </c>
      <c r="B10" s="251">
        <v>3</v>
      </c>
      <c r="C10" s="252"/>
      <c r="D10" s="253" t="s">
        <v>380</v>
      </c>
      <c r="E10" s="254" t="s">
        <v>381</v>
      </c>
      <c r="F10" s="270" t="s">
        <v>382</v>
      </c>
      <c r="G10" s="256" t="s">
        <v>152</v>
      </c>
      <c r="H10" s="256" t="s">
        <v>153</v>
      </c>
      <c r="I10" s="256" t="s">
        <v>340</v>
      </c>
      <c r="J10" s="365">
        <v>14</v>
      </c>
      <c r="K10" s="477">
        <v>25.56</v>
      </c>
      <c r="L10" s="234">
        <v>1.8</v>
      </c>
      <c r="M10" s="262">
        <v>0.158</v>
      </c>
      <c r="N10" s="261">
        <v>25.13</v>
      </c>
      <c r="O10" s="234">
        <v>1.7</v>
      </c>
      <c r="P10" s="262">
        <v>0.14599999999999999</v>
      </c>
      <c r="Q10" s="263" t="str">
        <f t="shared" si="0"/>
        <v>KSM</v>
      </c>
      <c r="R10" s="256" t="s">
        <v>341</v>
      </c>
      <c r="S10" s="92" t="s">
        <v>1335</v>
      </c>
      <c r="T10" s="470"/>
    </row>
    <row r="11" spans="1:20" ht="13.95" customHeight="1">
      <c r="A11" s="251">
        <v>3</v>
      </c>
      <c r="B11" s="251">
        <v>4</v>
      </c>
      <c r="C11" s="252"/>
      <c r="D11" s="253" t="s">
        <v>407</v>
      </c>
      <c r="E11" s="254" t="s">
        <v>408</v>
      </c>
      <c r="F11" s="270" t="s">
        <v>409</v>
      </c>
      <c r="G11" s="256" t="s">
        <v>192</v>
      </c>
      <c r="H11" s="256" t="s">
        <v>191</v>
      </c>
      <c r="I11" s="256" t="s">
        <v>410</v>
      </c>
      <c r="J11" s="365">
        <v>11</v>
      </c>
      <c r="K11" s="477">
        <v>25.74</v>
      </c>
      <c r="L11" s="234">
        <v>1.6</v>
      </c>
      <c r="M11" s="262">
        <v>0.23</v>
      </c>
      <c r="N11" s="261">
        <v>25.38</v>
      </c>
      <c r="O11" s="234">
        <v>1.7</v>
      </c>
      <c r="P11" s="262">
        <v>0.26500000000000001</v>
      </c>
      <c r="Q11" s="263" t="str">
        <f t="shared" si="0"/>
        <v>KSM</v>
      </c>
      <c r="R11" s="256" t="s">
        <v>411</v>
      </c>
      <c r="S11" s="92" t="s">
        <v>1348</v>
      </c>
      <c r="T11" s="470"/>
    </row>
    <row r="12" spans="1:20" ht="13.95" customHeight="1">
      <c r="A12" s="251">
        <v>4</v>
      </c>
      <c r="B12" s="251">
        <v>5</v>
      </c>
      <c r="C12" s="252"/>
      <c r="D12" s="253" t="s">
        <v>419</v>
      </c>
      <c r="E12" s="254" t="s">
        <v>799</v>
      </c>
      <c r="F12" s="270" t="s">
        <v>578</v>
      </c>
      <c r="G12" s="256" t="s">
        <v>145</v>
      </c>
      <c r="H12" s="256" t="s">
        <v>22</v>
      </c>
      <c r="I12" s="256"/>
      <c r="J12" s="365">
        <v>9</v>
      </c>
      <c r="K12" s="477">
        <v>25.77</v>
      </c>
      <c r="L12" s="234">
        <v>0.8</v>
      </c>
      <c r="M12" s="262">
        <v>0.17399999999999999</v>
      </c>
      <c r="N12" s="261">
        <v>25.43</v>
      </c>
      <c r="O12" s="234">
        <v>1.7</v>
      </c>
      <c r="P12" s="262">
        <v>0.13800000000000001</v>
      </c>
      <c r="Q12" s="263" t="str">
        <f t="shared" si="0"/>
        <v>KSM</v>
      </c>
      <c r="R12" s="256" t="s">
        <v>579</v>
      </c>
      <c r="S12" s="92" t="s">
        <v>1346</v>
      </c>
      <c r="T12" s="470"/>
    </row>
    <row r="13" spans="1:20" ht="13.95" customHeight="1">
      <c r="A13" s="251">
        <v>5</v>
      </c>
      <c r="B13" s="251">
        <v>6</v>
      </c>
      <c r="C13" s="252"/>
      <c r="D13" s="253" t="s">
        <v>185</v>
      </c>
      <c r="E13" s="254" t="s">
        <v>1044</v>
      </c>
      <c r="F13" s="270" t="s">
        <v>1045</v>
      </c>
      <c r="G13" s="256" t="s">
        <v>145</v>
      </c>
      <c r="H13" s="256" t="s">
        <v>22</v>
      </c>
      <c r="I13" s="256" t="s">
        <v>146</v>
      </c>
      <c r="J13" s="365">
        <v>8</v>
      </c>
      <c r="K13" s="477">
        <v>25.86</v>
      </c>
      <c r="L13" s="234">
        <v>1.8</v>
      </c>
      <c r="M13" s="262">
        <v>0.25800000000000001</v>
      </c>
      <c r="N13" s="261">
        <v>25.75</v>
      </c>
      <c r="O13" s="234">
        <v>1.7</v>
      </c>
      <c r="P13" s="262">
        <v>0.26</v>
      </c>
      <c r="Q13" s="263" t="str">
        <f t="shared" si="0"/>
        <v>I A</v>
      </c>
      <c r="R13" s="256" t="s">
        <v>1046</v>
      </c>
      <c r="S13" s="92" t="s">
        <v>1336</v>
      </c>
      <c r="T13" s="470"/>
    </row>
    <row r="14" spans="1:20" ht="13.95" customHeight="1">
      <c r="A14" s="251">
        <v>6</v>
      </c>
      <c r="B14" s="251">
        <v>7</v>
      </c>
      <c r="C14" s="252"/>
      <c r="D14" s="253" t="s">
        <v>399</v>
      </c>
      <c r="E14" s="254" t="s">
        <v>400</v>
      </c>
      <c r="F14" s="270" t="s">
        <v>401</v>
      </c>
      <c r="G14" s="256" t="s">
        <v>145</v>
      </c>
      <c r="H14" s="256" t="s">
        <v>22</v>
      </c>
      <c r="I14" s="256"/>
      <c r="J14" s="365">
        <v>7</v>
      </c>
      <c r="K14" s="476">
        <v>26.12</v>
      </c>
      <c r="L14" s="234">
        <v>1.4</v>
      </c>
      <c r="M14" s="262">
        <v>0.182</v>
      </c>
      <c r="N14" s="261"/>
      <c r="O14" s="234"/>
      <c r="P14" s="262"/>
      <c r="Q14" s="263" t="str">
        <f t="shared" ref="Q14:Q34" si="1">IF(ISBLANK(K14),"",IF(K14&gt;31.24,"",IF(K14&lt;=23.3,"TSM",IF(K14&lt;=24.24,"SM",IF(K14&lt;=25.45,"KSM",IF(K14&lt;=26.85,"I A",IF(K14&lt;=28.74,"II A",IF(K14&lt;=31.24,"III A"))))))))</f>
        <v>I A</v>
      </c>
      <c r="R14" s="256" t="s">
        <v>402</v>
      </c>
      <c r="S14" s="92" t="s">
        <v>1323</v>
      </c>
      <c r="T14" s="470"/>
    </row>
    <row r="15" spans="1:20" ht="13.95" customHeight="1">
      <c r="A15" s="251">
        <v>7</v>
      </c>
      <c r="B15" s="251">
        <v>8</v>
      </c>
      <c r="C15" s="252"/>
      <c r="D15" s="253" t="s">
        <v>1337</v>
      </c>
      <c r="E15" s="254" t="s">
        <v>1338</v>
      </c>
      <c r="F15" s="270" t="s">
        <v>1339</v>
      </c>
      <c r="G15" s="256" t="s">
        <v>114</v>
      </c>
      <c r="H15" s="256" t="s">
        <v>67</v>
      </c>
      <c r="I15" s="256"/>
      <c r="J15" s="365" t="s">
        <v>23</v>
      </c>
      <c r="K15" s="476">
        <v>26.3</v>
      </c>
      <c r="L15" s="234">
        <v>1.8</v>
      </c>
      <c r="M15" s="262">
        <v>0.27800000000000002</v>
      </c>
      <c r="N15" s="261"/>
      <c r="O15" s="234"/>
      <c r="P15" s="262"/>
      <c r="Q15" s="263" t="str">
        <f t="shared" si="1"/>
        <v>I A</v>
      </c>
      <c r="R15" s="256" t="s">
        <v>797</v>
      </c>
      <c r="S15" s="92" t="s">
        <v>1340</v>
      </c>
      <c r="T15" s="470"/>
    </row>
    <row r="16" spans="1:20" ht="13.95" customHeight="1">
      <c r="A16" s="251">
        <v>8</v>
      </c>
      <c r="B16" s="251">
        <v>9</v>
      </c>
      <c r="C16" s="252"/>
      <c r="D16" s="253" t="s">
        <v>769</v>
      </c>
      <c r="E16" s="254" t="s">
        <v>770</v>
      </c>
      <c r="F16" s="270" t="s">
        <v>612</v>
      </c>
      <c r="G16" s="256" t="s">
        <v>35</v>
      </c>
      <c r="H16" s="256" t="s">
        <v>36</v>
      </c>
      <c r="I16" s="256" t="s">
        <v>197</v>
      </c>
      <c r="J16" s="365">
        <v>6</v>
      </c>
      <c r="K16" s="476">
        <v>26.33</v>
      </c>
      <c r="L16" s="234">
        <v>1.4</v>
      </c>
      <c r="M16" s="262">
        <v>0.23799999999999999</v>
      </c>
      <c r="N16" s="261"/>
      <c r="O16" s="234"/>
      <c r="P16" s="262"/>
      <c r="Q16" s="263" t="str">
        <f t="shared" si="1"/>
        <v>I A</v>
      </c>
      <c r="R16" s="256" t="s">
        <v>350</v>
      </c>
      <c r="S16" s="92" t="s">
        <v>1324</v>
      </c>
      <c r="T16" s="470"/>
    </row>
    <row r="17" spans="1:20" ht="13.95" customHeight="1">
      <c r="A17" s="251">
        <v>9</v>
      </c>
      <c r="B17" s="251">
        <v>10</v>
      </c>
      <c r="C17" s="252"/>
      <c r="D17" s="253" t="s">
        <v>590</v>
      </c>
      <c r="E17" s="254" t="s">
        <v>591</v>
      </c>
      <c r="F17" s="270" t="s">
        <v>592</v>
      </c>
      <c r="G17" s="256" t="s">
        <v>152</v>
      </c>
      <c r="H17" s="256" t="s">
        <v>153</v>
      </c>
      <c r="I17" s="256"/>
      <c r="J17" s="365">
        <v>5</v>
      </c>
      <c r="K17" s="476">
        <v>26.43</v>
      </c>
      <c r="L17" s="234">
        <v>0.8</v>
      </c>
      <c r="M17" s="262">
        <v>0.19500000000000001</v>
      </c>
      <c r="N17" s="261"/>
      <c r="O17" s="234"/>
      <c r="P17" s="262"/>
      <c r="Q17" s="263" t="str">
        <f t="shared" si="1"/>
        <v>I A</v>
      </c>
      <c r="R17" s="256" t="s">
        <v>593</v>
      </c>
      <c r="S17" s="92" t="s">
        <v>1345</v>
      </c>
      <c r="T17" s="470"/>
    </row>
    <row r="18" spans="1:20" ht="13.95" customHeight="1">
      <c r="A18" s="251">
        <v>10</v>
      </c>
      <c r="B18" s="251">
        <v>11</v>
      </c>
      <c r="C18" s="252"/>
      <c r="D18" s="253" t="s">
        <v>32</v>
      </c>
      <c r="E18" s="254" t="s">
        <v>1009</v>
      </c>
      <c r="F18" s="270" t="s">
        <v>1010</v>
      </c>
      <c r="G18" s="256" t="s">
        <v>192</v>
      </c>
      <c r="H18" s="256" t="s">
        <v>191</v>
      </c>
      <c r="I18" s="256" t="s">
        <v>190</v>
      </c>
      <c r="J18" s="365">
        <v>4</v>
      </c>
      <c r="K18" s="476">
        <v>26.77</v>
      </c>
      <c r="L18" s="234">
        <v>-0.9</v>
      </c>
      <c r="M18" s="262">
        <v>0.26500000000000001</v>
      </c>
      <c r="N18" s="261"/>
      <c r="O18" s="234"/>
      <c r="P18" s="262"/>
      <c r="Q18" s="263" t="str">
        <f t="shared" si="1"/>
        <v>I A</v>
      </c>
      <c r="R18" s="256" t="s">
        <v>189</v>
      </c>
      <c r="S18" s="92" t="s">
        <v>167</v>
      </c>
      <c r="T18" s="470" t="s">
        <v>1315</v>
      </c>
    </row>
    <row r="19" spans="1:20" ht="13.95" customHeight="1">
      <c r="A19" s="251">
        <v>11</v>
      </c>
      <c r="B19" s="251">
        <v>12</v>
      </c>
      <c r="C19" s="252"/>
      <c r="D19" s="253" t="s">
        <v>777</v>
      </c>
      <c r="E19" s="254" t="s">
        <v>778</v>
      </c>
      <c r="F19" s="270" t="s">
        <v>779</v>
      </c>
      <c r="G19" s="256" t="s">
        <v>181</v>
      </c>
      <c r="H19" s="256" t="s">
        <v>67</v>
      </c>
      <c r="I19" s="256" t="s">
        <v>426</v>
      </c>
      <c r="J19" s="365">
        <v>3</v>
      </c>
      <c r="K19" s="476">
        <v>27.17</v>
      </c>
      <c r="L19" s="234">
        <v>1.6</v>
      </c>
      <c r="M19" s="262">
        <v>0.28399999999999997</v>
      </c>
      <c r="N19" s="261"/>
      <c r="O19" s="234"/>
      <c r="P19" s="262"/>
      <c r="Q19" s="263" t="str">
        <f t="shared" si="1"/>
        <v>II A</v>
      </c>
      <c r="R19" s="256" t="s">
        <v>502</v>
      </c>
      <c r="S19" s="92" t="s">
        <v>1349</v>
      </c>
      <c r="T19" s="470"/>
    </row>
    <row r="20" spans="1:20" ht="13.95" customHeight="1">
      <c r="A20" s="251">
        <v>12</v>
      </c>
      <c r="B20" s="251">
        <v>13</v>
      </c>
      <c r="C20" s="252"/>
      <c r="D20" s="253" t="s">
        <v>831</v>
      </c>
      <c r="E20" s="254" t="s">
        <v>832</v>
      </c>
      <c r="F20" s="270" t="s">
        <v>833</v>
      </c>
      <c r="G20" s="256" t="s">
        <v>181</v>
      </c>
      <c r="H20" s="256" t="s">
        <v>67</v>
      </c>
      <c r="I20" s="256" t="s">
        <v>426</v>
      </c>
      <c r="J20" s="365">
        <v>2</v>
      </c>
      <c r="K20" s="476">
        <v>27.61</v>
      </c>
      <c r="L20" s="234">
        <v>0.8</v>
      </c>
      <c r="M20" s="262">
        <v>0.313</v>
      </c>
      <c r="N20" s="261"/>
      <c r="O20" s="234"/>
      <c r="P20" s="262"/>
      <c r="Q20" s="263" t="str">
        <f t="shared" si="1"/>
        <v>II A</v>
      </c>
      <c r="R20" s="256" t="s">
        <v>502</v>
      </c>
      <c r="S20" s="92" t="s">
        <v>1347</v>
      </c>
      <c r="T20" s="470"/>
    </row>
    <row r="21" spans="1:20" ht="13.95" customHeight="1">
      <c r="A21" s="251">
        <v>13</v>
      </c>
      <c r="B21" s="251">
        <v>14</v>
      </c>
      <c r="C21" s="252"/>
      <c r="D21" s="253" t="s">
        <v>1316</v>
      </c>
      <c r="E21" s="254" t="s">
        <v>1317</v>
      </c>
      <c r="F21" s="270" t="s">
        <v>1318</v>
      </c>
      <c r="G21" s="256" t="s">
        <v>114</v>
      </c>
      <c r="H21" s="256" t="s">
        <v>67</v>
      </c>
      <c r="I21" s="256"/>
      <c r="J21" s="365" t="s">
        <v>23</v>
      </c>
      <c r="K21" s="476">
        <v>28.24</v>
      </c>
      <c r="L21" s="234">
        <v>-0.9</v>
      </c>
      <c r="M21" s="262">
        <v>0.13</v>
      </c>
      <c r="N21" s="261"/>
      <c r="O21" s="234"/>
      <c r="P21" s="262"/>
      <c r="Q21" s="263" t="str">
        <f t="shared" si="1"/>
        <v>II A</v>
      </c>
      <c r="R21" s="256" t="s">
        <v>438</v>
      </c>
      <c r="S21" s="92" t="s">
        <v>1319</v>
      </c>
      <c r="T21" s="470"/>
    </row>
    <row r="22" spans="1:20" ht="13.95" customHeight="1">
      <c r="A22" s="251">
        <v>14</v>
      </c>
      <c r="B22" s="251">
        <v>15</v>
      </c>
      <c r="C22" s="252"/>
      <c r="D22" s="253" t="s">
        <v>1030</v>
      </c>
      <c r="E22" s="254" t="s">
        <v>1031</v>
      </c>
      <c r="F22" s="270" t="s">
        <v>1341</v>
      </c>
      <c r="G22" s="256" t="s">
        <v>188</v>
      </c>
      <c r="H22" s="256" t="s">
        <v>634</v>
      </c>
      <c r="I22" s="256"/>
      <c r="J22" s="365" t="s">
        <v>23</v>
      </c>
      <c r="K22" s="476">
        <v>28.76</v>
      </c>
      <c r="L22" s="234">
        <v>1.8</v>
      </c>
      <c r="M22" s="262">
        <v>0.31900000000000001</v>
      </c>
      <c r="N22" s="261"/>
      <c r="O22" s="234"/>
      <c r="P22" s="262"/>
      <c r="Q22" s="263" t="str">
        <f t="shared" si="1"/>
        <v>III A</v>
      </c>
      <c r="R22" s="256" t="s">
        <v>1342</v>
      </c>
      <c r="S22" s="92" t="s">
        <v>167</v>
      </c>
      <c r="T22" s="470"/>
    </row>
    <row r="23" spans="1:20" ht="13.95" customHeight="1">
      <c r="A23" s="251">
        <v>15</v>
      </c>
      <c r="B23" s="251">
        <v>16</v>
      </c>
      <c r="C23" s="252"/>
      <c r="D23" s="253" t="s">
        <v>1325</v>
      </c>
      <c r="E23" s="254" t="s">
        <v>1326</v>
      </c>
      <c r="F23" s="270" t="s">
        <v>1327</v>
      </c>
      <c r="G23" s="256" t="s">
        <v>369</v>
      </c>
      <c r="H23" s="256" t="s">
        <v>316</v>
      </c>
      <c r="I23" s="256" t="s">
        <v>317</v>
      </c>
      <c r="J23" s="365">
        <v>1</v>
      </c>
      <c r="K23" s="476">
        <v>29.18</v>
      </c>
      <c r="L23" s="234">
        <v>1.4</v>
      </c>
      <c r="M23" s="262">
        <v>0.23</v>
      </c>
      <c r="N23" s="261"/>
      <c r="O23" s="234"/>
      <c r="P23" s="262"/>
      <c r="Q23" s="263" t="str">
        <f t="shared" si="1"/>
        <v>III A</v>
      </c>
      <c r="R23" s="256" t="s">
        <v>318</v>
      </c>
      <c r="S23" s="92" t="s">
        <v>1328</v>
      </c>
      <c r="T23" s="470"/>
    </row>
    <row r="24" spans="1:20" ht="13.95" customHeight="1">
      <c r="A24" s="251">
        <v>16</v>
      </c>
      <c r="B24" s="251">
        <v>17</v>
      </c>
      <c r="C24" s="252"/>
      <c r="D24" s="253" t="s">
        <v>362</v>
      </c>
      <c r="E24" s="254" t="s">
        <v>363</v>
      </c>
      <c r="F24" s="270" t="s">
        <v>364</v>
      </c>
      <c r="G24" s="256" t="s">
        <v>139</v>
      </c>
      <c r="H24" s="256" t="s">
        <v>88</v>
      </c>
      <c r="I24" s="256" t="s">
        <v>250</v>
      </c>
      <c r="J24" s="365"/>
      <c r="K24" s="476">
        <v>29.32</v>
      </c>
      <c r="L24" s="234">
        <v>-0.9</v>
      </c>
      <c r="M24" s="262">
        <v>0.39800000000000002</v>
      </c>
      <c r="N24" s="261"/>
      <c r="O24" s="234"/>
      <c r="P24" s="262"/>
      <c r="Q24" s="263" t="str">
        <f t="shared" si="1"/>
        <v>III A</v>
      </c>
      <c r="R24" s="256" t="s">
        <v>365</v>
      </c>
      <c r="S24" s="92" t="s">
        <v>167</v>
      </c>
      <c r="T24" s="470" t="s">
        <v>1320</v>
      </c>
    </row>
    <row r="25" spans="1:20" ht="13.95" customHeight="1">
      <c r="A25" s="251">
        <v>17</v>
      </c>
      <c r="B25" s="251">
        <v>18</v>
      </c>
      <c r="C25" s="252"/>
      <c r="D25" s="253" t="s">
        <v>1350</v>
      </c>
      <c r="E25" s="254" t="s">
        <v>1351</v>
      </c>
      <c r="F25" s="270" t="s">
        <v>1352</v>
      </c>
      <c r="G25" s="256" t="s">
        <v>188</v>
      </c>
      <c r="H25" s="256" t="s">
        <v>88</v>
      </c>
      <c r="I25" s="256" t="s">
        <v>250</v>
      </c>
      <c r="J25" s="365" t="s">
        <v>23</v>
      </c>
      <c r="K25" s="476">
        <v>29.39</v>
      </c>
      <c r="L25" s="234">
        <v>1.6</v>
      </c>
      <c r="M25" s="262">
        <v>0.26</v>
      </c>
      <c r="N25" s="261"/>
      <c r="O25" s="234"/>
      <c r="P25" s="262"/>
      <c r="Q25" s="263" t="str">
        <f t="shared" si="1"/>
        <v>III A</v>
      </c>
      <c r="R25" s="256" t="s">
        <v>365</v>
      </c>
      <c r="S25" s="92" t="s">
        <v>1353</v>
      </c>
      <c r="T25" s="470"/>
    </row>
    <row r="26" spans="1:20" ht="13.95" customHeight="1">
      <c r="A26" s="251">
        <v>18</v>
      </c>
      <c r="B26" s="251">
        <v>19</v>
      </c>
      <c r="C26" s="252"/>
      <c r="D26" s="253" t="s">
        <v>372</v>
      </c>
      <c r="E26" s="254" t="s">
        <v>786</v>
      </c>
      <c r="F26" s="270" t="s">
        <v>787</v>
      </c>
      <c r="G26" s="256" t="s">
        <v>453</v>
      </c>
      <c r="H26" s="256" t="s">
        <v>454</v>
      </c>
      <c r="I26" s="256" t="s">
        <v>455</v>
      </c>
      <c r="J26" s="365"/>
      <c r="K26" s="476">
        <v>29.53</v>
      </c>
      <c r="L26" s="234">
        <v>0.8</v>
      </c>
      <c r="M26" s="262">
        <v>0.28199999999999997</v>
      </c>
      <c r="N26" s="261"/>
      <c r="O26" s="234"/>
      <c r="P26" s="262"/>
      <c r="Q26" s="263" t="str">
        <f t="shared" si="1"/>
        <v>III A</v>
      </c>
      <c r="R26" s="256" t="s">
        <v>558</v>
      </c>
      <c r="S26" s="92" t="s">
        <v>1344</v>
      </c>
      <c r="T26" s="470"/>
    </row>
    <row r="27" spans="1:20" ht="13.95" customHeight="1">
      <c r="A27" s="251">
        <v>19</v>
      </c>
      <c r="B27" s="251">
        <v>20</v>
      </c>
      <c r="C27" s="252"/>
      <c r="D27" s="253" t="s">
        <v>182</v>
      </c>
      <c r="E27" s="254" t="s">
        <v>183</v>
      </c>
      <c r="F27" s="270" t="s">
        <v>184</v>
      </c>
      <c r="G27" s="256" t="s">
        <v>114</v>
      </c>
      <c r="H27" s="256" t="s">
        <v>67</v>
      </c>
      <c r="I27" s="256"/>
      <c r="J27" s="365" t="s">
        <v>23</v>
      </c>
      <c r="K27" s="476">
        <v>29.97</v>
      </c>
      <c r="L27" s="234">
        <v>1.6</v>
      </c>
      <c r="M27" s="262">
        <v>0.219</v>
      </c>
      <c r="N27" s="261"/>
      <c r="O27" s="234"/>
      <c r="P27" s="262"/>
      <c r="Q27" s="263" t="str">
        <f t="shared" si="1"/>
        <v>III A</v>
      </c>
      <c r="R27" s="256" t="s">
        <v>172</v>
      </c>
      <c r="S27" s="92" t="s">
        <v>167</v>
      </c>
      <c r="T27" s="470"/>
    </row>
    <row r="28" spans="1:20" ht="13.95" customHeight="1">
      <c r="A28" s="251">
        <v>20</v>
      </c>
      <c r="B28" s="251">
        <v>21</v>
      </c>
      <c r="C28" s="252"/>
      <c r="D28" s="253" t="s">
        <v>605</v>
      </c>
      <c r="E28" s="254" t="s">
        <v>812</v>
      </c>
      <c r="F28" s="270" t="s">
        <v>813</v>
      </c>
      <c r="G28" s="256" t="s">
        <v>655</v>
      </c>
      <c r="H28" s="256" t="s">
        <v>656</v>
      </c>
      <c r="I28" s="256"/>
      <c r="J28" s="365"/>
      <c r="K28" s="476">
        <v>30.09</v>
      </c>
      <c r="L28" s="234">
        <v>0.8</v>
      </c>
      <c r="M28" s="262">
        <v>0.436</v>
      </c>
      <c r="N28" s="261"/>
      <c r="O28" s="234"/>
      <c r="P28" s="262"/>
      <c r="Q28" s="263" t="str">
        <f t="shared" si="1"/>
        <v>III A</v>
      </c>
      <c r="R28" s="256" t="s">
        <v>663</v>
      </c>
      <c r="S28" s="92" t="s">
        <v>167</v>
      </c>
      <c r="T28" s="470"/>
    </row>
    <row r="29" spans="1:20" ht="13.95" customHeight="1">
      <c r="A29" s="251">
        <v>21</v>
      </c>
      <c r="B29" s="251">
        <v>22</v>
      </c>
      <c r="C29" s="252"/>
      <c r="D29" s="253" t="s">
        <v>614</v>
      </c>
      <c r="E29" s="254" t="s">
        <v>615</v>
      </c>
      <c r="F29" s="270" t="s">
        <v>616</v>
      </c>
      <c r="G29" s="256" t="s">
        <v>188</v>
      </c>
      <c r="H29" s="256" t="s">
        <v>88</v>
      </c>
      <c r="I29" s="256" t="s">
        <v>89</v>
      </c>
      <c r="J29" s="365" t="s">
        <v>23</v>
      </c>
      <c r="K29" s="476">
        <v>30.39</v>
      </c>
      <c r="L29" s="234">
        <v>-0.9</v>
      </c>
      <c r="M29" s="262">
        <v>0.11</v>
      </c>
      <c r="N29" s="261"/>
      <c r="O29" s="234"/>
      <c r="P29" s="262"/>
      <c r="Q29" s="263" t="str">
        <f t="shared" si="1"/>
        <v>III A</v>
      </c>
      <c r="R29" s="256" t="s">
        <v>90</v>
      </c>
      <c r="S29" s="92" t="s">
        <v>1321</v>
      </c>
      <c r="T29" s="470"/>
    </row>
    <row r="30" spans="1:20" ht="13.95" customHeight="1">
      <c r="A30" s="251"/>
      <c r="B30" s="251"/>
      <c r="C30" s="252"/>
      <c r="D30" s="253" t="s">
        <v>1329</v>
      </c>
      <c r="E30" s="254" t="s">
        <v>1330</v>
      </c>
      <c r="F30" s="270" t="s">
        <v>1331</v>
      </c>
      <c r="G30" s="256" t="s">
        <v>181</v>
      </c>
      <c r="H30" s="256" t="s">
        <v>67</v>
      </c>
      <c r="I30" s="256" t="s">
        <v>426</v>
      </c>
      <c r="J30" s="365"/>
      <c r="K30" s="476" t="s">
        <v>1332</v>
      </c>
      <c r="L30" s="234"/>
      <c r="M30" s="262"/>
      <c r="N30" s="261"/>
      <c r="O30" s="234"/>
      <c r="P30" s="262"/>
      <c r="Q30" s="263" t="str">
        <f t="shared" si="1"/>
        <v/>
      </c>
      <c r="R30" s="256" t="s">
        <v>387</v>
      </c>
      <c r="S30" s="92" t="s">
        <v>1333</v>
      </c>
      <c r="T30" s="470"/>
    </row>
    <row r="31" spans="1:20" ht="13.95" customHeight="1">
      <c r="A31" s="251"/>
      <c r="B31" s="251"/>
      <c r="C31" s="252"/>
      <c r="D31" s="253" t="s">
        <v>182</v>
      </c>
      <c r="E31" s="254" t="s">
        <v>367</v>
      </c>
      <c r="F31" s="270" t="s">
        <v>368</v>
      </c>
      <c r="G31" s="256" t="s">
        <v>369</v>
      </c>
      <c r="H31" s="256" t="s">
        <v>316</v>
      </c>
      <c r="I31" s="256" t="s">
        <v>317</v>
      </c>
      <c r="J31" s="365">
        <v>-5</v>
      </c>
      <c r="K31" s="476" t="s">
        <v>115</v>
      </c>
      <c r="L31" s="234"/>
      <c r="M31" s="262"/>
      <c r="N31" s="261"/>
      <c r="O31" s="234"/>
      <c r="P31" s="262"/>
      <c r="Q31" s="263" t="str">
        <f t="shared" si="1"/>
        <v/>
      </c>
      <c r="R31" s="256" t="s">
        <v>370</v>
      </c>
      <c r="S31" s="92" t="s">
        <v>1343</v>
      </c>
      <c r="T31" s="470"/>
    </row>
    <row r="32" spans="1:20" ht="13.95" customHeight="1">
      <c r="A32" s="251"/>
      <c r="B32" s="251"/>
      <c r="C32" s="252"/>
      <c r="D32" s="253" t="s">
        <v>595</v>
      </c>
      <c r="E32" s="254" t="s">
        <v>819</v>
      </c>
      <c r="F32" s="270" t="s">
        <v>820</v>
      </c>
      <c r="G32" s="256" t="s">
        <v>821</v>
      </c>
      <c r="H32" s="256" t="s">
        <v>198</v>
      </c>
      <c r="I32" s="256" t="s">
        <v>197</v>
      </c>
      <c r="J32" s="365"/>
      <c r="K32" s="476" t="s">
        <v>303</v>
      </c>
      <c r="L32" s="234"/>
      <c r="M32" s="262"/>
      <c r="N32" s="261"/>
      <c r="O32" s="234"/>
      <c r="P32" s="262"/>
      <c r="Q32" s="263" t="str">
        <f t="shared" si="1"/>
        <v/>
      </c>
      <c r="R32" s="256" t="s">
        <v>822</v>
      </c>
      <c r="S32" s="92" t="s">
        <v>167</v>
      </c>
      <c r="T32" s="470" t="s">
        <v>1322</v>
      </c>
    </row>
    <row r="33" spans="1:20" ht="13.95" customHeight="1">
      <c r="A33" s="251"/>
      <c r="B33" s="251"/>
      <c r="C33" s="252"/>
      <c r="D33" s="253" t="s">
        <v>789</v>
      </c>
      <c r="E33" s="254" t="s">
        <v>790</v>
      </c>
      <c r="F33" s="270" t="s">
        <v>791</v>
      </c>
      <c r="G33" s="256" t="s">
        <v>453</v>
      </c>
      <c r="H33" s="256" t="s">
        <v>454</v>
      </c>
      <c r="I33" s="256" t="s">
        <v>455</v>
      </c>
      <c r="J33" s="365"/>
      <c r="K33" s="476" t="s">
        <v>303</v>
      </c>
      <c r="L33" s="234"/>
      <c r="M33" s="262"/>
      <c r="N33" s="261"/>
      <c r="O33" s="234"/>
      <c r="P33" s="262"/>
      <c r="Q33" s="263" t="str">
        <f t="shared" si="1"/>
        <v/>
      </c>
      <c r="R33" s="256" t="s">
        <v>558</v>
      </c>
      <c r="S33" s="92" t="s">
        <v>167</v>
      </c>
      <c r="T33" s="470" t="s">
        <v>1334</v>
      </c>
    </row>
    <row r="34" spans="1:20" ht="13.95" customHeight="1">
      <c r="A34" s="251"/>
      <c r="B34" s="251"/>
      <c r="C34" s="252"/>
      <c r="D34" s="253" t="s">
        <v>824</v>
      </c>
      <c r="E34" s="254" t="s">
        <v>825</v>
      </c>
      <c r="F34" s="270" t="s">
        <v>826</v>
      </c>
      <c r="G34" s="256" t="s">
        <v>73</v>
      </c>
      <c r="H34" s="256"/>
      <c r="I34" s="256"/>
      <c r="J34" s="365"/>
      <c r="K34" s="476" t="s">
        <v>303</v>
      </c>
      <c r="L34" s="234"/>
      <c r="M34" s="262"/>
      <c r="N34" s="261"/>
      <c r="O34" s="234"/>
      <c r="P34" s="262"/>
      <c r="Q34" s="263" t="str">
        <f t="shared" si="1"/>
        <v/>
      </c>
      <c r="R34" s="256"/>
      <c r="S34" s="92" t="s">
        <v>167</v>
      </c>
      <c r="T34" s="470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100 M par.beg.</vt:lpstr>
      <vt:lpstr>100 M Finalas</vt:lpstr>
      <vt:lpstr>100 M Suvestinė</vt:lpstr>
      <vt:lpstr>100 V par.beg.</vt:lpstr>
      <vt:lpstr>100 V Finalas</vt:lpstr>
      <vt:lpstr>100 V Suvestinė</vt:lpstr>
      <vt:lpstr>200 M bėgimai</vt:lpstr>
      <vt:lpstr>200 M Finalas</vt:lpstr>
      <vt:lpstr>200 M Suvestinė</vt:lpstr>
      <vt:lpstr>200 V bėgimai</vt:lpstr>
      <vt:lpstr>200 V Finalas</vt:lpstr>
      <vt:lpstr>200 V Suvestinė</vt:lpstr>
      <vt:lpstr>400 M bėg.</vt:lpstr>
      <vt:lpstr>400 M Suvestinė</vt:lpstr>
      <vt:lpstr>400 V bėg.</vt:lpstr>
      <vt:lpstr>400 V Suvestinė</vt:lpstr>
      <vt:lpstr>800 M</vt:lpstr>
      <vt:lpstr>800 V bėg.</vt:lpstr>
      <vt:lpstr>800 V Suvestinė</vt:lpstr>
      <vt:lpstr>1500 M</vt:lpstr>
      <vt:lpstr>1500 V bėg.</vt:lpstr>
      <vt:lpstr>1500 V Suvestinė</vt:lpstr>
      <vt:lpstr>3000 M</vt:lpstr>
      <vt:lpstr>5000 M</vt:lpstr>
      <vt:lpstr>5000 V </vt:lpstr>
      <vt:lpstr>10000 V </vt:lpstr>
      <vt:lpstr>100 bb M</vt:lpstr>
      <vt:lpstr>110 bb V</vt:lpstr>
      <vt:lpstr>400 bb M bėg.</vt:lpstr>
      <vt:lpstr>400 bb M Suvestinė</vt:lpstr>
      <vt:lpstr>400 bb V</vt:lpstr>
      <vt:lpstr>3000m kl. M</vt:lpstr>
      <vt:lpstr>3000m kl. V</vt:lpstr>
      <vt:lpstr>4x100 M</vt:lpstr>
      <vt:lpstr>4x100 V</vt:lpstr>
      <vt:lpstr>10000m sp. ėj. M</vt:lpstr>
      <vt:lpstr>10000m sp. ėj. V</vt:lpstr>
      <vt:lpstr>Aukštis M</vt:lpstr>
      <vt:lpstr>Aukstis V</vt:lpstr>
      <vt:lpstr>Kartis M</vt:lpstr>
      <vt:lpstr>Kartis V</vt:lpstr>
      <vt:lpstr>Tolis M</vt:lpstr>
      <vt:lpstr>Tolis V</vt:lpstr>
      <vt:lpstr>Trisuolis M</vt:lpstr>
      <vt:lpstr>Trišuolis V</vt:lpstr>
      <vt:lpstr>Rutulys M</vt:lpstr>
      <vt:lpstr>Rutulys V</vt:lpstr>
      <vt:lpstr>Diskas M</vt:lpstr>
      <vt:lpstr>Diskas V</vt:lpstr>
      <vt:lpstr>Kūjis M</vt:lpstr>
      <vt:lpstr>Kūjis V</vt:lpstr>
      <vt:lpstr>Ietis M</vt:lpstr>
      <vt:lpstr>Ietis V</vt:lpstr>
      <vt:lpstr>užskaitos</vt:lpstr>
      <vt:lpstr>Komandiniai U20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2019-06-22T13:04:10Z</cp:lastPrinted>
  <dcterms:created xsi:type="dcterms:W3CDTF">2019-06-18T13:25:22Z</dcterms:created>
  <dcterms:modified xsi:type="dcterms:W3CDTF">2019-06-22T13:31:55Z</dcterms:modified>
</cp:coreProperties>
</file>