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16" activeTab="0"/>
  </bookViews>
  <sheets>
    <sheet name="Jaunutės" sheetId="1" r:id="rId1"/>
    <sheet name="Mergaitės" sheetId="2" r:id="rId2"/>
    <sheet name="Jaunučiai" sheetId="3" r:id="rId3"/>
    <sheet name="Berniukai" sheetId="4" r:id="rId4"/>
    <sheet name="60bb" sheetId="5" r:id="rId5"/>
    <sheet name="Tolis" sheetId="6" r:id="rId6"/>
    <sheet name="Rutulys" sheetId="7" r:id="rId7"/>
    <sheet name="Aukštis" sheetId="8" r:id="rId8"/>
    <sheet name="Bėgimai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'[3]startlist'!$Q$30:$S$1002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ssm" localSheetId="4">#REF!</definedName>
    <definedName name="rzfssm" localSheetId="7">#REF!</definedName>
    <definedName name="rzfssm" localSheetId="8">#REF!</definedName>
    <definedName name="rzfssm" localSheetId="6">#REF!</definedName>
    <definedName name="rzfssm" localSheetId="5">#REF!</definedName>
    <definedName name="rzfssm">#REF!</definedName>
    <definedName name="rzfsv" localSheetId="4">#REF!</definedName>
    <definedName name="rzfsv" localSheetId="7">#REF!</definedName>
    <definedName name="rzfsv" localSheetId="8">#REF!</definedName>
    <definedName name="rzfsv" localSheetId="6">#REF!</definedName>
    <definedName name="rzfsv" localSheetId="5">#REF!</definedName>
    <definedName name="rzfsv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2" localSheetId="4">#REF!</definedName>
    <definedName name="rzim2" localSheetId="7">#REF!</definedName>
    <definedName name="rzim2" localSheetId="8">#REF!</definedName>
    <definedName name="rzim2" localSheetId="6">#REF!</definedName>
    <definedName name="rzim2" localSheetId="5">#REF!</definedName>
    <definedName name="rzim2">#REF!</definedName>
    <definedName name="rzrutm">'[1]Rut M'!$A$7:$M$34</definedName>
    <definedName name="rzrutv">'[1]Rut V'!$A$7:$M$34</definedName>
    <definedName name="rzrutvj">'[1]Rut V(6kg)'!$A$7:$M$34</definedName>
    <definedName name="rzsdfam" localSheetId="4">#REF!</definedName>
    <definedName name="rzsdfam" localSheetId="7">#REF!</definedName>
    <definedName name="rzsdfam" localSheetId="8">#REF!</definedName>
    <definedName name="rzsdfam" localSheetId="6">#REF!</definedName>
    <definedName name="rzsdfam" localSheetId="5">#REF!</definedName>
    <definedName name="rzsdfam">#REF!</definedName>
    <definedName name="rzsfam">'[1]60m bb M'!$B$9:$S$89</definedName>
    <definedName name="rzsfav" localSheetId="4">#REF!</definedName>
    <definedName name="rzsfav" localSheetId="7">#REF!</definedName>
    <definedName name="rzsfav" localSheetId="8">#REF!</definedName>
    <definedName name="rzsfav" localSheetId="6">#REF!</definedName>
    <definedName name="rzsfav" localSheetId="5">#REF!</definedName>
    <definedName name="rzsfav">#REF!</definedName>
    <definedName name="rzsm">'[1]60m M'!$B$8:$R$89</definedName>
    <definedName name="rzssfam" localSheetId="4">#REF!</definedName>
    <definedName name="rzssfam" localSheetId="7">#REF!</definedName>
    <definedName name="rzssfam" localSheetId="8">#REF!</definedName>
    <definedName name="rzssfam" localSheetId="6">#REF!</definedName>
    <definedName name="rzssfam" localSheetId="5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4">#REF!</definedName>
    <definedName name="rzswfam" localSheetId="7">#REF!</definedName>
    <definedName name="rzswfam" localSheetId="8">#REF!</definedName>
    <definedName name="rzswfam" localSheetId="6">#REF!</definedName>
    <definedName name="rzswfam" localSheetId="5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4">#REF!</definedName>
    <definedName name="Sektoriu_Tolis_V_List" localSheetId="7">#REF!</definedName>
    <definedName name="Sektoriu_Tolis_V_List" localSheetId="8">#REF!</definedName>
    <definedName name="Sektoriu_Tolis_V_List" localSheetId="6">#REF!</definedName>
    <definedName name="Sektoriu_Tolis_V_List" localSheetId="5">#REF!</definedName>
    <definedName name="Sektoriu_Tolis_V_List">#REF!</definedName>
    <definedName name="stm">'[1]Programa'!$H$6:$I$98</definedName>
    <definedName name="stn">'[5]pr_vald'!$H$6:$J$89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4">#REF!</definedName>
    <definedName name="tskk" localSheetId="7">#REF!</definedName>
    <definedName name="tskk" localSheetId="8">#REF!</definedName>
    <definedName name="tskk" localSheetId="6">#REF!</definedName>
    <definedName name="tskk" localSheetId="5">#REF!</definedName>
    <definedName name="tskk">#REF!</definedName>
    <definedName name="uzb">'[3]startlist'!$E$1:$H$28</definedName>
    <definedName name="vaišis" localSheetId="4">#REF!</definedName>
    <definedName name="vaišis" localSheetId="7">#REF!</definedName>
    <definedName name="vaišis" localSheetId="8">#REF!</definedName>
    <definedName name="vaišis" localSheetId="6">#REF!</definedName>
    <definedName name="vaišis" localSheetId="5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'[6]List'!$E$2:$L$515</definedName>
  </definedNames>
  <calcPr fullCalcOnLoad="1"/>
</workbook>
</file>

<file path=xl/sharedStrings.xml><?xml version="1.0" encoding="utf-8"?>
<sst xmlns="http://schemas.openxmlformats.org/spreadsheetml/2006/main" count="1365" uniqueCount="187">
  <si>
    <t>Andrija</t>
  </si>
  <si>
    <t>Krupovičiūtė</t>
  </si>
  <si>
    <t>R.Sadzevičienė</t>
  </si>
  <si>
    <t>Augustė</t>
  </si>
  <si>
    <t>Voverytė</t>
  </si>
  <si>
    <t>Kamilė</t>
  </si>
  <si>
    <t>Petrauskaitė</t>
  </si>
  <si>
    <t>Rugilė</t>
  </si>
  <si>
    <t>Miklyčiūtė</t>
  </si>
  <si>
    <t>Vanesa</t>
  </si>
  <si>
    <t>Stokaitė</t>
  </si>
  <si>
    <t>Greta</t>
  </si>
  <si>
    <t>Urbonavičiūtė</t>
  </si>
  <si>
    <t>Kauno r. SM</t>
  </si>
  <si>
    <t>A.Starkevičius</t>
  </si>
  <si>
    <t>Ūla</t>
  </si>
  <si>
    <t>Grikšaitė</t>
  </si>
  <si>
    <t xml:space="preserve">Armandas </t>
  </si>
  <si>
    <t>Tamašauskas</t>
  </si>
  <si>
    <t>2006-01-10</t>
  </si>
  <si>
    <t>JSC</t>
  </si>
  <si>
    <t>P. Veikalas</t>
  </si>
  <si>
    <t xml:space="preserve">Danielius </t>
  </si>
  <si>
    <t>Steponaitis</t>
  </si>
  <si>
    <t>2006-09-13</t>
  </si>
  <si>
    <t>Orestas</t>
  </si>
  <si>
    <t>Vozbutas</t>
  </si>
  <si>
    <t>2006-02-20</t>
  </si>
  <si>
    <t>Arminas</t>
  </si>
  <si>
    <t>2004-10-22</t>
  </si>
  <si>
    <t>Danielius</t>
  </si>
  <si>
    <t>Jokubaitis</t>
  </si>
  <si>
    <t>I.Jakubaitytė</t>
  </si>
  <si>
    <t>Gvidas</t>
  </si>
  <si>
    <t>Jurkevičius</t>
  </si>
  <si>
    <t>Benas</t>
  </si>
  <si>
    <t>Užpalevičius</t>
  </si>
  <si>
    <t>Auksė</t>
  </si>
  <si>
    <t>Vyšniauskaitė</t>
  </si>
  <si>
    <t>2004-02-23</t>
  </si>
  <si>
    <t>Kaunas</t>
  </si>
  <si>
    <t>,,Startas"</t>
  </si>
  <si>
    <t>E. Dilys</t>
  </si>
  <si>
    <t>Vincas</t>
  </si>
  <si>
    <t>Zokas</t>
  </si>
  <si>
    <t>Liudas</t>
  </si>
  <si>
    <t>Dovydas</t>
  </si>
  <si>
    <t>Norvaišas</t>
  </si>
  <si>
    <t>Jonauskaitė</t>
  </si>
  <si>
    <t>2008-07-30</t>
  </si>
  <si>
    <t>Klaipėdos r.</t>
  </si>
  <si>
    <t>Gargždų SM</t>
  </si>
  <si>
    <t>L.Gruzdienė</t>
  </si>
  <si>
    <t>Deira</t>
  </si>
  <si>
    <t>Gruzdytė</t>
  </si>
  <si>
    <t>2005-02-18</t>
  </si>
  <si>
    <t>Linnea</t>
  </si>
  <si>
    <t>Hansen</t>
  </si>
  <si>
    <t>N.Gedgaudienė</t>
  </si>
  <si>
    <t>Gabija</t>
  </si>
  <si>
    <t>Mozerytė</t>
  </si>
  <si>
    <t>O.Pavilionienė</t>
  </si>
  <si>
    <t>Aironas</t>
  </si>
  <si>
    <t>Krivcovas</t>
  </si>
  <si>
    <t>Nikita</t>
  </si>
  <si>
    <t>Liatukaitė</t>
  </si>
  <si>
    <t>R.Ančlauskas</t>
  </si>
  <si>
    <t>Elzė</t>
  </si>
  <si>
    <t>Ožechauskaitė</t>
  </si>
  <si>
    <t>2007-06-01</t>
  </si>
  <si>
    <t>Šiauliai</t>
  </si>
  <si>
    <t>ŠLASC</t>
  </si>
  <si>
    <t>D. Vrubliauskas</t>
  </si>
  <si>
    <t>Jonaitytė</t>
  </si>
  <si>
    <t>Kaunas, ASLAM maniežas</t>
  </si>
  <si>
    <t>Jaunutės(2004-2005)</t>
  </si>
  <si>
    <t>Vieta</t>
  </si>
  <si>
    <t>Vardas</t>
  </si>
  <si>
    <t>Pavardė</t>
  </si>
  <si>
    <t>G.data</t>
  </si>
  <si>
    <t>60 m b.b.</t>
  </si>
  <si>
    <t>Aukštis</t>
  </si>
  <si>
    <t>Rutulys</t>
  </si>
  <si>
    <t>Tolis</t>
  </si>
  <si>
    <t>800 m</t>
  </si>
  <si>
    <t>Viso t.</t>
  </si>
  <si>
    <t>Treneris</t>
  </si>
  <si>
    <t>12,00-0,76-7,75</t>
  </si>
  <si>
    <t>3 kg.</t>
  </si>
  <si>
    <t>Saulė</t>
  </si>
  <si>
    <t>L.Vadeikienė</t>
  </si>
  <si>
    <t>Varžybų vyriausia teisėja</t>
  </si>
  <si>
    <t>Indrė Jakubaitytė</t>
  </si>
  <si>
    <t>Mergaitės(2006 m.g. ir jaun.)</t>
  </si>
  <si>
    <t>600 m</t>
  </si>
  <si>
    <t>11,75-0,76-7,50</t>
  </si>
  <si>
    <t>2 kg.</t>
  </si>
  <si>
    <t>Austėja</t>
  </si>
  <si>
    <t>Jaunučiai(2004-2005)</t>
  </si>
  <si>
    <t>1000 m</t>
  </si>
  <si>
    <t>13,00-0,84-8,25</t>
  </si>
  <si>
    <t>4 kg.</t>
  </si>
  <si>
    <t>Pijus</t>
  </si>
  <si>
    <t>Berniukai(2006 m.g. ir jaun.)</t>
  </si>
  <si>
    <t>Komanda</t>
  </si>
  <si>
    <t>LIETUVOS VAIKŲ IR JAUNUČIŲ DAUGIAKOVIŲ TAURĖS VARŽYBOS</t>
  </si>
  <si>
    <t>Kauno r.</t>
  </si>
  <si>
    <t>Liudavičius</t>
  </si>
  <si>
    <t>2004-04-19</t>
  </si>
  <si>
    <t>M.Vadeikis</t>
  </si>
  <si>
    <t>Sindija</t>
  </si>
  <si>
    <t>Gansiniauskaitė</t>
  </si>
  <si>
    <t>2005-04-01</t>
  </si>
  <si>
    <t>Aurėja</t>
  </si>
  <si>
    <t>Beniušytė</t>
  </si>
  <si>
    <t>2006-09-05</t>
  </si>
  <si>
    <t>I.Gricevičienė</t>
  </si>
  <si>
    <t>Čiučiulkaitė</t>
  </si>
  <si>
    <t>2006-06-20</t>
  </si>
  <si>
    <t>Viltė</t>
  </si>
  <si>
    <t>Strelčiūnaitė</t>
  </si>
  <si>
    <t>2005-08-26</t>
  </si>
  <si>
    <t>Titas</t>
  </si>
  <si>
    <t>Aklys</t>
  </si>
  <si>
    <t>2007-10-09</t>
  </si>
  <si>
    <t>Patrikas</t>
  </si>
  <si>
    <t>Jočys</t>
  </si>
  <si>
    <t>2006-04-24</t>
  </si>
  <si>
    <t>A.Gricevičius</t>
  </si>
  <si>
    <t>Mykolas</t>
  </si>
  <si>
    <t>Baliukas</t>
  </si>
  <si>
    <t>Adolis</t>
  </si>
  <si>
    <t>Miciulevičius</t>
  </si>
  <si>
    <t>Gustis</t>
  </si>
  <si>
    <t>Stasiukaitis</t>
  </si>
  <si>
    <t>A. Skujytė</t>
  </si>
  <si>
    <t>Sima</t>
  </si>
  <si>
    <t>Skeiverytė</t>
  </si>
  <si>
    <t>Jesinskaitė</t>
  </si>
  <si>
    <t>Klimavičiūtė</t>
  </si>
  <si>
    <t>Petkauskaitė</t>
  </si>
  <si>
    <t>bėgimas</t>
  </si>
  <si>
    <t>Takas</t>
  </si>
  <si>
    <t>Gimimo data</t>
  </si>
  <si>
    <t>Rezultatas</t>
  </si>
  <si>
    <t>Taškai</t>
  </si>
  <si>
    <t>Suvestinė</t>
  </si>
  <si>
    <t>60 m barjerinis bėgimas  (11,75-0.762-7.50)-mergaitės</t>
  </si>
  <si>
    <t>60 m barjerinis bėgimas  (11,75-0.762-7.50)-berniukai</t>
  </si>
  <si>
    <t>60 m barjerinis bėgimas  (12,00-0.762-7.75)-jaunutės</t>
  </si>
  <si>
    <t>60 m barjerinis bėgimas  (13,00-0.838-8,25)-jaunučiai</t>
  </si>
  <si>
    <t>Bandymai</t>
  </si>
  <si>
    <t>Eilė</t>
  </si>
  <si>
    <t>Rez.</t>
  </si>
  <si>
    <t>Tšk.</t>
  </si>
  <si>
    <t>G. data</t>
  </si>
  <si>
    <t>Šuolis į aukštį - mergaitės</t>
  </si>
  <si>
    <t>Šuolis į aukštį - berniukai</t>
  </si>
  <si>
    <t>Šuolis į aukštį - jaunutės</t>
  </si>
  <si>
    <t>Šuolis į aukštį - jaunučiai</t>
  </si>
  <si>
    <t>Šuolis į tolį - mergaitės</t>
  </si>
  <si>
    <t>Nuo atsispyrimo vietos</t>
  </si>
  <si>
    <t>Šuolis į tolį - berniukai</t>
  </si>
  <si>
    <t>Šuolis į tolį - jaunutės</t>
  </si>
  <si>
    <t>Šuolis į tolį - jaunučiai</t>
  </si>
  <si>
    <t>Rutulio (2 kg.) - mergaitės</t>
  </si>
  <si>
    <t>Rutulio (3 kg.) - berniukai</t>
  </si>
  <si>
    <t>Rutulio (3 kg.) - jaunutės</t>
  </si>
  <si>
    <t>Rutulio (4 kg.) - jaunučiai</t>
  </si>
  <si>
    <t>600 m - mergaitės</t>
  </si>
  <si>
    <t>800 m - berniukai</t>
  </si>
  <si>
    <t>800 m - jaunutės</t>
  </si>
  <si>
    <t>1000 m - jaunučiai</t>
  </si>
  <si>
    <t>Joniškio r.</t>
  </si>
  <si>
    <t>Sporto</t>
  </si>
  <si>
    <t xml:space="preserve"> mokykla</t>
  </si>
  <si>
    <t xml:space="preserve">Sporto </t>
  </si>
  <si>
    <t>klubas</t>
  </si>
  <si>
    <t>Nr.</t>
  </si>
  <si>
    <t>DNS</t>
  </si>
  <si>
    <t>X</t>
  </si>
  <si>
    <t>O</t>
  </si>
  <si>
    <t>XXX</t>
  </si>
  <si>
    <t>XO</t>
  </si>
  <si>
    <t>XXO</t>
  </si>
  <si>
    <t xml:space="preserve">O </t>
  </si>
  <si>
    <t>Vieta+54:65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</si>
</sst>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#,##0.00&quot; &quot;[$Lt-427];[Red]&quot;-&quot;#,##0.00&quot; &quot;[$Lt-427]"/>
    <numFmt numFmtId="174" formatCode="[$€-2]\ ###,000_);[Red]\([$€-2]\ ###,000\)"/>
    <numFmt numFmtId="175" formatCode="[$-427]yyyy\ &quot;m.&quot;\ mmmm\ d\ &quot;d.&quot;"/>
    <numFmt numFmtId="176" formatCode="yyyy/mm/dd;@"/>
    <numFmt numFmtId="177" formatCode="m:ss.00"/>
    <numFmt numFmtId="178" formatCode="yyyy\-mm\-dd"/>
    <numFmt numFmtId="179" formatCode="ss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sz val="8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b/>
      <sz val="11"/>
      <name val="Arial"/>
      <family val="2"/>
    </font>
    <font>
      <sz val="11"/>
      <name val="Arial"/>
      <family val="2"/>
    </font>
    <font>
      <b/>
      <sz val="6"/>
      <name val="TimesLT"/>
      <family val="0"/>
    </font>
    <font>
      <b/>
      <sz val="9"/>
      <name val="Times New Roman"/>
      <family val="1"/>
    </font>
    <font>
      <b/>
      <sz val="8"/>
      <name val="TimesLT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8"/>
      <color theme="1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173" fontId="63" fillId="0" borderId="0" applyNumberFormat="0" applyBorder="0" applyProtection="0">
      <alignment/>
    </xf>
    <xf numFmtId="0" fontId="6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6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8" fillId="0" borderId="0" xfId="58" applyFont="1" applyAlignment="1">
      <alignment horizontal="left"/>
      <protection/>
    </xf>
    <xf numFmtId="14" fontId="9" fillId="0" borderId="0" xfId="58" applyNumberFormat="1" applyFont="1" applyAlignment="1">
      <alignment horizontal="right"/>
      <protection/>
    </xf>
    <xf numFmtId="0" fontId="10" fillId="0" borderId="12" xfId="58" applyFont="1" applyBorder="1" applyAlignment="1">
      <alignment horizontal="center"/>
      <protection/>
    </xf>
    <xf numFmtId="0" fontId="11" fillId="0" borderId="13" xfId="58" applyFont="1" applyBorder="1" applyAlignment="1">
      <alignment horizontal="left"/>
      <protection/>
    </xf>
    <xf numFmtId="0" fontId="11" fillId="0" borderId="14" xfId="58" applyFont="1" applyBorder="1" applyAlignment="1">
      <alignment horizontal="left"/>
      <protection/>
    </xf>
    <xf numFmtId="0" fontId="11" fillId="0" borderId="12" xfId="58" applyFont="1" applyBorder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10" fillId="0" borderId="16" xfId="58" applyFont="1" applyBorder="1" applyAlignment="1">
      <alignment horizontal="left"/>
      <protection/>
    </xf>
    <xf numFmtId="0" fontId="12" fillId="0" borderId="17" xfId="58" applyFont="1" applyBorder="1" applyAlignment="1">
      <alignment horizontal="right"/>
      <protection/>
    </xf>
    <xf numFmtId="0" fontId="10" fillId="0" borderId="0" xfId="58" applyFont="1" applyAlignment="1">
      <alignment horizontal="center"/>
      <protection/>
    </xf>
    <xf numFmtId="0" fontId="13" fillId="0" borderId="13" xfId="58" applyFont="1" applyBorder="1" applyAlignment="1">
      <alignment horizontal="left"/>
      <protection/>
    </xf>
    <xf numFmtId="0" fontId="10" fillId="0" borderId="14" xfId="58" applyFont="1" applyBorder="1" applyAlignment="1">
      <alignment horizontal="left"/>
      <protection/>
    </xf>
    <xf numFmtId="172" fontId="14" fillId="0" borderId="12" xfId="58" applyNumberFormat="1" applyFont="1" applyBorder="1" applyAlignment="1">
      <alignment horizontal="center"/>
      <protection/>
    </xf>
    <xf numFmtId="2" fontId="15" fillId="0" borderId="12" xfId="58" applyNumberFormat="1" applyFont="1" applyBorder="1" applyAlignment="1">
      <alignment horizontal="center"/>
      <protection/>
    </xf>
    <xf numFmtId="177" fontId="15" fillId="0" borderId="12" xfId="58" applyNumberFormat="1" applyFont="1" applyBorder="1" applyAlignment="1">
      <alignment horizontal="center"/>
      <protection/>
    </xf>
    <xf numFmtId="0" fontId="13" fillId="0" borderId="16" xfId="58" applyFont="1" applyBorder="1" applyAlignment="1">
      <alignment horizontal="left"/>
      <protection/>
    </xf>
    <xf numFmtId="0" fontId="17" fillId="0" borderId="17" xfId="58" applyFont="1" applyBorder="1" applyAlignment="1">
      <alignment horizontal="right"/>
      <protection/>
    </xf>
    <xf numFmtId="172" fontId="14" fillId="0" borderId="15" xfId="58" applyNumberFormat="1" applyFont="1" applyBorder="1" applyAlignment="1">
      <alignment horizontal="center"/>
      <protection/>
    </xf>
    <xf numFmtId="0" fontId="18" fillId="0" borderId="15" xfId="58" applyFont="1" applyBorder="1" applyAlignment="1">
      <alignment horizontal="center"/>
      <protection/>
    </xf>
    <xf numFmtId="0" fontId="19" fillId="0" borderId="0" xfId="57" applyFont="1" applyBorder="1">
      <alignment/>
      <protection/>
    </xf>
    <xf numFmtId="0" fontId="20" fillId="0" borderId="0" xfId="57" applyFont="1" applyBorder="1">
      <alignment/>
      <protection/>
    </xf>
    <xf numFmtId="0" fontId="6" fillId="0" borderId="0" xfId="62" applyFont="1">
      <alignment/>
      <protection/>
    </xf>
    <xf numFmtId="0" fontId="19" fillId="0" borderId="0" xfId="57" applyFont="1" applyAlignment="1">
      <alignment horizontal="left" vertical="center"/>
      <protection/>
    </xf>
    <xf numFmtId="0" fontId="6" fillId="0" borderId="0" xfId="57">
      <alignment/>
      <protection/>
    </xf>
    <xf numFmtId="0" fontId="6" fillId="0" borderId="0" xfId="57" applyFont="1" applyAlignment="1">
      <alignment horizontal="left"/>
      <protection/>
    </xf>
    <xf numFmtId="0" fontId="8" fillId="0" borderId="0" xfId="57" applyFont="1" applyAlignment="1">
      <alignment horizontal="center"/>
      <protection/>
    </xf>
    <xf numFmtId="14" fontId="9" fillId="0" borderId="0" xfId="57" applyNumberFormat="1" applyFont="1" applyAlignment="1">
      <alignment horizontal="right"/>
      <protection/>
    </xf>
    <xf numFmtId="0" fontId="10" fillId="0" borderId="12" xfId="57" applyFont="1" applyBorder="1" applyAlignment="1">
      <alignment horizontal="center"/>
      <protection/>
    </xf>
    <xf numFmtId="0" fontId="11" fillId="0" borderId="13" xfId="57" applyFont="1" applyBorder="1" applyAlignment="1">
      <alignment horizontal="left"/>
      <protection/>
    </xf>
    <xf numFmtId="0" fontId="11" fillId="0" borderId="14" xfId="57" applyFont="1" applyBorder="1" applyAlignment="1">
      <alignment horizontal="left"/>
      <protection/>
    </xf>
    <xf numFmtId="0" fontId="11" fillId="0" borderId="12" xfId="57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0" fillId="0" borderId="15" xfId="57" applyFont="1" applyBorder="1" applyAlignment="1">
      <alignment horizontal="center"/>
      <protection/>
    </xf>
    <xf numFmtId="0" fontId="10" fillId="0" borderId="16" xfId="57" applyFont="1" applyBorder="1" applyAlignment="1">
      <alignment horizontal="left"/>
      <protection/>
    </xf>
    <xf numFmtId="0" fontId="12" fillId="0" borderId="17" xfId="57" applyFont="1" applyBorder="1" applyAlignment="1">
      <alignment horizontal="right"/>
      <protection/>
    </xf>
    <xf numFmtId="0" fontId="21" fillId="0" borderId="15" xfId="57" applyFont="1" applyBorder="1" applyAlignment="1">
      <alignment horizontal="center"/>
      <protection/>
    </xf>
    <xf numFmtId="0" fontId="10" fillId="0" borderId="18" xfId="57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3" fillId="0" borderId="13" xfId="57" applyFont="1" applyBorder="1" applyAlignment="1">
      <alignment horizontal="left"/>
      <protection/>
    </xf>
    <xf numFmtId="0" fontId="10" fillId="0" borderId="14" xfId="57" applyFont="1" applyBorder="1" applyAlignment="1">
      <alignment horizontal="left"/>
      <protection/>
    </xf>
    <xf numFmtId="172" fontId="14" fillId="0" borderId="12" xfId="57" applyNumberFormat="1" applyFont="1" applyBorder="1" applyAlignment="1">
      <alignment horizontal="center"/>
      <protection/>
    </xf>
    <xf numFmtId="2" fontId="15" fillId="0" borderId="12" xfId="57" applyNumberFormat="1" applyFont="1" applyBorder="1" applyAlignment="1">
      <alignment horizontal="center"/>
      <protection/>
    </xf>
    <xf numFmtId="177" fontId="15" fillId="0" borderId="12" xfId="57" applyNumberFormat="1" applyFont="1" applyBorder="1" applyAlignment="1">
      <alignment horizontal="center"/>
      <protection/>
    </xf>
    <xf numFmtId="0" fontId="16" fillId="0" borderId="15" xfId="57" applyFont="1" applyBorder="1" applyAlignment="1">
      <alignment horizontal="center"/>
      <protection/>
    </xf>
    <xf numFmtId="0" fontId="13" fillId="0" borderId="16" xfId="57" applyFont="1" applyBorder="1" applyAlignment="1">
      <alignment horizontal="left"/>
      <protection/>
    </xf>
    <xf numFmtId="0" fontId="17" fillId="0" borderId="17" xfId="57" applyFont="1" applyBorder="1" applyAlignment="1">
      <alignment horizontal="right"/>
      <protection/>
    </xf>
    <xf numFmtId="172" fontId="14" fillId="0" borderId="15" xfId="57" applyNumberFormat="1" applyFont="1" applyBorder="1" applyAlignment="1">
      <alignment horizontal="center"/>
      <protection/>
    </xf>
    <xf numFmtId="0" fontId="22" fillId="0" borderId="15" xfId="57" applyFont="1" applyBorder="1" applyAlignment="1">
      <alignment horizontal="center" vertical="center"/>
      <protection/>
    </xf>
    <xf numFmtId="0" fontId="18" fillId="0" borderId="15" xfId="57" applyFont="1" applyBorder="1" applyAlignment="1">
      <alignment horizontal="center"/>
      <protection/>
    </xf>
    <xf numFmtId="0" fontId="6" fillId="0" borderId="0" xfId="57" applyAlignment="1">
      <alignment horizontal="right"/>
      <protection/>
    </xf>
    <xf numFmtId="0" fontId="8" fillId="0" borderId="0" xfId="57" applyFont="1" applyAlignment="1">
      <alignment horizontal="left"/>
      <protection/>
    </xf>
    <xf numFmtId="0" fontId="23" fillId="0" borderId="12" xfId="57" applyFont="1" applyBorder="1" applyAlignment="1">
      <alignment horizontal="center"/>
      <protection/>
    </xf>
    <xf numFmtId="0" fontId="10" fillId="0" borderId="12" xfId="57" applyFont="1" applyFill="1" applyBorder="1" applyAlignment="1">
      <alignment horizontal="center"/>
      <protection/>
    </xf>
    <xf numFmtId="2" fontId="15" fillId="0" borderId="13" xfId="57" applyNumberFormat="1" applyFont="1" applyBorder="1" applyAlignment="1">
      <alignment horizontal="center"/>
      <protection/>
    </xf>
    <xf numFmtId="177" fontId="24" fillId="0" borderId="12" xfId="57" applyNumberFormat="1" applyFont="1" applyBorder="1" applyAlignment="1">
      <alignment horizontal="center"/>
      <protection/>
    </xf>
    <xf numFmtId="0" fontId="10" fillId="0" borderId="14" xfId="57" applyFont="1" applyBorder="1" applyAlignment="1">
      <alignment horizontal="center"/>
      <protection/>
    </xf>
    <xf numFmtId="0" fontId="16" fillId="0" borderId="15" xfId="57" applyFont="1" applyFill="1" applyBorder="1" applyAlignment="1">
      <alignment horizontal="center"/>
      <protection/>
    </xf>
    <xf numFmtId="2" fontId="15" fillId="0" borderId="19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6" fillId="0" borderId="0" xfId="57" applyAlignment="1">
      <alignment horizontal="left" vertical="center"/>
      <protection/>
    </xf>
    <xf numFmtId="49" fontId="2" fillId="0" borderId="20" xfId="57" applyNumberFormat="1" applyFont="1" applyBorder="1" applyAlignment="1">
      <alignment horizontal="center" vertical="center"/>
      <protection/>
    </xf>
    <xf numFmtId="49" fontId="2" fillId="0" borderId="21" xfId="57" applyNumberFormat="1" applyFont="1" applyBorder="1" applyAlignment="1">
      <alignment horizontal="center" vertical="center"/>
      <protection/>
    </xf>
    <xf numFmtId="49" fontId="2" fillId="0" borderId="22" xfId="57" applyNumberFormat="1" applyFont="1" applyBorder="1" applyAlignment="1">
      <alignment horizontal="center" vertical="center"/>
      <protection/>
    </xf>
    <xf numFmtId="1" fontId="2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56" applyFont="1" applyAlignment="1">
      <alignment vertical="center"/>
      <protection/>
    </xf>
    <xf numFmtId="178" fontId="26" fillId="0" borderId="0" xfId="56" applyNumberFormat="1" applyFont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3" fillId="0" borderId="0" xfId="56" applyFont="1" applyAlignment="1">
      <alignment vertical="center"/>
      <protection/>
    </xf>
    <xf numFmtId="0" fontId="70" fillId="0" borderId="0" xfId="56" applyFont="1">
      <alignment/>
      <protection/>
    </xf>
    <xf numFmtId="0" fontId="4" fillId="0" borderId="0" xfId="56" applyFont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47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/>
    </xf>
    <xf numFmtId="0" fontId="2" fillId="0" borderId="11" xfId="0" applyFont="1" applyBorder="1" applyAlignment="1">
      <alignment horizontal="left"/>
    </xf>
    <xf numFmtId="0" fontId="71" fillId="0" borderId="0" xfId="0" applyFont="1" applyAlignment="1">
      <alignment horizontal="left"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vertical="center"/>
      <protection/>
    </xf>
    <xf numFmtId="178" fontId="3" fillId="0" borderId="0" xfId="56" applyNumberFormat="1" applyFont="1" applyAlignment="1">
      <alignment horizontal="center" vertical="center"/>
      <protection/>
    </xf>
    <xf numFmtId="0" fontId="28" fillId="0" borderId="0" xfId="65" applyFont="1" applyAlignment="1">
      <alignment vertical="center"/>
      <protection/>
    </xf>
    <xf numFmtId="0" fontId="28" fillId="0" borderId="0" xfId="0" applyFont="1" applyAlignment="1">
      <alignment vertical="center"/>
    </xf>
    <xf numFmtId="0" fontId="28" fillId="0" borderId="0" xfId="58" applyFont="1" applyAlignment="1">
      <alignment vertical="center"/>
      <protection/>
    </xf>
    <xf numFmtId="178" fontId="2" fillId="0" borderId="0" xfId="58" applyNumberFormat="1" applyFont="1" applyAlignment="1">
      <alignment horizontal="center" vertical="center"/>
      <protection/>
    </xf>
    <xf numFmtId="49" fontId="27" fillId="0" borderId="0" xfId="58" applyNumberFormat="1" applyFont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49" fontId="2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2" fillId="0" borderId="23" xfId="56" applyNumberFormat="1" applyFont="1" applyBorder="1" applyAlignment="1">
      <alignment horizontal="center" vertical="center"/>
      <protection/>
    </xf>
    <xf numFmtId="2" fontId="3" fillId="0" borderId="23" xfId="58" applyNumberFormat="1" applyFont="1" applyBorder="1" applyAlignment="1">
      <alignment horizontal="center" vertical="center"/>
      <protection/>
    </xf>
    <xf numFmtId="0" fontId="25" fillId="0" borderId="12" xfId="56" applyFont="1" applyBorder="1" applyAlignment="1">
      <alignment horizontal="center" vertical="center"/>
      <protection/>
    </xf>
    <xf numFmtId="0" fontId="25" fillId="0" borderId="13" xfId="0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/>
    </xf>
    <xf numFmtId="0" fontId="25" fillId="0" borderId="24" xfId="56" applyFont="1" applyBorder="1" applyAlignment="1">
      <alignment horizontal="center" vertical="center"/>
      <protection/>
    </xf>
    <xf numFmtId="0" fontId="25" fillId="0" borderId="25" xfId="56" applyFont="1" applyBorder="1" applyAlignment="1">
      <alignment horizontal="center" vertical="center"/>
      <protection/>
    </xf>
    <xf numFmtId="0" fontId="3" fillId="33" borderId="23" xfId="58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left" vertical="center"/>
    </xf>
    <xf numFmtId="0" fontId="10" fillId="0" borderId="23" xfId="58" applyFont="1" applyBorder="1" applyAlignment="1">
      <alignment horizontal="center"/>
      <protection/>
    </xf>
    <xf numFmtId="0" fontId="10" fillId="0" borderId="23" xfId="57" applyFont="1" applyBorder="1" applyAlignment="1">
      <alignment horizontal="center"/>
      <protection/>
    </xf>
    <xf numFmtId="0" fontId="28" fillId="0" borderId="0" xfId="56" applyFont="1" applyAlignment="1">
      <alignment vertical="center"/>
      <protection/>
    </xf>
    <xf numFmtId="49" fontId="4" fillId="0" borderId="0" xfId="56" applyNumberFormat="1" applyFont="1" applyAlignment="1">
      <alignment horizontal="center" vertical="center"/>
      <protection/>
    </xf>
    <xf numFmtId="0" fontId="28" fillId="34" borderId="0" xfId="0" applyFont="1" applyFill="1" applyAlignment="1">
      <alignment vertical="center"/>
    </xf>
    <xf numFmtId="0" fontId="25" fillId="0" borderId="10" xfId="56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0" fontId="25" fillId="0" borderId="26" xfId="56" applyFont="1" applyBorder="1" applyAlignment="1">
      <alignment horizontal="center" vertical="center"/>
      <protection/>
    </xf>
    <xf numFmtId="0" fontId="25" fillId="0" borderId="27" xfId="56" applyFont="1" applyBorder="1" applyAlignment="1">
      <alignment horizontal="center" vertical="center"/>
      <protection/>
    </xf>
    <xf numFmtId="2" fontId="25" fillId="0" borderId="10" xfId="56" applyNumberFormat="1" applyFont="1" applyBorder="1" applyAlignment="1">
      <alignment horizontal="center" vertical="center"/>
      <protection/>
    </xf>
    <xf numFmtId="0" fontId="25" fillId="0" borderId="23" xfId="56" applyFont="1" applyBorder="1" applyAlignment="1">
      <alignment horizontal="center" vertical="center"/>
      <protection/>
    </xf>
    <xf numFmtId="49" fontId="2" fillId="0" borderId="26" xfId="56" applyNumberFormat="1" applyFont="1" applyBorder="1" applyAlignment="1">
      <alignment horizontal="center" vertical="center"/>
      <protection/>
    </xf>
    <xf numFmtId="2" fontId="3" fillId="34" borderId="23" xfId="58" applyNumberFormat="1" applyFont="1" applyFill="1" applyBorder="1" applyAlignment="1">
      <alignment horizontal="center"/>
      <protection/>
    </xf>
    <xf numFmtId="0" fontId="2" fillId="0" borderId="0" xfId="59" applyFont="1" applyAlignment="1">
      <alignment vertical="center"/>
      <protection/>
    </xf>
    <xf numFmtId="0" fontId="25" fillId="0" borderId="10" xfId="59" applyFont="1" applyBorder="1" applyAlignment="1">
      <alignment horizontal="center" vertical="center"/>
      <protection/>
    </xf>
    <xf numFmtId="0" fontId="25" fillId="0" borderId="23" xfId="59" applyFont="1" applyBorder="1" applyAlignment="1">
      <alignment horizontal="center" vertical="center"/>
      <protection/>
    </xf>
    <xf numFmtId="0" fontId="3" fillId="0" borderId="28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/>
      <protection/>
    </xf>
    <xf numFmtId="0" fontId="3" fillId="0" borderId="27" xfId="59" applyFont="1" applyBorder="1" applyAlignment="1">
      <alignment horizontal="center" vertical="center"/>
      <protection/>
    </xf>
    <xf numFmtId="0" fontId="25" fillId="0" borderId="29" xfId="59" applyFont="1" applyBorder="1" applyAlignment="1">
      <alignment horizontal="center" vertical="center"/>
      <protection/>
    </xf>
    <xf numFmtId="0" fontId="3" fillId="0" borderId="23" xfId="59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2" fontId="2" fillId="0" borderId="28" xfId="59" applyNumberFormat="1" applyFont="1" applyBorder="1" applyAlignment="1">
      <alignment horizontal="center" vertical="center"/>
      <protection/>
    </xf>
    <xf numFmtId="2" fontId="2" fillId="0" borderId="26" xfId="59" applyNumberFormat="1" applyFont="1" applyBorder="1" applyAlignment="1">
      <alignment horizontal="center" vertical="center"/>
      <protection/>
    </xf>
    <xf numFmtId="2" fontId="2" fillId="0" borderId="30" xfId="59" applyNumberFormat="1" applyFont="1" applyBorder="1" applyAlignment="1">
      <alignment horizontal="center" vertical="center"/>
      <protection/>
    </xf>
    <xf numFmtId="0" fontId="2" fillId="0" borderId="0" xfId="59" applyFont="1" applyAlignment="1">
      <alignment horizontal="left" vertical="center"/>
      <protection/>
    </xf>
    <xf numFmtId="49" fontId="4" fillId="0" borderId="0" xfId="56" applyNumberFormat="1" applyFont="1" applyAlignment="1">
      <alignment horizontal="left" vertical="center"/>
      <protection/>
    </xf>
    <xf numFmtId="177" fontId="2" fillId="0" borderId="23" xfId="57" applyNumberFormat="1" applyFont="1" applyBorder="1" applyAlignment="1">
      <alignment horizontal="center"/>
      <protection/>
    </xf>
    <xf numFmtId="0" fontId="3" fillId="33" borderId="15" xfId="58" applyFont="1" applyFill="1" applyBorder="1" applyAlignment="1">
      <alignment horizontal="center" vertical="center"/>
      <protection/>
    </xf>
    <xf numFmtId="177" fontId="2" fillId="0" borderId="15" xfId="57" applyNumberFormat="1" applyFont="1" applyBorder="1" applyAlignment="1">
      <alignment horizontal="center"/>
      <protection/>
    </xf>
    <xf numFmtId="0" fontId="22" fillId="0" borderId="23" xfId="57" applyFont="1" applyBorder="1" applyAlignment="1">
      <alignment horizontal="center" vertical="center"/>
      <protection/>
    </xf>
    <xf numFmtId="0" fontId="51" fillId="0" borderId="0" xfId="0" applyFont="1" applyAlignment="1">
      <alignment/>
    </xf>
    <xf numFmtId="0" fontId="68" fillId="0" borderId="23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/>
    </xf>
    <xf numFmtId="49" fontId="2" fillId="0" borderId="31" xfId="57" applyNumberFormat="1" applyFont="1" applyBorder="1" applyAlignment="1">
      <alignment horizontal="center" vertical="center"/>
      <protection/>
    </xf>
    <xf numFmtId="49" fontId="2" fillId="0" borderId="25" xfId="57" applyNumberFormat="1" applyFont="1" applyBorder="1" applyAlignment="1">
      <alignment horizontal="center" vertical="center"/>
      <protection/>
    </xf>
    <xf numFmtId="49" fontId="2" fillId="0" borderId="32" xfId="57" applyNumberFormat="1" applyFont="1" applyBorder="1" applyAlignment="1">
      <alignment horizontal="center" vertical="center"/>
      <protection/>
    </xf>
    <xf numFmtId="49" fontId="2" fillId="0" borderId="24" xfId="57" applyNumberFormat="1" applyFont="1" applyBorder="1" applyAlignment="1">
      <alignment horizontal="center" vertical="center"/>
      <protection/>
    </xf>
    <xf numFmtId="176" fontId="2" fillId="0" borderId="23" xfId="56" applyNumberFormat="1" applyFont="1" applyBorder="1" applyAlignment="1">
      <alignment horizontal="center" vertical="center"/>
      <protection/>
    </xf>
    <xf numFmtId="176" fontId="2" fillId="0" borderId="26" xfId="56" applyNumberFormat="1" applyFont="1" applyBorder="1" applyAlignment="1">
      <alignment horizontal="center" vertical="center"/>
      <protection/>
    </xf>
    <xf numFmtId="172" fontId="14" fillId="0" borderId="20" xfId="57" applyNumberFormat="1" applyFont="1" applyBorder="1" applyAlignment="1">
      <alignment horizontal="center"/>
      <protection/>
    </xf>
    <xf numFmtId="49" fontId="2" fillId="0" borderId="12" xfId="57" applyNumberFormat="1" applyFont="1" applyBorder="1" applyAlignment="1">
      <alignment horizontal="center" vertical="center"/>
      <protection/>
    </xf>
    <xf numFmtId="2" fontId="3" fillId="0" borderId="23" xfId="0" applyNumberFormat="1" applyFont="1" applyFill="1" applyBorder="1" applyAlignment="1">
      <alignment horizontal="center"/>
    </xf>
    <xf numFmtId="0" fontId="72" fillId="0" borderId="33" xfId="59" applyFont="1" applyBorder="1" applyAlignment="1">
      <alignment horizontal="center" vertical="center" wrapText="1"/>
      <protection/>
    </xf>
    <xf numFmtId="0" fontId="72" fillId="0" borderId="34" xfId="59" applyFont="1" applyBorder="1" applyAlignment="1">
      <alignment horizontal="center" vertical="center" wrapText="1"/>
      <protection/>
    </xf>
    <xf numFmtId="0" fontId="72" fillId="0" borderId="35" xfId="59" applyFont="1" applyBorder="1" applyAlignment="1">
      <alignment horizontal="center" vertical="center" wrapText="1"/>
      <protection/>
    </xf>
    <xf numFmtId="0" fontId="72" fillId="0" borderId="36" xfId="56" applyFont="1" applyBorder="1" applyAlignment="1">
      <alignment horizontal="center" vertical="center" wrapText="1"/>
      <protection/>
    </xf>
    <xf numFmtId="0" fontId="2" fillId="0" borderId="37" xfId="56" applyFont="1" applyBorder="1">
      <alignment/>
      <protection/>
    </xf>
    <xf numFmtId="0" fontId="2" fillId="0" borderId="38" xfId="56" applyFont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3" xfId="56"/>
    <cellStyle name="Įprastas 3 2" xfId="57"/>
    <cellStyle name="Įprastas 4" xfId="58"/>
    <cellStyle name="Įprastas 5" xfId="59"/>
    <cellStyle name="Linked Cell" xfId="60"/>
    <cellStyle name="Neutral" xfId="61"/>
    <cellStyle name="Normal_2013-01-15" xfId="62"/>
    <cellStyle name="Note" xfId="63"/>
    <cellStyle name="Output" xfId="64"/>
    <cellStyle name="Paprastas 2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\Downloads\Perkelti\Drasius\2018-12-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aujas-rungt."/>
      <sheetName val="Naujas"/>
      <sheetName val="60bb M "/>
      <sheetName val="60bb M par.(2003)"/>
      <sheetName val="60bb V par.(2003)"/>
      <sheetName val="60bb M par.(2001)"/>
      <sheetName val="60bb V par.(2001)"/>
      <sheetName val="60 M par. (2003)"/>
      <sheetName val="60 V par.(2003)"/>
      <sheetName val=" 60 M par.(2001)"/>
      <sheetName val="60 V par.(2001)"/>
      <sheetName val="200 M par.(2003)"/>
      <sheetName val="200 V par.(2003)"/>
      <sheetName val="200 M par. (2001)"/>
      <sheetName val="200 V par.(2001)"/>
      <sheetName val="600 M par.(2003)"/>
      <sheetName val="600 V par.(2003)"/>
      <sheetName val="600 M par.(2001)"/>
      <sheetName val="600 V par.(2001)"/>
      <sheetName val="1000 M par.(2003)"/>
      <sheetName val="1000 M par.(2001)"/>
      <sheetName val="10000 V par.(2003)"/>
      <sheetName val="1000 V par.(2001)"/>
      <sheetName val="2000 M"/>
      <sheetName val="2000 V (2003)"/>
      <sheetName val="2000 V (2001)"/>
      <sheetName val="4x200 M"/>
      <sheetName val="4X200 V"/>
      <sheetName val="Aukstis M(2003)"/>
      <sheetName val="Aukštis V(2003)"/>
      <sheetName val="Aukštis M(2001)"/>
      <sheetName val="Aukstis V(2001)"/>
      <sheetName val="Tolis M(2003)"/>
      <sheetName val="Tolis V(2003)"/>
      <sheetName val="Tolis M(2001)"/>
      <sheetName val="Tolis V(2001)"/>
      <sheetName val="Rutulys M(2003)"/>
      <sheetName val="Rutulys V(2003)"/>
      <sheetName val="Rutulys M(2001)"/>
      <sheetName val="Rutulys V(2001)"/>
      <sheetName val="Trišuolis M(2003)"/>
      <sheetName val="Trišuolis V(2003)"/>
      <sheetName val="Trišuolis M(2001)"/>
      <sheetName val="Trišuolis V(200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6" customWidth="1"/>
    <col min="2" max="2" width="8.8515625" style="6" customWidth="1"/>
    <col min="3" max="3" width="14.28125" style="6" customWidth="1"/>
    <col min="4" max="6" width="9.7109375" style="6" customWidth="1"/>
    <col min="7" max="7" width="9.7109375" style="6" hidden="1" customWidth="1"/>
    <col min="8" max="12" width="8.28125" style="6" customWidth="1"/>
    <col min="13" max="13" width="9.28125" style="6" customWidth="1"/>
    <col min="14" max="14" width="9.140625" style="6" customWidth="1"/>
    <col min="15" max="15" width="5.00390625" style="6" customWidth="1"/>
    <col min="16" max="16" width="2.57421875" style="6" customWidth="1"/>
    <col min="17" max="16384" width="9.140625" style="6" customWidth="1"/>
  </cols>
  <sheetData>
    <row r="1" spans="1:24" s="78" customFormat="1" ht="18" customHeight="1">
      <c r="A1" s="73" t="s">
        <v>105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  <c r="V1" s="77"/>
      <c r="W1" s="77"/>
      <c r="X1" s="77"/>
    </row>
    <row r="2" spans="1:24" s="78" customFormat="1" ht="6.75" customHeight="1">
      <c r="A2" s="79"/>
      <c r="B2" s="74"/>
      <c r="C2" s="74"/>
      <c r="D2" s="82">
        <v>1.1574074074074073E-05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</row>
    <row r="3" spans="1:13" ht="12.75">
      <c r="A3" s="7" t="s">
        <v>74</v>
      </c>
      <c r="H3" s="8" t="s">
        <v>75</v>
      </c>
      <c r="M3" s="9">
        <v>43791</v>
      </c>
    </row>
    <row r="4" ht="19.5" customHeight="1"/>
    <row r="5" spans="1:13" s="14" customFormat="1" ht="12.75">
      <c r="A5" s="10" t="s">
        <v>76</v>
      </c>
      <c r="B5" s="11" t="s">
        <v>77</v>
      </c>
      <c r="C5" s="12" t="s">
        <v>78</v>
      </c>
      <c r="D5" s="13" t="s">
        <v>79</v>
      </c>
      <c r="E5" s="80" t="s">
        <v>104</v>
      </c>
      <c r="F5" s="80" t="s">
        <v>174</v>
      </c>
      <c r="G5" s="80" t="s">
        <v>176</v>
      </c>
      <c r="H5" s="13" t="s">
        <v>80</v>
      </c>
      <c r="I5" s="13" t="s">
        <v>81</v>
      </c>
      <c r="J5" s="13" t="s">
        <v>82</v>
      </c>
      <c r="K5" s="13" t="s">
        <v>83</v>
      </c>
      <c r="L5" s="13" t="s">
        <v>84</v>
      </c>
      <c r="M5" s="13" t="s">
        <v>85</v>
      </c>
    </row>
    <row r="6" spans="1:13" s="18" customFormat="1" ht="13.5">
      <c r="A6" s="15"/>
      <c r="B6" s="16"/>
      <c r="C6" s="17" t="s">
        <v>86</v>
      </c>
      <c r="D6" s="15"/>
      <c r="E6" s="81"/>
      <c r="F6" s="81" t="s">
        <v>175</v>
      </c>
      <c r="G6" s="81" t="s">
        <v>177</v>
      </c>
      <c r="H6" s="44" t="s">
        <v>87</v>
      </c>
      <c r="I6" s="15"/>
      <c r="J6" s="15" t="s">
        <v>88</v>
      </c>
      <c r="K6" s="15"/>
      <c r="L6" s="15"/>
      <c r="M6" s="15"/>
    </row>
    <row r="7" spans="1:13" ht="12.75">
      <c r="A7" s="36">
        <f>A6+1</f>
        <v>1</v>
      </c>
      <c r="B7" s="19" t="s">
        <v>53</v>
      </c>
      <c r="C7" s="20" t="s">
        <v>54</v>
      </c>
      <c r="D7" s="21" t="s">
        <v>55</v>
      </c>
      <c r="E7" s="142" t="s">
        <v>50</v>
      </c>
      <c r="F7" s="143" t="s">
        <v>51</v>
      </c>
      <c r="G7" s="69"/>
      <c r="H7" s="22">
        <v>9.36</v>
      </c>
      <c r="I7" s="22">
        <v>1.65</v>
      </c>
      <c r="J7" s="22">
        <v>9.66</v>
      </c>
      <c r="K7" s="22">
        <v>4.83</v>
      </c>
      <c r="L7" s="23">
        <v>0.0018652777777777776</v>
      </c>
      <c r="M7" s="10">
        <f>SUM(H8:L8)</f>
        <v>3212</v>
      </c>
    </row>
    <row r="8" spans="1:13" ht="12" customHeight="1">
      <c r="A8" s="52">
        <f>A7</f>
        <v>1</v>
      </c>
      <c r="B8" s="24"/>
      <c r="C8" s="25" t="s">
        <v>52</v>
      </c>
      <c r="D8" s="26"/>
      <c r="E8" s="144"/>
      <c r="F8" s="71"/>
      <c r="G8" s="72"/>
      <c r="H8" s="15">
        <f>IF(ISBLANK(H7),"",INT(20.0479*(17-H7)^1.835))</f>
        <v>836</v>
      </c>
      <c r="I8" s="15">
        <f>IF(ISBLANK(I7),"",INT(1.84523*(I7*100-75)^1.348))</f>
        <v>795</v>
      </c>
      <c r="J8" s="15">
        <f>IF(ISBLANK(J7),"",INT(56.0211*(J7-1.5)^1.05))</f>
        <v>507</v>
      </c>
      <c r="K8" s="15">
        <f>IF(ISBLANK(K7),"",INT(0.188807*(K7*100-210)^1.41))</f>
        <v>514</v>
      </c>
      <c r="L8" s="15">
        <f>IF(ISBLANK(L7),"",INT(0.11193*(254-(L7/$D$2))^1.88))</f>
        <v>560</v>
      </c>
      <c r="M8" s="27">
        <f>M7</f>
        <v>3212</v>
      </c>
    </row>
    <row r="9" spans="1:13" ht="12.75">
      <c r="A9" s="36">
        <f>A8+1</f>
        <v>2</v>
      </c>
      <c r="B9" s="19" t="s">
        <v>7</v>
      </c>
      <c r="C9" s="20" t="s">
        <v>8</v>
      </c>
      <c r="D9" s="21">
        <v>38476</v>
      </c>
      <c r="E9" s="142" t="s">
        <v>40</v>
      </c>
      <c r="F9" s="143" t="s">
        <v>41</v>
      </c>
      <c r="G9" s="69"/>
      <c r="H9" s="22">
        <v>9.82</v>
      </c>
      <c r="I9" s="22">
        <v>1.53</v>
      </c>
      <c r="J9" s="22">
        <v>8.67</v>
      </c>
      <c r="K9" s="22">
        <v>4.85</v>
      </c>
      <c r="L9" s="23">
        <v>0.001787152777777778</v>
      </c>
      <c r="M9" s="10">
        <f>SUM(H10:L10)</f>
        <v>3002</v>
      </c>
    </row>
    <row r="10" spans="1:13" ht="12" customHeight="1">
      <c r="A10" s="52">
        <f>A9</f>
        <v>2</v>
      </c>
      <c r="B10" s="24"/>
      <c r="C10" s="25" t="s">
        <v>2</v>
      </c>
      <c r="D10" s="26"/>
      <c r="E10" s="144"/>
      <c r="F10" s="71"/>
      <c r="G10" s="72"/>
      <c r="H10" s="15">
        <f>IF(ISBLANK(H9),"",INT(20.0479*(17-H9)^1.835))</f>
        <v>746</v>
      </c>
      <c r="I10" s="15">
        <f>IF(ISBLANK(I9),"",INT(1.84523*(I9*100-75)^1.348))</f>
        <v>655</v>
      </c>
      <c r="J10" s="15">
        <f>IF(ISBLANK(J9),"",INT(56.0211*(J9-1.5)^1.05))</f>
        <v>443</v>
      </c>
      <c r="K10" s="15">
        <f>IF(ISBLANK(K9),"",INT(0.188807*(K9*100-210)^1.41))</f>
        <v>519</v>
      </c>
      <c r="L10" s="15">
        <f>IF(ISBLANK(L9),"",INT(0.11193*(254-(L9/$D$2))^1.88))</f>
        <v>639</v>
      </c>
      <c r="M10" s="27">
        <f>M9</f>
        <v>3002</v>
      </c>
    </row>
    <row r="11" spans="1:13" ht="12.75">
      <c r="A11" s="36">
        <f>A10+1</f>
        <v>3</v>
      </c>
      <c r="B11" s="19" t="s">
        <v>119</v>
      </c>
      <c r="C11" s="20" t="s">
        <v>120</v>
      </c>
      <c r="D11" s="21" t="s">
        <v>121</v>
      </c>
      <c r="E11" s="142" t="s">
        <v>40</v>
      </c>
      <c r="F11" s="143" t="s">
        <v>41</v>
      </c>
      <c r="G11" s="69"/>
      <c r="H11" s="22">
        <v>10.53</v>
      </c>
      <c r="I11" s="22">
        <v>1.35</v>
      </c>
      <c r="J11" s="22">
        <v>8.79</v>
      </c>
      <c r="K11" s="22">
        <v>4.26</v>
      </c>
      <c r="L11" s="23">
        <v>0.0021055555555555554</v>
      </c>
      <c r="M11" s="10">
        <f>SUM(H12:L12)</f>
        <v>2244</v>
      </c>
    </row>
    <row r="12" spans="1:13" ht="12" customHeight="1">
      <c r="A12" s="52">
        <f>A11</f>
        <v>3</v>
      </c>
      <c r="B12" s="24"/>
      <c r="C12" s="25" t="s">
        <v>116</v>
      </c>
      <c r="D12" s="26"/>
      <c r="E12" s="144"/>
      <c r="F12" s="71"/>
      <c r="G12" s="72"/>
      <c r="H12" s="15">
        <f>IF(ISBLANK(H11),"",INT(20.0479*(17-H11)^1.835))</f>
        <v>616</v>
      </c>
      <c r="I12" s="15">
        <f>IF(ISBLANK(I11),"",INT(1.84523*(I11*100-75)^1.348))</f>
        <v>460</v>
      </c>
      <c r="J12" s="15">
        <f>IF(ISBLANK(J11),"",INT(56.0211*(J11-1.5)^1.05))</f>
        <v>451</v>
      </c>
      <c r="K12" s="15">
        <f>IF(ISBLANK(K11),"",INT(0.188807*(K11*100-210)^1.41))</f>
        <v>369</v>
      </c>
      <c r="L12" s="15">
        <f>IF(ISBLANK(L11),"",INT(0.11193*(254-(L11/$D$2))^1.88))</f>
        <v>348</v>
      </c>
      <c r="M12" s="27">
        <f>M11</f>
        <v>2244</v>
      </c>
    </row>
    <row r="13" spans="1:13" ht="12.75">
      <c r="A13" s="36">
        <f>A12+1</f>
        <v>4</v>
      </c>
      <c r="B13" s="19" t="s">
        <v>110</v>
      </c>
      <c r="C13" s="20" t="s">
        <v>111</v>
      </c>
      <c r="D13" s="21" t="s">
        <v>112</v>
      </c>
      <c r="E13" s="142" t="s">
        <v>40</v>
      </c>
      <c r="F13" s="143" t="s">
        <v>41</v>
      </c>
      <c r="G13" s="69"/>
      <c r="H13" s="22">
        <v>10.28</v>
      </c>
      <c r="I13" s="22">
        <v>1.26</v>
      </c>
      <c r="J13" s="22">
        <v>7.26</v>
      </c>
      <c r="K13" s="22">
        <v>3.59</v>
      </c>
      <c r="L13" s="23">
        <v>0.0018087962962962962</v>
      </c>
      <c r="M13" s="10">
        <f>SUM(H14:L14)</f>
        <v>2216</v>
      </c>
    </row>
    <row r="14" spans="1:13" ht="12" customHeight="1">
      <c r="A14" s="52">
        <f>A13</f>
        <v>4</v>
      </c>
      <c r="B14" s="24"/>
      <c r="C14" s="25" t="s">
        <v>90</v>
      </c>
      <c r="D14" s="26"/>
      <c r="E14" s="144"/>
      <c r="F14" s="71"/>
      <c r="G14" s="72"/>
      <c r="H14" s="15">
        <f>IF(ISBLANK(H13),"",INT(20.0479*(17-H13)^1.835))</f>
        <v>661</v>
      </c>
      <c r="I14" s="15">
        <f>IF(ISBLANK(I13),"",INT(1.84523*(I13*100-75)^1.348))</f>
        <v>369</v>
      </c>
      <c r="J14" s="15">
        <f>IF(ISBLANK(J13),"",INT(56.0211*(J13-1.5)^1.05))</f>
        <v>352</v>
      </c>
      <c r="K14" s="15">
        <f>IF(ISBLANK(K13),"",INT(0.188807*(K13*100-210)^1.41))</f>
        <v>218</v>
      </c>
      <c r="L14" s="15">
        <f>IF(ISBLANK(L13),"",INT(0.11193*(254-(L13/$D$2))^1.88))</f>
        <v>616</v>
      </c>
      <c r="M14" s="27">
        <f>M13</f>
        <v>2216</v>
      </c>
    </row>
    <row r="15" spans="1:13" ht="12.75">
      <c r="A15" s="36"/>
      <c r="B15" s="19" t="s">
        <v>37</v>
      </c>
      <c r="C15" s="20" t="s">
        <v>38</v>
      </c>
      <c r="D15" s="21" t="s">
        <v>39</v>
      </c>
      <c r="E15" s="142" t="s">
        <v>40</v>
      </c>
      <c r="F15" s="143" t="s">
        <v>41</v>
      </c>
      <c r="G15" s="69"/>
      <c r="H15" s="22">
        <v>9.99</v>
      </c>
      <c r="I15" s="22" t="s">
        <v>179</v>
      </c>
      <c r="J15" s="22"/>
      <c r="K15" s="22"/>
      <c r="L15" s="23"/>
      <c r="M15" s="10"/>
    </row>
    <row r="16" spans="1:13" ht="12" customHeight="1">
      <c r="A16" s="52">
        <f>A15</f>
        <v>0</v>
      </c>
      <c r="B16" s="24"/>
      <c r="C16" s="25" t="s">
        <v>42</v>
      </c>
      <c r="D16" s="26"/>
      <c r="E16" s="144"/>
      <c r="F16" s="71"/>
      <c r="G16" s="72"/>
      <c r="H16" s="15">
        <f>IF(ISBLANK(H15),"",INT(20.0479*(17-H15)^1.835))</f>
        <v>714</v>
      </c>
      <c r="I16" s="15"/>
      <c r="J16" s="15">
        <f>IF(ISBLANK(J15),"",INT(56.0211*(J15-1.5)^1.05))</f>
      </c>
      <c r="K16" s="15">
        <f>IF(ISBLANK(K15),"",INT(0.188807*(K15*100-210)^1.41))</f>
      </c>
      <c r="L16" s="15">
        <f>IF(ISBLANK(L15),"",INT(0.11193*(254-(L15/$D$2))^1.88))</f>
      </c>
      <c r="M16" s="27">
        <f>M15</f>
        <v>0</v>
      </c>
    </row>
    <row r="18" spans="2:9" ht="13.5">
      <c r="B18" s="28" t="s">
        <v>91</v>
      </c>
      <c r="C18" s="29"/>
      <c r="D18" s="29"/>
      <c r="E18" s="29"/>
      <c r="F18" s="29"/>
      <c r="G18" s="29"/>
      <c r="H18" s="30"/>
      <c r="I18" s="31" t="s">
        <v>92</v>
      </c>
    </row>
  </sheetData>
  <sheetProtection/>
  <printOptions horizontalCentered="1"/>
  <pageMargins left="0.75" right="0.75" top="0.984251968503937" bottom="0.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Zeros="0" zoomScalePageLayoutView="0" workbookViewId="0" topLeftCell="A1">
      <selection activeCell="T9" sqref="T9"/>
    </sheetView>
  </sheetViews>
  <sheetFormatPr defaultColWidth="9.140625" defaultRowHeight="15"/>
  <cols>
    <col min="1" max="1" width="5.140625" style="32" customWidth="1"/>
    <col min="2" max="2" width="9.7109375" style="32" customWidth="1"/>
    <col min="3" max="3" width="14.28125" style="32" customWidth="1"/>
    <col min="4" max="4" width="10.421875" style="32" bestFit="1" customWidth="1"/>
    <col min="5" max="6" width="10.421875" style="32" customWidth="1"/>
    <col min="7" max="7" width="10.421875" style="32" hidden="1" customWidth="1"/>
    <col min="8" max="12" width="9.421875" style="32" customWidth="1"/>
    <col min="13" max="13" width="9.140625" style="32" customWidth="1"/>
    <col min="14" max="14" width="2.140625" style="32" customWidth="1"/>
    <col min="15" max="15" width="6.57421875" style="32" customWidth="1"/>
    <col min="16" max="16" width="2.140625" style="32" customWidth="1"/>
    <col min="17" max="16384" width="9.140625" style="32" customWidth="1"/>
  </cols>
  <sheetData>
    <row r="1" spans="1:24" s="78" customFormat="1" ht="18" customHeight="1">
      <c r="A1" s="73" t="s">
        <v>105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  <c r="V1" s="77"/>
      <c r="W1" s="77"/>
      <c r="X1" s="77"/>
    </row>
    <row r="2" spans="1:24" s="78" customFormat="1" ht="6.75" customHeight="1">
      <c r="A2" s="79"/>
      <c r="B2" s="74"/>
      <c r="C2" s="74"/>
      <c r="D2" s="82">
        <v>1.1574074074074073E-05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</row>
    <row r="3" spans="1:13" ht="12.75">
      <c r="A3" s="33" t="s">
        <v>74</v>
      </c>
      <c r="H3" s="34" t="s">
        <v>93</v>
      </c>
      <c r="M3" s="35">
        <v>43791</v>
      </c>
    </row>
    <row r="5" spans="1:13" s="40" customFormat="1" ht="12.75">
      <c r="A5" s="36" t="s">
        <v>76</v>
      </c>
      <c r="B5" s="37" t="s">
        <v>77</v>
      </c>
      <c r="C5" s="38" t="s">
        <v>78</v>
      </c>
      <c r="D5" s="39" t="s">
        <v>79</v>
      </c>
      <c r="E5" s="80" t="s">
        <v>104</v>
      </c>
      <c r="F5" s="80" t="s">
        <v>174</v>
      </c>
      <c r="G5" s="80" t="s">
        <v>176</v>
      </c>
      <c r="H5" s="39" t="s">
        <v>80</v>
      </c>
      <c r="I5" s="39" t="s">
        <v>81</v>
      </c>
      <c r="J5" s="39" t="s">
        <v>82</v>
      </c>
      <c r="K5" s="39" t="s">
        <v>83</v>
      </c>
      <c r="L5" s="39" t="s">
        <v>94</v>
      </c>
      <c r="M5" s="39" t="s">
        <v>85</v>
      </c>
    </row>
    <row r="6" spans="1:13" s="46" customFormat="1" ht="13.5">
      <c r="A6" s="41"/>
      <c r="B6" s="42"/>
      <c r="C6" s="43" t="s">
        <v>86</v>
      </c>
      <c r="D6" s="41"/>
      <c r="E6" s="81"/>
      <c r="F6" s="81" t="s">
        <v>175</v>
      </c>
      <c r="G6" s="81" t="s">
        <v>177</v>
      </c>
      <c r="H6" s="44" t="s">
        <v>95</v>
      </c>
      <c r="I6" s="41"/>
      <c r="J6" s="41" t="s">
        <v>96</v>
      </c>
      <c r="K6" s="41"/>
      <c r="L6" s="45"/>
      <c r="M6" s="41"/>
    </row>
    <row r="7" spans="1:13" ht="12.75">
      <c r="A7" s="36">
        <f>A6+1</f>
        <v>1</v>
      </c>
      <c r="B7" s="47" t="s">
        <v>113</v>
      </c>
      <c r="C7" s="48" t="s">
        <v>114</v>
      </c>
      <c r="D7" s="49" t="s">
        <v>115</v>
      </c>
      <c r="E7" s="49" t="s">
        <v>40</v>
      </c>
      <c r="F7" s="49" t="s">
        <v>41</v>
      </c>
      <c r="G7" s="69"/>
      <c r="H7" s="50">
        <v>9.9</v>
      </c>
      <c r="I7" s="50">
        <v>1.55</v>
      </c>
      <c r="J7" s="50">
        <v>8.98</v>
      </c>
      <c r="K7" s="50">
        <v>4.77</v>
      </c>
      <c r="L7" s="51">
        <v>0.0013494212962962963</v>
      </c>
      <c r="M7" s="36">
        <f>SUM(H8:L8)</f>
        <v>2983</v>
      </c>
    </row>
    <row r="8" spans="1:13" ht="12" customHeight="1">
      <c r="A8" s="52">
        <f>A7</f>
        <v>1</v>
      </c>
      <c r="B8" s="53"/>
      <c r="C8" s="54" t="s">
        <v>116</v>
      </c>
      <c r="D8" s="55"/>
      <c r="E8" s="55"/>
      <c r="F8" s="55"/>
      <c r="G8" s="72"/>
      <c r="H8" s="41">
        <f>IF(ISBLANK(H7),"",INT(20.0479*(17-H7)^1.835))</f>
        <v>731</v>
      </c>
      <c r="I8" s="41">
        <f>IF(ISBLANK(I7),"",INT(1.84523*(I7*100-75)^1.348))</f>
        <v>678</v>
      </c>
      <c r="J8" s="41">
        <f>IF(ISBLANK(J7),"",INT(56.0211*(J7-1.5)^1.05))</f>
        <v>463</v>
      </c>
      <c r="K8" s="41">
        <f>IF(ISBLANK(K7),"",INT(0.188807*(K7*100-210)^1.41))</f>
        <v>498</v>
      </c>
      <c r="L8" s="56">
        <f>IF(ISBLANK(L7),"",INT(0.11193*(254-((L7+0.000462962962962963)/$D$2))^1.88))</f>
        <v>613</v>
      </c>
      <c r="M8" s="57">
        <f>M7</f>
        <v>2983</v>
      </c>
    </row>
    <row r="9" spans="1:13" ht="12.75">
      <c r="A9" s="36">
        <f>A8+1</f>
        <v>2</v>
      </c>
      <c r="B9" s="47" t="s">
        <v>11</v>
      </c>
      <c r="C9" s="48" t="s">
        <v>12</v>
      </c>
      <c r="D9" s="49">
        <v>38921</v>
      </c>
      <c r="E9" s="49" t="s">
        <v>106</v>
      </c>
      <c r="F9" s="49" t="s">
        <v>13</v>
      </c>
      <c r="G9" s="148"/>
      <c r="H9" s="50">
        <v>10.19</v>
      </c>
      <c r="I9" s="50">
        <v>1.4</v>
      </c>
      <c r="J9" s="50">
        <v>10</v>
      </c>
      <c r="K9" s="50">
        <v>4.69</v>
      </c>
      <c r="L9" s="51">
        <v>0.0014525462962962964</v>
      </c>
      <c r="M9" s="36">
        <f>SUM(H10:L10)</f>
        <v>2706</v>
      </c>
    </row>
    <row r="10" spans="1:13" ht="12" customHeight="1">
      <c r="A10" s="52">
        <f>A9</f>
        <v>2</v>
      </c>
      <c r="B10" s="53"/>
      <c r="C10" s="54" t="s">
        <v>14</v>
      </c>
      <c r="D10" s="55"/>
      <c r="E10" s="55"/>
      <c r="F10" s="55"/>
      <c r="G10" s="55"/>
      <c r="H10" s="41">
        <f>IF(ISBLANK(H9),"",INT(20.0479*(17-H9)^1.835))</f>
        <v>677</v>
      </c>
      <c r="I10" s="41">
        <f>IF(ISBLANK(I9),"",INT(1.84523*(I9*100-75)^1.348))</f>
        <v>512</v>
      </c>
      <c r="J10" s="41">
        <f>IF(ISBLANK(J9),"",INT(56.0211*(J9-1.5)^1.05))</f>
        <v>529</v>
      </c>
      <c r="K10" s="41">
        <f>IF(ISBLANK(K9),"",INT(0.188807*(K9*100-210)^1.41))</f>
        <v>477</v>
      </c>
      <c r="L10" s="56">
        <f>IF(ISBLANK(L9),"",INT(0.11193*(254-((L9+0.000462962962962963)/$D$2))^1.88))</f>
        <v>511</v>
      </c>
      <c r="M10" s="57">
        <f>M9</f>
        <v>2706</v>
      </c>
    </row>
    <row r="11" spans="1:13" ht="12.75">
      <c r="A11" s="36">
        <f>A10+1</f>
        <v>3</v>
      </c>
      <c r="B11" s="47" t="s">
        <v>59</v>
      </c>
      <c r="C11" s="48" t="s">
        <v>60</v>
      </c>
      <c r="D11" s="49">
        <v>38837</v>
      </c>
      <c r="E11" s="49" t="s">
        <v>40</v>
      </c>
      <c r="F11" s="49" t="s">
        <v>41</v>
      </c>
      <c r="G11" s="69"/>
      <c r="H11" s="50">
        <v>10.18</v>
      </c>
      <c r="I11" s="50">
        <v>1.5</v>
      </c>
      <c r="J11" s="50">
        <v>8.88</v>
      </c>
      <c r="K11" s="50">
        <v>4.42</v>
      </c>
      <c r="L11" s="51">
        <v>0.0014570601851851854</v>
      </c>
      <c r="M11" s="36">
        <f>SUM(H12:L12)</f>
        <v>2671</v>
      </c>
    </row>
    <row r="12" spans="1:13" ht="12" customHeight="1">
      <c r="A12" s="52">
        <f>A11</f>
        <v>3</v>
      </c>
      <c r="B12" s="53"/>
      <c r="C12" s="54" t="s">
        <v>61</v>
      </c>
      <c r="D12" s="55"/>
      <c r="E12" s="55"/>
      <c r="F12" s="55"/>
      <c r="G12" s="72"/>
      <c r="H12" s="41">
        <f>IF(ISBLANK(H11),"",INT(20.0479*(17-H11)^1.835))</f>
        <v>679</v>
      </c>
      <c r="I12" s="41">
        <f>IF(ISBLANK(I11),"",INT(1.84523*(I11*100-75)^1.348))</f>
        <v>621</v>
      </c>
      <c r="J12" s="41">
        <f>IF(ISBLANK(J11),"",INT(56.0211*(J11-1.5)^1.05))</f>
        <v>456</v>
      </c>
      <c r="K12" s="41">
        <f>IF(ISBLANK(K11),"",INT(0.188807*(K11*100-210)^1.41))</f>
        <v>408</v>
      </c>
      <c r="L12" s="56">
        <f>IF(ISBLANK(L11),"",INT(0.11193*(254-((L11+0.000462962962962963)/$D$2))^1.88))</f>
        <v>507</v>
      </c>
      <c r="M12" s="57">
        <f>M11</f>
        <v>2671</v>
      </c>
    </row>
    <row r="13" spans="1:13" ht="12.75">
      <c r="A13" s="36">
        <f>A12+1</f>
        <v>4</v>
      </c>
      <c r="B13" s="47" t="s">
        <v>67</v>
      </c>
      <c r="C13" s="48" t="s">
        <v>68</v>
      </c>
      <c r="D13" s="49" t="s">
        <v>69</v>
      </c>
      <c r="E13" s="49" t="s">
        <v>70</v>
      </c>
      <c r="F13" s="49" t="s">
        <v>71</v>
      </c>
      <c r="G13" s="148"/>
      <c r="H13" s="50">
        <v>10.68</v>
      </c>
      <c r="I13" s="50">
        <v>1.45</v>
      </c>
      <c r="J13" s="50">
        <v>8.51</v>
      </c>
      <c r="K13" s="50">
        <v>4.46</v>
      </c>
      <c r="L13" s="51">
        <v>0.0013905092592592595</v>
      </c>
      <c r="M13" s="36">
        <f>SUM(H14:L14)</f>
        <v>2577</v>
      </c>
    </row>
    <row r="14" spans="1:13" ht="12" customHeight="1">
      <c r="A14" s="52">
        <f>A13</f>
        <v>4</v>
      </c>
      <c r="B14" s="53"/>
      <c r="C14" s="54" t="s">
        <v>72</v>
      </c>
      <c r="D14" s="55"/>
      <c r="E14" s="55"/>
      <c r="F14" s="55"/>
      <c r="G14" s="55"/>
      <c r="H14" s="41">
        <f>IF(ISBLANK(H13),"",INT(20.0479*(17-H13)^1.835))</f>
        <v>590</v>
      </c>
      <c r="I14" s="41">
        <f>IF(ISBLANK(I13),"",INT(1.84523*(I13*100-75)^1.348))</f>
        <v>566</v>
      </c>
      <c r="J14" s="41">
        <f>IF(ISBLANK(J13),"",INT(56.0211*(J13-1.5)^1.05))</f>
        <v>432</v>
      </c>
      <c r="K14" s="41">
        <f>IF(ISBLANK(K13),"",INT(0.188807*(K13*100-210)^1.41))</f>
        <v>418</v>
      </c>
      <c r="L14" s="56">
        <f>IF(ISBLANK(L13),"",INT(0.11193*(254-((L13+0.000462962962962963)/$D$2))^1.88))</f>
        <v>571</v>
      </c>
      <c r="M14" s="57">
        <f>M13</f>
        <v>2577</v>
      </c>
    </row>
    <row r="15" spans="1:13" ht="12.75">
      <c r="A15" s="36">
        <f>A14+1</f>
        <v>5</v>
      </c>
      <c r="B15" s="47" t="s">
        <v>0</v>
      </c>
      <c r="C15" s="48" t="s">
        <v>1</v>
      </c>
      <c r="D15" s="49">
        <v>39003</v>
      </c>
      <c r="E15" s="49" t="s">
        <v>40</v>
      </c>
      <c r="F15" s="49" t="s">
        <v>41</v>
      </c>
      <c r="G15" s="69"/>
      <c r="H15" s="50">
        <v>10.5</v>
      </c>
      <c r="I15" s="50">
        <v>1.45</v>
      </c>
      <c r="J15" s="50">
        <v>8.3</v>
      </c>
      <c r="K15" s="50">
        <v>4.39</v>
      </c>
      <c r="L15" s="51">
        <v>0.0014498842592592593</v>
      </c>
      <c r="M15" s="36">
        <f>SUM(H16:L16)</f>
        <v>2521</v>
      </c>
    </row>
    <row r="16" spans="1:13" ht="12" customHeight="1">
      <c r="A16" s="52">
        <f>A15</f>
        <v>5</v>
      </c>
      <c r="B16" s="53"/>
      <c r="C16" s="54" t="s">
        <v>2</v>
      </c>
      <c r="D16" s="55"/>
      <c r="E16" s="55"/>
      <c r="F16" s="55"/>
      <c r="G16" s="72"/>
      <c r="H16" s="41">
        <f>IF(ISBLANK(H15),"",INT(20.0479*(17-H15)^1.835))</f>
        <v>621</v>
      </c>
      <c r="I16" s="41">
        <f>IF(ISBLANK(I15),"",INT(1.84523*(I15*100-75)^1.348))</f>
        <v>566</v>
      </c>
      <c r="J16" s="41">
        <f>IF(ISBLANK(J15),"",INT(56.0211*(J15-1.5)^1.05))</f>
        <v>419</v>
      </c>
      <c r="K16" s="41">
        <f>IF(ISBLANK(K15),"",INT(0.188807*(K15*100-210)^1.41))</f>
        <v>401</v>
      </c>
      <c r="L16" s="56">
        <f>IF(ISBLANK(L15),"",INT(0.11193*(254-((L15+0.000462962962962963)/$D$2))^1.88))</f>
        <v>514</v>
      </c>
      <c r="M16" s="57">
        <f>M15</f>
        <v>2521</v>
      </c>
    </row>
    <row r="17" spans="1:13" ht="12.75">
      <c r="A17" s="36">
        <f>A16+1</f>
        <v>6</v>
      </c>
      <c r="B17" s="47" t="s">
        <v>136</v>
      </c>
      <c r="C17" s="48" t="s">
        <v>137</v>
      </c>
      <c r="D17" s="49">
        <v>38826</v>
      </c>
      <c r="E17" s="49" t="s">
        <v>40</v>
      </c>
      <c r="F17" s="49" t="s">
        <v>41</v>
      </c>
      <c r="G17" s="148"/>
      <c r="H17" s="50">
        <v>10.64</v>
      </c>
      <c r="I17" s="50">
        <v>1.4</v>
      </c>
      <c r="J17" s="50">
        <v>7.13</v>
      </c>
      <c r="K17" s="50">
        <v>4.51</v>
      </c>
      <c r="L17" s="51">
        <v>0.0015030092592592593</v>
      </c>
      <c r="M17" s="36">
        <f>SUM(H18:L18)</f>
        <v>2348</v>
      </c>
    </row>
    <row r="18" spans="1:13" ht="12" customHeight="1">
      <c r="A18" s="52">
        <f>A17</f>
        <v>6</v>
      </c>
      <c r="B18" s="53"/>
      <c r="C18" s="54" t="s">
        <v>135</v>
      </c>
      <c r="D18" s="55"/>
      <c r="E18" s="55"/>
      <c r="F18" s="55"/>
      <c r="G18" s="55"/>
      <c r="H18" s="41">
        <f>IF(ISBLANK(H17),"",INT(20.0479*(17-H17)^1.835))</f>
        <v>597</v>
      </c>
      <c r="I18" s="41">
        <f>IF(ISBLANK(I17),"",INT(1.84523*(I17*100-75)^1.348))</f>
        <v>512</v>
      </c>
      <c r="J18" s="41">
        <f>IF(ISBLANK(J17),"",INT(56.0211*(J17-1.5)^1.05))</f>
        <v>343</v>
      </c>
      <c r="K18" s="41">
        <f>IF(ISBLANK(K17),"",INT(0.188807*(K17*100-210)^1.41))</f>
        <v>431</v>
      </c>
      <c r="L18" s="56">
        <f>IF(ISBLANK(L17),"",INT(0.11193*(254-((L17+0.000462962962962963)/$D$2))^1.88))</f>
        <v>465</v>
      </c>
      <c r="M18" s="57">
        <f>M17</f>
        <v>2348</v>
      </c>
    </row>
    <row r="19" spans="1:13" ht="12.75">
      <c r="A19" s="36">
        <f>A18+1</f>
        <v>7</v>
      </c>
      <c r="B19" s="47" t="s">
        <v>56</v>
      </c>
      <c r="C19" s="48" t="s">
        <v>57</v>
      </c>
      <c r="D19" s="49">
        <v>39242</v>
      </c>
      <c r="E19" s="49" t="s">
        <v>40</v>
      </c>
      <c r="F19" s="49" t="s">
        <v>41</v>
      </c>
      <c r="G19" s="69"/>
      <c r="H19" s="50">
        <v>10.74</v>
      </c>
      <c r="I19" s="50">
        <v>1.45</v>
      </c>
      <c r="J19" s="50">
        <v>9.87</v>
      </c>
      <c r="K19" s="50">
        <v>4.18</v>
      </c>
      <c r="L19" s="51">
        <v>0.001721064814814815</v>
      </c>
      <c r="M19" s="36">
        <f>SUM(H20:L20)</f>
        <v>2306</v>
      </c>
    </row>
    <row r="20" spans="1:13" ht="12" customHeight="1">
      <c r="A20" s="52">
        <f>A19</f>
        <v>7</v>
      </c>
      <c r="B20" s="53"/>
      <c r="C20" s="54" t="s">
        <v>58</v>
      </c>
      <c r="D20" s="55"/>
      <c r="E20" s="55"/>
      <c r="F20" s="55"/>
      <c r="G20" s="72"/>
      <c r="H20" s="41">
        <f>IF(ISBLANK(H19),"",INT(20.0479*(17-H19)^1.835))</f>
        <v>580</v>
      </c>
      <c r="I20" s="41">
        <f>IF(ISBLANK(I19),"",INT(1.84523*(I19*100-75)^1.348))</f>
        <v>566</v>
      </c>
      <c r="J20" s="41">
        <f>IF(ISBLANK(J19),"",INT(56.0211*(J19-1.5)^1.05))</f>
        <v>521</v>
      </c>
      <c r="K20" s="41">
        <f>IF(ISBLANK(K19),"",INT(0.188807*(K19*100-210)^1.41))</f>
        <v>350</v>
      </c>
      <c r="L20" s="56">
        <f>IF(ISBLANK(L19),"",INT(0.11193*(254-((L19+0.000462962962962963)/$D$2))^1.88))</f>
        <v>289</v>
      </c>
      <c r="M20" s="57">
        <f>M19</f>
        <v>2306</v>
      </c>
    </row>
    <row r="21" spans="1:13" ht="12.75">
      <c r="A21" s="36">
        <f>A20+1</f>
        <v>8</v>
      </c>
      <c r="B21" s="47" t="s">
        <v>9</v>
      </c>
      <c r="C21" s="48" t="s">
        <v>10</v>
      </c>
      <c r="D21" s="49">
        <v>39156</v>
      </c>
      <c r="E21" s="49" t="s">
        <v>40</v>
      </c>
      <c r="F21" s="49" t="s">
        <v>41</v>
      </c>
      <c r="G21" s="148"/>
      <c r="H21" s="50">
        <v>10.91</v>
      </c>
      <c r="I21" s="50">
        <v>1.3</v>
      </c>
      <c r="J21" s="50">
        <v>8.35</v>
      </c>
      <c r="K21" s="50">
        <v>4.2</v>
      </c>
      <c r="L21" s="51">
        <v>0.0015619212962962963</v>
      </c>
      <c r="M21" s="36">
        <f>SUM(H22:L22)</f>
        <v>2151</v>
      </c>
    </row>
    <row r="22" spans="1:13" ht="12" customHeight="1">
      <c r="A22" s="52">
        <f>A21</f>
        <v>8</v>
      </c>
      <c r="B22" s="53"/>
      <c r="C22" s="54" t="s">
        <v>2</v>
      </c>
      <c r="D22" s="55"/>
      <c r="E22" s="55"/>
      <c r="F22" s="55"/>
      <c r="G22" s="55"/>
      <c r="H22" s="41">
        <f>IF(ISBLANK(H21),"",INT(20.0479*(17-H21)^1.835))</f>
        <v>551</v>
      </c>
      <c r="I22" s="41">
        <f>IF(ISBLANK(I21),"",INT(1.84523*(I21*100-75)^1.348))</f>
        <v>409</v>
      </c>
      <c r="J22" s="41">
        <f>IF(ISBLANK(J21),"",INT(56.0211*(J21-1.5)^1.05))</f>
        <v>422</v>
      </c>
      <c r="K22" s="41">
        <f>IF(ISBLANK(K21),"",INT(0.188807*(K21*100-210)^1.41))</f>
        <v>355</v>
      </c>
      <c r="L22" s="56">
        <f>IF(ISBLANK(L21),"",INT(0.11193*(254-((L21+0.000462962962962963)/$D$2))^1.88))</f>
        <v>414</v>
      </c>
      <c r="M22" s="57">
        <f>M21</f>
        <v>2151</v>
      </c>
    </row>
    <row r="23" spans="1:13" ht="12.75">
      <c r="A23" s="36">
        <f>A22+1</f>
        <v>9</v>
      </c>
      <c r="B23" s="47" t="s">
        <v>5</v>
      </c>
      <c r="C23" s="48" t="s">
        <v>6</v>
      </c>
      <c r="D23" s="49">
        <v>38988</v>
      </c>
      <c r="E23" s="49" t="s">
        <v>40</v>
      </c>
      <c r="F23" s="49" t="s">
        <v>41</v>
      </c>
      <c r="G23" s="148"/>
      <c r="H23" s="50">
        <v>12.24</v>
      </c>
      <c r="I23" s="50">
        <v>1.3</v>
      </c>
      <c r="J23" s="50">
        <v>8.24</v>
      </c>
      <c r="K23" s="50">
        <v>4.19</v>
      </c>
      <c r="L23" s="51">
        <v>0.0015716435185185184</v>
      </c>
      <c r="M23" s="36">
        <f>SUM(H24:L24)</f>
        <v>1932</v>
      </c>
    </row>
    <row r="24" spans="1:13" ht="12" customHeight="1">
      <c r="A24" s="52">
        <f>A23</f>
        <v>9</v>
      </c>
      <c r="B24" s="53"/>
      <c r="C24" s="54" t="s">
        <v>2</v>
      </c>
      <c r="D24" s="55"/>
      <c r="E24" s="55"/>
      <c r="F24" s="55"/>
      <c r="G24" s="55"/>
      <c r="H24" s="41">
        <f>IF(ISBLANK(H23),"",INT(20.0479*(17-H23)^1.835))</f>
        <v>351</v>
      </c>
      <c r="I24" s="41">
        <f>IF(ISBLANK(I23),"",INT(1.84523*(I23*100-75)^1.348))</f>
        <v>409</v>
      </c>
      <c r="J24" s="41">
        <f>IF(ISBLANK(J23),"",INT(56.0211*(J23-1.5)^1.05))</f>
        <v>415</v>
      </c>
      <c r="K24" s="41">
        <f>IF(ISBLANK(K23),"",INT(0.188807*(K23*100-210)^1.41))</f>
        <v>352</v>
      </c>
      <c r="L24" s="56">
        <f>IF(ISBLANK(L23),"",INT(0.11193*(254-((L23+0.000462962962962963)/$D$2))^1.88))</f>
        <v>405</v>
      </c>
      <c r="M24" s="57">
        <f>M23</f>
        <v>1932</v>
      </c>
    </row>
    <row r="25" spans="1:13" ht="12.75">
      <c r="A25" s="36">
        <f>A24+1</f>
        <v>10</v>
      </c>
      <c r="B25" s="47" t="s">
        <v>64</v>
      </c>
      <c r="C25" s="48" t="s">
        <v>65</v>
      </c>
      <c r="D25" s="49">
        <v>39729</v>
      </c>
      <c r="E25" s="49" t="s">
        <v>40</v>
      </c>
      <c r="F25" s="49" t="s">
        <v>41</v>
      </c>
      <c r="G25" s="149"/>
      <c r="H25" s="50">
        <v>11.91</v>
      </c>
      <c r="I25" s="50">
        <v>1.25</v>
      </c>
      <c r="J25" s="50">
        <v>7.01</v>
      </c>
      <c r="K25" s="50">
        <v>4.14</v>
      </c>
      <c r="L25" s="51">
        <v>0.0014748842592592591</v>
      </c>
      <c r="M25" s="36">
        <f>SUM(H26:L26)</f>
        <v>1923</v>
      </c>
    </row>
    <row r="26" spans="1:13" ht="12" customHeight="1">
      <c r="A26" s="52">
        <f>A25</f>
        <v>10</v>
      </c>
      <c r="B26" s="53"/>
      <c r="C26" s="54" t="s">
        <v>66</v>
      </c>
      <c r="D26" s="55"/>
      <c r="E26" s="55"/>
      <c r="F26" s="55"/>
      <c r="G26" s="72"/>
      <c r="H26" s="41">
        <f>IF(ISBLANK(H25),"",INT(20.0479*(17-H25)^1.835))</f>
        <v>397</v>
      </c>
      <c r="I26" s="41">
        <f>IF(ISBLANK(I25),"",INT(1.84523*(I25*100-75)^1.348))</f>
        <v>359</v>
      </c>
      <c r="J26" s="41">
        <f>IF(ISBLANK(J25),"",INT(56.0211*(J25-1.5)^1.05))</f>
        <v>336</v>
      </c>
      <c r="K26" s="41">
        <f>IF(ISBLANK(K25),"",INT(0.188807*(K25*100-210)^1.41))</f>
        <v>340</v>
      </c>
      <c r="L26" s="56">
        <f>IF(ISBLANK(L25),"",INT(0.11193*(254-((L25+0.000462962962962963)/$D$2))^1.88))</f>
        <v>491</v>
      </c>
      <c r="M26" s="57">
        <f>M25</f>
        <v>1923</v>
      </c>
    </row>
    <row r="27" spans="1:13" ht="12.75">
      <c r="A27" s="36">
        <f>A26+1</f>
        <v>11</v>
      </c>
      <c r="B27" s="47" t="s">
        <v>3</v>
      </c>
      <c r="C27" s="48" t="s">
        <v>4</v>
      </c>
      <c r="D27" s="49">
        <v>38728</v>
      </c>
      <c r="E27" s="49" t="s">
        <v>40</v>
      </c>
      <c r="F27" s="49" t="s">
        <v>41</v>
      </c>
      <c r="G27" s="49"/>
      <c r="H27" s="50">
        <v>11.06</v>
      </c>
      <c r="I27" s="50">
        <v>1.25</v>
      </c>
      <c r="J27" s="50">
        <v>8.91</v>
      </c>
      <c r="K27" s="50">
        <v>4.19</v>
      </c>
      <c r="L27" s="51">
        <v>0.001820949074074074</v>
      </c>
      <c r="M27" s="36">
        <f>SUM(H28:L28)</f>
        <v>1917</v>
      </c>
    </row>
    <row r="28" spans="1:13" ht="12" customHeight="1">
      <c r="A28" s="52">
        <f>A27</f>
        <v>11</v>
      </c>
      <c r="B28" s="53"/>
      <c r="C28" s="54" t="s">
        <v>2</v>
      </c>
      <c r="D28" s="55"/>
      <c r="E28" s="55"/>
      <c r="F28" s="55"/>
      <c r="G28" s="55"/>
      <c r="H28" s="41">
        <f>IF(ISBLANK(H27),"",INT(20.0479*(17-H27)^1.835))</f>
        <v>527</v>
      </c>
      <c r="I28" s="41">
        <f>IF(ISBLANK(I27),"",INT(1.84523*(I27*100-75)^1.348))</f>
        <v>359</v>
      </c>
      <c r="J28" s="41">
        <f>IF(ISBLANK(J27),"",INT(56.0211*(J27-1.5)^1.05))</f>
        <v>458</v>
      </c>
      <c r="K28" s="41">
        <f>IF(ISBLANK(K27),"",INT(0.188807*(K27*100-210)^1.41))</f>
        <v>352</v>
      </c>
      <c r="L28" s="56">
        <f>IF(ISBLANK(L27),"",INT(0.11193*(254-((L27+0.000462962962962963)/$D$2))^1.88))</f>
        <v>221</v>
      </c>
      <c r="M28" s="57">
        <f>M27</f>
        <v>1917</v>
      </c>
    </row>
    <row r="29" spans="1:13" ht="12.75">
      <c r="A29" s="36">
        <f>A28+1</f>
        <v>12</v>
      </c>
      <c r="B29" s="47" t="s">
        <v>5</v>
      </c>
      <c r="C29" s="48" t="s">
        <v>139</v>
      </c>
      <c r="D29" s="49">
        <v>38941</v>
      </c>
      <c r="E29" s="49" t="s">
        <v>40</v>
      </c>
      <c r="F29" s="49" t="s">
        <v>41</v>
      </c>
      <c r="G29" s="149"/>
      <c r="H29" s="50">
        <v>11.77</v>
      </c>
      <c r="I29" s="50">
        <v>1.15</v>
      </c>
      <c r="J29" s="50">
        <v>8.28</v>
      </c>
      <c r="K29" s="50">
        <v>4.01</v>
      </c>
      <c r="L29" s="51">
        <v>0.0016783564814814814</v>
      </c>
      <c r="M29" s="36">
        <f>SUM(H30:L30)</f>
        <v>1730</v>
      </c>
    </row>
    <row r="30" spans="1:13" ht="12" customHeight="1">
      <c r="A30" s="52">
        <f>A29</f>
        <v>12</v>
      </c>
      <c r="B30" s="53"/>
      <c r="C30" s="54" t="s">
        <v>135</v>
      </c>
      <c r="D30" s="55"/>
      <c r="E30" s="55"/>
      <c r="F30" s="55"/>
      <c r="G30" s="72"/>
      <c r="H30" s="41">
        <f>IF(ISBLANK(H29),"",INT(20.0479*(17-H29)^1.835))</f>
        <v>417</v>
      </c>
      <c r="I30" s="41">
        <f>IF(ISBLANK(I29),"",INT(1.84523*(I29*100-75)^1.348))</f>
        <v>266</v>
      </c>
      <c r="J30" s="41">
        <f>IF(ISBLANK(J29),"",INT(56.0211*(J29-1.5)^1.05))</f>
        <v>417</v>
      </c>
      <c r="K30" s="41">
        <f>IF(ISBLANK(K29),"",INT(0.188807*(K29*100-210)^1.41))</f>
        <v>310</v>
      </c>
      <c r="L30" s="56">
        <f>IF(ISBLANK(L29),"",INT(0.11193*(254-((L29+0.000462962962962963)/$D$2))^1.88))</f>
        <v>320</v>
      </c>
      <c r="M30" s="57">
        <f>M29</f>
        <v>1730</v>
      </c>
    </row>
    <row r="31" spans="1:13" ht="12.75">
      <c r="A31" s="36">
        <f>A30+1</f>
        <v>13</v>
      </c>
      <c r="B31" s="47" t="s">
        <v>89</v>
      </c>
      <c r="C31" s="48" t="s">
        <v>140</v>
      </c>
      <c r="D31" s="49">
        <v>39001</v>
      </c>
      <c r="E31" s="49" t="s">
        <v>40</v>
      </c>
      <c r="F31" s="49" t="s">
        <v>41</v>
      </c>
      <c r="G31" s="149"/>
      <c r="H31" s="50">
        <v>12.03</v>
      </c>
      <c r="I31" s="50">
        <v>1.2</v>
      </c>
      <c r="J31" s="50">
        <v>8</v>
      </c>
      <c r="K31" s="50">
        <v>4.03</v>
      </c>
      <c r="L31" s="51">
        <v>0.0016774305555555553</v>
      </c>
      <c r="M31" s="36">
        <f>SUM(H32:L32)</f>
        <v>1727</v>
      </c>
    </row>
    <row r="32" spans="1:13" ht="12" customHeight="1">
      <c r="A32" s="52">
        <f>A31</f>
        <v>13</v>
      </c>
      <c r="B32" s="53"/>
      <c r="C32" s="54" t="s">
        <v>135</v>
      </c>
      <c r="D32" s="55"/>
      <c r="E32" s="55"/>
      <c r="F32" s="55"/>
      <c r="G32" s="72"/>
      <c r="H32" s="41">
        <f>IF(ISBLANK(H31),"",INT(20.0479*(17-H31)^1.835))</f>
        <v>380</v>
      </c>
      <c r="I32" s="41">
        <f>IF(ISBLANK(I31),"",INT(1.84523*(I31*100-75)^1.348))</f>
        <v>312</v>
      </c>
      <c r="J32" s="41">
        <f>IF(ISBLANK(J31),"",INT(56.0211*(J31-1.5)^1.05))</f>
        <v>399</v>
      </c>
      <c r="K32" s="41">
        <f>IF(ISBLANK(K31),"",INT(0.188807*(K31*100-210)^1.41))</f>
        <v>315</v>
      </c>
      <c r="L32" s="56">
        <f>IF(ISBLANK(L31),"",INT(0.11193*(254-((L31+0.000462962962962963)/$D$2))^1.88))</f>
        <v>321</v>
      </c>
      <c r="M32" s="57">
        <f>M31</f>
        <v>1727</v>
      </c>
    </row>
    <row r="33" spans="1:13" ht="12.75">
      <c r="A33" s="36">
        <f>A32+1</f>
        <v>14</v>
      </c>
      <c r="B33" s="47" t="s">
        <v>97</v>
      </c>
      <c r="C33" s="48" t="s">
        <v>138</v>
      </c>
      <c r="D33" s="49">
        <v>38917</v>
      </c>
      <c r="E33" s="49" t="s">
        <v>40</v>
      </c>
      <c r="F33" s="49" t="s">
        <v>41</v>
      </c>
      <c r="G33" s="149"/>
      <c r="H33" s="50">
        <v>11.29</v>
      </c>
      <c r="I33" s="50">
        <v>1.15</v>
      </c>
      <c r="J33" s="50">
        <v>7.04</v>
      </c>
      <c r="K33" s="50">
        <v>4.14</v>
      </c>
      <c r="L33" s="51">
        <v>0.0017290509259259258</v>
      </c>
      <c r="M33" s="36">
        <f>SUM(H34:L34)</f>
        <v>1717</v>
      </c>
    </row>
    <row r="34" spans="1:13" ht="12.75">
      <c r="A34" s="52">
        <f>A33</f>
        <v>14</v>
      </c>
      <c r="B34" s="53"/>
      <c r="C34" s="54" t="s">
        <v>135</v>
      </c>
      <c r="D34" s="55"/>
      <c r="E34" s="55"/>
      <c r="F34" s="55"/>
      <c r="G34" s="72"/>
      <c r="H34" s="41">
        <f>IF(ISBLANK(H33),"",INT(20.0479*(17-H33)^1.835))</f>
        <v>490</v>
      </c>
      <c r="I34" s="41">
        <f>IF(ISBLANK(I33),"",INT(1.84523*(I33*100-75)^1.348))</f>
        <v>266</v>
      </c>
      <c r="J34" s="41">
        <f>IF(ISBLANK(J33),"",INT(56.0211*(J33-1.5)^1.05))</f>
        <v>338</v>
      </c>
      <c r="K34" s="41">
        <f>IF(ISBLANK(K33),"",INT(0.188807*(K33*100-210)^1.41))</f>
        <v>340</v>
      </c>
      <c r="L34" s="56">
        <f>IF(ISBLANK(L33),"",INT(0.11193*(254-((L33+0.000462962962962963)/$D$2))^1.88))</f>
        <v>283</v>
      </c>
      <c r="M34" s="57">
        <f>M33</f>
        <v>1717</v>
      </c>
    </row>
    <row r="35" spans="1:13" ht="12.75">
      <c r="A35" s="36">
        <f>A34+1</f>
        <v>15</v>
      </c>
      <c r="B35" s="47" t="s">
        <v>11</v>
      </c>
      <c r="C35" s="48" t="s">
        <v>48</v>
      </c>
      <c r="D35" s="49" t="s">
        <v>49</v>
      </c>
      <c r="E35" s="49" t="s">
        <v>50</v>
      </c>
      <c r="F35" s="49" t="s">
        <v>51</v>
      </c>
      <c r="G35" s="49"/>
      <c r="H35" s="50">
        <v>12.01</v>
      </c>
      <c r="I35" s="50">
        <v>1.2</v>
      </c>
      <c r="J35" s="50">
        <v>6.47</v>
      </c>
      <c r="K35" s="50">
        <v>3.92</v>
      </c>
      <c r="L35" s="51">
        <v>0.0016023148148148149</v>
      </c>
      <c r="M35" s="36">
        <f>SUM(H36:L36)</f>
        <v>1665</v>
      </c>
    </row>
    <row r="36" spans="1:13" ht="12.75">
      <c r="A36" s="52">
        <f>A35</f>
        <v>15</v>
      </c>
      <c r="B36" s="53"/>
      <c r="C36" s="54" t="s">
        <v>52</v>
      </c>
      <c r="D36" s="55"/>
      <c r="E36" s="55"/>
      <c r="F36" s="55"/>
      <c r="G36" s="55"/>
      <c r="H36" s="41">
        <f>IF(ISBLANK(H35),"",INT(20.0479*(17-H35)^1.835))</f>
        <v>382</v>
      </c>
      <c r="I36" s="41">
        <f>IF(ISBLANK(I35),"",INT(1.84523*(I35*100-75)^1.348))</f>
        <v>312</v>
      </c>
      <c r="J36" s="41">
        <f>IF(ISBLANK(J35),"",INT(56.0211*(J35-1.5)^1.05))</f>
        <v>301</v>
      </c>
      <c r="K36" s="41">
        <f>IF(ISBLANK(K35),"",INT(0.188807*(K35*100-210)^1.41))</f>
        <v>290</v>
      </c>
      <c r="L36" s="56">
        <f>IF(ISBLANK(L35),"",INT(0.11193*(254-((L35+0.000462962962962963)/$D$2))^1.88))</f>
        <v>380</v>
      </c>
      <c r="M36" s="57">
        <f>M35</f>
        <v>1665</v>
      </c>
    </row>
    <row r="39" spans="2:9" ht="13.5">
      <c r="B39" s="28" t="s">
        <v>91</v>
      </c>
      <c r="C39" s="29"/>
      <c r="D39" s="29"/>
      <c r="E39" s="29"/>
      <c r="F39" s="29"/>
      <c r="G39" s="29"/>
      <c r="H39" s="30"/>
      <c r="I39" s="31" t="s">
        <v>92</v>
      </c>
    </row>
  </sheetData>
  <sheetProtection/>
  <printOptions horizontalCentered="1"/>
  <pageMargins left="0.25" right="0.25" top="0.75" bottom="0.75" header="0.3" footer="0.3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32" customWidth="1"/>
    <col min="2" max="2" width="9.140625" style="32" customWidth="1"/>
    <col min="3" max="3" width="11.57421875" style="32" customWidth="1"/>
    <col min="4" max="6" width="9.00390625" style="32" customWidth="1"/>
    <col min="7" max="7" width="9.00390625" style="32" hidden="1" customWidth="1"/>
    <col min="8" max="12" width="8.421875" style="32" customWidth="1"/>
    <col min="13" max="16384" width="9.140625" style="32" customWidth="1"/>
  </cols>
  <sheetData>
    <row r="1" spans="1:24" s="78" customFormat="1" ht="18" customHeight="1">
      <c r="A1" s="73" t="s">
        <v>105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  <c r="V1" s="77"/>
      <c r="W1" s="77"/>
      <c r="X1" s="77"/>
    </row>
    <row r="2" spans="1:24" s="78" customFormat="1" ht="6.75" customHeight="1">
      <c r="A2" s="79"/>
      <c r="B2" s="74"/>
      <c r="C2" s="74"/>
      <c r="D2" s="83">
        <v>1.1574074074074073E-05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</row>
    <row r="3" spans="1:13" ht="12.75">
      <c r="A3" s="33" t="s">
        <v>74</v>
      </c>
      <c r="H3" s="58"/>
      <c r="I3" s="59" t="s">
        <v>98</v>
      </c>
      <c r="M3" s="35">
        <v>43791</v>
      </c>
    </row>
    <row r="5" spans="1:13" s="40" customFormat="1" ht="12.75">
      <c r="A5" s="36" t="s">
        <v>76</v>
      </c>
      <c r="B5" s="37" t="s">
        <v>77</v>
      </c>
      <c r="C5" s="38" t="s">
        <v>78</v>
      </c>
      <c r="D5" s="39" t="s">
        <v>79</v>
      </c>
      <c r="E5" s="80" t="s">
        <v>104</v>
      </c>
      <c r="F5" s="80" t="s">
        <v>174</v>
      </c>
      <c r="G5" s="80" t="s">
        <v>176</v>
      </c>
      <c r="H5" s="60" t="s">
        <v>80</v>
      </c>
      <c r="I5" s="39" t="s">
        <v>83</v>
      </c>
      <c r="J5" s="39" t="s">
        <v>82</v>
      </c>
      <c r="K5" s="39" t="s">
        <v>81</v>
      </c>
      <c r="L5" s="39" t="s">
        <v>99</v>
      </c>
      <c r="M5" s="39" t="s">
        <v>85</v>
      </c>
    </row>
    <row r="6" spans="1:13" s="46" customFormat="1" ht="13.5">
      <c r="A6" s="41"/>
      <c r="B6" s="42"/>
      <c r="C6" s="43" t="s">
        <v>86</v>
      </c>
      <c r="D6" s="41"/>
      <c r="E6" s="81"/>
      <c r="F6" s="81" t="s">
        <v>175</v>
      </c>
      <c r="G6" s="81" t="s">
        <v>177</v>
      </c>
      <c r="H6" s="44" t="s">
        <v>100</v>
      </c>
      <c r="I6" s="41"/>
      <c r="J6" s="45" t="s">
        <v>101</v>
      </c>
      <c r="K6" s="41"/>
      <c r="L6" s="45"/>
      <c r="M6" s="41"/>
    </row>
    <row r="7" spans="1:13" ht="12.75">
      <c r="A7" s="61">
        <f>A6+1</f>
        <v>1</v>
      </c>
      <c r="B7" s="47" t="s">
        <v>102</v>
      </c>
      <c r="C7" s="48" t="s">
        <v>107</v>
      </c>
      <c r="D7" s="49" t="s">
        <v>108</v>
      </c>
      <c r="E7" s="145" t="s">
        <v>40</v>
      </c>
      <c r="F7" s="143" t="s">
        <v>41</v>
      </c>
      <c r="G7" s="69"/>
      <c r="H7" s="50">
        <v>9.07</v>
      </c>
      <c r="I7" s="62">
        <v>5.63</v>
      </c>
      <c r="J7" s="50">
        <v>9.66</v>
      </c>
      <c r="K7" s="50">
        <v>1.8</v>
      </c>
      <c r="L7" s="63">
        <v>0.002443518518518519</v>
      </c>
      <c r="M7" s="64">
        <f>SUM(H8:L8)</f>
        <v>2722</v>
      </c>
    </row>
    <row r="8" spans="1:13" ht="12.75">
      <c r="A8" s="65">
        <f>A7</f>
        <v>1</v>
      </c>
      <c r="B8" s="53"/>
      <c r="C8" s="54" t="s">
        <v>109</v>
      </c>
      <c r="D8" s="55"/>
      <c r="E8" s="70"/>
      <c r="F8" s="71"/>
      <c r="G8" s="72"/>
      <c r="H8" s="41">
        <f>IF(ISBLANK(H7),"",TRUNC(20.5173*(15.5-H7)^1.92))</f>
        <v>730</v>
      </c>
      <c r="I8" s="41">
        <f>IF(ISBLANK(I7),"",TRUNC(0.14354*(I7*100-220)^1.4))</f>
        <v>508</v>
      </c>
      <c r="J8" s="41">
        <f>IF(ISBLANK(J7),"",TRUNC(51.39*(J7-1.5)^1.05))</f>
        <v>465</v>
      </c>
      <c r="K8" s="41">
        <f>IF(ISBLANK(K7),"",TRUNC(0.8465*(K7*100-75)^1.42))</f>
        <v>627</v>
      </c>
      <c r="L8" s="41">
        <f>IF(ISBLANK(L7),"",INT(0.08713*(305.5-(L7/$D$2))^1.85))</f>
        <v>392</v>
      </c>
      <c r="M8" s="57">
        <f>M7</f>
        <v>2722</v>
      </c>
    </row>
    <row r="9" spans="1:13" ht="12.75">
      <c r="A9" s="61">
        <f>A8+1</f>
        <v>2</v>
      </c>
      <c r="B9" s="47" t="s">
        <v>28</v>
      </c>
      <c r="C9" s="48" t="s">
        <v>18</v>
      </c>
      <c r="D9" s="49" t="s">
        <v>29</v>
      </c>
      <c r="E9" s="145" t="s">
        <v>173</v>
      </c>
      <c r="F9" s="143" t="s">
        <v>20</v>
      </c>
      <c r="G9" s="69"/>
      <c r="H9" s="50">
        <v>9.87</v>
      </c>
      <c r="I9" s="62">
        <v>5.24</v>
      </c>
      <c r="J9" s="50">
        <v>11.73</v>
      </c>
      <c r="K9" s="50">
        <v>1.59</v>
      </c>
      <c r="L9" s="63">
        <v>0.002316435185185185</v>
      </c>
      <c r="M9" s="64">
        <f>SUM(H10:L10)</f>
        <v>2522</v>
      </c>
    </row>
    <row r="10" spans="1:13" ht="12.75">
      <c r="A10" s="65">
        <f>A9</f>
        <v>2</v>
      </c>
      <c r="B10" s="53"/>
      <c r="C10" s="54" t="s">
        <v>21</v>
      </c>
      <c r="D10" s="55"/>
      <c r="E10" s="70"/>
      <c r="F10" s="71"/>
      <c r="G10" s="72"/>
      <c r="H10" s="41">
        <f>IF(ISBLANK(H9),"",TRUNC(20.5173*(15.5-H9)^1.92))</f>
        <v>566</v>
      </c>
      <c r="I10" s="41">
        <f>IF(ISBLANK(I9),"",TRUNC(0.14354*(I9*100-220)^1.4))</f>
        <v>429</v>
      </c>
      <c r="J10" s="41">
        <f>IF(ISBLANK(J9),"",TRUNC(51.39*(J9-1.5)^1.05))</f>
        <v>590</v>
      </c>
      <c r="K10" s="41">
        <f>IF(ISBLANK(K9),"",TRUNC(0.8465*(K9*100-75)^1.42))</f>
        <v>457</v>
      </c>
      <c r="L10" s="41">
        <f>IF(ISBLANK(L9),"",INT(0.08713*(305.5-(L9/$D$2))^1.85))</f>
        <v>480</v>
      </c>
      <c r="M10" s="57">
        <f>M9</f>
        <v>2522</v>
      </c>
    </row>
    <row r="11" spans="1:13" ht="12.75">
      <c r="A11" s="61">
        <f>A10+1</f>
        <v>3</v>
      </c>
      <c r="B11" s="47" t="s">
        <v>129</v>
      </c>
      <c r="C11" s="48" t="s">
        <v>130</v>
      </c>
      <c r="D11" s="49">
        <v>38387</v>
      </c>
      <c r="E11" s="145" t="s">
        <v>40</v>
      </c>
      <c r="F11" s="143" t="s">
        <v>41</v>
      </c>
      <c r="G11" s="69"/>
      <c r="H11" s="50">
        <v>9.17</v>
      </c>
      <c r="I11" s="62">
        <v>5.16</v>
      </c>
      <c r="J11" s="50">
        <v>10.04</v>
      </c>
      <c r="K11" s="50">
        <v>1.59</v>
      </c>
      <c r="L11" s="63">
        <v>0.002568287037037037</v>
      </c>
      <c r="M11" s="64">
        <f>SUM(H12:L12)</f>
        <v>2380</v>
      </c>
    </row>
    <row r="12" spans="1:13" ht="12.75">
      <c r="A12" s="65">
        <f>A11</f>
        <v>3</v>
      </c>
      <c r="B12" s="53"/>
      <c r="C12" s="54" t="s">
        <v>2</v>
      </c>
      <c r="D12" s="55"/>
      <c r="E12" s="70"/>
      <c r="F12" s="71"/>
      <c r="G12" s="72"/>
      <c r="H12" s="41">
        <f>IF(ISBLANK(H11),"",TRUNC(20.5173*(15.5-H11)^1.92))</f>
        <v>709</v>
      </c>
      <c r="I12" s="41">
        <f>IF(ISBLANK(I11),"",TRUNC(0.14354*(I11*100-220)^1.4))</f>
        <v>413</v>
      </c>
      <c r="J12" s="41">
        <f>IF(ISBLANK(J11),"",TRUNC(51.39*(J11-1.5)^1.05))</f>
        <v>488</v>
      </c>
      <c r="K12" s="41">
        <f>IF(ISBLANK(K11),"",TRUNC(0.8465*(K11*100-75)^1.42))</f>
        <v>457</v>
      </c>
      <c r="L12" s="41">
        <f>IF(ISBLANK(L11),"",INT(0.08713*(305.5-(L11/$D$2))^1.85))</f>
        <v>313</v>
      </c>
      <c r="M12" s="57">
        <f>M11</f>
        <v>2380</v>
      </c>
    </row>
    <row r="13" spans="1:13" ht="12.75">
      <c r="A13" s="61">
        <f>A12+1</f>
        <v>4</v>
      </c>
      <c r="B13" s="47" t="s">
        <v>133</v>
      </c>
      <c r="C13" s="48" t="s">
        <v>134</v>
      </c>
      <c r="D13" s="49">
        <v>38104</v>
      </c>
      <c r="E13" s="145" t="s">
        <v>40</v>
      </c>
      <c r="F13" s="143" t="s">
        <v>41</v>
      </c>
      <c r="G13" s="69"/>
      <c r="H13" s="50">
        <v>9.7</v>
      </c>
      <c r="I13" s="62">
        <v>4.95</v>
      </c>
      <c r="J13" s="50">
        <v>10.3</v>
      </c>
      <c r="K13" s="50">
        <v>1.59</v>
      </c>
      <c r="L13" s="63">
        <v>0.0026907407407407405</v>
      </c>
      <c r="M13" s="64">
        <f>SUM(H14:L14)</f>
        <v>2177</v>
      </c>
    </row>
    <row r="14" spans="1:13" ht="12.75">
      <c r="A14" s="65">
        <f>A13</f>
        <v>4</v>
      </c>
      <c r="B14" s="53"/>
      <c r="C14" s="54" t="s">
        <v>2</v>
      </c>
      <c r="D14" s="55"/>
      <c r="E14" s="70"/>
      <c r="F14" s="71"/>
      <c r="G14" s="72"/>
      <c r="H14" s="41">
        <f>IF(ISBLANK(H13),"",TRUNC(20.5173*(15.5-H13)^1.92))</f>
        <v>599</v>
      </c>
      <c r="I14" s="41">
        <f>IF(ISBLANK(I13),"",TRUNC(0.14354*(I13*100-220)^1.4))</f>
        <v>373</v>
      </c>
      <c r="J14" s="41">
        <f>IF(ISBLANK(J13),"",TRUNC(51.39*(J13-1.5)^1.05))</f>
        <v>504</v>
      </c>
      <c r="K14" s="41">
        <f>IF(ISBLANK(K13),"",TRUNC(0.8465*(K13*100-75)^1.42))</f>
        <v>457</v>
      </c>
      <c r="L14" s="41">
        <f>IF(ISBLANK(L13),"",INT(0.08713*(305.5-(L13/$D$2))^1.85))</f>
        <v>244</v>
      </c>
      <c r="M14" s="57">
        <f>M13</f>
        <v>2177</v>
      </c>
    </row>
    <row r="15" spans="1:13" ht="12.75">
      <c r="A15" s="61">
        <f>A14+1</f>
        <v>5</v>
      </c>
      <c r="B15" s="47" t="s">
        <v>131</v>
      </c>
      <c r="C15" s="48" t="s">
        <v>132</v>
      </c>
      <c r="D15" s="49">
        <v>38400</v>
      </c>
      <c r="E15" s="145" t="s">
        <v>40</v>
      </c>
      <c r="F15" s="143" t="s">
        <v>41</v>
      </c>
      <c r="G15" s="69"/>
      <c r="H15" s="50">
        <v>10.61</v>
      </c>
      <c r="I15" s="62">
        <v>4.57</v>
      </c>
      <c r="J15" s="50">
        <v>9.14</v>
      </c>
      <c r="K15" s="50">
        <v>1.44</v>
      </c>
      <c r="L15" s="63">
        <v>0.0023541666666666667</v>
      </c>
      <c r="M15" s="64">
        <f>SUM(H16:L16)</f>
        <v>1967</v>
      </c>
    </row>
    <row r="16" spans="1:13" ht="12.75">
      <c r="A16" s="65">
        <f>A15</f>
        <v>5</v>
      </c>
      <c r="B16" s="53"/>
      <c r="C16" s="54" t="s">
        <v>2</v>
      </c>
      <c r="D16" s="55"/>
      <c r="E16" s="70"/>
      <c r="F16" s="71"/>
      <c r="G16" s="72"/>
      <c r="H16" s="41">
        <f>IF(ISBLANK(H15),"",TRUNC(20.5173*(15.5-H15)^1.92))</f>
        <v>432</v>
      </c>
      <c r="I16" s="41">
        <f>IF(ISBLANK(I15),"",TRUNC(0.14354*(I15*100-220)^1.4))</f>
        <v>303</v>
      </c>
      <c r="J16" s="41">
        <f>IF(ISBLANK(J15),"",TRUNC(51.39*(J15-1.5)^1.05))</f>
        <v>434</v>
      </c>
      <c r="K16" s="41">
        <f>IF(ISBLANK(K15),"",TRUNC(0.8465*(K15*100-75)^1.42))</f>
        <v>345</v>
      </c>
      <c r="L16" s="41">
        <f>IF(ISBLANK(L15),"",INT(0.08713*(305.5-(L15/$D$2))^1.85))</f>
        <v>453</v>
      </c>
      <c r="M16" s="57">
        <f>M15</f>
        <v>1967</v>
      </c>
    </row>
    <row r="19" spans="2:9" ht="13.5">
      <c r="B19" s="28" t="s">
        <v>91</v>
      </c>
      <c r="C19" s="29"/>
      <c r="D19" s="29"/>
      <c r="H19" s="30"/>
      <c r="I19" s="31" t="s">
        <v>92</v>
      </c>
    </row>
  </sheetData>
  <sheetProtection/>
  <printOptions horizontalCentered="1"/>
  <pageMargins left="0.75" right="0.75" top="0.17" bottom="0.45" header="0.17" footer="0.3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32" customWidth="1"/>
    <col min="2" max="2" width="9.421875" style="32" customWidth="1"/>
    <col min="3" max="3" width="12.140625" style="32" customWidth="1"/>
    <col min="4" max="6" width="8.8515625" style="32" customWidth="1"/>
    <col min="7" max="7" width="8.8515625" style="32" hidden="1" customWidth="1"/>
    <col min="8" max="12" width="8.28125" style="32" customWidth="1"/>
    <col min="13" max="13" width="10.140625" style="32" customWidth="1"/>
    <col min="14" max="16384" width="9.140625" style="32" customWidth="1"/>
  </cols>
  <sheetData>
    <row r="1" spans="1:24" s="78" customFormat="1" ht="18" customHeight="1">
      <c r="A1" s="73" t="s">
        <v>105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  <c r="V1" s="77"/>
      <c r="W1" s="77"/>
      <c r="X1" s="77"/>
    </row>
    <row r="2" spans="1:24" s="78" customFormat="1" ht="6.75" customHeight="1">
      <c r="A2" s="79"/>
      <c r="B2" s="74"/>
      <c r="C2" s="74"/>
      <c r="D2" s="83">
        <v>1.1574074074074073E-05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</row>
    <row r="3" spans="1:13" ht="12.75">
      <c r="A3" s="33" t="s">
        <v>74</v>
      </c>
      <c r="H3" s="34" t="s">
        <v>103</v>
      </c>
      <c r="M3" s="35">
        <v>43791</v>
      </c>
    </row>
    <row r="5" spans="1:13" s="40" customFormat="1" ht="12.75">
      <c r="A5" s="36" t="s">
        <v>76</v>
      </c>
      <c r="B5" s="37" t="s">
        <v>77</v>
      </c>
      <c r="C5" s="38" t="s">
        <v>78</v>
      </c>
      <c r="D5" s="39" t="s">
        <v>79</v>
      </c>
      <c r="E5" s="80" t="s">
        <v>104</v>
      </c>
      <c r="F5" s="80" t="s">
        <v>174</v>
      </c>
      <c r="G5" s="80" t="s">
        <v>176</v>
      </c>
      <c r="H5" s="60" t="s">
        <v>80</v>
      </c>
      <c r="I5" s="39" t="s">
        <v>81</v>
      </c>
      <c r="J5" s="39" t="s">
        <v>82</v>
      </c>
      <c r="K5" s="39" t="s">
        <v>83</v>
      </c>
      <c r="L5" s="39" t="s">
        <v>84</v>
      </c>
      <c r="M5" s="39" t="s">
        <v>85</v>
      </c>
    </row>
    <row r="6" spans="1:13" s="46" customFormat="1" ht="13.5">
      <c r="A6" s="41"/>
      <c r="B6" s="42"/>
      <c r="C6" s="43" t="s">
        <v>86</v>
      </c>
      <c r="D6" s="41"/>
      <c r="E6" s="81"/>
      <c r="F6" s="81" t="s">
        <v>175</v>
      </c>
      <c r="G6" s="81" t="s">
        <v>177</v>
      </c>
      <c r="H6" s="44" t="s">
        <v>95</v>
      </c>
      <c r="I6" s="41"/>
      <c r="J6" s="45" t="s">
        <v>88</v>
      </c>
      <c r="K6" s="41"/>
      <c r="L6" s="45"/>
      <c r="M6" s="41"/>
    </row>
    <row r="7" spans="1:17" ht="12" customHeight="1">
      <c r="A7" s="36">
        <f>A6+1</f>
        <v>1</v>
      </c>
      <c r="B7" s="47" t="s">
        <v>17</v>
      </c>
      <c r="C7" s="48" t="s">
        <v>18</v>
      </c>
      <c r="D7" s="49" t="s">
        <v>19</v>
      </c>
      <c r="E7" s="49" t="s">
        <v>173</v>
      </c>
      <c r="F7" s="49" t="s">
        <v>20</v>
      </c>
      <c r="G7" s="69"/>
      <c r="H7" s="50">
        <v>10.78</v>
      </c>
      <c r="I7" s="66">
        <v>1.6</v>
      </c>
      <c r="J7" s="62">
        <v>11.86</v>
      </c>
      <c r="K7" s="62">
        <v>4.31</v>
      </c>
      <c r="L7" s="63">
        <v>0.0019018518518518518</v>
      </c>
      <c r="M7" s="64">
        <f>SUM(H8:L8)</f>
        <v>2168</v>
      </c>
      <c r="N7" s="46"/>
      <c r="O7" s="46"/>
      <c r="P7" s="46"/>
      <c r="Q7" s="46"/>
    </row>
    <row r="8" spans="1:13" ht="12.75">
      <c r="A8" s="52">
        <f>A7</f>
        <v>1</v>
      </c>
      <c r="B8" s="53"/>
      <c r="C8" s="54" t="s">
        <v>21</v>
      </c>
      <c r="D8" s="55"/>
      <c r="E8" s="55"/>
      <c r="F8" s="55"/>
      <c r="G8" s="72"/>
      <c r="H8" s="41">
        <f>IF(ISBLANK(H7),"",TRUNC(20.5173*(15.5-H7)^1.92))</f>
        <v>403</v>
      </c>
      <c r="I8" s="41">
        <f>IF(ISBLANK(I7),"",TRUNC(0.8465*(I7*100-75)^1.42))</f>
        <v>464</v>
      </c>
      <c r="J8" s="67">
        <f>IF(ISBLANK(J7),"",TRUNC(51.39*(J7-1.5)^1.05))</f>
        <v>598</v>
      </c>
      <c r="K8" s="41">
        <f>IF(ISBLANK(K7),"",TRUNC(0.14354*(K7*100-220)^1.4))</f>
        <v>257</v>
      </c>
      <c r="L8" s="41">
        <f>IF(ISBLANK(L7),"",INT(0.08713*(305.5-((L7+0.000462962962962963)/$D$2))^1.85))</f>
        <v>446</v>
      </c>
      <c r="M8" s="57">
        <f>M7</f>
        <v>2168</v>
      </c>
    </row>
    <row r="9" spans="1:13" ht="12.75">
      <c r="A9" s="36">
        <f>A8+1</f>
        <v>2</v>
      </c>
      <c r="B9" s="47" t="s">
        <v>25</v>
      </c>
      <c r="C9" s="48" t="s">
        <v>26</v>
      </c>
      <c r="D9" s="49" t="s">
        <v>27</v>
      </c>
      <c r="E9" s="49" t="s">
        <v>173</v>
      </c>
      <c r="F9" s="49" t="s">
        <v>20</v>
      </c>
      <c r="G9" s="148"/>
      <c r="H9" s="50">
        <v>11.8</v>
      </c>
      <c r="I9" s="66">
        <v>1.4</v>
      </c>
      <c r="J9" s="62">
        <v>10.24</v>
      </c>
      <c r="K9" s="62">
        <v>4.35</v>
      </c>
      <c r="L9" s="63">
        <v>0.0020177083333333336</v>
      </c>
      <c r="M9" s="64">
        <f>SUM(H10:L10)</f>
        <v>1701</v>
      </c>
    </row>
    <row r="10" spans="1:13" ht="12.75">
      <c r="A10" s="52">
        <f>A9</f>
        <v>2</v>
      </c>
      <c r="B10" s="53"/>
      <c r="C10" s="54" t="s">
        <v>21</v>
      </c>
      <c r="D10" s="55"/>
      <c r="E10" s="55"/>
      <c r="F10" s="55"/>
      <c r="G10" s="55"/>
      <c r="H10" s="41">
        <f>IF(ISBLANK(H9),"",TRUNC(20.5173*(15.5-H9)^1.92))</f>
        <v>252</v>
      </c>
      <c r="I10" s="41">
        <f>IF(ISBLANK(I9),"",TRUNC(0.8465*(I9*100-75)^1.42))</f>
        <v>317</v>
      </c>
      <c r="J10" s="67">
        <f>IF(ISBLANK(J9),"",TRUNC(51.39*(J9-1.5)^1.05))</f>
        <v>500</v>
      </c>
      <c r="K10" s="41">
        <f>IF(ISBLANK(K9),"",TRUNC(0.14354*(K9*100-220)^1.4))</f>
        <v>264</v>
      </c>
      <c r="L10" s="41">
        <f>IF(ISBLANK(L9),"",INT(0.08713*(305.5-((L9+0.000462962962962963)/$D$2))^1.85))</f>
        <v>368</v>
      </c>
      <c r="M10" s="57">
        <f>M9</f>
        <v>1701</v>
      </c>
    </row>
    <row r="11" spans="1:13" ht="12.75">
      <c r="A11" s="36">
        <f>A10+1</f>
        <v>3</v>
      </c>
      <c r="B11" s="47" t="s">
        <v>122</v>
      </c>
      <c r="C11" s="48" t="s">
        <v>123</v>
      </c>
      <c r="D11" s="49" t="s">
        <v>124</v>
      </c>
      <c r="E11" s="49" t="s">
        <v>40</v>
      </c>
      <c r="F11" s="49" t="s">
        <v>41</v>
      </c>
      <c r="G11" s="69"/>
      <c r="H11" s="50">
        <v>10.86</v>
      </c>
      <c r="I11" s="66">
        <v>1.3</v>
      </c>
      <c r="J11" s="62">
        <v>7.47</v>
      </c>
      <c r="K11" s="62">
        <v>4.59</v>
      </c>
      <c r="L11" s="63">
        <v>0.002005324074074074</v>
      </c>
      <c r="M11" s="64">
        <f>SUM(H12:L12)</f>
        <v>1657</v>
      </c>
    </row>
    <row r="12" spans="1:13" ht="12.75">
      <c r="A12" s="52">
        <f>A11</f>
        <v>3</v>
      </c>
      <c r="B12" s="53"/>
      <c r="C12" s="54" t="s">
        <v>116</v>
      </c>
      <c r="D12" s="55"/>
      <c r="E12" s="55"/>
      <c r="F12" s="55"/>
      <c r="G12" s="72"/>
      <c r="H12" s="41">
        <f>IF(ISBLANK(H11),"",TRUNC(20.5173*(15.5-H11)^1.92))</f>
        <v>390</v>
      </c>
      <c r="I12" s="41">
        <f>IF(ISBLANK(I11),"",TRUNC(0.8465*(I11*100-75)^1.42))</f>
        <v>250</v>
      </c>
      <c r="J12" s="67">
        <f>IF(ISBLANK(J11),"",TRUNC(51.39*(J11-1.5)^1.05))</f>
        <v>335</v>
      </c>
      <c r="K12" s="41">
        <f>IF(ISBLANK(K11),"",TRUNC(0.14354*(K11*100-220)^1.4))</f>
        <v>306</v>
      </c>
      <c r="L12" s="41">
        <f>IF(ISBLANK(L11),"",INT(0.08713*(305.5-((L11+0.000462962962962963)/$D$2))^1.85))</f>
        <v>376</v>
      </c>
      <c r="M12" s="57">
        <f>M11</f>
        <v>1657</v>
      </c>
    </row>
    <row r="13" spans="1:13" ht="12.75">
      <c r="A13" s="36">
        <f>A12+1</f>
        <v>4</v>
      </c>
      <c r="B13" s="47" t="s">
        <v>45</v>
      </c>
      <c r="C13" s="48" t="s">
        <v>44</v>
      </c>
      <c r="D13" s="49">
        <v>38853</v>
      </c>
      <c r="E13" s="49" t="s">
        <v>40</v>
      </c>
      <c r="F13" s="49" t="s">
        <v>41</v>
      </c>
      <c r="G13" s="148"/>
      <c r="H13" s="50">
        <v>10.49</v>
      </c>
      <c r="I13" s="66">
        <v>1.25</v>
      </c>
      <c r="J13" s="62">
        <v>7.63</v>
      </c>
      <c r="K13" s="62">
        <v>4.66</v>
      </c>
      <c r="L13" s="63">
        <v>0.002101736111111111</v>
      </c>
      <c r="M13" s="64">
        <f>SUM(H14:L14)</f>
        <v>1648</v>
      </c>
    </row>
    <row r="14" spans="1:13" ht="12.75">
      <c r="A14" s="52">
        <f>A13</f>
        <v>4</v>
      </c>
      <c r="B14" s="53"/>
      <c r="C14" s="54" t="s">
        <v>42</v>
      </c>
      <c r="D14" s="55"/>
      <c r="E14" s="55"/>
      <c r="F14" s="55"/>
      <c r="G14" s="55"/>
      <c r="H14" s="41">
        <f>IF(ISBLANK(H13),"",TRUNC(20.5173*(15.5-H13)^1.92))</f>
        <v>452</v>
      </c>
      <c r="I14" s="41">
        <f>IF(ISBLANK(I13),"",TRUNC(0.8465*(I13*100-75)^1.42))</f>
        <v>218</v>
      </c>
      <c r="J14" s="67">
        <f>IF(ISBLANK(J13),"",TRUNC(51.39*(J13-1.5)^1.05))</f>
        <v>344</v>
      </c>
      <c r="K14" s="41">
        <f>IF(ISBLANK(K13),"",TRUNC(0.14354*(K13*100-220)^1.4))</f>
        <v>319</v>
      </c>
      <c r="L14" s="41">
        <f>IF(ISBLANK(L13),"",INT(0.08713*(305.5-((L13+0.000462962962962963)/$D$2))^1.85))</f>
        <v>315</v>
      </c>
      <c r="M14" s="57">
        <f>M13</f>
        <v>1648</v>
      </c>
    </row>
    <row r="15" spans="1:13" ht="12.75">
      <c r="A15" s="36">
        <f>A14+1</f>
        <v>5</v>
      </c>
      <c r="B15" s="47" t="s">
        <v>46</v>
      </c>
      <c r="C15" s="48" t="s">
        <v>47</v>
      </c>
      <c r="D15" s="49">
        <v>38978</v>
      </c>
      <c r="E15" s="49" t="s">
        <v>40</v>
      </c>
      <c r="F15" s="49" t="s">
        <v>41</v>
      </c>
      <c r="G15" s="69"/>
      <c r="H15" s="50">
        <v>11.15</v>
      </c>
      <c r="I15" s="66">
        <v>1.25</v>
      </c>
      <c r="J15" s="62">
        <v>7.23</v>
      </c>
      <c r="K15" s="62">
        <v>4.79</v>
      </c>
      <c r="L15" s="63">
        <v>0.0019542824074074076</v>
      </c>
      <c r="M15" s="64">
        <f>SUM(H16:L16)</f>
        <v>1637</v>
      </c>
    </row>
    <row r="16" spans="1:13" ht="12.75">
      <c r="A16" s="52">
        <f>A15</f>
        <v>5</v>
      </c>
      <c r="B16" s="53"/>
      <c r="C16" s="54" t="s">
        <v>42</v>
      </c>
      <c r="D16" s="55"/>
      <c r="E16" s="55"/>
      <c r="F16" s="55"/>
      <c r="G16" s="72"/>
      <c r="H16" s="41">
        <f>IF(ISBLANK(H15),"",TRUNC(20.5173*(15.5-H15)^1.92))</f>
        <v>345</v>
      </c>
      <c r="I16" s="41">
        <f>IF(ISBLANK(I15),"",TRUNC(0.8465*(I15*100-75)^1.42))</f>
        <v>218</v>
      </c>
      <c r="J16" s="67">
        <f>IF(ISBLANK(J15),"",TRUNC(51.39*(J15-1.5)^1.05))</f>
        <v>321</v>
      </c>
      <c r="K16" s="41">
        <f>IF(ISBLANK(K15),"",TRUNC(0.14354*(K15*100-220)^1.4))</f>
        <v>343</v>
      </c>
      <c r="L16" s="41">
        <f>IF(ISBLANK(L15),"",INT(0.08713*(305.5-((L15+0.000462962962962963)/$D$2))^1.85))</f>
        <v>410</v>
      </c>
      <c r="M16" s="57">
        <f>M15</f>
        <v>1637</v>
      </c>
    </row>
    <row r="17" spans="1:13" ht="12.75">
      <c r="A17" s="36">
        <f>A16+1</f>
        <v>6</v>
      </c>
      <c r="B17" s="47" t="s">
        <v>22</v>
      </c>
      <c r="C17" s="48" t="s">
        <v>23</v>
      </c>
      <c r="D17" s="49" t="s">
        <v>24</v>
      </c>
      <c r="E17" s="49" t="s">
        <v>173</v>
      </c>
      <c r="F17" s="49" t="s">
        <v>20</v>
      </c>
      <c r="G17" s="69"/>
      <c r="H17" s="50">
        <v>11.26</v>
      </c>
      <c r="I17" s="66">
        <v>1.35</v>
      </c>
      <c r="J17" s="62">
        <v>7.63</v>
      </c>
      <c r="K17" s="62">
        <v>4.61</v>
      </c>
      <c r="L17" s="63">
        <v>0.0020121527777777776</v>
      </c>
      <c r="M17" s="64">
        <f>SUM(H18:L18)</f>
        <v>1636</v>
      </c>
    </row>
    <row r="18" spans="1:13" ht="12.75">
      <c r="A18" s="52">
        <f>A17</f>
        <v>6</v>
      </c>
      <c r="B18" s="53"/>
      <c r="C18" s="54" t="s">
        <v>21</v>
      </c>
      <c r="D18" s="55"/>
      <c r="E18" s="55"/>
      <c r="F18" s="55"/>
      <c r="G18" s="72"/>
      <c r="H18" s="41">
        <f>IF(ISBLANK(H17),"",TRUNC(20.5173*(15.5-H17)^1.92))</f>
        <v>328</v>
      </c>
      <c r="I18" s="41">
        <f>IF(ISBLANK(I17),"",TRUNC(0.8465*(I17*100-75)^1.42))</f>
        <v>283</v>
      </c>
      <c r="J18" s="67">
        <f>IF(ISBLANK(J17),"",TRUNC(51.39*(J17-1.5)^1.05))</f>
        <v>344</v>
      </c>
      <c r="K18" s="41">
        <f>IF(ISBLANK(K17),"",TRUNC(0.14354*(K17*100-220)^1.4))</f>
        <v>310</v>
      </c>
      <c r="L18" s="41">
        <f>IF(ISBLANK(L17),"",INT(0.08713*(305.5-((L17+0.000462962962962963)/$D$2))^1.85))</f>
        <v>371</v>
      </c>
      <c r="M18" s="57">
        <f>M17</f>
        <v>1636</v>
      </c>
    </row>
    <row r="19" spans="1:13" ht="12.75">
      <c r="A19" s="36">
        <f>A18+1</f>
        <v>7</v>
      </c>
      <c r="B19" s="47" t="s">
        <v>62</v>
      </c>
      <c r="C19" s="48" t="s">
        <v>63</v>
      </c>
      <c r="D19" s="49">
        <v>39167</v>
      </c>
      <c r="E19" s="49" t="s">
        <v>40</v>
      </c>
      <c r="F19" s="49" t="s">
        <v>41</v>
      </c>
      <c r="G19" s="69"/>
      <c r="H19" s="50">
        <v>10.47</v>
      </c>
      <c r="I19" s="66">
        <v>1.3</v>
      </c>
      <c r="J19" s="62">
        <v>5.03</v>
      </c>
      <c r="K19" s="62">
        <v>4.59</v>
      </c>
      <c r="L19" s="63">
        <v>0.0020150462962962965</v>
      </c>
      <c r="M19" s="64">
        <f>SUM(H20:L20)</f>
        <v>1574</v>
      </c>
    </row>
    <row r="20" spans="1:13" ht="12.75">
      <c r="A20" s="52">
        <f>A19</f>
        <v>7</v>
      </c>
      <c r="B20" s="53"/>
      <c r="C20" s="54" t="s">
        <v>58</v>
      </c>
      <c r="D20" s="55"/>
      <c r="E20" s="55"/>
      <c r="F20" s="55"/>
      <c r="G20" s="72"/>
      <c r="H20" s="41">
        <f>IF(ISBLANK(H19),"",TRUNC(20.5173*(15.5-H19)^1.92))</f>
        <v>456</v>
      </c>
      <c r="I20" s="41">
        <f>IF(ISBLANK(I19),"",TRUNC(0.8465*(I19*100-75)^1.42))</f>
        <v>250</v>
      </c>
      <c r="J20" s="67">
        <f>IF(ISBLANK(J19),"",TRUNC(51.39*(J19-1.5)^1.05))</f>
        <v>193</v>
      </c>
      <c r="K20" s="41">
        <f>IF(ISBLANK(K19),"",TRUNC(0.14354*(K19*100-220)^1.4))</f>
        <v>306</v>
      </c>
      <c r="L20" s="41">
        <f>IF(ISBLANK(L19),"",INT(0.08713*(305.5-((L19+0.000462962962962963)/$D$2))^1.85))</f>
        <v>369</v>
      </c>
      <c r="M20" s="57">
        <f>M19</f>
        <v>1574</v>
      </c>
    </row>
    <row r="21" spans="1:13" ht="12.75">
      <c r="A21" s="36">
        <f>A20+1</f>
        <v>8</v>
      </c>
      <c r="B21" s="47" t="s">
        <v>125</v>
      </c>
      <c r="C21" s="48" t="s">
        <v>126</v>
      </c>
      <c r="D21" s="49" t="s">
        <v>127</v>
      </c>
      <c r="E21" s="49" t="s">
        <v>40</v>
      </c>
      <c r="F21" s="49" t="s">
        <v>41</v>
      </c>
      <c r="G21" s="69"/>
      <c r="H21" s="50">
        <v>10.62</v>
      </c>
      <c r="I21" s="66">
        <v>1.25</v>
      </c>
      <c r="J21" s="62">
        <v>5.95</v>
      </c>
      <c r="K21" s="62">
        <v>4.46</v>
      </c>
      <c r="L21" s="63">
        <v>0.002058217592592593</v>
      </c>
      <c r="M21" s="64">
        <f>SUM(H22:L22)</f>
        <v>1519</v>
      </c>
    </row>
    <row r="22" spans="1:13" ht="12.75">
      <c r="A22" s="52">
        <f>A21</f>
        <v>8</v>
      </c>
      <c r="B22" s="53"/>
      <c r="C22" s="54" t="s">
        <v>128</v>
      </c>
      <c r="D22" s="55"/>
      <c r="E22" s="55"/>
      <c r="F22" s="55"/>
      <c r="G22" s="72"/>
      <c r="H22" s="41">
        <f>IF(ISBLANK(H21),"",TRUNC(20.5173*(15.5-H21)^1.92))</f>
        <v>430</v>
      </c>
      <c r="I22" s="41">
        <f>IF(ISBLANK(I21),"",TRUNC(0.8465*(I21*100-75)^1.42))</f>
        <v>218</v>
      </c>
      <c r="J22" s="67">
        <f>IF(ISBLANK(J21),"",TRUNC(51.39*(J21-1.5)^1.05))</f>
        <v>246</v>
      </c>
      <c r="K22" s="41">
        <f>IF(ISBLANK(K21),"",TRUNC(0.14354*(K21*100-220)^1.4))</f>
        <v>283</v>
      </c>
      <c r="L22" s="41">
        <f>IF(ISBLANK(L21),"",INT(0.08713*(305.5-((L21+0.000462962962962963)/$D$2))^1.85))</f>
        <v>342</v>
      </c>
      <c r="M22" s="57">
        <f>M21</f>
        <v>1519</v>
      </c>
    </row>
    <row r="23" spans="1:13" ht="12.75">
      <c r="A23" s="36">
        <f>A22+1</f>
        <v>9</v>
      </c>
      <c r="B23" s="47" t="s">
        <v>33</v>
      </c>
      <c r="C23" s="48" t="s">
        <v>34</v>
      </c>
      <c r="D23" s="49">
        <v>39790</v>
      </c>
      <c r="E23" s="49" t="s">
        <v>40</v>
      </c>
      <c r="F23" s="49" t="s">
        <v>41</v>
      </c>
      <c r="G23" s="69"/>
      <c r="H23" s="50">
        <v>11.93</v>
      </c>
      <c r="I23" s="66">
        <v>1.25</v>
      </c>
      <c r="J23" s="62">
        <v>6.03</v>
      </c>
      <c r="K23" s="62">
        <v>3.99</v>
      </c>
      <c r="L23" s="63">
        <v>0.0022402777777777777</v>
      </c>
      <c r="M23" s="64">
        <f>SUM(H24:L24)</f>
        <v>1146</v>
      </c>
    </row>
    <row r="24" spans="1:13" ht="12.75">
      <c r="A24" s="52">
        <f>A23</f>
        <v>9</v>
      </c>
      <c r="B24" s="53"/>
      <c r="C24" s="54" t="s">
        <v>32</v>
      </c>
      <c r="D24" s="55"/>
      <c r="E24" s="55"/>
      <c r="F24" s="55"/>
      <c r="G24" s="72"/>
      <c r="H24" s="41">
        <f>IF(ISBLANK(H23),"",TRUNC(20.5173*(15.5-H23)^1.92))</f>
        <v>236</v>
      </c>
      <c r="I24" s="41">
        <f>IF(ISBLANK(I23),"",TRUNC(0.8465*(I23*100-75)^1.42))</f>
        <v>218</v>
      </c>
      <c r="J24" s="67">
        <f>IF(ISBLANK(J23),"",TRUNC(51.39*(J23-1.5)^1.05))</f>
        <v>251</v>
      </c>
      <c r="K24" s="41">
        <f>IF(ISBLANK(K23),"",TRUNC(0.14354*(K23*100-220)^1.4))</f>
        <v>204</v>
      </c>
      <c r="L24" s="41">
        <f>IF(ISBLANK(L23),"",INT(0.08713*(305.5-((L23+0.000462962962962963)/$D$2))^1.85))</f>
        <v>237</v>
      </c>
      <c r="M24" s="57">
        <f>M23</f>
        <v>1146</v>
      </c>
    </row>
    <row r="25" spans="1:17" ht="12.75">
      <c r="A25" s="36">
        <f>A24+1</f>
        <v>10</v>
      </c>
      <c r="B25" s="47" t="s">
        <v>30</v>
      </c>
      <c r="C25" s="48" t="s">
        <v>31</v>
      </c>
      <c r="D25" s="49">
        <v>39017</v>
      </c>
      <c r="E25" s="49" t="s">
        <v>40</v>
      </c>
      <c r="F25" s="49" t="s">
        <v>41</v>
      </c>
      <c r="G25" s="149"/>
      <c r="H25" s="50">
        <v>12.2</v>
      </c>
      <c r="I25" s="66">
        <v>1.2</v>
      </c>
      <c r="J25" s="62">
        <v>6.31</v>
      </c>
      <c r="K25" s="62">
        <v>3.88</v>
      </c>
      <c r="L25" s="63">
        <v>0.0021657407407407406</v>
      </c>
      <c r="M25" s="64">
        <f>SUM(H26:L26)</f>
        <v>1123</v>
      </c>
      <c r="N25" s="46"/>
      <c r="O25" s="46"/>
      <c r="P25" s="46"/>
      <c r="Q25" s="46"/>
    </row>
    <row r="26" spans="1:17" ht="12.75">
      <c r="A26" s="52">
        <f>A25</f>
        <v>10</v>
      </c>
      <c r="B26" s="53"/>
      <c r="C26" s="54" t="s">
        <v>32</v>
      </c>
      <c r="D26" s="55"/>
      <c r="E26" s="55"/>
      <c r="F26" s="55"/>
      <c r="G26" s="72"/>
      <c r="H26" s="41">
        <f>IF(ISBLANK(H25),"",TRUNC(20.5173*(15.5-H25)^1.92))</f>
        <v>203</v>
      </c>
      <c r="I26" s="41">
        <f>IF(ISBLANK(I25),"",TRUNC(0.8465*(I25*100-75)^1.42))</f>
        <v>188</v>
      </c>
      <c r="J26" s="67">
        <f>IF(ISBLANK(J25),"",TRUNC(51.39*(J25-1.5)^1.05))</f>
        <v>267</v>
      </c>
      <c r="K26" s="41">
        <f>IF(ISBLANK(K25),"",TRUNC(0.14354*(K25*100-220)^1.4))</f>
        <v>187</v>
      </c>
      <c r="L26" s="41">
        <f>IF(ISBLANK(L25),"",INT(0.08713*(305.5-((L25+0.000462962962962963)/$D$2))^1.85))</f>
        <v>278</v>
      </c>
      <c r="M26" s="57">
        <f>M25</f>
        <v>1123</v>
      </c>
      <c r="N26" s="46"/>
      <c r="O26" s="46"/>
      <c r="P26" s="46"/>
      <c r="Q26" s="46"/>
    </row>
    <row r="27" spans="1:13" ht="12.75">
      <c r="A27" s="36">
        <f>A26+1</f>
        <v>11</v>
      </c>
      <c r="B27" s="47" t="s">
        <v>35</v>
      </c>
      <c r="C27" s="48" t="s">
        <v>36</v>
      </c>
      <c r="D27" s="49">
        <v>39576</v>
      </c>
      <c r="E27" s="49" t="s">
        <v>40</v>
      </c>
      <c r="F27" s="49" t="s">
        <v>41</v>
      </c>
      <c r="G27" s="149"/>
      <c r="H27" s="50">
        <v>12.96</v>
      </c>
      <c r="I27" s="66">
        <v>1.15</v>
      </c>
      <c r="J27" s="62">
        <v>7.19</v>
      </c>
      <c r="K27" s="62">
        <v>3.95</v>
      </c>
      <c r="L27" s="63">
        <v>0.0023384259259259257</v>
      </c>
      <c r="M27" s="64">
        <f>SUM(H28:L28)</f>
        <v>985</v>
      </c>
    </row>
    <row r="28" spans="1:13" ht="12.75">
      <c r="A28" s="52">
        <f>A27</f>
        <v>11</v>
      </c>
      <c r="B28" s="53"/>
      <c r="C28" s="54" t="s">
        <v>32</v>
      </c>
      <c r="D28" s="55"/>
      <c r="E28" s="55"/>
      <c r="F28" s="55"/>
      <c r="G28" s="72"/>
      <c r="H28" s="41">
        <f>IF(ISBLANK(H27),"",TRUNC(20.5173*(15.5-H27)^1.92))</f>
        <v>122</v>
      </c>
      <c r="I28" s="41">
        <f>IF(ISBLANK(I27),"",TRUNC(0.8465*(I27*100-75)^1.42))</f>
        <v>159</v>
      </c>
      <c r="J28" s="67">
        <f>IF(ISBLANK(J27),"",TRUNC(51.39*(J27-1.5)^1.05))</f>
        <v>318</v>
      </c>
      <c r="K28" s="41">
        <f>IF(ISBLANK(K27),"",TRUNC(0.14354*(K27*100-220)^1.4))</f>
        <v>198</v>
      </c>
      <c r="L28" s="41">
        <f>IF(ISBLANK(L27),"",INT(0.08713*(305.5-((L27+0.000462962962962963)/$D$2))^1.85))</f>
        <v>188</v>
      </c>
      <c r="M28" s="57">
        <f>M27</f>
        <v>985</v>
      </c>
    </row>
    <row r="29" s="68" customFormat="1" ht="12.75"/>
    <row r="30" s="68" customFormat="1" ht="12.75"/>
    <row r="31" spans="2:9" s="68" customFormat="1" ht="13.5">
      <c r="B31" s="28" t="s">
        <v>91</v>
      </c>
      <c r="C31" s="29"/>
      <c r="D31" s="29"/>
      <c r="E31" s="29"/>
      <c r="F31" s="29"/>
      <c r="G31" s="29"/>
      <c r="H31" s="30"/>
      <c r="I31" s="31" t="s">
        <v>92</v>
      </c>
    </row>
    <row r="32" s="68" customFormat="1" ht="12.75"/>
    <row r="33" ht="12.75">
      <c r="H33" s="68"/>
    </row>
  </sheetData>
  <sheetProtection/>
  <printOptions horizontalCentered="1"/>
  <pageMargins left="0.75" right="0.75" top="0.5" bottom="0.45" header="0.33" footer="0.3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60">
      <selection activeCell="C78" sqref="C78"/>
    </sheetView>
  </sheetViews>
  <sheetFormatPr defaultColWidth="9.140625" defaultRowHeight="15"/>
  <cols>
    <col min="1" max="1" width="5.140625" style="4" customWidth="1"/>
    <col min="2" max="2" width="13.00390625" style="0" customWidth="1"/>
    <col min="3" max="3" width="14.7109375" style="0" customWidth="1"/>
    <col min="4" max="4" width="13.8515625" style="0" customWidth="1"/>
    <col min="5" max="5" width="9.140625" style="1" customWidth="1"/>
  </cols>
  <sheetData>
    <row r="1" spans="1:22" s="78" customFormat="1" ht="18" customHeight="1">
      <c r="A1" s="105" t="s">
        <v>105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7"/>
      <c r="O1" s="77"/>
      <c r="P1" s="77"/>
      <c r="Q1" s="77"/>
      <c r="R1" s="77"/>
      <c r="S1" s="77"/>
      <c r="T1" s="77"/>
      <c r="U1" s="77"/>
      <c r="V1" s="77"/>
    </row>
    <row r="2" spans="1:22" s="78" customFormat="1" ht="6.75" customHeight="1">
      <c r="A2" s="79"/>
      <c r="B2" s="74"/>
      <c r="C2" s="74"/>
      <c r="D2" s="82">
        <v>1.1574074074074073E-05</v>
      </c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S2" s="77"/>
      <c r="T2" s="77"/>
      <c r="U2" s="77"/>
      <c r="V2" s="77"/>
    </row>
    <row r="3" spans="1:7" s="6" customFormat="1" ht="12.75">
      <c r="A3" s="7" t="s">
        <v>74</v>
      </c>
      <c r="D3" s="8"/>
      <c r="G3" s="9">
        <v>43791</v>
      </c>
    </row>
    <row r="4" spans="1:7" ht="6.75" customHeight="1">
      <c r="A4" s="87"/>
      <c r="B4" s="87"/>
      <c r="C4" s="88"/>
      <c r="D4" s="86"/>
      <c r="E4" s="86"/>
      <c r="F4" s="86"/>
      <c r="G4" s="86"/>
    </row>
    <row r="5" spans="1:7" ht="15">
      <c r="A5" s="89" t="s">
        <v>147</v>
      </c>
      <c r="B5" s="78"/>
      <c r="C5" s="90"/>
      <c r="D5" s="90"/>
      <c r="E5" s="90"/>
      <c r="F5" s="90"/>
      <c r="G5" s="90"/>
    </row>
    <row r="6" spans="1:7" ht="15">
      <c r="A6" s="90">
        <v>1</v>
      </c>
      <c r="B6" s="90" t="s">
        <v>141</v>
      </c>
      <c r="C6" s="91"/>
      <c r="D6" s="92"/>
      <c r="E6" s="93"/>
      <c r="F6" s="94"/>
      <c r="G6" s="94"/>
    </row>
    <row r="7" spans="1:7" ht="14.25">
      <c r="A7" s="99" t="s">
        <v>142</v>
      </c>
      <c r="B7" s="100" t="s">
        <v>77</v>
      </c>
      <c r="C7" s="101" t="s">
        <v>78</v>
      </c>
      <c r="D7" s="102" t="s">
        <v>143</v>
      </c>
      <c r="E7" s="103" t="s">
        <v>104</v>
      </c>
      <c r="F7" s="99" t="s">
        <v>144</v>
      </c>
      <c r="G7" s="99" t="s">
        <v>145</v>
      </c>
    </row>
    <row r="8" spans="1:7" ht="14.25">
      <c r="A8" s="104">
        <v>1</v>
      </c>
      <c r="B8" s="95"/>
      <c r="C8" s="96"/>
      <c r="D8" s="146"/>
      <c r="E8" s="97"/>
      <c r="F8" s="98"/>
      <c r="G8" s="106">
        <f>IF(ISBLANK(F8),"",INT(20.0479*(17-F8)^1.835))</f>
      </c>
    </row>
    <row r="9" spans="1:7" ht="14.25">
      <c r="A9" s="104">
        <v>2</v>
      </c>
      <c r="B9" s="95" t="s">
        <v>97</v>
      </c>
      <c r="C9" s="96" t="s">
        <v>138</v>
      </c>
      <c r="D9" s="146">
        <v>38917</v>
      </c>
      <c r="E9" s="97" t="s">
        <v>40</v>
      </c>
      <c r="F9" s="98">
        <v>11.29</v>
      </c>
      <c r="G9" s="106">
        <f>IF(ISBLANK(F9),"",INT(20.0479*(17-F9)^1.835))</f>
        <v>490</v>
      </c>
    </row>
    <row r="10" spans="1:7" ht="14.25">
      <c r="A10" s="104">
        <v>3</v>
      </c>
      <c r="B10" s="95" t="s">
        <v>11</v>
      </c>
      <c r="C10" s="96" t="s">
        <v>12</v>
      </c>
      <c r="D10" s="146">
        <v>38921</v>
      </c>
      <c r="E10" s="97" t="s">
        <v>106</v>
      </c>
      <c r="F10" s="98">
        <v>10.19</v>
      </c>
      <c r="G10" s="106">
        <f>IF(ISBLANK(F10),"",INT(20.0479*(17-F10)^1.835))</f>
        <v>677</v>
      </c>
    </row>
    <row r="11" spans="1:7" ht="14.25">
      <c r="A11" s="104">
        <v>4</v>
      </c>
      <c r="B11" s="95" t="s">
        <v>5</v>
      </c>
      <c r="C11" s="96" t="s">
        <v>139</v>
      </c>
      <c r="D11" s="146">
        <v>38941</v>
      </c>
      <c r="E11" s="97" t="s">
        <v>40</v>
      </c>
      <c r="F11" s="98">
        <v>11.77</v>
      </c>
      <c r="G11" s="106">
        <f>IF(ISBLANK(F11),"",INT(20.0479*(17-F11)^1.835))</f>
        <v>417</v>
      </c>
    </row>
    <row r="12" spans="1:7" ht="14.25">
      <c r="A12" s="104">
        <v>5</v>
      </c>
      <c r="B12" s="95" t="s">
        <v>64</v>
      </c>
      <c r="C12" s="96" t="s">
        <v>65</v>
      </c>
      <c r="D12" s="146">
        <v>39729</v>
      </c>
      <c r="E12" s="97" t="s">
        <v>40</v>
      </c>
      <c r="F12" s="98">
        <v>11.91</v>
      </c>
      <c r="G12" s="106">
        <f>IF(ISBLANK(F12),"",INT(20.0479*(17-F12)^1.835))</f>
        <v>397</v>
      </c>
    </row>
    <row r="13" spans="1:7" ht="14.25">
      <c r="A13" s="104">
        <v>6</v>
      </c>
      <c r="B13" s="95"/>
      <c r="C13" s="96"/>
      <c r="D13" s="146"/>
      <c r="E13" s="97"/>
      <c r="F13" s="98"/>
      <c r="G13" s="106"/>
    </row>
    <row r="14" spans="1:7" ht="15">
      <c r="A14" s="90">
        <v>2</v>
      </c>
      <c r="B14" s="90" t="s">
        <v>141</v>
      </c>
      <c r="C14" s="91"/>
      <c r="D14" s="92"/>
      <c r="E14" s="93"/>
      <c r="F14" s="94"/>
      <c r="G14" s="94"/>
    </row>
    <row r="15" spans="1:7" ht="14.25">
      <c r="A15" s="104">
        <v>1</v>
      </c>
      <c r="B15" s="95" t="s">
        <v>3</v>
      </c>
      <c r="C15" s="96" t="s">
        <v>4</v>
      </c>
      <c r="D15" s="146">
        <v>38728</v>
      </c>
      <c r="E15" s="97" t="s">
        <v>40</v>
      </c>
      <c r="F15" s="98">
        <v>11.06</v>
      </c>
      <c r="G15" s="106">
        <f aca="true" t="shared" si="0" ref="G15:G20">IF(ISBLANK(F15),"",INT(20.0479*(17-F15)^1.835))</f>
        <v>527</v>
      </c>
    </row>
    <row r="16" spans="1:7" ht="14.25">
      <c r="A16" s="104">
        <v>2</v>
      </c>
      <c r="B16" s="95" t="s">
        <v>67</v>
      </c>
      <c r="C16" s="96" t="s">
        <v>68</v>
      </c>
      <c r="D16" s="146" t="s">
        <v>69</v>
      </c>
      <c r="E16" s="97" t="s">
        <v>70</v>
      </c>
      <c r="F16" s="98">
        <v>10.68</v>
      </c>
      <c r="G16" s="106">
        <f t="shared" si="0"/>
        <v>590</v>
      </c>
    </row>
    <row r="17" spans="1:7" ht="14.25">
      <c r="A17" s="104">
        <v>3</v>
      </c>
      <c r="B17" s="95" t="s">
        <v>11</v>
      </c>
      <c r="C17" s="96" t="s">
        <v>48</v>
      </c>
      <c r="D17" s="146" t="s">
        <v>49</v>
      </c>
      <c r="E17" s="97" t="s">
        <v>50</v>
      </c>
      <c r="F17" s="98">
        <v>12.01</v>
      </c>
      <c r="G17" s="106">
        <f t="shared" si="0"/>
        <v>382</v>
      </c>
    </row>
    <row r="18" spans="1:7" ht="14.25">
      <c r="A18" s="104">
        <v>4</v>
      </c>
      <c r="B18" s="95" t="s">
        <v>5</v>
      </c>
      <c r="C18" s="96" t="s">
        <v>6</v>
      </c>
      <c r="D18" s="146">
        <v>38988</v>
      </c>
      <c r="E18" s="97" t="s">
        <v>40</v>
      </c>
      <c r="F18" s="98">
        <v>12.24</v>
      </c>
      <c r="G18" s="106">
        <f t="shared" si="0"/>
        <v>351</v>
      </c>
    </row>
    <row r="19" spans="1:7" ht="14.25">
      <c r="A19" s="104">
        <v>5</v>
      </c>
      <c r="B19" s="95" t="s">
        <v>89</v>
      </c>
      <c r="C19" s="96" t="s">
        <v>140</v>
      </c>
      <c r="D19" s="146">
        <v>39001</v>
      </c>
      <c r="E19" s="97" t="s">
        <v>40</v>
      </c>
      <c r="F19" s="98">
        <v>12.03</v>
      </c>
      <c r="G19" s="106">
        <f t="shared" si="0"/>
        <v>380</v>
      </c>
    </row>
    <row r="20" spans="1:7" ht="14.25">
      <c r="A20" s="104">
        <v>6</v>
      </c>
      <c r="B20" s="95"/>
      <c r="C20" s="96"/>
      <c r="D20" s="146"/>
      <c r="E20" s="97"/>
      <c r="F20" s="98"/>
      <c r="G20" s="106">
        <f t="shared" si="0"/>
      </c>
    </row>
    <row r="21" spans="1:7" ht="15">
      <c r="A21" s="90">
        <v>3</v>
      </c>
      <c r="B21" s="90" t="s">
        <v>141</v>
      </c>
      <c r="C21" s="91"/>
      <c r="D21" s="92"/>
      <c r="E21" s="93"/>
      <c r="F21" s="94"/>
      <c r="G21" s="94"/>
    </row>
    <row r="22" spans="1:7" ht="14.25">
      <c r="A22" s="104">
        <v>1</v>
      </c>
      <c r="B22" s="95" t="s">
        <v>113</v>
      </c>
      <c r="C22" s="96" t="s">
        <v>114</v>
      </c>
      <c r="D22" s="146" t="s">
        <v>115</v>
      </c>
      <c r="E22" s="97" t="s">
        <v>40</v>
      </c>
      <c r="F22" s="98">
        <v>9.9</v>
      </c>
      <c r="G22" s="106">
        <f aca="true" t="shared" si="1" ref="G22:G27">IF(ISBLANK(F22),"",INT(20.0479*(17-F22)^1.835))</f>
        <v>731</v>
      </c>
    </row>
    <row r="23" spans="1:7" ht="14.25">
      <c r="A23" s="104">
        <v>2</v>
      </c>
      <c r="B23" s="95" t="s">
        <v>59</v>
      </c>
      <c r="C23" s="96" t="s">
        <v>60</v>
      </c>
      <c r="D23" s="146">
        <v>38837</v>
      </c>
      <c r="E23" s="97" t="s">
        <v>40</v>
      </c>
      <c r="F23" s="98">
        <v>10.18</v>
      </c>
      <c r="G23" s="106">
        <f t="shared" si="1"/>
        <v>679</v>
      </c>
    </row>
    <row r="24" spans="1:7" ht="14.25">
      <c r="A24" s="104">
        <v>3</v>
      </c>
      <c r="B24" s="95" t="s">
        <v>9</v>
      </c>
      <c r="C24" s="96" t="s">
        <v>10</v>
      </c>
      <c r="D24" s="146">
        <v>39156</v>
      </c>
      <c r="E24" s="97" t="s">
        <v>40</v>
      </c>
      <c r="F24" s="98">
        <v>10.91</v>
      </c>
      <c r="G24" s="106">
        <f t="shared" si="1"/>
        <v>551</v>
      </c>
    </row>
    <row r="25" spans="1:7" ht="14.25">
      <c r="A25" s="104">
        <v>4</v>
      </c>
      <c r="B25" s="95" t="s">
        <v>56</v>
      </c>
      <c r="C25" s="96" t="s">
        <v>57</v>
      </c>
      <c r="D25" s="146">
        <v>39242</v>
      </c>
      <c r="E25" s="97" t="s">
        <v>40</v>
      </c>
      <c r="F25" s="98">
        <v>10.74</v>
      </c>
      <c r="G25" s="106">
        <f t="shared" si="1"/>
        <v>580</v>
      </c>
    </row>
    <row r="26" spans="1:7" ht="14.25">
      <c r="A26" s="104">
        <v>5</v>
      </c>
      <c r="B26" s="95" t="s">
        <v>136</v>
      </c>
      <c r="C26" s="96" t="s">
        <v>137</v>
      </c>
      <c r="D26" s="146">
        <v>38826</v>
      </c>
      <c r="E26" s="97" t="s">
        <v>40</v>
      </c>
      <c r="F26" s="98">
        <v>10.64</v>
      </c>
      <c r="G26" s="106">
        <f t="shared" si="1"/>
        <v>597</v>
      </c>
    </row>
    <row r="27" spans="1:7" ht="14.25">
      <c r="A27" s="104">
        <v>6</v>
      </c>
      <c r="B27" s="95" t="s">
        <v>0</v>
      </c>
      <c r="C27" s="96" t="s">
        <v>1</v>
      </c>
      <c r="D27" s="146">
        <v>39003</v>
      </c>
      <c r="E27" s="97" t="s">
        <v>40</v>
      </c>
      <c r="F27" s="98">
        <v>10.5</v>
      </c>
      <c r="G27" s="106">
        <f t="shared" si="1"/>
        <v>621</v>
      </c>
    </row>
    <row r="29" spans="1:7" ht="17.25">
      <c r="A29" s="105" t="s">
        <v>105</v>
      </c>
      <c r="B29" s="74"/>
      <c r="C29" s="74"/>
      <c r="D29" s="75"/>
      <c r="E29" s="76"/>
      <c r="F29" s="76"/>
      <c r="G29" s="76"/>
    </row>
    <row r="30" spans="1:7" ht="17.25">
      <c r="A30" s="79"/>
      <c r="B30" s="74"/>
      <c r="C30" s="74"/>
      <c r="D30" s="82">
        <v>1.1574074074074073E-05</v>
      </c>
      <c r="E30" s="76"/>
      <c r="F30" s="76"/>
      <c r="G30" s="76"/>
    </row>
    <row r="31" spans="1:7" ht="14.25">
      <c r="A31" s="7" t="s">
        <v>74</v>
      </c>
      <c r="B31" s="6"/>
      <c r="C31" s="6"/>
      <c r="D31" s="8"/>
      <c r="E31" s="6"/>
      <c r="F31" s="6"/>
      <c r="G31" s="9">
        <v>43791</v>
      </c>
    </row>
    <row r="32" spans="1:7" ht="14.25">
      <c r="A32" s="87"/>
      <c r="B32" s="87"/>
      <c r="C32" s="88"/>
      <c r="D32" s="86"/>
      <c r="E32" s="86"/>
      <c r="F32" s="86"/>
      <c r="G32" s="86"/>
    </row>
    <row r="33" spans="1:7" ht="15">
      <c r="A33" s="89" t="s">
        <v>148</v>
      </c>
      <c r="B33" s="78"/>
      <c r="C33" s="90"/>
      <c r="D33" s="90"/>
      <c r="E33" s="90"/>
      <c r="F33" s="90"/>
      <c r="G33" s="90"/>
    </row>
    <row r="34" spans="1:7" ht="15">
      <c r="A34" s="90">
        <v>1</v>
      </c>
      <c r="B34" s="90" t="s">
        <v>141</v>
      </c>
      <c r="C34" s="91"/>
      <c r="D34" s="92"/>
      <c r="E34" s="93"/>
      <c r="F34" s="94"/>
      <c r="G34" s="94"/>
    </row>
    <row r="35" spans="1:7" ht="14.25">
      <c r="A35" s="99" t="s">
        <v>142</v>
      </c>
      <c r="B35" s="100" t="s">
        <v>77</v>
      </c>
      <c r="C35" s="101" t="s">
        <v>78</v>
      </c>
      <c r="D35" s="102" t="s">
        <v>143</v>
      </c>
      <c r="E35" s="103" t="s">
        <v>104</v>
      </c>
      <c r="F35" s="99" t="s">
        <v>144</v>
      </c>
      <c r="G35" s="99" t="s">
        <v>145</v>
      </c>
    </row>
    <row r="36" spans="1:7" ht="14.25">
      <c r="A36" s="104">
        <v>1</v>
      </c>
      <c r="B36" s="95" t="s">
        <v>122</v>
      </c>
      <c r="C36" s="96" t="s">
        <v>123</v>
      </c>
      <c r="D36" s="146" t="s">
        <v>124</v>
      </c>
      <c r="E36" s="97" t="s">
        <v>40</v>
      </c>
      <c r="F36" s="98">
        <v>10.86</v>
      </c>
      <c r="G36" s="107">
        <f aca="true" t="shared" si="2" ref="G36:G41">IF(ISBLANK(F36),"",TRUNC(20.5173*(15.5-F36)^1.92))</f>
        <v>390</v>
      </c>
    </row>
    <row r="37" spans="1:7" ht="14.25">
      <c r="A37" s="104">
        <v>2</v>
      </c>
      <c r="B37" s="95" t="s">
        <v>30</v>
      </c>
      <c r="C37" s="96" t="s">
        <v>31</v>
      </c>
      <c r="D37" s="146">
        <v>39017</v>
      </c>
      <c r="E37" s="97" t="s">
        <v>40</v>
      </c>
      <c r="F37" s="98">
        <v>12.2</v>
      </c>
      <c r="G37" s="107">
        <f t="shared" si="2"/>
        <v>203</v>
      </c>
    </row>
    <row r="38" spans="1:7" ht="14.25">
      <c r="A38" s="104">
        <v>3</v>
      </c>
      <c r="B38" s="95" t="s">
        <v>62</v>
      </c>
      <c r="C38" s="96" t="s">
        <v>63</v>
      </c>
      <c r="D38" s="146">
        <v>39167</v>
      </c>
      <c r="E38" s="97" t="s">
        <v>40</v>
      </c>
      <c r="F38" s="98">
        <v>10.47</v>
      </c>
      <c r="G38" s="107">
        <f t="shared" si="2"/>
        <v>456</v>
      </c>
    </row>
    <row r="39" spans="1:7" ht="14.25">
      <c r="A39" s="104">
        <v>4</v>
      </c>
      <c r="B39" s="95" t="s">
        <v>22</v>
      </c>
      <c r="C39" s="96" t="s">
        <v>23</v>
      </c>
      <c r="D39" s="146" t="s">
        <v>24</v>
      </c>
      <c r="E39" s="97" t="s">
        <v>173</v>
      </c>
      <c r="F39" s="98">
        <v>11.26</v>
      </c>
      <c r="G39" s="107">
        <f t="shared" si="2"/>
        <v>328</v>
      </c>
    </row>
    <row r="40" spans="1:7" ht="14.25">
      <c r="A40" s="104">
        <v>5</v>
      </c>
      <c r="B40" s="95" t="s">
        <v>45</v>
      </c>
      <c r="C40" s="96" t="s">
        <v>44</v>
      </c>
      <c r="D40" s="146">
        <v>38853</v>
      </c>
      <c r="E40" s="97" t="s">
        <v>40</v>
      </c>
      <c r="F40" s="98">
        <v>10.49</v>
      </c>
      <c r="G40" s="107">
        <f t="shared" si="2"/>
        <v>452</v>
      </c>
    </row>
    <row r="41" spans="1:7" ht="14.25">
      <c r="A41" s="104">
        <v>6</v>
      </c>
      <c r="B41" s="95" t="s">
        <v>35</v>
      </c>
      <c r="C41" s="96" t="s">
        <v>36</v>
      </c>
      <c r="D41" s="146">
        <v>39576</v>
      </c>
      <c r="E41" s="97" t="s">
        <v>40</v>
      </c>
      <c r="F41" s="98">
        <v>12.96</v>
      </c>
      <c r="G41" s="107">
        <f t="shared" si="2"/>
        <v>122</v>
      </c>
    </row>
    <row r="42" spans="1:7" ht="15">
      <c r="A42" s="90">
        <v>2</v>
      </c>
      <c r="B42" s="90" t="s">
        <v>141</v>
      </c>
      <c r="C42" s="91"/>
      <c r="D42" s="92"/>
      <c r="E42" s="93"/>
      <c r="F42" s="94"/>
      <c r="G42" s="94"/>
    </row>
    <row r="43" spans="1:7" ht="14.25">
      <c r="A43" s="104">
        <v>1</v>
      </c>
      <c r="B43" s="95" t="s">
        <v>125</v>
      </c>
      <c r="C43" s="96" t="s">
        <v>126</v>
      </c>
      <c r="D43" s="146" t="s">
        <v>127</v>
      </c>
      <c r="E43" s="97" t="s">
        <v>40</v>
      </c>
      <c r="F43" s="98">
        <v>10.62</v>
      </c>
      <c r="G43" s="107">
        <f aca="true" t="shared" si="3" ref="G43:G48">IF(ISBLANK(F43),"",TRUNC(20.5173*(15.5-F43)^1.92))</f>
        <v>430</v>
      </c>
    </row>
    <row r="44" spans="1:7" ht="14.25">
      <c r="A44" s="104">
        <v>2</v>
      </c>
      <c r="B44" s="95" t="s">
        <v>25</v>
      </c>
      <c r="C44" s="96" t="s">
        <v>26</v>
      </c>
      <c r="D44" s="146" t="s">
        <v>27</v>
      </c>
      <c r="E44" s="97" t="s">
        <v>173</v>
      </c>
      <c r="F44" s="98">
        <v>11.8</v>
      </c>
      <c r="G44" s="107">
        <f t="shared" si="3"/>
        <v>252</v>
      </c>
    </row>
    <row r="45" spans="1:7" ht="14.25">
      <c r="A45" s="104">
        <v>3</v>
      </c>
      <c r="B45" s="95" t="s">
        <v>33</v>
      </c>
      <c r="C45" s="96" t="s">
        <v>34</v>
      </c>
      <c r="D45" s="146">
        <v>39790</v>
      </c>
      <c r="E45" s="97" t="s">
        <v>40</v>
      </c>
      <c r="F45" s="98">
        <v>11.93</v>
      </c>
      <c r="G45" s="107">
        <f t="shared" si="3"/>
        <v>236</v>
      </c>
    </row>
    <row r="46" spans="1:7" ht="14.25">
      <c r="A46" s="104">
        <v>4</v>
      </c>
      <c r="B46" s="95" t="s">
        <v>46</v>
      </c>
      <c r="C46" s="96" t="s">
        <v>47</v>
      </c>
      <c r="D46" s="146">
        <v>38978</v>
      </c>
      <c r="E46" s="97" t="s">
        <v>40</v>
      </c>
      <c r="F46" s="98">
        <v>11.15</v>
      </c>
      <c r="G46" s="107">
        <f t="shared" si="3"/>
        <v>345</v>
      </c>
    </row>
    <row r="47" spans="1:7" ht="14.25">
      <c r="A47" s="104">
        <v>5</v>
      </c>
      <c r="B47" s="95" t="s">
        <v>43</v>
      </c>
      <c r="C47" s="96" t="s">
        <v>44</v>
      </c>
      <c r="D47" s="146">
        <v>38853</v>
      </c>
      <c r="E47" s="97" t="s">
        <v>40</v>
      </c>
      <c r="F47" s="98" t="s">
        <v>179</v>
      </c>
      <c r="G47" s="107"/>
    </row>
    <row r="48" spans="1:7" ht="14.25">
      <c r="A48" s="104">
        <v>6</v>
      </c>
      <c r="B48" s="95" t="s">
        <v>17</v>
      </c>
      <c r="C48" s="96" t="s">
        <v>18</v>
      </c>
      <c r="D48" s="146" t="s">
        <v>19</v>
      </c>
      <c r="E48" s="97" t="s">
        <v>173</v>
      </c>
      <c r="F48" s="98">
        <v>10.78</v>
      </c>
      <c r="G48" s="107">
        <f t="shared" si="3"/>
        <v>403</v>
      </c>
    </row>
    <row r="50" spans="1:7" ht="17.25">
      <c r="A50" s="105" t="s">
        <v>105</v>
      </c>
      <c r="B50" s="74"/>
      <c r="C50" s="74"/>
      <c r="D50" s="75"/>
      <c r="E50" s="76"/>
      <c r="F50" s="76"/>
      <c r="G50" s="76"/>
    </row>
    <row r="51" spans="1:7" ht="17.25">
      <c r="A51" s="79"/>
      <c r="B51" s="74"/>
      <c r="C51" s="74"/>
      <c r="D51" s="82">
        <v>1.1574074074074073E-05</v>
      </c>
      <c r="E51" s="76"/>
      <c r="F51" s="76"/>
      <c r="G51" s="76"/>
    </row>
    <row r="52" spans="1:7" ht="14.25">
      <c r="A52" s="7" t="s">
        <v>74</v>
      </c>
      <c r="B52" s="6"/>
      <c r="C52" s="6"/>
      <c r="D52" s="8"/>
      <c r="E52" s="6"/>
      <c r="F52" s="6"/>
      <c r="G52" s="9">
        <v>43791</v>
      </c>
    </row>
    <row r="53" spans="1:7" ht="14.25">
      <c r="A53" s="87"/>
      <c r="B53" s="87"/>
      <c r="C53" s="88"/>
      <c r="D53" s="86"/>
      <c r="E53" s="86"/>
      <c r="F53" s="86"/>
      <c r="G53" s="86"/>
    </row>
    <row r="54" spans="1:7" ht="15">
      <c r="A54" s="89" t="s">
        <v>149</v>
      </c>
      <c r="B54" s="78"/>
      <c r="C54" s="90"/>
      <c r="D54" s="90"/>
      <c r="E54" s="90"/>
      <c r="F54" s="90"/>
      <c r="G54" s="90"/>
    </row>
    <row r="55" spans="1:7" ht="12.75" customHeight="1">
      <c r="A55" s="90"/>
      <c r="B55" s="90"/>
      <c r="C55" s="91"/>
      <c r="D55" s="92"/>
      <c r="E55" s="93"/>
      <c r="F55" s="94"/>
      <c r="G55" s="94"/>
    </row>
    <row r="56" spans="1:7" ht="14.25">
      <c r="A56" s="99" t="s">
        <v>142</v>
      </c>
      <c r="B56" s="100" t="s">
        <v>77</v>
      </c>
      <c r="C56" s="101" t="s">
        <v>78</v>
      </c>
      <c r="D56" s="102" t="s">
        <v>143</v>
      </c>
      <c r="E56" s="103" t="s">
        <v>104</v>
      </c>
      <c r="F56" s="99" t="s">
        <v>144</v>
      </c>
      <c r="G56" s="99" t="s">
        <v>145</v>
      </c>
    </row>
    <row r="57" spans="1:7" ht="14.25">
      <c r="A57" s="104">
        <v>1</v>
      </c>
      <c r="B57" s="95" t="s">
        <v>119</v>
      </c>
      <c r="C57" s="96" t="s">
        <v>120</v>
      </c>
      <c r="D57" s="146" t="s">
        <v>121</v>
      </c>
      <c r="E57" s="97" t="s">
        <v>40</v>
      </c>
      <c r="F57" s="98">
        <v>10.53</v>
      </c>
      <c r="G57" s="106">
        <f aca="true" t="shared" si="4" ref="G57:G62">IF(ISBLANK(F57),"",INT(20.0479*(17-F57)^1.835))</f>
        <v>616</v>
      </c>
    </row>
    <row r="58" spans="1:7" ht="15.75" customHeight="1">
      <c r="A58" s="104">
        <v>2</v>
      </c>
      <c r="B58" s="95" t="s">
        <v>110</v>
      </c>
      <c r="C58" s="96" t="s">
        <v>111</v>
      </c>
      <c r="D58" s="146" t="s">
        <v>112</v>
      </c>
      <c r="E58" s="97" t="s">
        <v>40</v>
      </c>
      <c r="F58" s="98">
        <v>10.28</v>
      </c>
      <c r="G58" s="106">
        <f t="shared" si="4"/>
        <v>661</v>
      </c>
    </row>
    <row r="59" spans="1:7" ht="14.25">
      <c r="A59" s="104">
        <v>3</v>
      </c>
      <c r="B59" s="95" t="s">
        <v>7</v>
      </c>
      <c r="C59" s="96" t="s">
        <v>73</v>
      </c>
      <c r="D59" s="146">
        <v>38123</v>
      </c>
      <c r="E59" s="97" t="s">
        <v>70</v>
      </c>
      <c r="F59" s="98" t="s">
        <v>179</v>
      </c>
      <c r="G59" s="106"/>
    </row>
    <row r="60" spans="1:7" ht="14.25">
      <c r="A60" s="104">
        <v>4</v>
      </c>
      <c r="B60" s="95" t="s">
        <v>7</v>
      </c>
      <c r="C60" s="96" t="s">
        <v>8</v>
      </c>
      <c r="D60" s="146">
        <v>38476</v>
      </c>
      <c r="E60" s="97" t="s">
        <v>40</v>
      </c>
      <c r="F60" s="98">
        <v>9.82</v>
      </c>
      <c r="G60" s="106">
        <f t="shared" si="4"/>
        <v>746</v>
      </c>
    </row>
    <row r="61" spans="1:7" ht="14.25">
      <c r="A61" s="104">
        <v>5</v>
      </c>
      <c r="B61" s="95" t="s">
        <v>53</v>
      </c>
      <c r="C61" s="96" t="s">
        <v>54</v>
      </c>
      <c r="D61" s="146" t="s">
        <v>55</v>
      </c>
      <c r="E61" s="97" t="s">
        <v>50</v>
      </c>
      <c r="F61" s="98">
        <v>9.36</v>
      </c>
      <c r="G61" s="106">
        <f t="shared" si="4"/>
        <v>836</v>
      </c>
    </row>
    <row r="62" spans="1:7" ht="14.25">
      <c r="A62" s="104">
        <v>6</v>
      </c>
      <c r="B62" s="95" t="s">
        <v>37</v>
      </c>
      <c r="C62" s="96" t="s">
        <v>38</v>
      </c>
      <c r="D62" s="146" t="s">
        <v>39</v>
      </c>
      <c r="E62" s="97" t="s">
        <v>40</v>
      </c>
      <c r="F62" s="98">
        <v>9.99</v>
      </c>
      <c r="G62" s="106">
        <f t="shared" si="4"/>
        <v>714</v>
      </c>
    </row>
    <row r="64" spans="1:7" ht="15">
      <c r="A64" s="89" t="s">
        <v>150</v>
      </c>
      <c r="B64" s="78"/>
      <c r="C64" s="90"/>
      <c r="D64" s="90"/>
      <c r="E64" s="90"/>
      <c r="F64" s="90"/>
      <c r="G64" s="90"/>
    </row>
    <row r="65" spans="1:7" ht="12.75" customHeight="1">
      <c r="A65" s="90"/>
      <c r="B65" s="90"/>
      <c r="C65" s="91"/>
      <c r="D65" s="92"/>
      <c r="E65" s="93"/>
      <c r="F65" s="94"/>
      <c r="G65" s="94"/>
    </row>
    <row r="66" spans="1:7" ht="14.25">
      <c r="A66" s="99" t="s">
        <v>142</v>
      </c>
      <c r="B66" s="100" t="s">
        <v>77</v>
      </c>
      <c r="C66" s="101" t="s">
        <v>78</v>
      </c>
      <c r="D66" s="102" t="s">
        <v>143</v>
      </c>
      <c r="E66" s="103" t="s">
        <v>104</v>
      </c>
      <c r="F66" s="99" t="s">
        <v>144</v>
      </c>
      <c r="G66" s="99" t="s">
        <v>145</v>
      </c>
    </row>
    <row r="67" spans="1:7" ht="14.25">
      <c r="A67" s="104">
        <v>1</v>
      </c>
      <c r="B67" s="95" t="s">
        <v>102</v>
      </c>
      <c r="C67" s="96" t="s">
        <v>107</v>
      </c>
      <c r="D67" s="146" t="s">
        <v>108</v>
      </c>
      <c r="E67" s="97" t="s">
        <v>40</v>
      </c>
      <c r="F67" s="98">
        <v>9.07</v>
      </c>
      <c r="G67" s="107">
        <f aca="true" t="shared" si="5" ref="G67:G72">IF(ISBLANK(F67),"",TRUNC(20.5173*(15.5-F67)^1.92))</f>
        <v>730</v>
      </c>
    </row>
    <row r="68" spans="1:7" ht="14.25">
      <c r="A68" s="104">
        <v>2</v>
      </c>
      <c r="B68" s="95" t="s">
        <v>129</v>
      </c>
      <c r="C68" s="96" t="s">
        <v>130</v>
      </c>
      <c r="D68" s="146">
        <v>38387</v>
      </c>
      <c r="E68" s="97" t="s">
        <v>40</v>
      </c>
      <c r="F68" s="98">
        <v>9.17</v>
      </c>
      <c r="G68" s="107">
        <f t="shared" si="5"/>
        <v>709</v>
      </c>
    </row>
    <row r="69" spans="1:7" ht="14.25">
      <c r="A69" s="104">
        <v>3</v>
      </c>
      <c r="B69" s="95" t="s">
        <v>133</v>
      </c>
      <c r="C69" s="96" t="s">
        <v>134</v>
      </c>
      <c r="D69" s="146">
        <v>38104</v>
      </c>
      <c r="E69" s="97" t="s">
        <v>40</v>
      </c>
      <c r="F69" s="98">
        <v>9.7</v>
      </c>
      <c r="G69" s="107">
        <f t="shared" si="5"/>
        <v>599</v>
      </c>
    </row>
    <row r="70" spans="1:7" ht="14.25">
      <c r="A70" s="104">
        <v>4</v>
      </c>
      <c r="B70" s="95" t="s">
        <v>28</v>
      </c>
      <c r="C70" s="96" t="s">
        <v>18</v>
      </c>
      <c r="D70" s="146" t="s">
        <v>29</v>
      </c>
      <c r="E70" s="97" t="s">
        <v>173</v>
      </c>
      <c r="F70" s="98">
        <v>9.87</v>
      </c>
      <c r="G70" s="107">
        <f t="shared" si="5"/>
        <v>566</v>
      </c>
    </row>
    <row r="71" spans="1:7" ht="14.25">
      <c r="A71" s="104">
        <v>5</v>
      </c>
      <c r="B71" s="95" t="s">
        <v>131</v>
      </c>
      <c r="C71" s="96" t="s">
        <v>132</v>
      </c>
      <c r="D71" s="146">
        <v>38400</v>
      </c>
      <c r="E71" s="97" t="s">
        <v>40</v>
      </c>
      <c r="F71" s="98">
        <v>10.61</v>
      </c>
      <c r="G71" s="107">
        <f t="shared" si="5"/>
        <v>432</v>
      </c>
    </row>
    <row r="72" spans="1:7" ht="14.25">
      <c r="A72" s="104">
        <v>6</v>
      </c>
      <c r="B72" s="95"/>
      <c r="C72" s="96"/>
      <c r="D72" s="146"/>
      <c r="E72" s="97"/>
      <c r="F72" s="98"/>
      <c r="G72" s="107">
        <f t="shared" si="5"/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52">
      <selection activeCell="C72" sqref="C72"/>
    </sheetView>
  </sheetViews>
  <sheetFormatPr defaultColWidth="9.140625" defaultRowHeight="15"/>
  <cols>
    <col min="1" max="1" width="5.140625" style="4" customWidth="1"/>
    <col min="2" max="2" width="10.28125" style="0" customWidth="1"/>
    <col min="3" max="3" width="13.8515625" style="0" customWidth="1"/>
    <col min="4" max="4" width="9.140625" style="1" customWidth="1"/>
    <col min="5" max="5" width="10.57421875" style="85" customWidth="1"/>
  </cols>
  <sheetData>
    <row r="1" spans="1:19" s="78" customFormat="1" ht="18" customHeight="1">
      <c r="A1" s="105" t="s">
        <v>105</v>
      </c>
      <c r="B1" s="74"/>
      <c r="C1" s="75"/>
      <c r="D1" s="76"/>
      <c r="E1" s="76"/>
      <c r="F1" s="76"/>
      <c r="G1" s="76"/>
      <c r="H1" s="76"/>
      <c r="I1" s="76"/>
      <c r="J1" s="76"/>
      <c r="K1" s="77"/>
      <c r="L1" s="77"/>
      <c r="M1" s="77"/>
      <c r="N1" s="77"/>
      <c r="O1" s="77"/>
      <c r="P1" s="77"/>
      <c r="Q1" s="77"/>
      <c r="R1" s="77"/>
      <c r="S1" s="77"/>
    </row>
    <row r="2" spans="1:19" s="78" customFormat="1" ht="6.75" customHeight="1">
      <c r="A2" s="79"/>
      <c r="B2" s="74"/>
      <c r="C2" s="82">
        <v>1.1574074074074073E-05</v>
      </c>
      <c r="D2" s="76"/>
      <c r="E2" s="76"/>
      <c r="F2" s="76"/>
      <c r="G2" s="76"/>
      <c r="H2" s="76"/>
      <c r="I2" s="76"/>
      <c r="J2" s="76"/>
      <c r="K2" s="77"/>
      <c r="L2" s="77"/>
      <c r="M2" s="77"/>
      <c r="N2" s="77"/>
      <c r="O2" s="77"/>
      <c r="P2" s="77"/>
      <c r="Q2" s="77"/>
      <c r="R2" s="77"/>
      <c r="S2" s="77"/>
    </row>
    <row r="3" spans="1:5" s="6" customFormat="1" ht="12.75">
      <c r="A3" s="7" t="s">
        <v>74</v>
      </c>
      <c r="C3" s="8"/>
      <c r="E3" s="9">
        <v>43791</v>
      </c>
    </row>
    <row r="4" ht="10.5" customHeight="1"/>
    <row r="5" spans="1:10" ht="15.75" thickBot="1">
      <c r="A5" s="90" t="s">
        <v>160</v>
      </c>
      <c r="B5" s="78"/>
      <c r="C5" s="87"/>
      <c r="D5" s="77"/>
      <c r="E5" s="87"/>
      <c r="F5" s="134" t="s">
        <v>161</v>
      </c>
      <c r="G5" s="109"/>
      <c r="H5" s="109"/>
      <c r="I5" s="109"/>
      <c r="J5" s="109"/>
    </row>
    <row r="6" spans="1:10" ht="15">
      <c r="A6" s="90"/>
      <c r="B6" s="133"/>
      <c r="C6" s="120"/>
      <c r="D6" s="120"/>
      <c r="E6" s="120"/>
      <c r="F6" s="151" t="s">
        <v>151</v>
      </c>
      <c r="G6" s="152"/>
      <c r="H6" s="153"/>
      <c r="I6" s="120"/>
      <c r="J6" s="120"/>
    </row>
    <row r="7" spans="1:10" ht="14.25">
      <c r="A7" s="121" t="s">
        <v>76</v>
      </c>
      <c r="B7" s="112" t="s">
        <v>77</v>
      </c>
      <c r="C7" s="113" t="s">
        <v>78</v>
      </c>
      <c r="D7" s="114" t="s">
        <v>143</v>
      </c>
      <c r="E7" s="115" t="s">
        <v>104</v>
      </c>
      <c r="F7" s="123">
        <v>1</v>
      </c>
      <c r="G7" s="124">
        <v>2</v>
      </c>
      <c r="H7" s="125">
        <v>3</v>
      </c>
      <c r="I7" s="126" t="s">
        <v>144</v>
      </c>
      <c r="J7" s="122" t="s">
        <v>145</v>
      </c>
    </row>
    <row r="8" spans="1:10" ht="14.25">
      <c r="A8" s="127">
        <v>1</v>
      </c>
      <c r="B8" s="128" t="s">
        <v>113</v>
      </c>
      <c r="C8" s="129" t="s">
        <v>114</v>
      </c>
      <c r="D8" s="147" t="s">
        <v>115</v>
      </c>
      <c r="E8" s="118" t="s">
        <v>40</v>
      </c>
      <c r="F8" s="130">
        <v>4.77</v>
      </c>
      <c r="G8" s="131">
        <v>4.56</v>
      </c>
      <c r="H8" s="132">
        <v>4.62</v>
      </c>
      <c r="I8" s="150">
        <f aca="true" t="shared" si="0" ref="I8:I22">MAX(F8:H8)</f>
        <v>4.77</v>
      </c>
      <c r="J8" s="41">
        <f aca="true" t="shared" si="1" ref="J8:J22">IF(ISBLANK(I8),"",INT(0.188807*(I8*100-210)^1.41))</f>
        <v>498</v>
      </c>
    </row>
    <row r="9" spans="1:10" ht="14.25">
      <c r="A9" s="127">
        <v>2</v>
      </c>
      <c r="B9" s="128" t="s">
        <v>11</v>
      </c>
      <c r="C9" s="129" t="s">
        <v>12</v>
      </c>
      <c r="D9" s="147">
        <v>38921</v>
      </c>
      <c r="E9" s="118" t="s">
        <v>106</v>
      </c>
      <c r="F9" s="130">
        <v>4.69</v>
      </c>
      <c r="G9" s="131">
        <v>4.53</v>
      </c>
      <c r="H9" s="132">
        <v>4.24</v>
      </c>
      <c r="I9" s="150">
        <f t="shared" si="0"/>
        <v>4.69</v>
      </c>
      <c r="J9" s="41">
        <f t="shared" si="1"/>
        <v>477</v>
      </c>
    </row>
    <row r="10" spans="1:10" ht="14.25">
      <c r="A10" s="127">
        <v>3</v>
      </c>
      <c r="B10" s="128" t="s">
        <v>136</v>
      </c>
      <c r="C10" s="129" t="s">
        <v>137</v>
      </c>
      <c r="D10" s="147">
        <v>38826</v>
      </c>
      <c r="E10" s="118" t="s">
        <v>40</v>
      </c>
      <c r="F10" s="130">
        <v>4.51</v>
      </c>
      <c r="G10" s="131">
        <v>4.45</v>
      </c>
      <c r="H10" s="132">
        <v>4.31</v>
      </c>
      <c r="I10" s="150">
        <f t="shared" si="0"/>
        <v>4.51</v>
      </c>
      <c r="J10" s="41">
        <f t="shared" si="1"/>
        <v>431</v>
      </c>
    </row>
    <row r="11" spans="1:10" ht="14.25">
      <c r="A11" s="127">
        <v>4</v>
      </c>
      <c r="B11" s="128" t="s">
        <v>67</v>
      </c>
      <c r="C11" s="129" t="s">
        <v>68</v>
      </c>
      <c r="D11" s="147" t="s">
        <v>69</v>
      </c>
      <c r="E11" s="118" t="s">
        <v>70</v>
      </c>
      <c r="F11" s="130">
        <v>4.27</v>
      </c>
      <c r="G11" s="131">
        <v>4.33</v>
      </c>
      <c r="H11" s="132">
        <v>4.46</v>
      </c>
      <c r="I11" s="150">
        <f t="shared" si="0"/>
        <v>4.46</v>
      </c>
      <c r="J11" s="41">
        <f t="shared" si="1"/>
        <v>418</v>
      </c>
    </row>
    <row r="12" spans="1:10" ht="14.25">
      <c r="A12" s="127">
        <v>5</v>
      </c>
      <c r="B12" s="128" t="s">
        <v>59</v>
      </c>
      <c r="C12" s="129" t="s">
        <v>60</v>
      </c>
      <c r="D12" s="147">
        <v>38837</v>
      </c>
      <c r="E12" s="118" t="s">
        <v>40</v>
      </c>
      <c r="F12" s="130">
        <v>4.42</v>
      </c>
      <c r="G12" s="131">
        <v>4.41</v>
      </c>
      <c r="H12" s="132">
        <v>4.42</v>
      </c>
      <c r="I12" s="150">
        <f t="shared" si="0"/>
        <v>4.42</v>
      </c>
      <c r="J12" s="41">
        <f t="shared" si="1"/>
        <v>408</v>
      </c>
    </row>
    <row r="13" spans="1:10" ht="14.25">
      <c r="A13" s="127">
        <v>6</v>
      </c>
      <c r="B13" s="128" t="s">
        <v>0</v>
      </c>
      <c r="C13" s="129" t="s">
        <v>1</v>
      </c>
      <c r="D13" s="147">
        <v>39003</v>
      </c>
      <c r="E13" s="118" t="s">
        <v>40</v>
      </c>
      <c r="F13" s="130">
        <v>3.93</v>
      </c>
      <c r="G13" s="131">
        <v>4.1</v>
      </c>
      <c r="H13" s="132">
        <v>4.39</v>
      </c>
      <c r="I13" s="150">
        <f t="shared" si="0"/>
        <v>4.39</v>
      </c>
      <c r="J13" s="41">
        <f t="shared" si="1"/>
        <v>401</v>
      </c>
    </row>
    <row r="14" spans="1:10" ht="14.25">
      <c r="A14" s="127">
        <v>7</v>
      </c>
      <c r="B14" s="128" t="s">
        <v>9</v>
      </c>
      <c r="C14" s="129" t="s">
        <v>10</v>
      </c>
      <c r="D14" s="147">
        <v>39156</v>
      </c>
      <c r="E14" s="118" t="s">
        <v>40</v>
      </c>
      <c r="F14" s="130">
        <v>4.2</v>
      </c>
      <c r="G14" s="131">
        <v>4.19</v>
      </c>
      <c r="H14" s="132" t="s">
        <v>180</v>
      </c>
      <c r="I14" s="150">
        <f t="shared" si="0"/>
        <v>4.2</v>
      </c>
      <c r="J14" s="41">
        <f t="shared" si="1"/>
        <v>355</v>
      </c>
    </row>
    <row r="15" spans="1:10" ht="14.25">
      <c r="A15" s="127">
        <v>8</v>
      </c>
      <c r="B15" s="128" t="s">
        <v>5</v>
      </c>
      <c r="C15" s="129" t="s">
        <v>6</v>
      </c>
      <c r="D15" s="147">
        <v>38988</v>
      </c>
      <c r="E15" s="118" t="s">
        <v>40</v>
      </c>
      <c r="F15" s="130">
        <v>3.74</v>
      </c>
      <c r="G15" s="131">
        <v>4.07</v>
      </c>
      <c r="H15" s="132">
        <v>4.19</v>
      </c>
      <c r="I15" s="150">
        <f t="shared" si="0"/>
        <v>4.19</v>
      </c>
      <c r="J15" s="41">
        <f t="shared" si="1"/>
        <v>352</v>
      </c>
    </row>
    <row r="16" spans="1:10" ht="14.25">
      <c r="A16" s="127">
        <v>9</v>
      </c>
      <c r="B16" s="128" t="s">
        <v>3</v>
      </c>
      <c r="C16" s="129" t="s">
        <v>4</v>
      </c>
      <c r="D16" s="147">
        <v>38728</v>
      </c>
      <c r="E16" s="118" t="s">
        <v>40</v>
      </c>
      <c r="F16" s="130">
        <v>4.19</v>
      </c>
      <c r="G16" s="131" t="s">
        <v>180</v>
      </c>
      <c r="H16" s="132">
        <v>3.73</v>
      </c>
      <c r="I16" s="150">
        <f t="shared" si="0"/>
        <v>4.19</v>
      </c>
      <c r="J16" s="41">
        <f t="shared" si="1"/>
        <v>352</v>
      </c>
    </row>
    <row r="17" spans="1:10" ht="14.25">
      <c r="A17" s="127">
        <v>10</v>
      </c>
      <c r="B17" s="128" t="s">
        <v>56</v>
      </c>
      <c r="C17" s="129" t="s">
        <v>57</v>
      </c>
      <c r="D17" s="147">
        <v>39242</v>
      </c>
      <c r="E17" s="118" t="s">
        <v>40</v>
      </c>
      <c r="F17" s="130">
        <v>4.18</v>
      </c>
      <c r="G17" s="131">
        <v>4.1</v>
      </c>
      <c r="H17" s="132">
        <v>4.02</v>
      </c>
      <c r="I17" s="150">
        <f t="shared" si="0"/>
        <v>4.18</v>
      </c>
      <c r="J17" s="41">
        <f t="shared" si="1"/>
        <v>350</v>
      </c>
    </row>
    <row r="18" spans="1:10" ht="14.25">
      <c r="A18" s="127">
        <v>11</v>
      </c>
      <c r="B18" s="128" t="s">
        <v>97</v>
      </c>
      <c r="C18" s="129" t="s">
        <v>138</v>
      </c>
      <c r="D18" s="147">
        <v>38917</v>
      </c>
      <c r="E18" s="118" t="s">
        <v>40</v>
      </c>
      <c r="F18" s="130">
        <v>4.11</v>
      </c>
      <c r="G18" s="131">
        <v>3.97</v>
      </c>
      <c r="H18" s="132">
        <v>4.14</v>
      </c>
      <c r="I18" s="150">
        <f t="shared" si="0"/>
        <v>4.14</v>
      </c>
      <c r="J18" s="41">
        <f t="shared" si="1"/>
        <v>340</v>
      </c>
    </row>
    <row r="19" spans="1:10" ht="14.25">
      <c r="A19" s="127">
        <v>12</v>
      </c>
      <c r="B19" s="128" t="s">
        <v>64</v>
      </c>
      <c r="C19" s="129" t="s">
        <v>65</v>
      </c>
      <c r="D19" s="147">
        <v>39729</v>
      </c>
      <c r="E19" s="118" t="s">
        <v>40</v>
      </c>
      <c r="F19" s="130">
        <v>4.14</v>
      </c>
      <c r="G19" s="131">
        <v>4.05</v>
      </c>
      <c r="H19" s="132" t="s">
        <v>180</v>
      </c>
      <c r="I19" s="150">
        <f t="shared" si="0"/>
        <v>4.14</v>
      </c>
      <c r="J19" s="41">
        <f t="shared" si="1"/>
        <v>340</v>
      </c>
    </row>
    <row r="20" spans="1:10" ht="14.25">
      <c r="A20" s="127">
        <v>13</v>
      </c>
      <c r="B20" s="128" t="s">
        <v>89</v>
      </c>
      <c r="C20" s="129" t="s">
        <v>140</v>
      </c>
      <c r="D20" s="147">
        <v>39001</v>
      </c>
      <c r="E20" s="118" t="s">
        <v>40</v>
      </c>
      <c r="F20" s="130">
        <v>3.89</v>
      </c>
      <c r="G20" s="131">
        <v>4.03</v>
      </c>
      <c r="H20" s="132">
        <v>3.75</v>
      </c>
      <c r="I20" s="150">
        <f t="shared" si="0"/>
        <v>4.03</v>
      </c>
      <c r="J20" s="41">
        <f t="shared" si="1"/>
        <v>315</v>
      </c>
    </row>
    <row r="21" spans="1:10" ht="14.25">
      <c r="A21" s="127">
        <v>14</v>
      </c>
      <c r="B21" s="128" t="s">
        <v>5</v>
      </c>
      <c r="C21" s="129" t="s">
        <v>139</v>
      </c>
      <c r="D21" s="147">
        <v>38941</v>
      </c>
      <c r="E21" s="118" t="s">
        <v>40</v>
      </c>
      <c r="F21" s="130">
        <v>3.99</v>
      </c>
      <c r="G21" s="131">
        <v>3.83</v>
      </c>
      <c r="H21" s="132">
        <v>4.01</v>
      </c>
      <c r="I21" s="150">
        <f t="shared" si="0"/>
        <v>4.01</v>
      </c>
      <c r="J21" s="41">
        <f t="shared" si="1"/>
        <v>310</v>
      </c>
    </row>
    <row r="22" spans="1:10" ht="14.25">
      <c r="A22" s="127">
        <v>15</v>
      </c>
      <c r="B22" s="128" t="s">
        <v>11</v>
      </c>
      <c r="C22" s="129" t="s">
        <v>48</v>
      </c>
      <c r="D22" s="147" t="s">
        <v>49</v>
      </c>
      <c r="E22" s="118" t="s">
        <v>50</v>
      </c>
      <c r="F22" s="130">
        <v>3.92</v>
      </c>
      <c r="G22" s="131">
        <v>3.61</v>
      </c>
      <c r="H22" s="132">
        <v>3.87</v>
      </c>
      <c r="I22" s="150">
        <f t="shared" si="0"/>
        <v>3.92</v>
      </c>
      <c r="J22" s="41">
        <f t="shared" si="1"/>
        <v>290</v>
      </c>
    </row>
    <row r="24" spans="1:19" s="78" customFormat="1" ht="18" customHeight="1">
      <c r="A24" s="105" t="s">
        <v>105</v>
      </c>
      <c r="B24" s="74"/>
      <c r="C24" s="75"/>
      <c r="D24" s="76"/>
      <c r="E24" s="76"/>
      <c r="F24" s="76"/>
      <c r="G24" s="76"/>
      <c r="H24" s="76"/>
      <c r="I24" s="76"/>
      <c r="J24" s="76"/>
      <c r="K24" s="77"/>
      <c r="L24" s="77"/>
      <c r="M24" s="77"/>
      <c r="N24" s="77"/>
      <c r="O24" s="77"/>
      <c r="P24" s="77"/>
      <c r="Q24" s="77"/>
      <c r="R24" s="77"/>
      <c r="S24" s="77"/>
    </row>
    <row r="25" spans="1:19" s="78" customFormat="1" ht="6.75" customHeight="1">
      <c r="A25" s="79"/>
      <c r="B25" s="74"/>
      <c r="C25" s="82">
        <v>1.1574074074074073E-05</v>
      </c>
      <c r="D25" s="76"/>
      <c r="E25" s="76"/>
      <c r="F25" s="76"/>
      <c r="G25" s="76"/>
      <c r="H25" s="76"/>
      <c r="I25" s="76"/>
      <c r="J25" s="76"/>
      <c r="K25" s="77"/>
      <c r="L25" s="77"/>
      <c r="M25" s="77"/>
      <c r="N25" s="77"/>
      <c r="O25" s="77"/>
      <c r="P25" s="77"/>
      <c r="Q25" s="77"/>
      <c r="R25" s="77"/>
      <c r="S25" s="77"/>
    </row>
    <row r="26" spans="1:5" s="6" customFormat="1" ht="12.75">
      <c r="A26" s="7" t="s">
        <v>74</v>
      </c>
      <c r="C26" s="8"/>
      <c r="E26" s="9">
        <v>43791</v>
      </c>
    </row>
    <row r="28" spans="1:10" ht="15.75" thickBot="1">
      <c r="A28" s="90" t="s">
        <v>162</v>
      </c>
      <c r="B28" s="78"/>
      <c r="C28" s="87"/>
      <c r="D28" s="77"/>
      <c r="E28" s="87"/>
      <c r="F28" s="134" t="s">
        <v>161</v>
      </c>
      <c r="G28" s="109"/>
      <c r="H28" s="109"/>
      <c r="I28" s="109"/>
      <c r="J28" s="109"/>
    </row>
    <row r="29" spans="1:10" ht="15">
      <c r="A29" s="90"/>
      <c r="B29" s="133"/>
      <c r="C29" s="120"/>
      <c r="D29" s="120"/>
      <c r="E29" s="120"/>
      <c r="F29" s="151" t="s">
        <v>151</v>
      </c>
      <c r="G29" s="152"/>
      <c r="H29" s="153"/>
      <c r="I29" s="120"/>
      <c r="J29" s="120"/>
    </row>
    <row r="30" spans="1:10" ht="14.25">
      <c r="A30" s="121" t="s">
        <v>76</v>
      </c>
      <c r="B30" s="112" t="s">
        <v>77</v>
      </c>
      <c r="C30" s="113" t="s">
        <v>78</v>
      </c>
      <c r="D30" s="114" t="s">
        <v>143</v>
      </c>
      <c r="E30" s="115" t="s">
        <v>104</v>
      </c>
      <c r="F30" s="123">
        <v>1</v>
      </c>
      <c r="G30" s="124">
        <v>2</v>
      </c>
      <c r="H30" s="125">
        <v>3</v>
      </c>
      <c r="I30" s="126" t="s">
        <v>144</v>
      </c>
      <c r="J30" s="122" t="s">
        <v>145</v>
      </c>
    </row>
    <row r="31" spans="1:10" ht="14.25">
      <c r="A31" s="127">
        <v>1</v>
      </c>
      <c r="B31" s="128" t="s">
        <v>46</v>
      </c>
      <c r="C31" s="129" t="s">
        <v>47</v>
      </c>
      <c r="D31" s="147">
        <v>38978</v>
      </c>
      <c r="E31" s="118" t="s">
        <v>40</v>
      </c>
      <c r="F31" s="130">
        <v>4.79</v>
      </c>
      <c r="G31" s="131">
        <v>4.77</v>
      </c>
      <c r="H31" s="132">
        <v>4.76</v>
      </c>
      <c r="I31" s="150">
        <f aca="true" t="shared" si="2" ref="I31:I41">MAX(E31:H31)</f>
        <v>4.79</v>
      </c>
      <c r="J31" s="41">
        <f aca="true" t="shared" si="3" ref="J31:J41">IF(ISBLANK(I31),"",TRUNC(0.14354*(I31*100-220)^1.4))</f>
        <v>343</v>
      </c>
    </row>
    <row r="32" spans="1:10" ht="14.25">
      <c r="A32" s="127">
        <v>2</v>
      </c>
      <c r="B32" s="128" t="s">
        <v>45</v>
      </c>
      <c r="C32" s="129" t="s">
        <v>44</v>
      </c>
      <c r="D32" s="147">
        <v>38853</v>
      </c>
      <c r="E32" s="118" t="s">
        <v>40</v>
      </c>
      <c r="F32" s="130">
        <v>4.47</v>
      </c>
      <c r="G32" s="131">
        <v>4.66</v>
      </c>
      <c r="H32" s="132">
        <v>4.45</v>
      </c>
      <c r="I32" s="150">
        <f t="shared" si="2"/>
        <v>4.66</v>
      </c>
      <c r="J32" s="41">
        <f t="shared" si="3"/>
        <v>319</v>
      </c>
    </row>
    <row r="33" spans="1:10" ht="14.25">
      <c r="A33" s="127">
        <v>3</v>
      </c>
      <c r="B33" s="128" t="s">
        <v>22</v>
      </c>
      <c r="C33" s="129" t="s">
        <v>23</v>
      </c>
      <c r="D33" s="147" t="s">
        <v>24</v>
      </c>
      <c r="E33" s="118" t="s">
        <v>173</v>
      </c>
      <c r="F33" s="130">
        <v>4.45</v>
      </c>
      <c r="G33" s="131">
        <v>4.61</v>
      </c>
      <c r="H33" s="132">
        <v>4.43</v>
      </c>
      <c r="I33" s="150">
        <f t="shared" si="2"/>
        <v>4.61</v>
      </c>
      <c r="J33" s="41">
        <f t="shared" si="3"/>
        <v>310</v>
      </c>
    </row>
    <row r="34" spans="1:10" ht="14.25">
      <c r="A34" s="127">
        <v>4</v>
      </c>
      <c r="B34" s="128" t="s">
        <v>62</v>
      </c>
      <c r="C34" s="129" t="s">
        <v>63</v>
      </c>
      <c r="D34" s="147">
        <v>39167</v>
      </c>
      <c r="E34" s="118" t="s">
        <v>40</v>
      </c>
      <c r="F34" s="130">
        <v>4.36</v>
      </c>
      <c r="G34" s="131">
        <v>4.59</v>
      </c>
      <c r="H34" s="132">
        <v>4.46</v>
      </c>
      <c r="I34" s="150">
        <f t="shared" si="2"/>
        <v>4.59</v>
      </c>
      <c r="J34" s="41">
        <f t="shared" si="3"/>
        <v>306</v>
      </c>
    </row>
    <row r="35" spans="1:10" ht="14.25">
      <c r="A35" s="127">
        <v>5</v>
      </c>
      <c r="B35" s="128" t="s">
        <v>122</v>
      </c>
      <c r="C35" s="129" t="s">
        <v>123</v>
      </c>
      <c r="D35" s="147" t="s">
        <v>124</v>
      </c>
      <c r="E35" s="118" t="s">
        <v>40</v>
      </c>
      <c r="F35" s="130">
        <v>4.59</v>
      </c>
      <c r="G35" s="131">
        <v>4.55</v>
      </c>
      <c r="H35" s="132">
        <v>4.2</v>
      </c>
      <c r="I35" s="150">
        <f t="shared" si="2"/>
        <v>4.59</v>
      </c>
      <c r="J35" s="41">
        <f t="shared" si="3"/>
        <v>306</v>
      </c>
    </row>
    <row r="36" spans="1:10" ht="14.25">
      <c r="A36" s="127">
        <v>6</v>
      </c>
      <c r="B36" s="128" t="s">
        <v>125</v>
      </c>
      <c r="C36" s="129" t="s">
        <v>126</v>
      </c>
      <c r="D36" s="147" t="s">
        <v>127</v>
      </c>
      <c r="E36" s="118" t="s">
        <v>40</v>
      </c>
      <c r="F36" s="130">
        <v>4.42</v>
      </c>
      <c r="G36" s="131">
        <v>4.46</v>
      </c>
      <c r="H36" s="132">
        <v>4.41</v>
      </c>
      <c r="I36" s="150">
        <f t="shared" si="2"/>
        <v>4.46</v>
      </c>
      <c r="J36" s="41">
        <f t="shared" si="3"/>
        <v>283</v>
      </c>
    </row>
    <row r="37" spans="1:10" ht="14.25">
      <c r="A37" s="127">
        <v>7</v>
      </c>
      <c r="B37" s="128" t="s">
        <v>25</v>
      </c>
      <c r="C37" s="129" t="s">
        <v>26</v>
      </c>
      <c r="D37" s="147" t="s">
        <v>27</v>
      </c>
      <c r="E37" s="118" t="s">
        <v>173</v>
      </c>
      <c r="F37" s="130">
        <v>4.35</v>
      </c>
      <c r="G37" s="131">
        <v>3.04</v>
      </c>
      <c r="H37" s="132">
        <v>4.17</v>
      </c>
      <c r="I37" s="150">
        <f t="shared" si="2"/>
        <v>4.35</v>
      </c>
      <c r="J37" s="41">
        <f t="shared" si="3"/>
        <v>264</v>
      </c>
    </row>
    <row r="38" spans="1:10" ht="14.25">
      <c r="A38" s="127">
        <v>8</v>
      </c>
      <c r="B38" s="128" t="s">
        <v>17</v>
      </c>
      <c r="C38" s="129" t="s">
        <v>18</v>
      </c>
      <c r="D38" s="147" t="s">
        <v>19</v>
      </c>
      <c r="E38" s="118" t="s">
        <v>173</v>
      </c>
      <c r="F38" s="130">
        <v>4.31</v>
      </c>
      <c r="G38" s="131">
        <v>4.13</v>
      </c>
      <c r="H38" s="132">
        <v>4.18</v>
      </c>
      <c r="I38" s="150">
        <f t="shared" si="2"/>
        <v>4.31</v>
      </c>
      <c r="J38" s="41">
        <f t="shared" si="3"/>
        <v>257</v>
      </c>
    </row>
    <row r="39" spans="1:10" ht="14.25">
      <c r="A39" s="127">
        <v>9</v>
      </c>
      <c r="B39" s="128" t="s">
        <v>33</v>
      </c>
      <c r="C39" s="129" t="s">
        <v>34</v>
      </c>
      <c r="D39" s="147">
        <v>39790</v>
      </c>
      <c r="E39" s="118" t="s">
        <v>40</v>
      </c>
      <c r="F39" s="130">
        <v>3.91</v>
      </c>
      <c r="G39" s="131">
        <v>3.99</v>
      </c>
      <c r="H39" s="132" t="s">
        <v>180</v>
      </c>
      <c r="I39" s="150">
        <f t="shared" si="2"/>
        <v>3.99</v>
      </c>
      <c r="J39" s="41">
        <f t="shared" si="3"/>
        <v>204</v>
      </c>
    </row>
    <row r="40" spans="1:10" ht="14.25">
      <c r="A40" s="127">
        <v>10</v>
      </c>
      <c r="B40" s="128" t="s">
        <v>35</v>
      </c>
      <c r="C40" s="129" t="s">
        <v>36</v>
      </c>
      <c r="D40" s="147">
        <v>39576</v>
      </c>
      <c r="E40" s="118" t="s">
        <v>40</v>
      </c>
      <c r="F40" s="130">
        <v>3.77</v>
      </c>
      <c r="G40" s="131">
        <v>3.79</v>
      </c>
      <c r="H40" s="132">
        <v>3.95</v>
      </c>
      <c r="I40" s="150">
        <f t="shared" si="2"/>
        <v>3.95</v>
      </c>
      <c r="J40" s="41">
        <f t="shared" si="3"/>
        <v>198</v>
      </c>
    </row>
    <row r="41" spans="1:10" ht="14.25">
      <c r="A41" s="127">
        <v>11</v>
      </c>
      <c r="B41" s="128" t="s">
        <v>30</v>
      </c>
      <c r="C41" s="129" t="s">
        <v>31</v>
      </c>
      <c r="D41" s="147">
        <v>39017</v>
      </c>
      <c r="E41" s="118" t="s">
        <v>40</v>
      </c>
      <c r="F41" s="130">
        <v>3.69</v>
      </c>
      <c r="G41" s="131">
        <v>3.88</v>
      </c>
      <c r="H41" s="132">
        <v>3.79</v>
      </c>
      <c r="I41" s="150">
        <f t="shared" si="2"/>
        <v>3.88</v>
      </c>
      <c r="J41" s="41">
        <f t="shared" si="3"/>
        <v>187</v>
      </c>
    </row>
    <row r="42" spans="1:10" ht="14.25">
      <c r="A42" s="127"/>
      <c r="B42" s="128" t="s">
        <v>43</v>
      </c>
      <c r="C42" s="129" t="s">
        <v>44</v>
      </c>
      <c r="D42" s="147">
        <v>38853</v>
      </c>
      <c r="E42" s="118" t="s">
        <v>40</v>
      </c>
      <c r="F42" s="130"/>
      <c r="G42" s="131"/>
      <c r="H42" s="132"/>
      <c r="I42" s="150"/>
      <c r="J42" s="41" t="s">
        <v>179</v>
      </c>
    </row>
    <row r="44" spans="1:19" s="78" customFormat="1" ht="18" customHeight="1">
      <c r="A44" s="105" t="s">
        <v>105</v>
      </c>
      <c r="B44" s="74"/>
      <c r="C44" s="75"/>
      <c r="D44" s="76"/>
      <c r="E44" s="76"/>
      <c r="F44" s="76"/>
      <c r="G44" s="76"/>
      <c r="H44" s="76"/>
      <c r="I44" s="76"/>
      <c r="J44" s="76"/>
      <c r="K44" s="77"/>
      <c r="L44" s="77"/>
      <c r="M44" s="77"/>
      <c r="N44" s="77"/>
      <c r="O44" s="77"/>
      <c r="P44" s="77"/>
      <c r="Q44" s="77"/>
      <c r="R44" s="77"/>
      <c r="S44" s="77"/>
    </row>
    <row r="45" spans="1:19" s="78" customFormat="1" ht="6.75" customHeight="1">
      <c r="A45" s="79"/>
      <c r="B45" s="74"/>
      <c r="C45" s="82">
        <v>1.1574074074074073E-05</v>
      </c>
      <c r="D45" s="76"/>
      <c r="E45" s="76"/>
      <c r="F45" s="76"/>
      <c r="G45" s="76"/>
      <c r="H45" s="76"/>
      <c r="I45" s="76"/>
      <c r="J45" s="76"/>
      <c r="K45" s="77"/>
      <c r="L45" s="77"/>
      <c r="M45" s="77"/>
      <c r="N45" s="77"/>
      <c r="O45" s="77"/>
      <c r="P45" s="77"/>
      <c r="Q45" s="77"/>
      <c r="R45" s="77"/>
      <c r="S45" s="77"/>
    </row>
    <row r="46" spans="1:5" s="6" customFormat="1" ht="12.75">
      <c r="A46" s="7" t="s">
        <v>74</v>
      </c>
      <c r="C46" s="8"/>
      <c r="E46" s="9">
        <v>43791</v>
      </c>
    </row>
    <row r="48" spans="1:10" ht="15.75" thickBot="1">
      <c r="A48" s="90" t="s">
        <v>163</v>
      </c>
      <c r="B48" s="78"/>
      <c r="C48" s="87"/>
      <c r="D48" s="77"/>
      <c r="E48" s="87"/>
      <c r="F48" s="134"/>
      <c r="G48" s="109"/>
      <c r="H48" s="109"/>
      <c r="I48" s="109"/>
      <c r="J48" s="109"/>
    </row>
    <row r="49" spans="1:10" ht="15">
      <c r="A49" s="90"/>
      <c r="B49" s="133"/>
      <c r="C49" s="120"/>
      <c r="D49" s="120"/>
      <c r="E49" s="120"/>
      <c r="F49" s="151" t="s">
        <v>151</v>
      </c>
      <c r="G49" s="152"/>
      <c r="H49" s="153"/>
      <c r="I49" s="120"/>
      <c r="J49" s="120"/>
    </row>
    <row r="50" spans="1:10" ht="14.25">
      <c r="A50" s="121" t="s">
        <v>152</v>
      </c>
      <c r="B50" s="112" t="s">
        <v>77</v>
      </c>
      <c r="C50" s="113" t="s">
        <v>78</v>
      </c>
      <c r="D50" s="114" t="s">
        <v>143</v>
      </c>
      <c r="E50" s="115" t="s">
        <v>104</v>
      </c>
      <c r="F50" s="123">
        <v>1</v>
      </c>
      <c r="G50" s="124">
        <v>2</v>
      </c>
      <c r="H50" s="125">
        <v>3</v>
      </c>
      <c r="I50" s="126" t="s">
        <v>144</v>
      </c>
      <c r="J50" s="122" t="s">
        <v>145</v>
      </c>
    </row>
    <row r="51" spans="1:10" ht="14.25">
      <c r="A51" s="127">
        <v>1</v>
      </c>
      <c r="B51" s="128" t="s">
        <v>110</v>
      </c>
      <c r="C51" s="129" t="s">
        <v>111</v>
      </c>
      <c r="D51" s="147" t="s">
        <v>112</v>
      </c>
      <c r="E51" s="118" t="s">
        <v>40</v>
      </c>
      <c r="F51" s="130">
        <v>3.59</v>
      </c>
      <c r="G51" s="131" t="s">
        <v>180</v>
      </c>
      <c r="H51" s="132" t="s">
        <v>180</v>
      </c>
      <c r="I51" s="150">
        <f>MAX(F51:H51)</f>
        <v>3.59</v>
      </c>
      <c r="J51" s="41">
        <f>IF(ISBLANK(I51),"",INT(0.188807*(I51*100-210)^1.41))</f>
        <v>218</v>
      </c>
    </row>
    <row r="52" spans="1:10" ht="14.25">
      <c r="A52" s="127">
        <v>2</v>
      </c>
      <c r="B52" s="128" t="s">
        <v>7</v>
      </c>
      <c r="C52" s="129" t="s">
        <v>8</v>
      </c>
      <c r="D52" s="147">
        <v>38476</v>
      </c>
      <c r="E52" s="118" t="s">
        <v>40</v>
      </c>
      <c r="F52" s="130">
        <v>4.82</v>
      </c>
      <c r="G52" s="131">
        <v>4.85</v>
      </c>
      <c r="H52" s="132">
        <v>4.76</v>
      </c>
      <c r="I52" s="150">
        <f>MAX(F52:H52)</f>
        <v>4.85</v>
      </c>
      <c r="J52" s="41">
        <f>IF(ISBLANK(I52),"",INT(0.188807*(I52*100-210)^1.41))</f>
        <v>519</v>
      </c>
    </row>
    <row r="53" spans="1:10" ht="14.25">
      <c r="A53" s="127">
        <v>3</v>
      </c>
      <c r="B53" s="128" t="s">
        <v>53</v>
      </c>
      <c r="C53" s="129" t="s">
        <v>54</v>
      </c>
      <c r="D53" s="147" t="s">
        <v>55</v>
      </c>
      <c r="E53" s="118" t="s">
        <v>50</v>
      </c>
      <c r="F53" s="130" t="s">
        <v>180</v>
      </c>
      <c r="G53" s="131" t="s">
        <v>180</v>
      </c>
      <c r="H53" s="132">
        <v>4.83</v>
      </c>
      <c r="I53" s="150">
        <f>MAX(F53:H53)</f>
        <v>4.83</v>
      </c>
      <c r="J53" s="41">
        <f>IF(ISBLANK(I53),"",INT(0.188807*(I53*100-210)^1.41))</f>
        <v>514</v>
      </c>
    </row>
    <row r="54" spans="1:10" ht="14.25">
      <c r="A54" s="127">
        <v>4</v>
      </c>
      <c r="B54" s="128" t="s">
        <v>119</v>
      </c>
      <c r="C54" s="129" t="s">
        <v>120</v>
      </c>
      <c r="D54" s="147" t="s">
        <v>121</v>
      </c>
      <c r="E54" s="118" t="s">
        <v>40</v>
      </c>
      <c r="F54" s="130">
        <v>4.26</v>
      </c>
      <c r="G54" s="131">
        <v>4.2</v>
      </c>
      <c r="H54" s="132">
        <v>4.08</v>
      </c>
      <c r="I54" s="150">
        <f>MAX(F54:H54)</f>
        <v>4.26</v>
      </c>
      <c r="J54" s="41">
        <f>IF(ISBLANK(I54),"",INT(0.188807*(I54*100-210)^1.41))</f>
        <v>369</v>
      </c>
    </row>
    <row r="56" spans="1:19" s="78" customFormat="1" ht="18" customHeight="1">
      <c r="A56" s="105" t="s">
        <v>105</v>
      </c>
      <c r="B56" s="74"/>
      <c r="C56" s="75"/>
      <c r="D56" s="76"/>
      <c r="E56" s="76"/>
      <c r="F56" s="76"/>
      <c r="G56" s="76"/>
      <c r="H56" s="76"/>
      <c r="I56" s="76"/>
      <c r="J56" s="76"/>
      <c r="K56" s="77"/>
      <c r="L56" s="77"/>
      <c r="M56" s="77"/>
      <c r="N56" s="77"/>
      <c r="O56" s="77"/>
      <c r="P56" s="77"/>
      <c r="Q56" s="77"/>
      <c r="R56" s="77"/>
      <c r="S56" s="77"/>
    </row>
    <row r="57" spans="1:19" s="78" customFormat="1" ht="6.75" customHeight="1">
      <c r="A57" s="79"/>
      <c r="B57" s="74"/>
      <c r="C57" s="82">
        <v>1.1574074074074073E-05</v>
      </c>
      <c r="D57" s="76"/>
      <c r="E57" s="76"/>
      <c r="F57" s="76"/>
      <c r="G57" s="76"/>
      <c r="H57" s="76"/>
      <c r="I57" s="76"/>
      <c r="J57" s="76"/>
      <c r="K57" s="77"/>
      <c r="L57" s="77"/>
      <c r="M57" s="77"/>
      <c r="N57" s="77"/>
      <c r="O57" s="77"/>
      <c r="P57" s="77"/>
      <c r="Q57" s="77"/>
      <c r="R57" s="77"/>
      <c r="S57" s="77"/>
    </row>
    <row r="58" spans="1:5" s="6" customFormat="1" ht="12.75">
      <c r="A58" s="7" t="s">
        <v>74</v>
      </c>
      <c r="C58" s="8"/>
      <c r="E58" s="9">
        <v>43791</v>
      </c>
    </row>
    <row r="60" spans="1:10" ht="15.75" thickBot="1">
      <c r="A60" s="90" t="s">
        <v>164</v>
      </c>
      <c r="B60" s="78"/>
      <c r="C60" s="87"/>
      <c r="D60" s="77"/>
      <c r="E60" s="87"/>
      <c r="F60" s="134" t="s">
        <v>161</v>
      </c>
      <c r="G60" s="109"/>
      <c r="H60" s="109"/>
      <c r="I60" s="109"/>
      <c r="J60" s="109"/>
    </row>
    <row r="61" spans="1:10" ht="15">
      <c r="A61" s="90"/>
      <c r="B61" s="133"/>
      <c r="C61" s="120"/>
      <c r="D61" s="120"/>
      <c r="E61" s="120"/>
      <c r="F61" s="151" t="s">
        <v>151</v>
      </c>
      <c r="G61" s="152"/>
      <c r="H61" s="153"/>
      <c r="I61" s="120"/>
      <c r="J61" s="120"/>
    </row>
    <row r="62" spans="1:10" ht="14.25">
      <c r="A62" s="121" t="s">
        <v>152</v>
      </c>
      <c r="B62" s="112" t="s">
        <v>77</v>
      </c>
      <c r="C62" s="113" t="s">
        <v>78</v>
      </c>
      <c r="D62" s="114" t="s">
        <v>143</v>
      </c>
      <c r="E62" s="115" t="s">
        <v>104</v>
      </c>
      <c r="F62" s="123">
        <v>1</v>
      </c>
      <c r="G62" s="124">
        <v>2</v>
      </c>
      <c r="H62" s="125">
        <v>3</v>
      </c>
      <c r="I62" s="126" t="s">
        <v>144</v>
      </c>
      <c r="J62" s="122" t="s">
        <v>145</v>
      </c>
    </row>
    <row r="63" spans="1:10" ht="14.25">
      <c r="A63" s="127">
        <v>1</v>
      </c>
      <c r="B63" s="128" t="s">
        <v>129</v>
      </c>
      <c r="C63" s="129" t="s">
        <v>130</v>
      </c>
      <c r="D63" s="147">
        <v>38387</v>
      </c>
      <c r="E63" s="118" t="s">
        <v>40</v>
      </c>
      <c r="F63" s="130">
        <v>5.16</v>
      </c>
      <c r="G63" s="131" t="s">
        <v>180</v>
      </c>
      <c r="H63" s="132">
        <v>4.85</v>
      </c>
      <c r="I63" s="150">
        <f>MAX(F63:H63)</f>
        <v>5.16</v>
      </c>
      <c r="J63" s="41">
        <f>IF(ISBLANK(I63),"",TRUNC(0.14354*(I63*100-220)^1.4))</f>
        <v>413</v>
      </c>
    </row>
    <row r="64" spans="1:10" ht="14.25">
      <c r="A64" s="127">
        <v>2</v>
      </c>
      <c r="B64" s="128" t="s">
        <v>133</v>
      </c>
      <c r="C64" s="129" t="s">
        <v>134</v>
      </c>
      <c r="D64" s="147">
        <v>38104</v>
      </c>
      <c r="E64" s="118" t="s">
        <v>40</v>
      </c>
      <c r="F64" s="130">
        <v>4.92</v>
      </c>
      <c r="G64" s="131">
        <v>4.95</v>
      </c>
      <c r="H64" s="132" t="s">
        <v>180</v>
      </c>
      <c r="I64" s="150">
        <f>MAX(F64:H64)</f>
        <v>4.95</v>
      </c>
      <c r="J64" s="41">
        <f>IF(ISBLANK(I64),"",TRUNC(0.14354*(I64*100-220)^1.4))</f>
        <v>373</v>
      </c>
    </row>
    <row r="65" spans="1:10" ht="14.25">
      <c r="A65" s="127">
        <v>3</v>
      </c>
      <c r="B65" s="128" t="s">
        <v>28</v>
      </c>
      <c r="C65" s="129" t="s">
        <v>18</v>
      </c>
      <c r="D65" s="147" t="s">
        <v>29</v>
      </c>
      <c r="E65" s="118" t="s">
        <v>173</v>
      </c>
      <c r="F65" s="130">
        <v>5.24</v>
      </c>
      <c r="G65" s="131">
        <v>5.06</v>
      </c>
      <c r="H65" s="132" t="s">
        <v>180</v>
      </c>
      <c r="I65" s="150">
        <f>MAX(F65:H65)</f>
        <v>5.24</v>
      </c>
      <c r="J65" s="41">
        <f>IF(ISBLANK(I65),"",TRUNC(0.14354*(I65*100-220)^1.4))</f>
        <v>429</v>
      </c>
    </row>
    <row r="66" spans="1:10" ht="14.25">
      <c r="A66" s="127">
        <v>4</v>
      </c>
      <c r="B66" s="128" t="s">
        <v>131</v>
      </c>
      <c r="C66" s="129" t="s">
        <v>132</v>
      </c>
      <c r="D66" s="147">
        <v>38400</v>
      </c>
      <c r="E66" s="118" t="s">
        <v>40</v>
      </c>
      <c r="F66" s="130">
        <v>4.57</v>
      </c>
      <c r="G66" s="131">
        <v>4.4</v>
      </c>
      <c r="H66" s="132" t="s">
        <v>180</v>
      </c>
      <c r="I66" s="150">
        <f>MAX(F66:H66)</f>
        <v>4.57</v>
      </c>
      <c r="J66" s="41">
        <f>IF(ISBLANK(I66),"",TRUNC(0.14354*(I66*100-220)^1.4))</f>
        <v>303</v>
      </c>
    </row>
    <row r="67" spans="1:10" ht="14.25">
      <c r="A67" s="127">
        <v>5</v>
      </c>
      <c r="B67" s="128" t="s">
        <v>102</v>
      </c>
      <c r="C67" s="129" t="s">
        <v>107</v>
      </c>
      <c r="D67" s="147" t="s">
        <v>108</v>
      </c>
      <c r="E67" s="118" t="s">
        <v>40</v>
      </c>
      <c r="F67" s="130">
        <v>5.63</v>
      </c>
      <c r="G67" s="131">
        <v>5.38</v>
      </c>
      <c r="H67" s="132">
        <v>5.54</v>
      </c>
      <c r="I67" s="150">
        <f>MAX(F67:H67)</f>
        <v>5.63</v>
      </c>
      <c r="J67" s="41">
        <f>IF(ISBLANK(I67),"",TRUNC(0.14354*(I67*100-220)^1.4))</f>
        <v>508</v>
      </c>
    </row>
    <row r="68" spans="9:10" ht="14.25">
      <c r="I68" s="139"/>
      <c r="J68" s="139"/>
    </row>
  </sheetData>
  <sheetProtection/>
  <mergeCells count="4">
    <mergeCell ref="F6:H6"/>
    <mergeCell ref="F29:H29"/>
    <mergeCell ref="F49:H49"/>
    <mergeCell ref="F61:H6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4" customWidth="1"/>
    <col min="2" max="2" width="13.00390625" style="0" customWidth="1"/>
    <col min="3" max="3" width="14.7109375" style="0" customWidth="1"/>
    <col min="4" max="4" width="13.8515625" style="0" customWidth="1"/>
    <col min="5" max="5" width="9.140625" style="1" customWidth="1"/>
    <col min="6" max="6" width="8.57421875" style="85" customWidth="1"/>
    <col min="7" max="7" width="8.57421875" style="5" customWidth="1"/>
    <col min="8" max="8" width="8.57421875" style="0" customWidth="1"/>
    <col min="10" max="10" width="8.421875" style="0" customWidth="1"/>
  </cols>
  <sheetData>
    <row r="1" spans="1:22" s="78" customFormat="1" ht="18" customHeight="1">
      <c r="A1" s="105" t="s">
        <v>105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7"/>
      <c r="O1" s="77"/>
      <c r="P1" s="77"/>
      <c r="Q1" s="77"/>
      <c r="R1" s="77"/>
      <c r="S1" s="77"/>
      <c r="T1" s="77"/>
      <c r="U1" s="77"/>
      <c r="V1" s="77"/>
    </row>
    <row r="2" spans="1:22" s="78" customFormat="1" ht="6.75" customHeight="1">
      <c r="A2" s="79"/>
      <c r="B2" s="74"/>
      <c r="C2" s="74"/>
      <c r="D2" s="82">
        <v>1.1574074074074073E-05</v>
      </c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S2" s="77"/>
      <c r="T2" s="77"/>
      <c r="U2" s="77"/>
      <c r="V2" s="77"/>
    </row>
    <row r="3" spans="1:4" s="6" customFormat="1" ht="12.75">
      <c r="A3" s="7" t="s">
        <v>74</v>
      </c>
      <c r="D3" s="9">
        <v>43791</v>
      </c>
    </row>
    <row r="4" spans="4:7" ht="10.5" customHeight="1">
      <c r="D4" s="1"/>
      <c r="E4" s="85"/>
      <c r="F4"/>
      <c r="G4"/>
    </row>
    <row r="5" spans="1:10" ht="15.75" thickBot="1">
      <c r="A5" s="90" t="s">
        <v>165</v>
      </c>
      <c r="B5" s="78"/>
      <c r="C5" s="87"/>
      <c r="D5" s="77"/>
      <c r="E5" s="87"/>
      <c r="F5" s="134"/>
      <c r="G5" s="109"/>
      <c r="H5" s="109"/>
      <c r="I5" s="109"/>
      <c r="J5" s="109"/>
    </row>
    <row r="6" spans="1:10" ht="15">
      <c r="A6" s="90"/>
      <c r="B6" s="133"/>
      <c r="C6" s="120"/>
      <c r="D6" s="120"/>
      <c r="E6" s="120"/>
      <c r="F6" s="151" t="s">
        <v>151</v>
      </c>
      <c r="G6" s="152"/>
      <c r="H6" s="153"/>
      <c r="I6" s="120"/>
      <c r="J6" s="120"/>
    </row>
    <row r="7" spans="1:10" ht="14.25">
      <c r="A7" s="121" t="s">
        <v>76</v>
      </c>
      <c r="B7" s="112" t="s">
        <v>77</v>
      </c>
      <c r="C7" s="113" t="s">
        <v>78</v>
      </c>
      <c r="D7" s="114" t="s">
        <v>143</v>
      </c>
      <c r="E7" s="115" t="s">
        <v>104</v>
      </c>
      <c r="F7" s="123">
        <v>1</v>
      </c>
      <c r="G7" s="124">
        <v>2</v>
      </c>
      <c r="H7" s="125">
        <v>3</v>
      </c>
      <c r="I7" s="126" t="s">
        <v>144</v>
      </c>
      <c r="J7" s="122" t="s">
        <v>145</v>
      </c>
    </row>
    <row r="8" spans="1:10" ht="14.25">
      <c r="A8" s="127">
        <v>1</v>
      </c>
      <c r="B8" s="128" t="s">
        <v>11</v>
      </c>
      <c r="C8" s="129" t="s">
        <v>12</v>
      </c>
      <c r="D8" s="147">
        <v>38921</v>
      </c>
      <c r="E8" s="118" t="s">
        <v>106</v>
      </c>
      <c r="F8" s="130">
        <v>9.97</v>
      </c>
      <c r="G8" s="131">
        <v>10</v>
      </c>
      <c r="H8" s="132">
        <v>8.87</v>
      </c>
      <c r="I8" s="150">
        <f aca="true" t="shared" si="0" ref="I8:I22">MAX(F8:H8)</f>
        <v>10</v>
      </c>
      <c r="J8" s="41">
        <f aca="true" t="shared" si="1" ref="J8:J22">IF(ISBLANK(I8),"",INT(56.0211*(I8-1.5)^1.05))</f>
        <v>529</v>
      </c>
    </row>
    <row r="9" spans="1:10" ht="14.25">
      <c r="A9" s="127">
        <v>2</v>
      </c>
      <c r="B9" s="128" t="s">
        <v>56</v>
      </c>
      <c r="C9" s="129" t="s">
        <v>57</v>
      </c>
      <c r="D9" s="147">
        <v>39242</v>
      </c>
      <c r="E9" s="118" t="s">
        <v>40</v>
      </c>
      <c r="F9" s="130">
        <v>9.22</v>
      </c>
      <c r="G9" s="131">
        <v>9.87</v>
      </c>
      <c r="H9" s="132">
        <v>9.45</v>
      </c>
      <c r="I9" s="150">
        <f t="shared" si="0"/>
        <v>9.87</v>
      </c>
      <c r="J9" s="41">
        <f t="shared" si="1"/>
        <v>521</v>
      </c>
    </row>
    <row r="10" spans="1:10" ht="14.25">
      <c r="A10" s="127">
        <v>3</v>
      </c>
      <c r="B10" s="128" t="s">
        <v>113</v>
      </c>
      <c r="C10" s="129" t="s">
        <v>114</v>
      </c>
      <c r="D10" s="147" t="s">
        <v>115</v>
      </c>
      <c r="E10" s="118" t="s">
        <v>40</v>
      </c>
      <c r="F10" s="130">
        <v>8.61</v>
      </c>
      <c r="G10" s="131">
        <v>8.98</v>
      </c>
      <c r="H10" s="132">
        <v>8.31</v>
      </c>
      <c r="I10" s="150">
        <f t="shared" si="0"/>
        <v>8.98</v>
      </c>
      <c r="J10" s="41">
        <f t="shared" si="1"/>
        <v>463</v>
      </c>
    </row>
    <row r="11" spans="1:10" ht="14.25">
      <c r="A11" s="127">
        <v>4</v>
      </c>
      <c r="B11" s="128" t="s">
        <v>3</v>
      </c>
      <c r="C11" s="129" t="s">
        <v>4</v>
      </c>
      <c r="D11" s="147">
        <v>38728</v>
      </c>
      <c r="E11" s="118" t="s">
        <v>40</v>
      </c>
      <c r="F11" s="130">
        <v>8.27</v>
      </c>
      <c r="G11" s="131">
        <v>8.91</v>
      </c>
      <c r="H11" s="132">
        <v>8.77</v>
      </c>
      <c r="I11" s="150">
        <f t="shared" si="0"/>
        <v>8.91</v>
      </c>
      <c r="J11" s="41">
        <f t="shared" si="1"/>
        <v>458</v>
      </c>
    </row>
    <row r="12" spans="1:10" ht="14.25">
      <c r="A12" s="127">
        <v>5</v>
      </c>
      <c r="B12" s="128" t="s">
        <v>59</v>
      </c>
      <c r="C12" s="129" t="s">
        <v>60</v>
      </c>
      <c r="D12" s="147">
        <v>38837</v>
      </c>
      <c r="E12" s="118" t="s">
        <v>40</v>
      </c>
      <c r="F12" s="130">
        <v>8.13</v>
      </c>
      <c r="G12" s="131">
        <v>8.88</v>
      </c>
      <c r="H12" s="132">
        <v>8.01</v>
      </c>
      <c r="I12" s="150">
        <f t="shared" si="0"/>
        <v>8.88</v>
      </c>
      <c r="J12" s="41">
        <f t="shared" si="1"/>
        <v>456</v>
      </c>
    </row>
    <row r="13" spans="1:10" ht="14.25">
      <c r="A13" s="127">
        <v>6</v>
      </c>
      <c r="B13" s="128" t="s">
        <v>67</v>
      </c>
      <c r="C13" s="129" t="s">
        <v>68</v>
      </c>
      <c r="D13" s="147" t="s">
        <v>69</v>
      </c>
      <c r="E13" s="118" t="s">
        <v>70</v>
      </c>
      <c r="F13" s="130" t="s">
        <v>180</v>
      </c>
      <c r="G13" s="131">
        <v>8.46</v>
      </c>
      <c r="H13" s="132">
        <v>8.51</v>
      </c>
      <c r="I13" s="150">
        <f t="shared" si="0"/>
        <v>8.51</v>
      </c>
      <c r="J13" s="41">
        <f t="shared" si="1"/>
        <v>432</v>
      </c>
    </row>
    <row r="14" spans="1:10" ht="14.25">
      <c r="A14" s="127">
        <v>7</v>
      </c>
      <c r="B14" s="128" t="s">
        <v>9</v>
      </c>
      <c r="C14" s="129" t="s">
        <v>10</v>
      </c>
      <c r="D14" s="147">
        <v>39156</v>
      </c>
      <c r="E14" s="118" t="s">
        <v>40</v>
      </c>
      <c r="F14" s="130">
        <v>7.77</v>
      </c>
      <c r="G14" s="131">
        <v>8.21</v>
      </c>
      <c r="H14" s="132">
        <v>8.35</v>
      </c>
      <c r="I14" s="150">
        <f t="shared" si="0"/>
        <v>8.35</v>
      </c>
      <c r="J14" s="41">
        <f t="shared" si="1"/>
        <v>422</v>
      </c>
    </row>
    <row r="15" spans="1:10" ht="14.25">
      <c r="A15" s="127">
        <v>8</v>
      </c>
      <c r="B15" s="128" t="s">
        <v>0</v>
      </c>
      <c r="C15" s="129" t="s">
        <v>1</v>
      </c>
      <c r="D15" s="147">
        <v>39003</v>
      </c>
      <c r="E15" s="118" t="s">
        <v>40</v>
      </c>
      <c r="F15" s="130">
        <v>7.51</v>
      </c>
      <c r="G15" s="131">
        <v>7.81</v>
      </c>
      <c r="H15" s="132">
        <v>8.3</v>
      </c>
      <c r="I15" s="150">
        <f t="shared" si="0"/>
        <v>8.3</v>
      </c>
      <c r="J15" s="41">
        <f t="shared" si="1"/>
        <v>419</v>
      </c>
    </row>
    <row r="16" spans="1:10" ht="14.25">
      <c r="A16" s="127">
        <v>9</v>
      </c>
      <c r="B16" s="128" t="s">
        <v>5</v>
      </c>
      <c r="C16" s="129" t="s">
        <v>139</v>
      </c>
      <c r="D16" s="147">
        <v>38941</v>
      </c>
      <c r="E16" s="118" t="s">
        <v>40</v>
      </c>
      <c r="F16" s="130">
        <v>8.28</v>
      </c>
      <c r="G16" s="131" t="s">
        <v>180</v>
      </c>
      <c r="H16" s="132">
        <v>8</v>
      </c>
      <c r="I16" s="150">
        <f t="shared" si="0"/>
        <v>8.28</v>
      </c>
      <c r="J16" s="41">
        <f t="shared" si="1"/>
        <v>417</v>
      </c>
    </row>
    <row r="17" spans="1:10" ht="14.25">
      <c r="A17" s="127">
        <v>10</v>
      </c>
      <c r="B17" s="128" t="s">
        <v>5</v>
      </c>
      <c r="C17" s="129" t="s">
        <v>6</v>
      </c>
      <c r="D17" s="147">
        <v>38988</v>
      </c>
      <c r="E17" s="118" t="s">
        <v>40</v>
      </c>
      <c r="F17" s="130">
        <v>7.35</v>
      </c>
      <c r="G17" s="131">
        <v>8.24</v>
      </c>
      <c r="H17" s="132">
        <v>7.96</v>
      </c>
      <c r="I17" s="150">
        <f t="shared" si="0"/>
        <v>8.24</v>
      </c>
      <c r="J17" s="41">
        <f t="shared" si="1"/>
        <v>415</v>
      </c>
    </row>
    <row r="18" spans="1:10" ht="14.25">
      <c r="A18" s="127">
        <v>11</v>
      </c>
      <c r="B18" s="128" t="s">
        <v>89</v>
      </c>
      <c r="C18" s="129" t="s">
        <v>140</v>
      </c>
      <c r="D18" s="147">
        <v>39001</v>
      </c>
      <c r="E18" s="118" t="s">
        <v>40</v>
      </c>
      <c r="F18" s="130" t="s">
        <v>180</v>
      </c>
      <c r="G18" s="131">
        <v>8</v>
      </c>
      <c r="H18" s="132" t="s">
        <v>180</v>
      </c>
      <c r="I18" s="150">
        <f t="shared" si="0"/>
        <v>8</v>
      </c>
      <c r="J18" s="41">
        <f t="shared" si="1"/>
        <v>399</v>
      </c>
    </row>
    <row r="19" spans="1:10" ht="14.25">
      <c r="A19" s="127">
        <v>12</v>
      </c>
      <c r="B19" s="128" t="s">
        <v>136</v>
      </c>
      <c r="C19" s="129" t="s">
        <v>137</v>
      </c>
      <c r="D19" s="147">
        <v>38826</v>
      </c>
      <c r="E19" s="118" t="s">
        <v>40</v>
      </c>
      <c r="F19" s="130">
        <v>7.13</v>
      </c>
      <c r="G19" s="131">
        <v>6.21</v>
      </c>
      <c r="H19" s="132">
        <v>6.34</v>
      </c>
      <c r="I19" s="150">
        <f t="shared" si="0"/>
        <v>7.13</v>
      </c>
      <c r="J19" s="41">
        <f t="shared" si="1"/>
        <v>343</v>
      </c>
    </row>
    <row r="20" spans="1:10" ht="14.25">
      <c r="A20" s="127">
        <v>13</v>
      </c>
      <c r="B20" s="128" t="s">
        <v>97</v>
      </c>
      <c r="C20" s="129" t="s">
        <v>138</v>
      </c>
      <c r="D20" s="147">
        <v>38917</v>
      </c>
      <c r="E20" s="118" t="s">
        <v>40</v>
      </c>
      <c r="F20" s="130">
        <v>7.04</v>
      </c>
      <c r="G20" s="131">
        <v>4.1</v>
      </c>
      <c r="H20" s="132">
        <v>5.77</v>
      </c>
      <c r="I20" s="150">
        <f t="shared" si="0"/>
        <v>7.04</v>
      </c>
      <c r="J20" s="41">
        <f t="shared" si="1"/>
        <v>338</v>
      </c>
    </row>
    <row r="21" spans="1:10" ht="14.25">
      <c r="A21" s="127">
        <v>14</v>
      </c>
      <c r="B21" s="128" t="s">
        <v>64</v>
      </c>
      <c r="C21" s="129" t="s">
        <v>65</v>
      </c>
      <c r="D21" s="147">
        <v>39729</v>
      </c>
      <c r="E21" s="118" t="s">
        <v>40</v>
      </c>
      <c r="F21" s="130">
        <v>5.11</v>
      </c>
      <c r="G21" s="131">
        <v>6.95</v>
      </c>
      <c r="H21" s="132">
        <v>7.01</v>
      </c>
      <c r="I21" s="150">
        <f t="shared" si="0"/>
        <v>7.01</v>
      </c>
      <c r="J21" s="41">
        <f t="shared" si="1"/>
        <v>336</v>
      </c>
    </row>
    <row r="22" spans="1:10" ht="14.25">
      <c r="A22" s="127">
        <v>15</v>
      </c>
      <c r="B22" s="128" t="s">
        <v>11</v>
      </c>
      <c r="C22" s="129" t="s">
        <v>48</v>
      </c>
      <c r="D22" s="147" t="s">
        <v>49</v>
      </c>
      <c r="E22" s="118" t="s">
        <v>50</v>
      </c>
      <c r="F22" s="130">
        <v>6.47</v>
      </c>
      <c r="G22" s="131">
        <v>6.27</v>
      </c>
      <c r="H22" s="132">
        <v>6.16</v>
      </c>
      <c r="I22" s="150">
        <f t="shared" si="0"/>
        <v>6.47</v>
      </c>
      <c r="J22" s="41">
        <f t="shared" si="1"/>
        <v>301</v>
      </c>
    </row>
    <row r="24" spans="1:10" ht="17.25">
      <c r="A24" s="105" t="s">
        <v>105</v>
      </c>
      <c r="B24" s="74"/>
      <c r="C24" s="74"/>
      <c r="D24" s="75"/>
      <c r="E24" s="76"/>
      <c r="F24" s="76"/>
      <c r="G24" s="76"/>
      <c r="H24" s="76"/>
      <c r="I24" s="76"/>
      <c r="J24" s="76"/>
    </row>
    <row r="25" spans="1:10" ht="6" customHeight="1">
      <c r="A25" s="79"/>
      <c r="B25" s="74"/>
      <c r="C25" s="74"/>
      <c r="D25" s="82">
        <v>1.1574074074074073E-05</v>
      </c>
      <c r="E25" s="76"/>
      <c r="F25" s="76"/>
      <c r="G25" s="76"/>
      <c r="H25" s="76"/>
      <c r="I25" s="76"/>
      <c r="J25" s="76"/>
    </row>
    <row r="26" spans="1:10" ht="14.25">
      <c r="A26" s="7" t="s">
        <v>74</v>
      </c>
      <c r="B26" s="6"/>
      <c r="C26" s="6"/>
      <c r="D26" s="9">
        <v>43791</v>
      </c>
      <c r="E26" s="6"/>
      <c r="F26" s="6"/>
      <c r="G26" s="6"/>
      <c r="H26" s="6"/>
      <c r="I26" s="6"/>
      <c r="J26" s="6"/>
    </row>
    <row r="27" ht="9" customHeight="1"/>
    <row r="28" spans="1:10" ht="15.75" thickBot="1">
      <c r="A28" s="90" t="s">
        <v>166</v>
      </c>
      <c r="B28" s="78"/>
      <c r="C28" s="87"/>
      <c r="D28" s="77"/>
      <c r="E28" s="87"/>
      <c r="F28" s="134"/>
      <c r="G28" s="109"/>
      <c r="H28" s="109"/>
      <c r="I28" s="109"/>
      <c r="J28" s="109"/>
    </row>
    <row r="29" spans="1:10" ht="15">
      <c r="A29" s="90"/>
      <c r="B29" s="133"/>
      <c r="C29" s="120"/>
      <c r="D29" s="120"/>
      <c r="E29" s="120"/>
      <c r="F29" s="151" t="s">
        <v>151</v>
      </c>
      <c r="G29" s="152"/>
      <c r="H29" s="153"/>
      <c r="I29" s="120"/>
      <c r="J29" s="120"/>
    </row>
    <row r="30" spans="1:10" ht="14.25">
      <c r="A30" s="121" t="s">
        <v>76</v>
      </c>
      <c r="B30" s="112" t="s">
        <v>77</v>
      </c>
      <c r="C30" s="113" t="s">
        <v>78</v>
      </c>
      <c r="D30" s="114" t="s">
        <v>143</v>
      </c>
      <c r="E30" s="115" t="s">
        <v>104</v>
      </c>
      <c r="F30" s="123">
        <v>1</v>
      </c>
      <c r="G30" s="124">
        <v>2</v>
      </c>
      <c r="H30" s="125">
        <v>3</v>
      </c>
      <c r="I30" s="126" t="s">
        <v>144</v>
      </c>
      <c r="J30" s="122" t="s">
        <v>145</v>
      </c>
    </row>
    <row r="31" spans="1:10" ht="14.25">
      <c r="A31" s="127">
        <v>1</v>
      </c>
      <c r="B31" s="128" t="s">
        <v>17</v>
      </c>
      <c r="C31" s="129" t="s">
        <v>18</v>
      </c>
      <c r="D31" s="147" t="s">
        <v>19</v>
      </c>
      <c r="E31" s="118" t="s">
        <v>173</v>
      </c>
      <c r="F31" s="130">
        <v>11.86</v>
      </c>
      <c r="G31" s="131">
        <v>10.84</v>
      </c>
      <c r="H31" s="132">
        <v>11.8</v>
      </c>
      <c r="I31" s="150">
        <f aca="true" t="shared" si="2" ref="I31:I41">MAX(F31:H31)</f>
        <v>11.86</v>
      </c>
      <c r="J31" s="107">
        <f aca="true" t="shared" si="3" ref="J31:J41">IF(ISBLANK(I31),"",TRUNC(51.39*(I31-1.5)^1.05))</f>
        <v>598</v>
      </c>
    </row>
    <row r="32" spans="1:10" ht="14.25">
      <c r="A32" s="127">
        <v>2</v>
      </c>
      <c r="B32" s="128" t="s">
        <v>25</v>
      </c>
      <c r="C32" s="129" t="s">
        <v>26</v>
      </c>
      <c r="D32" s="147" t="s">
        <v>27</v>
      </c>
      <c r="E32" s="118" t="s">
        <v>173</v>
      </c>
      <c r="F32" s="130" t="s">
        <v>180</v>
      </c>
      <c r="G32" s="131">
        <v>10.24</v>
      </c>
      <c r="H32" s="132">
        <v>9.76</v>
      </c>
      <c r="I32" s="150">
        <f t="shared" si="2"/>
        <v>10.24</v>
      </c>
      <c r="J32" s="107">
        <f t="shared" si="3"/>
        <v>500</v>
      </c>
    </row>
    <row r="33" spans="1:10" ht="14.25">
      <c r="A33" s="127">
        <v>3</v>
      </c>
      <c r="B33" s="128" t="s">
        <v>45</v>
      </c>
      <c r="C33" s="129" t="s">
        <v>44</v>
      </c>
      <c r="D33" s="147">
        <v>38853</v>
      </c>
      <c r="E33" s="118" t="s">
        <v>40</v>
      </c>
      <c r="F33" s="130">
        <v>6.3</v>
      </c>
      <c r="G33" s="131">
        <v>6.49</v>
      </c>
      <c r="H33" s="132">
        <v>7.65</v>
      </c>
      <c r="I33" s="150">
        <f t="shared" si="2"/>
        <v>7.65</v>
      </c>
      <c r="J33" s="107">
        <f t="shared" si="3"/>
        <v>346</v>
      </c>
    </row>
    <row r="34" spans="1:10" ht="14.25">
      <c r="A34" s="127">
        <v>4</v>
      </c>
      <c r="B34" s="128" t="s">
        <v>22</v>
      </c>
      <c r="C34" s="129" t="s">
        <v>23</v>
      </c>
      <c r="D34" s="147" t="s">
        <v>24</v>
      </c>
      <c r="E34" s="118" t="s">
        <v>173</v>
      </c>
      <c r="F34" s="130">
        <v>7.63</v>
      </c>
      <c r="G34" s="131">
        <v>7.35</v>
      </c>
      <c r="H34" s="132">
        <v>6.71</v>
      </c>
      <c r="I34" s="150">
        <f t="shared" si="2"/>
        <v>7.63</v>
      </c>
      <c r="J34" s="107">
        <f t="shared" si="3"/>
        <v>344</v>
      </c>
    </row>
    <row r="35" spans="1:10" ht="14.25">
      <c r="A35" s="127">
        <v>5</v>
      </c>
      <c r="B35" s="128" t="s">
        <v>122</v>
      </c>
      <c r="C35" s="129" t="s">
        <v>123</v>
      </c>
      <c r="D35" s="147" t="s">
        <v>124</v>
      </c>
      <c r="E35" s="118" t="s">
        <v>40</v>
      </c>
      <c r="F35" s="130">
        <v>7.35</v>
      </c>
      <c r="G35" s="131">
        <v>7.47</v>
      </c>
      <c r="H35" s="132">
        <v>6.58</v>
      </c>
      <c r="I35" s="150">
        <f t="shared" si="2"/>
        <v>7.47</v>
      </c>
      <c r="J35" s="107">
        <f t="shared" si="3"/>
        <v>335</v>
      </c>
    </row>
    <row r="36" spans="1:10" ht="14.25">
      <c r="A36" s="127">
        <v>6</v>
      </c>
      <c r="B36" s="128" t="s">
        <v>46</v>
      </c>
      <c r="C36" s="129" t="s">
        <v>47</v>
      </c>
      <c r="D36" s="147">
        <v>38978</v>
      </c>
      <c r="E36" s="118" t="s">
        <v>40</v>
      </c>
      <c r="F36" s="130">
        <v>6.95</v>
      </c>
      <c r="G36" s="131">
        <v>6.35</v>
      </c>
      <c r="H36" s="132">
        <v>7.23</v>
      </c>
      <c r="I36" s="150">
        <f t="shared" si="2"/>
        <v>7.23</v>
      </c>
      <c r="J36" s="107">
        <f t="shared" si="3"/>
        <v>321</v>
      </c>
    </row>
    <row r="37" spans="1:10" ht="14.25">
      <c r="A37" s="127">
        <v>7</v>
      </c>
      <c r="B37" s="128" t="s">
        <v>35</v>
      </c>
      <c r="C37" s="129" t="s">
        <v>36</v>
      </c>
      <c r="D37" s="147">
        <v>39576</v>
      </c>
      <c r="E37" s="118" t="s">
        <v>40</v>
      </c>
      <c r="F37" s="130">
        <v>6.9</v>
      </c>
      <c r="G37" s="131">
        <v>7.11</v>
      </c>
      <c r="H37" s="132">
        <v>7.19</v>
      </c>
      <c r="I37" s="150">
        <f t="shared" si="2"/>
        <v>7.19</v>
      </c>
      <c r="J37" s="107">
        <f t="shared" si="3"/>
        <v>318</v>
      </c>
    </row>
    <row r="38" spans="1:10" ht="14.25">
      <c r="A38" s="127">
        <v>8</v>
      </c>
      <c r="B38" s="128" t="s">
        <v>30</v>
      </c>
      <c r="C38" s="129" t="s">
        <v>31</v>
      </c>
      <c r="D38" s="147">
        <v>39017</v>
      </c>
      <c r="E38" s="118" t="s">
        <v>40</v>
      </c>
      <c r="F38" s="130">
        <v>5.83</v>
      </c>
      <c r="G38" s="131">
        <v>6.03</v>
      </c>
      <c r="H38" s="132">
        <v>6.31</v>
      </c>
      <c r="I38" s="150">
        <f t="shared" si="2"/>
        <v>6.31</v>
      </c>
      <c r="J38" s="107">
        <f t="shared" si="3"/>
        <v>267</v>
      </c>
    </row>
    <row r="39" spans="1:10" ht="14.25">
      <c r="A39" s="127">
        <v>9</v>
      </c>
      <c r="B39" s="128" t="s">
        <v>33</v>
      </c>
      <c r="C39" s="129" t="s">
        <v>34</v>
      </c>
      <c r="D39" s="147">
        <v>39790</v>
      </c>
      <c r="E39" s="118" t="s">
        <v>40</v>
      </c>
      <c r="F39" s="130">
        <v>5.35</v>
      </c>
      <c r="G39" s="131">
        <v>5.54</v>
      </c>
      <c r="H39" s="132">
        <v>6.03</v>
      </c>
      <c r="I39" s="150">
        <f t="shared" si="2"/>
        <v>6.03</v>
      </c>
      <c r="J39" s="107">
        <f t="shared" si="3"/>
        <v>251</v>
      </c>
    </row>
    <row r="40" spans="1:10" ht="14.25">
      <c r="A40" s="127">
        <v>10</v>
      </c>
      <c r="B40" s="128" t="s">
        <v>125</v>
      </c>
      <c r="C40" s="129" t="s">
        <v>126</v>
      </c>
      <c r="D40" s="147" t="s">
        <v>127</v>
      </c>
      <c r="E40" s="118" t="s">
        <v>40</v>
      </c>
      <c r="F40" s="130" t="s">
        <v>180</v>
      </c>
      <c r="G40" s="131">
        <v>3.43</v>
      </c>
      <c r="H40" s="132">
        <v>5.93</v>
      </c>
      <c r="I40" s="150">
        <f t="shared" si="2"/>
        <v>5.93</v>
      </c>
      <c r="J40" s="107">
        <f t="shared" si="3"/>
        <v>245</v>
      </c>
    </row>
    <row r="41" spans="1:10" ht="14.25">
      <c r="A41" s="127">
        <v>11</v>
      </c>
      <c r="B41" s="128" t="s">
        <v>62</v>
      </c>
      <c r="C41" s="129" t="s">
        <v>63</v>
      </c>
      <c r="D41" s="147">
        <v>39167</v>
      </c>
      <c r="E41" s="118" t="s">
        <v>40</v>
      </c>
      <c r="F41" s="130">
        <v>4.13</v>
      </c>
      <c r="G41" s="131">
        <v>5.03</v>
      </c>
      <c r="H41" s="132">
        <v>4.73</v>
      </c>
      <c r="I41" s="150">
        <f t="shared" si="2"/>
        <v>5.03</v>
      </c>
      <c r="J41" s="107">
        <f t="shared" si="3"/>
        <v>193</v>
      </c>
    </row>
    <row r="43" spans="1:10" ht="17.25">
      <c r="A43" s="105" t="s">
        <v>105</v>
      </c>
      <c r="B43" s="74"/>
      <c r="C43" s="74"/>
      <c r="D43" s="75"/>
      <c r="E43" s="76"/>
      <c r="F43" s="76"/>
      <c r="G43" s="76"/>
      <c r="H43" s="76"/>
      <c r="I43" s="76"/>
      <c r="J43" s="76"/>
    </row>
    <row r="44" spans="1:10" ht="6" customHeight="1">
      <c r="A44" s="79"/>
      <c r="B44" s="74"/>
      <c r="C44" s="74"/>
      <c r="D44" s="82">
        <v>1.1574074074074073E-05</v>
      </c>
      <c r="E44" s="76"/>
      <c r="F44" s="76"/>
      <c r="G44" s="76"/>
      <c r="H44" s="76"/>
      <c r="I44" s="76"/>
      <c r="J44" s="76"/>
    </row>
    <row r="45" spans="1:10" ht="14.25">
      <c r="A45" s="7" t="s">
        <v>74</v>
      </c>
      <c r="B45" s="6"/>
      <c r="C45" s="6"/>
      <c r="D45" s="9">
        <v>43791</v>
      </c>
      <c r="E45" s="6"/>
      <c r="F45" s="6"/>
      <c r="G45" s="6"/>
      <c r="H45" s="6"/>
      <c r="I45" s="6"/>
      <c r="J45" s="6"/>
    </row>
    <row r="46" ht="9" customHeight="1"/>
    <row r="47" spans="1:10" ht="15.75" thickBot="1">
      <c r="A47" s="90" t="s">
        <v>167</v>
      </c>
      <c r="B47" s="78"/>
      <c r="C47" s="87"/>
      <c r="D47" s="77"/>
      <c r="E47" s="87"/>
      <c r="F47" s="134"/>
      <c r="G47" s="109"/>
      <c r="H47" s="109"/>
      <c r="I47" s="109"/>
      <c r="J47" s="109"/>
    </row>
    <row r="48" spans="1:10" ht="15">
      <c r="A48" s="90"/>
      <c r="B48" s="133"/>
      <c r="C48" s="120"/>
      <c r="D48" s="120"/>
      <c r="E48" s="120"/>
      <c r="F48" s="151" t="s">
        <v>151</v>
      </c>
      <c r="G48" s="152"/>
      <c r="H48" s="153"/>
      <c r="I48" s="120"/>
      <c r="J48" s="120"/>
    </row>
    <row r="49" spans="1:10" ht="14.25">
      <c r="A49" s="121" t="s">
        <v>76</v>
      </c>
      <c r="B49" s="112" t="s">
        <v>77</v>
      </c>
      <c r="C49" s="113" t="s">
        <v>78</v>
      </c>
      <c r="D49" s="114" t="s">
        <v>143</v>
      </c>
      <c r="E49" s="115" t="s">
        <v>104</v>
      </c>
      <c r="F49" s="123">
        <v>1</v>
      </c>
      <c r="G49" s="124">
        <v>2</v>
      </c>
      <c r="H49" s="125">
        <v>3</v>
      </c>
      <c r="I49" s="126" t="s">
        <v>144</v>
      </c>
      <c r="J49" s="122" t="s">
        <v>145</v>
      </c>
    </row>
    <row r="50" spans="1:10" ht="14.25">
      <c r="A50" s="127">
        <v>1</v>
      </c>
      <c r="B50" s="128" t="s">
        <v>53</v>
      </c>
      <c r="C50" s="129" t="s">
        <v>54</v>
      </c>
      <c r="D50" s="147" t="s">
        <v>55</v>
      </c>
      <c r="E50" s="118" t="s">
        <v>50</v>
      </c>
      <c r="F50" s="130">
        <v>9.33</v>
      </c>
      <c r="G50" s="131">
        <v>9.66</v>
      </c>
      <c r="H50" s="132">
        <v>9.55</v>
      </c>
      <c r="I50" s="150">
        <f>MAX(F50:H50)</f>
        <v>9.66</v>
      </c>
      <c r="J50" s="41">
        <f>IF(ISBLANK(I50),"",INT(56.0211*(I50-1.5)^1.05))</f>
        <v>507</v>
      </c>
    </row>
    <row r="51" spans="1:10" ht="14.25">
      <c r="A51" s="127">
        <v>2</v>
      </c>
      <c r="B51" s="128" t="s">
        <v>119</v>
      </c>
      <c r="C51" s="129" t="s">
        <v>120</v>
      </c>
      <c r="D51" s="147" t="s">
        <v>121</v>
      </c>
      <c r="E51" s="118" t="s">
        <v>40</v>
      </c>
      <c r="F51" s="130" t="s">
        <v>180</v>
      </c>
      <c r="G51" s="131">
        <v>8.79</v>
      </c>
      <c r="H51" s="132">
        <v>8.48</v>
      </c>
      <c r="I51" s="150">
        <f>MAX(F51:H51)</f>
        <v>8.79</v>
      </c>
      <c r="J51" s="41">
        <f>IF(ISBLANK(I51),"",INT(56.0211*(I51-1.5)^1.05))</f>
        <v>451</v>
      </c>
    </row>
    <row r="52" spans="1:10" ht="14.25">
      <c r="A52" s="127">
        <v>3</v>
      </c>
      <c r="B52" s="112" t="s">
        <v>186</v>
      </c>
      <c r="C52" s="129" t="s">
        <v>8</v>
      </c>
      <c r="D52" s="147">
        <v>38476</v>
      </c>
      <c r="E52" s="118" t="s">
        <v>40</v>
      </c>
      <c r="F52" s="130">
        <v>8.2</v>
      </c>
      <c r="G52" s="131">
        <v>8.67</v>
      </c>
      <c r="H52" s="132">
        <v>8.43</v>
      </c>
      <c r="I52" s="150">
        <f>MAX(F52:H52)</f>
        <v>8.67</v>
      </c>
      <c r="J52" s="41">
        <f>IF(ISBLANK(I52),"",INT(56.0211*(I52-1.5)^1.05))</f>
        <v>443</v>
      </c>
    </row>
    <row r="53" spans="1:10" ht="14.25">
      <c r="A53" s="127">
        <v>4</v>
      </c>
      <c r="B53" s="128" t="s">
        <v>110</v>
      </c>
      <c r="C53" s="129" t="s">
        <v>111</v>
      </c>
      <c r="D53" s="147" t="s">
        <v>112</v>
      </c>
      <c r="E53" s="118" t="s">
        <v>40</v>
      </c>
      <c r="F53" s="130" t="s">
        <v>180</v>
      </c>
      <c r="G53" s="131">
        <v>5.82</v>
      </c>
      <c r="H53" s="132">
        <v>7.26</v>
      </c>
      <c r="I53" s="150">
        <f>MAX(F53:H53)</f>
        <v>7.26</v>
      </c>
      <c r="J53" s="41">
        <f>IF(ISBLANK(I53),"",INT(56.0211*(I53-1.5)^1.05))</f>
        <v>352</v>
      </c>
    </row>
    <row r="55" spans="1:10" ht="17.25">
      <c r="A55" s="105" t="s">
        <v>105</v>
      </c>
      <c r="B55" s="74"/>
      <c r="C55" s="74"/>
      <c r="D55" s="75"/>
      <c r="E55" s="76"/>
      <c r="F55" s="76"/>
      <c r="G55" s="76"/>
      <c r="H55" s="76"/>
      <c r="I55" s="76"/>
      <c r="J55" s="76"/>
    </row>
    <row r="56" spans="1:10" ht="6" customHeight="1">
      <c r="A56" s="79"/>
      <c r="B56" s="74"/>
      <c r="C56" s="74"/>
      <c r="D56" s="82">
        <v>1.1574074074074073E-05</v>
      </c>
      <c r="E56" s="76"/>
      <c r="F56" s="76"/>
      <c r="G56" s="76"/>
      <c r="H56" s="76"/>
      <c r="I56" s="76"/>
      <c r="J56" s="76"/>
    </row>
    <row r="57" spans="1:10" ht="14.25">
      <c r="A57" s="7" t="s">
        <v>74</v>
      </c>
      <c r="B57" s="6"/>
      <c r="C57" s="6"/>
      <c r="D57" s="9">
        <v>43791</v>
      </c>
      <c r="E57" s="6"/>
      <c r="F57" s="6"/>
      <c r="G57" s="6"/>
      <c r="H57" s="6"/>
      <c r="I57" s="6"/>
      <c r="J57" s="6"/>
    </row>
    <row r="58" ht="9" customHeight="1"/>
    <row r="59" spans="1:10" ht="15.75" thickBot="1">
      <c r="A59" s="90" t="s">
        <v>168</v>
      </c>
      <c r="B59" s="78"/>
      <c r="C59" s="87"/>
      <c r="D59" s="77"/>
      <c r="E59" s="87"/>
      <c r="F59" s="134"/>
      <c r="G59" s="109"/>
      <c r="H59" s="109"/>
      <c r="I59" s="109"/>
      <c r="J59" s="109"/>
    </row>
    <row r="60" spans="1:10" ht="15">
      <c r="A60" s="90"/>
      <c r="B60" s="133"/>
      <c r="C60" s="120"/>
      <c r="D60" s="120"/>
      <c r="E60" s="120"/>
      <c r="F60" s="151" t="s">
        <v>151</v>
      </c>
      <c r="G60" s="152"/>
      <c r="H60" s="153"/>
      <c r="I60" s="120"/>
      <c r="J60" s="120"/>
    </row>
    <row r="61" spans="1:10" ht="14.25">
      <c r="A61" s="121" t="s">
        <v>152</v>
      </c>
      <c r="B61" s="112" t="s">
        <v>77</v>
      </c>
      <c r="C61" s="113" t="s">
        <v>78</v>
      </c>
      <c r="D61" s="114" t="s">
        <v>143</v>
      </c>
      <c r="E61" s="115" t="s">
        <v>104</v>
      </c>
      <c r="F61" s="123">
        <v>1</v>
      </c>
      <c r="G61" s="124">
        <v>2</v>
      </c>
      <c r="H61" s="125">
        <v>3</v>
      </c>
      <c r="I61" s="126" t="s">
        <v>144</v>
      </c>
      <c r="J61" s="122" t="s">
        <v>145</v>
      </c>
    </row>
    <row r="62" spans="1:10" ht="14.25">
      <c r="A62" s="127">
        <v>1</v>
      </c>
      <c r="B62" s="128" t="s">
        <v>133</v>
      </c>
      <c r="C62" s="129" t="s">
        <v>134</v>
      </c>
      <c r="D62" s="147">
        <v>38104</v>
      </c>
      <c r="E62" s="118" t="s">
        <v>40</v>
      </c>
      <c r="F62" s="130">
        <v>10.3</v>
      </c>
      <c r="G62" s="131">
        <v>10.13</v>
      </c>
      <c r="H62" s="132" t="s">
        <v>180</v>
      </c>
      <c r="I62" s="150">
        <f>MAX(F62:H62)</f>
        <v>10.3</v>
      </c>
      <c r="J62" s="107">
        <f>IF(ISBLANK(I62),"",TRUNC(51.39*(I62-1.5)^1.05))</f>
        <v>504</v>
      </c>
    </row>
    <row r="63" spans="1:10" ht="14.25">
      <c r="A63" s="127">
        <v>2</v>
      </c>
      <c r="B63" s="128" t="s">
        <v>28</v>
      </c>
      <c r="C63" s="129" t="s">
        <v>18</v>
      </c>
      <c r="D63" s="147" t="s">
        <v>29</v>
      </c>
      <c r="E63" s="118" t="s">
        <v>173</v>
      </c>
      <c r="F63" s="130">
        <v>11.03</v>
      </c>
      <c r="G63" s="131">
        <v>11.09</v>
      </c>
      <c r="H63" s="132">
        <v>11.73</v>
      </c>
      <c r="I63" s="150">
        <f>MAX(F63:H63)</f>
        <v>11.73</v>
      </c>
      <c r="J63" s="107">
        <f>IF(ISBLANK(I63),"",TRUNC(51.39*(I63-1.5)^1.05))</f>
        <v>590</v>
      </c>
    </row>
    <row r="64" spans="1:10" ht="14.25">
      <c r="A64" s="127">
        <v>3</v>
      </c>
      <c r="B64" s="128" t="s">
        <v>131</v>
      </c>
      <c r="C64" s="129" t="s">
        <v>132</v>
      </c>
      <c r="D64" s="147">
        <v>38400</v>
      </c>
      <c r="E64" s="118" t="s">
        <v>40</v>
      </c>
      <c r="F64" s="130">
        <v>8.94</v>
      </c>
      <c r="G64" s="131">
        <v>9.14</v>
      </c>
      <c r="H64" s="132">
        <v>8.92</v>
      </c>
      <c r="I64" s="150">
        <f>MAX(F64:H64)</f>
        <v>9.14</v>
      </c>
      <c r="J64" s="107">
        <f>IF(ISBLANK(I64),"",TRUNC(51.39*(I64-1.5)^1.05))</f>
        <v>434</v>
      </c>
    </row>
    <row r="65" spans="1:10" ht="14.25">
      <c r="A65" s="127">
        <v>4</v>
      </c>
      <c r="B65" s="128" t="s">
        <v>102</v>
      </c>
      <c r="C65" s="129" t="s">
        <v>107</v>
      </c>
      <c r="D65" s="147" t="s">
        <v>108</v>
      </c>
      <c r="E65" s="118" t="s">
        <v>40</v>
      </c>
      <c r="F65" s="130">
        <v>8.6</v>
      </c>
      <c r="G65" s="131">
        <v>9.66</v>
      </c>
      <c r="H65" s="132">
        <v>9.74</v>
      </c>
      <c r="I65" s="150">
        <f>MAX(F65:H65)</f>
        <v>9.74</v>
      </c>
      <c r="J65" s="107">
        <f>IF(ISBLANK(I65),"",TRUNC(51.39*(I65-1.5)^1.05))</f>
        <v>470</v>
      </c>
    </row>
    <row r="66" spans="1:10" ht="14.25">
      <c r="A66" s="127">
        <v>5</v>
      </c>
      <c r="B66" s="128" t="s">
        <v>129</v>
      </c>
      <c r="C66" s="129" t="s">
        <v>130</v>
      </c>
      <c r="D66" s="147">
        <v>38387</v>
      </c>
      <c r="E66" s="118" t="s">
        <v>40</v>
      </c>
      <c r="F66" s="130">
        <v>9.84</v>
      </c>
      <c r="G66" s="131">
        <v>8.98</v>
      </c>
      <c r="H66" s="132">
        <v>10.04</v>
      </c>
      <c r="I66" s="150">
        <f>MAX(F66:H66)</f>
        <v>10.04</v>
      </c>
      <c r="J66" s="107">
        <f>IF(ISBLANK(I66),"",TRUNC(51.39*(I66-1.5)^1.05))</f>
        <v>488</v>
      </c>
    </row>
  </sheetData>
  <sheetProtection/>
  <mergeCells count="4">
    <mergeCell ref="F6:H6"/>
    <mergeCell ref="F29:H29"/>
    <mergeCell ref="F48:H48"/>
    <mergeCell ref="F60:H60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3"/>
  <sheetViews>
    <sheetView zoomScalePageLayoutView="0" workbookViewId="0" topLeftCell="A37">
      <selection activeCell="J47" sqref="J47:J50"/>
    </sheetView>
  </sheetViews>
  <sheetFormatPr defaultColWidth="9.140625" defaultRowHeight="15"/>
  <cols>
    <col min="1" max="1" width="5.140625" style="4" customWidth="1"/>
    <col min="2" max="2" width="11.140625" style="0" customWidth="1"/>
    <col min="3" max="3" width="14.7109375" style="0" customWidth="1"/>
    <col min="4" max="4" width="9.00390625" style="0" bestFit="1" customWidth="1"/>
    <col min="5" max="5" width="9.140625" style="1" customWidth="1"/>
    <col min="6" max="21" width="4.28125" style="0" customWidth="1"/>
    <col min="22" max="23" width="4.28125" style="0" hidden="1" customWidth="1"/>
    <col min="24" max="25" width="4.421875" style="0" customWidth="1"/>
  </cols>
  <sheetData>
    <row r="1" spans="1:29" s="78" customFormat="1" ht="18" customHeight="1">
      <c r="A1" s="105" t="s">
        <v>105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  <c r="V1" s="77"/>
      <c r="W1" s="77"/>
      <c r="X1" s="77"/>
      <c r="Y1" s="77"/>
      <c r="Z1" s="77"/>
      <c r="AA1" s="77"/>
      <c r="AB1" s="77"/>
      <c r="AC1" s="77"/>
    </row>
    <row r="2" spans="1:29" s="78" customFormat="1" ht="6.75" customHeight="1">
      <c r="A2" s="79"/>
      <c r="B2" s="74"/>
      <c r="C2" s="74"/>
      <c r="D2" s="82">
        <v>1.1574074074074073E-05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  <c r="V2" s="77"/>
      <c r="W2" s="77"/>
      <c r="X2" s="77"/>
      <c r="Y2" s="77"/>
      <c r="Z2" s="77"/>
      <c r="AA2" s="77"/>
      <c r="AB2" s="77"/>
      <c r="AC2" s="77"/>
    </row>
    <row r="3" spans="1:14" s="6" customFormat="1" ht="12.75">
      <c r="A3" s="7" t="s">
        <v>74</v>
      </c>
      <c r="D3" s="8"/>
      <c r="E3" s="9">
        <v>43791</v>
      </c>
      <c r="H3" s="9"/>
      <c r="I3" s="9"/>
      <c r="J3" s="9"/>
      <c r="K3" s="9"/>
      <c r="L3" s="9"/>
      <c r="M3" s="9"/>
      <c r="N3" s="9"/>
    </row>
    <row r="5" spans="1:25" ht="15.75" thickBot="1">
      <c r="A5" s="108" t="s">
        <v>156</v>
      </c>
      <c r="B5" s="78"/>
      <c r="C5" s="87"/>
      <c r="D5" s="77"/>
      <c r="E5" s="87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87"/>
      <c r="Y5" s="87"/>
    </row>
    <row r="6" spans="1:25" ht="15">
      <c r="A6" s="110" t="s">
        <v>146</v>
      </c>
      <c r="B6" s="87"/>
      <c r="C6" s="87"/>
      <c r="D6" s="87"/>
      <c r="E6" s="87"/>
      <c r="F6" s="154" t="s">
        <v>151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6"/>
      <c r="X6" s="87"/>
      <c r="Y6" s="87"/>
    </row>
    <row r="7" spans="1:25" ht="14.25">
      <c r="A7" s="111" t="s">
        <v>152</v>
      </c>
      <c r="B7" s="112" t="s">
        <v>77</v>
      </c>
      <c r="C7" s="113" t="s">
        <v>78</v>
      </c>
      <c r="D7" s="114" t="s">
        <v>155</v>
      </c>
      <c r="E7" s="115" t="s">
        <v>104</v>
      </c>
      <c r="F7" s="116">
        <v>1</v>
      </c>
      <c r="G7" s="116">
        <v>1.05</v>
      </c>
      <c r="H7" s="116">
        <v>1.1</v>
      </c>
      <c r="I7" s="116">
        <v>1.15</v>
      </c>
      <c r="J7" s="116">
        <v>1.2</v>
      </c>
      <c r="K7" s="116">
        <v>1.25</v>
      </c>
      <c r="L7" s="116">
        <v>1.3</v>
      </c>
      <c r="M7" s="116">
        <v>1.35</v>
      </c>
      <c r="N7" s="116">
        <v>1.4</v>
      </c>
      <c r="O7" s="116">
        <v>1.45</v>
      </c>
      <c r="P7" s="116">
        <v>1.5</v>
      </c>
      <c r="Q7" s="116">
        <v>1.55</v>
      </c>
      <c r="R7" s="116">
        <v>1.58</v>
      </c>
      <c r="S7" s="116"/>
      <c r="T7" s="116"/>
      <c r="U7" s="116"/>
      <c r="V7" s="116"/>
      <c r="W7" s="116"/>
      <c r="X7" s="117" t="s">
        <v>153</v>
      </c>
      <c r="Y7" s="117" t="s">
        <v>154</v>
      </c>
    </row>
    <row r="8" spans="1:25" ht="14.25">
      <c r="A8" s="104">
        <v>1</v>
      </c>
      <c r="B8" s="128" t="s">
        <v>11</v>
      </c>
      <c r="C8" s="129" t="s">
        <v>12</v>
      </c>
      <c r="D8" s="147">
        <v>38921</v>
      </c>
      <c r="E8" s="118" t="s">
        <v>106</v>
      </c>
      <c r="F8" s="97" t="s">
        <v>181</v>
      </c>
      <c r="G8" s="97" t="s">
        <v>181</v>
      </c>
      <c r="H8" s="97"/>
      <c r="I8" s="97"/>
      <c r="J8" s="97" t="s">
        <v>181</v>
      </c>
      <c r="K8" s="97" t="s">
        <v>181</v>
      </c>
      <c r="L8" s="97" t="s">
        <v>183</v>
      </c>
      <c r="M8" s="97" t="s">
        <v>181</v>
      </c>
      <c r="N8" s="97" t="s">
        <v>181</v>
      </c>
      <c r="O8" s="97" t="s">
        <v>182</v>
      </c>
      <c r="P8" s="97"/>
      <c r="Q8" s="97"/>
      <c r="R8" s="97"/>
      <c r="S8" s="97"/>
      <c r="T8" s="97"/>
      <c r="U8" s="97"/>
      <c r="V8" s="97"/>
      <c r="W8" s="97"/>
      <c r="X8" s="119">
        <v>1.4</v>
      </c>
      <c r="Y8" s="41">
        <f aca="true" t="shared" si="0" ref="Y8:Y22">IF(ISBLANK(X8),"",INT(1.84523*(X8*100-75)^1.348))</f>
        <v>512</v>
      </c>
    </row>
    <row r="9" spans="1:25" ht="14.25">
      <c r="A9" s="104">
        <v>2</v>
      </c>
      <c r="B9" s="128" t="s">
        <v>11</v>
      </c>
      <c r="C9" s="129" t="s">
        <v>48</v>
      </c>
      <c r="D9" s="147" t="s">
        <v>49</v>
      </c>
      <c r="E9" s="118" t="s">
        <v>50</v>
      </c>
      <c r="F9" s="97" t="s">
        <v>181</v>
      </c>
      <c r="G9" s="97" t="s">
        <v>181</v>
      </c>
      <c r="H9" s="97" t="s">
        <v>181</v>
      </c>
      <c r="I9" s="97" t="s">
        <v>181</v>
      </c>
      <c r="J9" s="97" t="s">
        <v>183</v>
      </c>
      <c r="K9" s="97" t="s">
        <v>182</v>
      </c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119">
        <v>1.2</v>
      </c>
      <c r="Y9" s="41">
        <f t="shared" si="0"/>
        <v>312</v>
      </c>
    </row>
    <row r="10" spans="1:25" ht="14.25">
      <c r="A10" s="104">
        <v>3</v>
      </c>
      <c r="B10" s="128" t="s">
        <v>5</v>
      </c>
      <c r="C10" s="129" t="s">
        <v>117</v>
      </c>
      <c r="D10" s="147" t="s">
        <v>118</v>
      </c>
      <c r="E10" s="118" t="s">
        <v>40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119" t="s">
        <v>179</v>
      </c>
      <c r="Y10" s="41"/>
    </row>
    <row r="11" spans="1:25" ht="14.25">
      <c r="A11" s="104">
        <v>4</v>
      </c>
      <c r="B11" s="128" t="s">
        <v>5</v>
      </c>
      <c r="C11" s="129" t="s">
        <v>139</v>
      </c>
      <c r="D11" s="147">
        <v>38941</v>
      </c>
      <c r="E11" s="118" t="s">
        <v>40</v>
      </c>
      <c r="F11" s="97"/>
      <c r="G11" s="97" t="s">
        <v>181</v>
      </c>
      <c r="H11" s="97" t="s">
        <v>181</v>
      </c>
      <c r="I11" s="97" t="s">
        <v>181</v>
      </c>
      <c r="J11" s="97" t="s">
        <v>182</v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119">
        <v>1.15</v>
      </c>
      <c r="Y11" s="41">
        <f t="shared" si="0"/>
        <v>266</v>
      </c>
    </row>
    <row r="12" spans="1:25" ht="14.25">
      <c r="A12" s="104">
        <v>5</v>
      </c>
      <c r="B12" s="128" t="s">
        <v>5</v>
      </c>
      <c r="C12" s="129" t="s">
        <v>6</v>
      </c>
      <c r="D12" s="147">
        <v>38988</v>
      </c>
      <c r="E12" s="118" t="s">
        <v>40</v>
      </c>
      <c r="F12" s="97"/>
      <c r="G12" s="97"/>
      <c r="H12" s="97"/>
      <c r="I12" s="97" t="s">
        <v>181</v>
      </c>
      <c r="J12" s="97" t="s">
        <v>181</v>
      </c>
      <c r="K12" s="97" t="s">
        <v>181</v>
      </c>
      <c r="L12" s="97" t="s">
        <v>184</v>
      </c>
      <c r="M12" s="97" t="s">
        <v>182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119">
        <v>1.3</v>
      </c>
      <c r="Y12" s="41">
        <f t="shared" si="0"/>
        <v>409</v>
      </c>
    </row>
    <row r="13" spans="1:25" ht="14.25">
      <c r="A13" s="104">
        <v>6</v>
      </c>
      <c r="B13" s="128" t="s">
        <v>56</v>
      </c>
      <c r="C13" s="129" t="s">
        <v>57</v>
      </c>
      <c r="D13" s="147">
        <v>39242</v>
      </c>
      <c r="E13" s="118" t="s">
        <v>40</v>
      </c>
      <c r="F13" s="97"/>
      <c r="G13" s="97"/>
      <c r="H13" s="97"/>
      <c r="I13" s="97"/>
      <c r="J13" s="97" t="s">
        <v>181</v>
      </c>
      <c r="K13" s="97" t="s">
        <v>181</v>
      </c>
      <c r="L13" s="97" t="s">
        <v>181</v>
      </c>
      <c r="M13" s="97" t="s">
        <v>181</v>
      </c>
      <c r="N13" s="97" t="s">
        <v>183</v>
      </c>
      <c r="O13" s="97" t="s">
        <v>184</v>
      </c>
      <c r="P13" s="97" t="s">
        <v>182</v>
      </c>
      <c r="Q13" s="97"/>
      <c r="R13" s="97"/>
      <c r="S13" s="97"/>
      <c r="T13" s="97"/>
      <c r="U13" s="97"/>
      <c r="V13" s="97"/>
      <c r="W13" s="97"/>
      <c r="X13" s="119">
        <v>1.45</v>
      </c>
      <c r="Y13" s="41">
        <f t="shared" si="0"/>
        <v>566</v>
      </c>
    </row>
    <row r="14" spans="1:25" ht="14.25">
      <c r="A14" s="104">
        <v>7</v>
      </c>
      <c r="B14" s="128" t="s">
        <v>64</v>
      </c>
      <c r="C14" s="129" t="s">
        <v>65</v>
      </c>
      <c r="D14" s="147">
        <v>39729</v>
      </c>
      <c r="E14" s="118" t="s">
        <v>40</v>
      </c>
      <c r="F14" s="97"/>
      <c r="G14" s="97"/>
      <c r="H14" s="97"/>
      <c r="I14" s="97" t="s">
        <v>181</v>
      </c>
      <c r="J14" s="97" t="s">
        <v>183</v>
      </c>
      <c r="K14" s="97" t="s">
        <v>181</v>
      </c>
      <c r="L14" s="97" t="s">
        <v>182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119">
        <v>1.25</v>
      </c>
      <c r="Y14" s="41">
        <f t="shared" si="0"/>
        <v>359</v>
      </c>
    </row>
    <row r="15" spans="1:25" ht="14.25">
      <c r="A15" s="104">
        <v>8</v>
      </c>
      <c r="B15" s="128" t="s">
        <v>89</v>
      </c>
      <c r="C15" s="129" t="s">
        <v>140</v>
      </c>
      <c r="D15" s="147">
        <v>39001</v>
      </c>
      <c r="E15" s="118" t="s">
        <v>40</v>
      </c>
      <c r="F15" s="97"/>
      <c r="G15" s="97" t="s">
        <v>181</v>
      </c>
      <c r="H15" s="97" t="s">
        <v>181</v>
      </c>
      <c r="I15" s="97" t="s">
        <v>181</v>
      </c>
      <c r="J15" s="97" t="s">
        <v>184</v>
      </c>
      <c r="K15" s="97" t="s">
        <v>182</v>
      </c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119">
        <v>1.2</v>
      </c>
      <c r="Y15" s="41">
        <f t="shared" si="0"/>
        <v>312</v>
      </c>
    </row>
    <row r="16" spans="1:25" ht="14.25">
      <c r="A16" s="104">
        <v>9</v>
      </c>
      <c r="B16" s="128" t="s">
        <v>136</v>
      </c>
      <c r="C16" s="129" t="s">
        <v>137</v>
      </c>
      <c r="D16" s="147">
        <v>38826</v>
      </c>
      <c r="E16" s="118" t="s">
        <v>40</v>
      </c>
      <c r="F16" s="97"/>
      <c r="G16" s="97"/>
      <c r="H16" s="97"/>
      <c r="I16" s="97" t="s">
        <v>181</v>
      </c>
      <c r="J16" s="97" t="s">
        <v>183</v>
      </c>
      <c r="K16" s="97" t="s">
        <v>181</v>
      </c>
      <c r="L16" s="97" t="s">
        <v>181</v>
      </c>
      <c r="M16" s="97" t="s">
        <v>181</v>
      </c>
      <c r="N16" s="97" t="s">
        <v>183</v>
      </c>
      <c r="O16" s="97" t="s">
        <v>182</v>
      </c>
      <c r="P16" s="97"/>
      <c r="Q16" s="97"/>
      <c r="R16" s="97"/>
      <c r="S16" s="97"/>
      <c r="T16" s="97"/>
      <c r="U16" s="97"/>
      <c r="V16" s="97"/>
      <c r="W16" s="97"/>
      <c r="X16" s="119">
        <v>1.4</v>
      </c>
      <c r="Y16" s="41">
        <f t="shared" si="0"/>
        <v>512</v>
      </c>
    </row>
    <row r="17" spans="1:25" ht="14.25">
      <c r="A17" s="104">
        <v>10</v>
      </c>
      <c r="B17" s="128" t="s">
        <v>15</v>
      </c>
      <c r="C17" s="129" t="s">
        <v>16</v>
      </c>
      <c r="D17" s="147">
        <v>39454</v>
      </c>
      <c r="E17" s="118" t="s">
        <v>106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119" t="s">
        <v>179</v>
      </c>
      <c r="Y17" s="41"/>
    </row>
    <row r="18" spans="1:25" ht="14.25">
      <c r="A18" s="104">
        <v>11</v>
      </c>
      <c r="B18" s="128" t="s">
        <v>9</v>
      </c>
      <c r="C18" s="129" t="s">
        <v>10</v>
      </c>
      <c r="D18" s="147">
        <v>39156</v>
      </c>
      <c r="E18" s="118" t="s">
        <v>40</v>
      </c>
      <c r="F18" s="97"/>
      <c r="G18" s="97"/>
      <c r="H18" s="97"/>
      <c r="I18" s="97" t="s">
        <v>181</v>
      </c>
      <c r="J18" s="97" t="s">
        <v>181</v>
      </c>
      <c r="K18" s="97" t="s">
        <v>181</v>
      </c>
      <c r="L18" s="97" t="s">
        <v>183</v>
      </c>
      <c r="M18" s="97" t="s">
        <v>182</v>
      </c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119">
        <v>1.3</v>
      </c>
      <c r="Y18" s="41">
        <f t="shared" si="0"/>
        <v>409</v>
      </c>
    </row>
    <row r="19" spans="1:25" ht="14.25">
      <c r="A19" s="104">
        <v>12</v>
      </c>
      <c r="B19" s="128" t="s">
        <v>0</v>
      </c>
      <c r="C19" s="129" t="s">
        <v>1</v>
      </c>
      <c r="D19" s="147">
        <v>39003</v>
      </c>
      <c r="E19" s="118" t="s">
        <v>40</v>
      </c>
      <c r="F19" s="97"/>
      <c r="G19" s="97"/>
      <c r="H19" s="97"/>
      <c r="I19" s="97"/>
      <c r="J19" s="97" t="s">
        <v>181</v>
      </c>
      <c r="K19" s="97" t="s">
        <v>181</v>
      </c>
      <c r="L19" s="97" t="s">
        <v>183</v>
      </c>
      <c r="M19" s="97" t="s">
        <v>181</v>
      </c>
      <c r="N19" s="97" t="s">
        <v>184</v>
      </c>
      <c r="O19" s="97" t="s">
        <v>184</v>
      </c>
      <c r="P19" s="97" t="s">
        <v>182</v>
      </c>
      <c r="Q19" s="97"/>
      <c r="R19" s="97"/>
      <c r="S19" s="97"/>
      <c r="T19" s="97"/>
      <c r="U19" s="97"/>
      <c r="V19" s="97"/>
      <c r="W19" s="97"/>
      <c r="X19" s="119">
        <v>1.14</v>
      </c>
      <c r="Y19" s="41">
        <f t="shared" si="0"/>
        <v>257</v>
      </c>
    </row>
    <row r="20" spans="1:25" ht="14.25">
      <c r="A20" s="104">
        <v>13</v>
      </c>
      <c r="B20" s="128" t="s">
        <v>3</v>
      </c>
      <c r="C20" s="129" t="s">
        <v>4</v>
      </c>
      <c r="D20" s="147">
        <v>38728</v>
      </c>
      <c r="E20" s="118" t="s">
        <v>40</v>
      </c>
      <c r="F20" s="97"/>
      <c r="G20" s="97"/>
      <c r="H20" s="97" t="s">
        <v>181</v>
      </c>
      <c r="I20" s="97" t="s">
        <v>183</v>
      </c>
      <c r="J20" s="97" t="s">
        <v>184</v>
      </c>
      <c r="K20" s="97" t="s">
        <v>183</v>
      </c>
      <c r="L20" s="97" t="s">
        <v>182</v>
      </c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119">
        <v>1.25</v>
      </c>
      <c r="Y20" s="41">
        <f t="shared" si="0"/>
        <v>359</v>
      </c>
    </row>
    <row r="21" spans="1:25" ht="14.25">
      <c r="A21" s="104">
        <v>14</v>
      </c>
      <c r="B21" s="128" t="s">
        <v>113</v>
      </c>
      <c r="C21" s="129" t="s">
        <v>114</v>
      </c>
      <c r="D21" s="147" t="s">
        <v>115</v>
      </c>
      <c r="E21" s="118" t="s">
        <v>40</v>
      </c>
      <c r="F21" s="97"/>
      <c r="G21" s="97"/>
      <c r="H21" s="97"/>
      <c r="I21" s="97"/>
      <c r="J21" s="97"/>
      <c r="K21" s="97"/>
      <c r="L21" s="97"/>
      <c r="M21" s="97" t="s">
        <v>181</v>
      </c>
      <c r="N21" s="97" t="s">
        <v>181</v>
      </c>
      <c r="O21" s="97" t="s">
        <v>181</v>
      </c>
      <c r="P21" s="97" t="s">
        <v>181</v>
      </c>
      <c r="Q21" s="97" t="s">
        <v>181</v>
      </c>
      <c r="R21" s="97" t="s">
        <v>182</v>
      </c>
      <c r="S21" s="97"/>
      <c r="T21" s="97"/>
      <c r="U21" s="97"/>
      <c r="V21" s="97"/>
      <c r="W21" s="97"/>
      <c r="X21" s="119">
        <v>1.55</v>
      </c>
      <c r="Y21" s="41">
        <f t="shared" si="0"/>
        <v>678</v>
      </c>
    </row>
    <row r="22" spans="1:25" ht="14.25">
      <c r="A22" s="104">
        <v>15</v>
      </c>
      <c r="B22" s="128" t="s">
        <v>97</v>
      </c>
      <c r="C22" s="129" t="s">
        <v>138</v>
      </c>
      <c r="D22" s="147">
        <v>38917</v>
      </c>
      <c r="E22" s="118" t="s">
        <v>40</v>
      </c>
      <c r="F22" s="97"/>
      <c r="G22" s="97" t="s">
        <v>181</v>
      </c>
      <c r="H22" s="97" t="s">
        <v>181</v>
      </c>
      <c r="I22" s="97" t="s">
        <v>185</v>
      </c>
      <c r="J22" s="97" t="s">
        <v>182</v>
      </c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119">
        <v>1.15</v>
      </c>
      <c r="Y22" s="41">
        <f t="shared" si="0"/>
        <v>266</v>
      </c>
    </row>
    <row r="23" spans="1:25" ht="14.25">
      <c r="A23" s="104">
        <v>16</v>
      </c>
      <c r="B23" s="128" t="s">
        <v>67</v>
      </c>
      <c r="C23" s="129" t="s">
        <v>68</v>
      </c>
      <c r="D23" s="147" t="s">
        <v>69</v>
      </c>
      <c r="E23" s="118" t="s">
        <v>70</v>
      </c>
      <c r="F23" s="97"/>
      <c r="G23" s="97"/>
      <c r="H23" s="97"/>
      <c r="I23" s="97" t="s">
        <v>185</v>
      </c>
      <c r="J23" s="97" t="s">
        <v>181</v>
      </c>
      <c r="K23" s="97" t="s">
        <v>181</v>
      </c>
      <c r="L23" s="97" t="s">
        <v>181</v>
      </c>
      <c r="M23" s="97" t="s">
        <v>181</v>
      </c>
      <c r="N23" s="97" t="s">
        <v>184</v>
      </c>
      <c r="O23" s="97" t="s">
        <v>184</v>
      </c>
      <c r="P23" s="97" t="s">
        <v>182</v>
      </c>
      <c r="Q23" s="97"/>
      <c r="R23" s="97"/>
      <c r="S23" s="97"/>
      <c r="T23" s="97"/>
      <c r="U23" s="97"/>
      <c r="V23" s="97"/>
      <c r="W23" s="97"/>
      <c r="X23" s="119">
        <v>1.45</v>
      </c>
      <c r="Y23" s="41">
        <f>IF(ISBLANK(X23),"",INT(1.84523*(X23*100-75)^1.348))</f>
        <v>566</v>
      </c>
    </row>
    <row r="24" spans="1:25" ht="14.25">
      <c r="A24" s="104">
        <v>17</v>
      </c>
      <c r="B24" s="128" t="s">
        <v>59</v>
      </c>
      <c r="C24" s="129" t="s">
        <v>60</v>
      </c>
      <c r="D24" s="147">
        <v>38837</v>
      </c>
      <c r="E24" s="118" t="s">
        <v>40</v>
      </c>
      <c r="F24" s="97"/>
      <c r="G24" s="97"/>
      <c r="H24" s="97"/>
      <c r="I24" s="97"/>
      <c r="J24" s="97" t="s">
        <v>181</v>
      </c>
      <c r="K24" s="97" t="s">
        <v>181</v>
      </c>
      <c r="L24" s="97" t="s">
        <v>181</v>
      </c>
      <c r="M24" s="97" t="s">
        <v>181</v>
      </c>
      <c r="N24" s="97" t="s">
        <v>183</v>
      </c>
      <c r="O24" s="97" t="s">
        <v>181</v>
      </c>
      <c r="P24" s="97" t="s">
        <v>184</v>
      </c>
      <c r="Q24" s="97" t="s">
        <v>182</v>
      </c>
      <c r="R24" s="97"/>
      <c r="S24" s="97"/>
      <c r="T24" s="97"/>
      <c r="U24" s="97"/>
      <c r="V24" s="97"/>
      <c r="W24" s="97"/>
      <c r="X24" s="119">
        <v>1.5</v>
      </c>
      <c r="Y24" s="41">
        <f>IF(ISBLANK(X24),"",INT(1.84523*(X24*100-75)^1.348))</f>
        <v>621</v>
      </c>
    </row>
    <row r="35" spans="1:29" s="78" customFormat="1" ht="18" customHeight="1">
      <c r="A35" s="105" t="s">
        <v>105</v>
      </c>
      <c r="B35" s="74"/>
      <c r="C35" s="74"/>
      <c r="D35" s="75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7"/>
      <c r="V35" s="77"/>
      <c r="W35" s="77"/>
      <c r="X35" s="77"/>
      <c r="Y35" s="77"/>
      <c r="Z35" s="77"/>
      <c r="AA35" s="77"/>
      <c r="AB35" s="77"/>
      <c r="AC35" s="77"/>
    </row>
    <row r="36" spans="1:29" s="78" customFormat="1" ht="6.75" customHeight="1">
      <c r="A36" s="79"/>
      <c r="B36" s="74"/>
      <c r="C36" s="74"/>
      <c r="D36" s="82">
        <v>1.1574074074074073E-05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7"/>
      <c r="V36" s="77"/>
      <c r="W36" s="77"/>
      <c r="X36" s="77"/>
      <c r="Y36" s="77"/>
      <c r="Z36" s="77"/>
      <c r="AA36" s="77"/>
      <c r="AB36" s="77"/>
      <c r="AC36" s="77"/>
    </row>
    <row r="37" spans="1:14" s="6" customFormat="1" ht="12.75">
      <c r="A37" s="7" t="s">
        <v>74</v>
      </c>
      <c r="D37" s="8"/>
      <c r="E37" s="9">
        <v>43791</v>
      </c>
      <c r="H37" s="9"/>
      <c r="I37" s="9"/>
      <c r="J37" s="9"/>
      <c r="K37" s="9"/>
      <c r="L37" s="9"/>
      <c r="M37" s="9"/>
      <c r="N37" s="9"/>
    </row>
    <row r="39" spans="1:25" ht="15.75" thickBot="1">
      <c r="A39" s="108" t="s">
        <v>157</v>
      </c>
      <c r="B39" s="78"/>
      <c r="C39" s="87"/>
      <c r="D39" s="77"/>
      <c r="E39" s="87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87"/>
      <c r="Y39" s="87"/>
    </row>
    <row r="40" spans="1:25" ht="15">
      <c r="A40" s="110" t="s">
        <v>146</v>
      </c>
      <c r="B40" s="87"/>
      <c r="C40" s="87"/>
      <c r="D40" s="87"/>
      <c r="E40" s="87"/>
      <c r="F40" s="154" t="s">
        <v>151</v>
      </c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6"/>
      <c r="X40" s="87"/>
      <c r="Y40" s="87"/>
    </row>
    <row r="41" spans="1:25" ht="14.25">
      <c r="A41" s="111" t="s">
        <v>152</v>
      </c>
      <c r="B41" s="112" t="s">
        <v>77</v>
      </c>
      <c r="C41" s="113" t="s">
        <v>78</v>
      </c>
      <c r="D41" s="114" t="s">
        <v>155</v>
      </c>
      <c r="E41" s="115" t="s">
        <v>104</v>
      </c>
      <c r="F41" s="116">
        <v>1.05</v>
      </c>
      <c r="G41" s="116">
        <v>1.1</v>
      </c>
      <c r="H41" s="116">
        <v>1.15</v>
      </c>
      <c r="I41" s="116">
        <v>1.2</v>
      </c>
      <c r="J41" s="116">
        <v>1.25</v>
      </c>
      <c r="K41" s="116">
        <v>1.3</v>
      </c>
      <c r="L41" s="116">
        <v>1.35</v>
      </c>
      <c r="M41" s="116">
        <v>1.4</v>
      </c>
      <c r="N41" s="116">
        <v>1.45</v>
      </c>
      <c r="O41" s="116">
        <v>1.5</v>
      </c>
      <c r="P41" s="116">
        <v>1.55</v>
      </c>
      <c r="Q41" s="116">
        <v>1.6</v>
      </c>
      <c r="R41" s="116">
        <v>1.65</v>
      </c>
      <c r="S41" s="116"/>
      <c r="T41" s="116"/>
      <c r="U41" s="116"/>
      <c r="V41" s="116"/>
      <c r="W41" s="116"/>
      <c r="X41" s="117" t="s">
        <v>153</v>
      </c>
      <c r="Y41" s="117" t="s">
        <v>154</v>
      </c>
    </row>
    <row r="42" spans="1:25" ht="14.25">
      <c r="A42" s="104">
        <v>1</v>
      </c>
      <c r="B42" s="128" t="s">
        <v>17</v>
      </c>
      <c r="C42" s="129" t="s">
        <v>18</v>
      </c>
      <c r="D42" s="147" t="s">
        <v>19</v>
      </c>
      <c r="E42" s="118" t="s">
        <v>173</v>
      </c>
      <c r="F42" s="97"/>
      <c r="G42" s="97"/>
      <c r="H42" s="97"/>
      <c r="I42" s="97"/>
      <c r="J42" s="97"/>
      <c r="K42" s="97" t="s">
        <v>181</v>
      </c>
      <c r="L42" s="97"/>
      <c r="M42" s="97" t="s">
        <v>181</v>
      </c>
      <c r="N42" s="97" t="s">
        <v>183</v>
      </c>
      <c r="O42" s="97" t="s">
        <v>181</v>
      </c>
      <c r="P42" s="97" t="s">
        <v>183</v>
      </c>
      <c r="Q42" s="97" t="s">
        <v>184</v>
      </c>
      <c r="R42" s="97" t="s">
        <v>182</v>
      </c>
      <c r="S42" s="97"/>
      <c r="T42" s="97"/>
      <c r="U42" s="97"/>
      <c r="V42" s="97"/>
      <c r="W42" s="97"/>
      <c r="X42" s="119">
        <v>1.6</v>
      </c>
      <c r="Y42" s="41">
        <f aca="true" t="shared" si="1" ref="Y42:Y52">IF(ISBLANK(X42),"",TRUNC(0.8465*(X42*100-75)^1.42))</f>
        <v>464</v>
      </c>
    </row>
    <row r="43" spans="1:25" ht="14.25">
      <c r="A43" s="104">
        <v>2</v>
      </c>
      <c r="B43" s="128" t="s">
        <v>25</v>
      </c>
      <c r="C43" s="129" t="s">
        <v>26</v>
      </c>
      <c r="D43" s="147" t="s">
        <v>27</v>
      </c>
      <c r="E43" s="118" t="s">
        <v>173</v>
      </c>
      <c r="F43" s="97"/>
      <c r="G43" s="97"/>
      <c r="H43" s="97"/>
      <c r="I43" s="97" t="s">
        <v>181</v>
      </c>
      <c r="J43" s="97" t="s">
        <v>181</v>
      </c>
      <c r="K43" s="97" t="s">
        <v>181</v>
      </c>
      <c r="L43" s="97" t="s">
        <v>181</v>
      </c>
      <c r="M43" s="97" t="s">
        <v>181</v>
      </c>
      <c r="N43" s="97" t="s">
        <v>182</v>
      </c>
      <c r="O43" s="97"/>
      <c r="P43" s="97"/>
      <c r="Q43" s="97"/>
      <c r="R43" s="97"/>
      <c r="S43" s="97"/>
      <c r="T43" s="97"/>
      <c r="U43" s="97"/>
      <c r="V43" s="97"/>
      <c r="W43" s="97"/>
      <c r="X43" s="119">
        <v>1.4</v>
      </c>
      <c r="Y43" s="41">
        <f t="shared" si="1"/>
        <v>317</v>
      </c>
    </row>
    <row r="44" spans="1:25" ht="14.25">
      <c r="A44" s="104">
        <v>3</v>
      </c>
      <c r="B44" s="128" t="s">
        <v>22</v>
      </c>
      <c r="C44" s="129" t="s">
        <v>23</v>
      </c>
      <c r="D44" s="147" t="s">
        <v>24</v>
      </c>
      <c r="E44" s="118" t="s">
        <v>173</v>
      </c>
      <c r="F44" s="97"/>
      <c r="G44" s="97"/>
      <c r="H44" s="97"/>
      <c r="I44" s="97" t="s">
        <v>181</v>
      </c>
      <c r="J44" s="97" t="s">
        <v>181</v>
      </c>
      <c r="K44" s="97" t="s">
        <v>181</v>
      </c>
      <c r="L44" s="97" t="s">
        <v>181</v>
      </c>
      <c r="M44" s="97" t="s">
        <v>182</v>
      </c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119">
        <v>1.35</v>
      </c>
      <c r="Y44" s="41">
        <f t="shared" si="1"/>
        <v>283</v>
      </c>
    </row>
    <row r="45" spans="1:25" ht="14.25">
      <c r="A45" s="104">
        <v>4</v>
      </c>
      <c r="B45" s="128" t="s">
        <v>62</v>
      </c>
      <c r="C45" s="129" t="s">
        <v>63</v>
      </c>
      <c r="D45" s="147">
        <v>39167</v>
      </c>
      <c r="E45" s="118" t="s">
        <v>40</v>
      </c>
      <c r="F45" s="97" t="s">
        <v>181</v>
      </c>
      <c r="G45" s="97" t="s">
        <v>181</v>
      </c>
      <c r="H45" s="97" t="s">
        <v>181</v>
      </c>
      <c r="I45" s="97" t="s">
        <v>181</v>
      </c>
      <c r="J45" s="97" t="s">
        <v>181</v>
      </c>
      <c r="K45" s="97" t="s">
        <v>181</v>
      </c>
      <c r="L45" s="97" t="s">
        <v>182</v>
      </c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119">
        <v>1.3</v>
      </c>
      <c r="Y45" s="41">
        <f>IF(ISBLANK(X45),"",TRUNC(0.8465*(X45*100-75)^1.42))</f>
        <v>250</v>
      </c>
    </row>
    <row r="46" spans="1:25" ht="14.25">
      <c r="A46" s="104">
        <v>5</v>
      </c>
      <c r="B46" s="128" t="s">
        <v>122</v>
      </c>
      <c r="C46" s="129" t="s">
        <v>123</v>
      </c>
      <c r="D46" s="147" t="s">
        <v>124</v>
      </c>
      <c r="E46" s="118" t="s">
        <v>40</v>
      </c>
      <c r="F46" s="97" t="s">
        <v>181</v>
      </c>
      <c r="G46" s="97" t="s">
        <v>181</v>
      </c>
      <c r="H46" s="97" t="s">
        <v>181</v>
      </c>
      <c r="I46" s="97" t="s">
        <v>181</v>
      </c>
      <c r="J46" s="97" t="s">
        <v>183</v>
      </c>
      <c r="K46" s="97" t="s">
        <v>181</v>
      </c>
      <c r="L46" s="97" t="s">
        <v>182</v>
      </c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119">
        <v>1.3</v>
      </c>
      <c r="Y46" s="41">
        <f t="shared" si="1"/>
        <v>250</v>
      </c>
    </row>
    <row r="47" spans="1:25" ht="14.25">
      <c r="A47" s="104">
        <v>6</v>
      </c>
      <c r="B47" s="128" t="s">
        <v>125</v>
      </c>
      <c r="C47" s="129" t="s">
        <v>126</v>
      </c>
      <c r="D47" s="147" t="s">
        <v>127</v>
      </c>
      <c r="E47" s="118" t="s">
        <v>40</v>
      </c>
      <c r="F47" s="97"/>
      <c r="G47" s="97" t="s">
        <v>183</v>
      </c>
      <c r="H47" s="97" t="s">
        <v>181</v>
      </c>
      <c r="I47" s="97" t="s">
        <v>181</v>
      </c>
      <c r="J47" s="97" t="s">
        <v>181</v>
      </c>
      <c r="K47" s="97" t="s">
        <v>182</v>
      </c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119">
        <v>1.25</v>
      </c>
      <c r="Y47" s="41">
        <f>IF(ISBLANK(X47),"",TRUNC(0.8465*(X47*100-75)^1.42))</f>
        <v>218</v>
      </c>
    </row>
    <row r="48" spans="1:25" ht="14.25">
      <c r="A48" s="104">
        <v>7</v>
      </c>
      <c r="B48" s="128" t="s">
        <v>45</v>
      </c>
      <c r="C48" s="129" t="s">
        <v>44</v>
      </c>
      <c r="D48" s="147">
        <v>38853</v>
      </c>
      <c r="E48" s="118" t="s">
        <v>40</v>
      </c>
      <c r="F48" s="97"/>
      <c r="G48" s="97"/>
      <c r="H48" s="97"/>
      <c r="I48" s="97" t="s">
        <v>181</v>
      </c>
      <c r="J48" s="97" t="s">
        <v>183</v>
      </c>
      <c r="K48" s="97" t="s">
        <v>182</v>
      </c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119">
        <v>1.25</v>
      </c>
      <c r="Y48" s="41">
        <f t="shared" si="1"/>
        <v>218</v>
      </c>
    </row>
    <row r="49" spans="1:25" ht="14.25">
      <c r="A49" s="104">
        <v>7</v>
      </c>
      <c r="B49" s="128" t="s">
        <v>46</v>
      </c>
      <c r="C49" s="129" t="s">
        <v>47</v>
      </c>
      <c r="D49" s="147">
        <v>38978</v>
      </c>
      <c r="E49" s="118" t="s">
        <v>40</v>
      </c>
      <c r="F49" s="97"/>
      <c r="G49" s="97"/>
      <c r="H49" s="97"/>
      <c r="I49" s="97" t="s">
        <v>181</v>
      </c>
      <c r="J49" s="97" t="s">
        <v>183</v>
      </c>
      <c r="K49" s="97" t="s">
        <v>182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119">
        <v>1.25</v>
      </c>
      <c r="Y49" s="41">
        <f>IF(ISBLANK(X49),"",TRUNC(0.8465*(X49*100-75)^1.42))</f>
        <v>218</v>
      </c>
    </row>
    <row r="50" spans="1:25" ht="14.25">
      <c r="A50" s="104">
        <v>9</v>
      </c>
      <c r="B50" s="128" t="s">
        <v>33</v>
      </c>
      <c r="C50" s="129" t="s">
        <v>34</v>
      </c>
      <c r="D50" s="147">
        <v>39790</v>
      </c>
      <c r="E50" s="118" t="s">
        <v>40</v>
      </c>
      <c r="F50" s="97"/>
      <c r="G50" s="97" t="s">
        <v>181</v>
      </c>
      <c r="H50" s="97" t="s">
        <v>183</v>
      </c>
      <c r="I50" s="97" t="s">
        <v>183</v>
      </c>
      <c r="J50" s="97" t="s">
        <v>184</v>
      </c>
      <c r="K50" s="97" t="s">
        <v>182</v>
      </c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119">
        <v>1.25</v>
      </c>
      <c r="Y50" s="41">
        <f t="shared" si="1"/>
        <v>218</v>
      </c>
    </row>
    <row r="51" spans="1:25" ht="14.25">
      <c r="A51" s="104">
        <v>10</v>
      </c>
      <c r="B51" s="128" t="s">
        <v>30</v>
      </c>
      <c r="C51" s="129" t="s">
        <v>31</v>
      </c>
      <c r="D51" s="147">
        <v>39017</v>
      </c>
      <c r="E51" s="118" t="s">
        <v>40</v>
      </c>
      <c r="F51" s="97"/>
      <c r="G51" s="97" t="s">
        <v>181</v>
      </c>
      <c r="H51" s="97" t="s">
        <v>183</v>
      </c>
      <c r="I51" s="97" t="s">
        <v>184</v>
      </c>
      <c r="J51" s="97" t="s">
        <v>182</v>
      </c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119">
        <v>1.2</v>
      </c>
      <c r="Y51" s="41">
        <f t="shared" si="1"/>
        <v>188</v>
      </c>
    </row>
    <row r="52" spans="1:25" ht="14.25">
      <c r="A52" s="104">
        <v>11</v>
      </c>
      <c r="B52" s="128" t="s">
        <v>35</v>
      </c>
      <c r="C52" s="129" t="s">
        <v>36</v>
      </c>
      <c r="D52" s="147">
        <v>39576</v>
      </c>
      <c r="E52" s="118" t="s">
        <v>40</v>
      </c>
      <c r="F52" s="97"/>
      <c r="G52" s="97" t="s">
        <v>181</v>
      </c>
      <c r="H52" s="97" t="s">
        <v>184</v>
      </c>
      <c r="I52" s="97" t="s">
        <v>182</v>
      </c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119">
        <v>1.15</v>
      </c>
      <c r="Y52" s="41">
        <f t="shared" si="1"/>
        <v>159</v>
      </c>
    </row>
    <row r="68" spans="1:29" s="78" customFormat="1" ht="18" customHeight="1">
      <c r="A68" s="105" t="s">
        <v>105</v>
      </c>
      <c r="B68" s="74"/>
      <c r="C68" s="74"/>
      <c r="D68" s="75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7"/>
      <c r="V68" s="77"/>
      <c r="W68" s="77"/>
      <c r="X68" s="77"/>
      <c r="Y68" s="77"/>
      <c r="Z68" s="77"/>
      <c r="AA68" s="77"/>
      <c r="AB68" s="77"/>
      <c r="AC68" s="77"/>
    </row>
    <row r="69" spans="1:29" s="78" customFormat="1" ht="6.75" customHeight="1">
      <c r="A69" s="79"/>
      <c r="B69" s="74"/>
      <c r="C69" s="74"/>
      <c r="D69" s="82">
        <v>1.1574074074074073E-05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7"/>
      <c r="V69" s="77"/>
      <c r="W69" s="77"/>
      <c r="X69" s="77"/>
      <c r="Y69" s="77"/>
      <c r="Z69" s="77"/>
      <c r="AA69" s="77"/>
      <c r="AB69" s="77"/>
      <c r="AC69" s="77"/>
    </row>
    <row r="70" spans="1:14" s="6" customFormat="1" ht="12.75">
      <c r="A70" s="7" t="s">
        <v>74</v>
      </c>
      <c r="D70" s="8"/>
      <c r="E70" s="9">
        <v>43791</v>
      </c>
      <c r="H70" s="9"/>
      <c r="I70" s="9"/>
      <c r="J70" s="9"/>
      <c r="K70" s="9"/>
      <c r="L70" s="9"/>
      <c r="M70" s="9"/>
      <c r="N70" s="9"/>
    </row>
    <row r="72" spans="1:25" ht="15.75" thickBot="1">
      <c r="A72" s="108" t="s">
        <v>158</v>
      </c>
      <c r="B72" s="78"/>
      <c r="C72" s="87"/>
      <c r="D72" s="77"/>
      <c r="E72" s="87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87"/>
      <c r="Y72" s="87"/>
    </row>
    <row r="73" spans="1:25" ht="15">
      <c r="A73" s="110" t="s">
        <v>146</v>
      </c>
      <c r="B73" s="87"/>
      <c r="C73" s="87"/>
      <c r="D73" s="87"/>
      <c r="E73" s="87"/>
      <c r="F73" s="154" t="s">
        <v>151</v>
      </c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6"/>
      <c r="X73" s="87"/>
      <c r="Y73" s="87"/>
    </row>
    <row r="74" spans="1:25" ht="14.25">
      <c r="A74" s="111" t="s">
        <v>152</v>
      </c>
      <c r="B74" s="112" t="s">
        <v>77</v>
      </c>
      <c r="C74" s="113" t="s">
        <v>78</v>
      </c>
      <c r="D74" s="114" t="s">
        <v>155</v>
      </c>
      <c r="E74" s="115" t="s">
        <v>104</v>
      </c>
      <c r="F74" s="116">
        <v>1.2</v>
      </c>
      <c r="G74" s="116">
        <v>1.23</v>
      </c>
      <c r="H74" s="116">
        <v>1.26</v>
      </c>
      <c r="I74" s="116">
        <v>1.29</v>
      </c>
      <c r="J74" s="116">
        <v>1.32</v>
      </c>
      <c r="K74" s="116">
        <v>1.35</v>
      </c>
      <c r="L74" s="116">
        <v>1.38</v>
      </c>
      <c r="M74" s="116">
        <v>1.41</v>
      </c>
      <c r="N74" s="116">
        <v>1.44</v>
      </c>
      <c r="O74" s="116">
        <v>1.47</v>
      </c>
      <c r="P74" s="116">
        <v>1.5</v>
      </c>
      <c r="Q74" s="116">
        <v>1.53</v>
      </c>
      <c r="R74" s="116">
        <v>1.56</v>
      </c>
      <c r="S74" s="116">
        <v>1.6</v>
      </c>
      <c r="T74" s="116">
        <v>1.65</v>
      </c>
      <c r="U74" s="116">
        <v>1.67</v>
      </c>
      <c r="V74" s="116"/>
      <c r="W74" s="116"/>
      <c r="X74" s="117" t="s">
        <v>153</v>
      </c>
      <c r="Y74" s="117" t="s">
        <v>154</v>
      </c>
    </row>
    <row r="75" spans="1:25" ht="14.25">
      <c r="A75" s="104">
        <v>1</v>
      </c>
      <c r="B75" s="128" t="s">
        <v>53</v>
      </c>
      <c r="C75" s="129" t="s">
        <v>54</v>
      </c>
      <c r="D75" s="147" t="s">
        <v>55</v>
      </c>
      <c r="E75" s="118" t="s">
        <v>50</v>
      </c>
      <c r="F75" s="97"/>
      <c r="G75" s="97"/>
      <c r="H75" s="97"/>
      <c r="I75" s="97"/>
      <c r="J75" s="97"/>
      <c r="K75" s="97"/>
      <c r="L75" s="97"/>
      <c r="M75" s="97" t="s">
        <v>181</v>
      </c>
      <c r="N75" s="97"/>
      <c r="O75" s="97"/>
      <c r="P75" s="97" t="s">
        <v>181</v>
      </c>
      <c r="Q75" s="97" t="s">
        <v>181</v>
      </c>
      <c r="R75" s="97" t="s">
        <v>181</v>
      </c>
      <c r="S75" s="97" t="s">
        <v>181</v>
      </c>
      <c r="T75" s="97" t="s">
        <v>183</v>
      </c>
      <c r="U75" s="97" t="s">
        <v>182</v>
      </c>
      <c r="V75" s="97"/>
      <c r="W75" s="97"/>
      <c r="X75" s="119">
        <v>1.65</v>
      </c>
      <c r="Y75" s="41">
        <f aca="true" t="shared" si="2" ref="Y75:Y80">IF(ISBLANK(X75),"",INT(1.84523*(X75*100-75)^1.348))</f>
        <v>795</v>
      </c>
    </row>
    <row r="76" spans="1:25" ht="14.25">
      <c r="A76" s="104">
        <v>2</v>
      </c>
      <c r="B76" s="128" t="s">
        <v>7</v>
      </c>
      <c r="C76" s="129" t="s">
        <v>8</v>
      </c>
      <c r="D76" s="147">
        <v>38476</v>
      </c>
      <c r="E76" s="118" t="s">
        <v>40</v>
      </c>
      <c r="F76" s="97"/>
      <c r="G76" s="97"/>
      <c r="H76" s="97"/>
      <c r="I76" s="97"/>
      <c r="J76" s="97" t="s">
        <v>181</v>
      </c>
      <c r="K76" s="97"/>
      <c r="L76" s="97" t="s">
        <v>181</v>
      </c>
      <c r="M76" s="97" t="s">
        <v>181</v>
      </c>
      <c r="N76" s="97" t="s">
        <v>181</v>
      </c>
      <c r="O76" s="97" t="s">
        <v>181</v>
      </c>
      <c r="P76" s="97" t="s">
        <v>183</v>
      </c>
      <c r="Q76" s="97" t="s">
        <v>181</v>
      </c>
      <c r="R76" s="97" t="s">
        <v>182</v>
      </c>
      <c r="S76" s="97"/>
      <c r="T76" s="97"/>
      <c r="U76" s="97"/>
      <c r="V76" s="97"/>
      <c r="W76" s="97"/>
      <c r="X76" s="119">
        <v>1.53</v>
      </c>
      <c r="Y76" s="41">
        <f t="shared" si="2"/>
        <v>655</v>
      </c>
    </row>
    <row r="77" spans="1:25" ht="14.25">
      <c r="A77" s="104">
        <v>3</v>
      </c>
      <c r="B77" s="128" t="s">
        <v>119</v>
      </c>
      <c r="C77" s="129" t="s">
        <v>120</v>
      </c>
      <c r="D77" s="147" t="s">
        <v>121</v>
      </c>
      <c r="E77" s="118" t="s">
        <v>40</v>
      </c>
      <c r="F77" s="97" t="s">
        <v>181</v>
      </c>
      <c r="G77" s="97" t="s">
        <v>181</v>
      </c>
      <c r="H77" s="97" t="s">
        <v>183</v>
      </c>
      <c r="I77" s="97" t="s">
        <v>181</v>
      </c>
      <c r="J77" s="97" t="s">
        <v>181</v>
      </c>
      <c r="K77" s="97" t="s">
        <v>181</v>
      </c>
      <c r="L77" s="97" t="s">
        <v>182</v>
      </c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119">
        <v>1.35</v>
      </c>
      <c r="Y77" s="41">
        <f t="shared" si="2"/>
        <v>460</v>
      </c>
    </row>
    <row r="78" spans="1:25" ht="14.25">
      <c r="A78" s="104">
        <v>4</v>
      </c>
      <c r="B78" s="128" t="s">
        <v>110</v>
      </c>
      <c r="C78" s="129" t="s">
        <v>111</v>
      </c>
      <c r="D78" s="147" t="s">
        <v>112</v>
      </c>
      <c r="E78" s="118" t="s">
        <v>40</v>
      </c>
      <c r="F78" s="97" t="s">
        <v>183</v>
      </c>
      <c r="G78" s="97" t="s">
        <v>183</v>
      </c>
      <c r="H78" s="97" t="s">
        <v>183</v>
      </c>
      <c r="I78" s="97" t="s">
        <v>182</v>
      </c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119">
        <v>1.26</v>
      </c>
      <c r="Y78" s="41">
        <f t="shared" si="2"/>
        <v>369</v>
      </c>
    </row>
    <row r="79" spans="1:25" ht="14.25">
      <c r="A79" s="104"/>
      <c r="B79" s="128" t="s">
        <v>37</v>
      </c>
      <c r="C79" s="129" t="s">
        <v>38</v>
      </c>
      <c r="D79" s="147" t="s">
        <v>39</v>
      </c>
      <c r="E79" s="118" t="s">
        <v>40</v>
      </c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119"/>
      <c r="Y79" s="41">
        <f t="shared" si="2"/>
      </c>
    </row>
    <row r="80" spans="1:25" ht="14.25">
      <c r="A80" s="104"/>
      <c r="B80" s="128" t="s">
        <v>7</v>
      </c>
      <c r="C80" s="129" t="s">
        <v>73</v>
      </c>
      <c r="D80" s="147">
        <v>38123</v>
      </c>
      <c r="E80" s="118" t="s">
        <v>70</v>
      </c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119"/>
      <c r="Y80" s="41">
        <f t="shared" si="2"/>
      </c>
    </row>
    <row r="102" spans="1:29" s="78" customFormat="1" ht="18" customHeight="1">
      <c r="A102" s="105" t="s">
        <v>105</v>
      </c>
      <c r="B102" s="74"/>
      <c r="C102" s="74"/>
      <c r="D102" s="7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1:29" s="78" customFormat="1" ht="6.75" customHeight="1">
      <c r="A103" s="79"/>
      <c r="B103" s="74"/>
      <c r="C103" s="74"/>
      <c r="D103" s="82">
        <v>1.1574074074074073E-05</v>
      </c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1:14" s="6" customFormat="1" ht="12.75">
      <c r="A104" s="7" t="s">
        <v>74</v>
      </c>
      <c r="D104" s="8"/>
      <c r="E104" s="9">
        <v>43791</v>
      </c>
      <c r="H104" s="9"/>
      <c r="I104" s="9"/>
      <c r="J104" s="9"/>
      <c r="K104" s="9"/>
      <c r="L104" s="9"/>
      <c r="M104" s="9"/>
      <c r="N104" s="9"/>
    </row>
    <row r="106" spans="1:25" ht="15.75" thickBot="1">
      <c r="A106" s="108" t="s">
        <v>159</v>
      </c>
      <c r="B106" s="78"/>
      <c r="C106" s="87"/>
      <c r="D106" s="77"/>
      <c r="E106" s="87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87"/>
      <c r="Y106" s="87"/>
    </row>
    <row r="107" spans="1:25" ht="15">
      <c r="A107" s="110" t="s">
        <v>146</v>
      </c>
      <c r="B107" s="87"/>
      <c r="C107" s="87"/>
      <c r="D107" s="87"/>
      <c r="E107" s="87"/>
      <c r="F107" s="154" t="s">
        <v>151</v>
      </c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6"/>
      <c r="X107" s="87"/>
      <c r="Y107" s="87"/>
    </row>
    <row r="108" spans="1:25" ht="14.25">
      <c r="A108" s="111" t="s">
        <v>152</v>
      </c>
      <c r="B108" s="112" t="s">
        <v>77</v>
      </c>
      <c r="C108" s="113" t="s">
        <v>78</v>
      </c>
      <c r="D108" s="114" t="s">
        <v>155</v>
      </c>
      <c r="E108" s="115" t="s">
        <v>104</v>
      </c>
      <c r="F108" s="116">
        <v>1.35</v>
      </c>
      <c r="G108" s="116">
        <v>1.38</v>
      </c>
      <c r="H108" s="116">
        <v>1.41</v>
      </c>
      <c r="I108" s="116">
        <v>1.44</v>
      </c>
      <c r="J108" s="116">
        <v>1.47</v>
      </c>
      <c r="K108" s="116">
        <v>1.5</v>
      </c>
      <c r="L108" s="116">
        <v>1.53</v>
      </c>
      <c r="M108" s="116">
        <v>1.56</v>
      </c>
      <c r="N108" s="116">
        <v>1.59</v>
      </c>
      <c r="O108" s="116">
        <v>1.62</v>
      </c>
      <c r="P108" s="116">
        <v>1.65</v>
      </c>
      <c r="Q108" s="116">
        <v>1.7</v>
      </c>
      <c r="R108" s="116">
        <v>1.75</v>
      </c>
      <c r="S108" s="116">
        <v>1.8</v>
      </c>
      <c r="T108" s="116">
        <v>1.83</v>
      </c>
      <c r="U108" s="116"/>
      <c r="V108" s="116"/>
      <c r="W108" s="116"/>
      <c r="X108" s="117" t="s">
        <v>153</v>
      </c>
      <c r="Y108" s="117" t="s">
        <v>154</v>
      </c>
    </row>
    <row r="109" spans="1:25" ht="14.25">
      <c r="A109" s="104">
        <v>1</v>
      </c>
      <c r="B109" s="128" t="s">
        <v>28</v>
      </c>
      <c r="C109" s="129" t="s">
        <v>18</v>
      </c>
      <c r="D109" s="147" t="s">
        <v>29</v>
      </c>
      <c r="E109" s="118" t="s">
        <v>173</v>
      </c>
      <c r="F109" s="97"/>
      <c r="G109" s="97"/>
      <c r="H109" s="97"/>
      <c r="I109" s="97"/>
      <c r="J109" s="97"/>
      <c r="K109" s="97" t="s">
        <v>181</v>
      </c>
      <c r="L109" s="97" t="s">
        <v>181</v>
      </c>
      <c r="M109" s="97" t="s">
        <v>181</v>
      </c>
      <c r="N109" s="97" t="s">
        <v>181</v>
      </c>
      <c r="O109" s="97" t="s">
        <v>182</v>
      </c>
      <c r="P109" s="97"/>
      <c r="Q109" s="97"/>
      <c r="R109" s="97"/>
      <c r="S109" s="97"/>
      <c r="T109" s="97"/>
      <c r="U109" s="97"/>
      <c r="V109" s="97"/>
      <c r="W109" s="97"/>
      <c r="X109" s="119"/>
      <c r="Y109" s="41">
        <f>IF(ISBLANK(X109),"",TRUNC(0.8465*(X109*100-75)^1.42))</f>
      </c>
    </row>
    <row r="110" spans="1:25" ht="14.25">
      <c r="A110" s="104">
        <v>2</v>
      </c>
      <c r="B110" s="128" t="s">
        <v>131</v>
      </c>
      <c r="C110" s="129" t="s">
        <v>132</v>
      </c>
      <c r="D110" s="147">
        <v>38400</v>
      </c>
      <c r="E110" s="118" t="s">
        <v>40</v>
      </c>
      <c r="F110" s="97" t="s">
        <v>181</v>
      </c>
      <c r="G110" s="97" t="s">
        <v>183</v>
      </c>
      <c r="H110" s="97" t="s">
        <v>183</v>
      </c>
      <c r="I110" s="97" t="s">
        <v>183</v>
      </c>
      <c r="J110" s="97" t="s">
        <v>182</v>
      </c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119"/>
      <c r="Y110" s="41">
        <f>IF(ISBLANK(X110),"",TRUNC(0.8465*(X110*100-75)^1.42))</f>
      </c>
    </row>
    <row r="111" spans="1:25" ht="14.25">
      <c r="A111" s="104">
        <v>3</v>
      </c>
      <c r="B111" s="128" t="s">
        <v>102</v>
      </c>
      <c r="C111" s="129" t="s">
        <v>107</v>
      </c>
      <c r="D111" s="147" t="s">
        <v>108</v>
      </c>
      <c r="E111" s="118" t="s">
        <v>40</v>
      </c>
      <c r="F111" s="97"/>
      <c r="G111" s="97"/>
      <c r="H111" s="97"/>
      <c r="I111" s="97"/>
      <c r="J111" s="97"/>
      <c r="K111" s="97"/>
      <c r="L111" s="97"/>
      <c r="M111" s="97" t="s">
        <v>181</v>
      </c>
      <c r="N111" s="97" t="s">
        <v>181</v>
      </c>
      <c r="O111" s="97"/>
      <c r="P111" s="97" t="s">
        <v>181</v>
      </c>
      <c r="Q111" s="97" t="s">
        <v>181</v>
      </c>
      <c r="R111" s="97" t="s">
        <v>181</v>
      </c>
      <c r="S111" s="97" t="s">
        <v>183</v>
      </c>
      <c r="T111" s="97" t="s">
        <v>182</v>
      </c>
      <c r="U111" s="97"/>
      <c r="V111" s="97"/>
      <c r="W111" s="97"/>
      <c r="X111" s="119"/>
      <c r="Y111" s="41">
        <f>IF(ISBLANK(X111),"",TRUNC(0.8465*(X111*100-75)^1.42))</f>
      </c>
    </row>
    <row r="112" spans="1:25" ht="14.25">
      <c r="A112" s="104">
        <v>4</v>
      </c>
      <c r="B112" s="128" t="s">
        <v>129</v>
      </c>
      <c r="C112" s="129" t="s">
        <v>130</v>
      </c>
      <c r="D112" s="147">
        <v>38387</v>
      </c>
      <c r="E112" s="118" t="s">
        <v>40</v>
      </c>
      <c r="F112" s="97"/>
      <c r="G112" s="97"/>
      <c r="H112" s="97" t="s">
        <v>181</v>
      </c>
      <c r="I112" s="97"/>
      <c r="J112" s="97" t="s">
        <v>181</v>
      </c>
      <c r="K112" s="97" t="s">
        <v>181</v>
      </c>
      <c r="L112" s="97"/>
      <c r="M112" s="97" t="s">
        <v>181</v>
      </c>
      <c r="N112" s="97" t="s">
        <v>181</v>
      </c>
      <c r="O112" s="97" t="s">
        <v>182</v>
      </c>
      <c r="P112" s="97"/>
      <c r="Q112" s="97"/>
      <c r="R112" s="97"/>
      <c r="S112" s="97"/>
      <c r="T112" s="97"/>
      <c r="U112" s="97"/>
      <c r="V112" s="97"/>
      <c r="W112" s="97"/>
      <c r="X112" s="119"/>
      <c r="Y112" s="41">
        <f>IF(ISBLANK(X112),"",TRUNC(0.8465*(X112*100-75)^1.42))</f>
      </c>
    </row>
    <row r="113" spans="1:25" ht="14.25">
      <c r="A113" s="104">
        <v>5</v>
      </c>
      <c r="B113" s="128" t="s">
        <v>133</v>
      </c>
      <c r="C113" s="129" t="s">
        <v>134</v>
      </c>
      <c r="D113" s="147">
        <v>38104</v>
      </c>
      <c r="E113" s="118" t="s">
        <v>40</v>
      </c>
      <c r="F113" s="97"/>
      <c r="G113" s="97" t="s">
        <v>181</v>
      </c>
      <c r="H113" s="97"/>
      <c r="I113" s="97" t="s">
        <v>181</v>
      </c>
      <c r="J113" s="97" t="s">
        <v>181</v>
      </c>
      <c r="K113" s="97" t="s">
        <v>181</v>
      </c>
      <c r="L113" s="97" t="s">
        <v>184</v>
      </c>
      <c r="M113" s="97" t="s">
        <v>181</v>
      </c>
      <c r="N113" s="97" t="s">
        <v>184</v>
      </c>
      <c r="O113" s="97" t="s">
        <v>182</v>
      </c>
      <c r="P113" s="97"/>
      <c r="Q113" s="97"/>
      <c r="R113" s="97"/>
      <c r="S113" s="97"/>
      <c r="T113" s="97"/>
      <c r="U113" s="97"/>
      <c r="V113" s="97"/>
      <c r="W113" s="97"/>
      <c r="X113" s="119"/>
      <c r="Y113" s="41">
        <f>IF(ISBLANK(X113),"",TRUNC(0.8465*(X113*100-75)^1.42))</f>
      </c>
    </row>
  </sheetData>
  <sheetProtection/>
  <mergeCells count="4">
    <mergeCell ref="F6:W6"/>
    <mergeCell ref="F40:W40"/>
    <mergeCell ref="F73:W73"/>
    <mergeCell ref="F107:W107"/>
  </mergeCells>
  <printOptions/>
  <pageMargins left="0.7" right="0.7" top="0.75" bottom="0.75" header="0.3" footer="0.3"/>
  <pageSetup fitToHeight="0" fitToWidth="1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140625" style="4" customWidth="1"/>
    <col min="3" max="3" width="13.00390625" style="0" customWidth="1"/>
    <col min="4" max="4" width="14.7109375" style="0" customWidth="1"/>
    <col min="5" max="5" width="13.8515625" style="0" customWidth="1"/>
    <col min="6" max="6" width="9.140625" style="1" customWidth="1"/>
    <col min="7" max="7" width="8.57421875" style="85" customWidth="1"/>
    <col min="8" max="8" width="9.00390625" style="5" bestFit="1" customWidth="1"/>
  </cols>
  <sheetData>
    <row r="1" spans="1:23" s="78" customFormat="1" ht="18" customHeight="1">
      <c r="A1" s="105" t="s">
        <v>105</v>
      </c>
      <c r="B1" s="105"/>
      <c r="C1" s="74"/>
      <c r="D1" s="74"/>
      <c r="E1" s="75"/>
      <c r="F1" s="76"/>
      <c r="G1" s="76"/>
      <c r="H1" s="76"/>
      <c r="I1" s="76"/>
      <c r="J1" s="76"/>
      <c r="K1" s="76"/>
      <c r="L1" s="76"/>
      <c r="M1" s="76"/>
      <c r="N1" s="76"/>
      <c r="O1" s="77"/>
      <c r="P1" s="77"/>
      <c r="Q1" s="77"/>
      <c r="R1" s="77"/>
      <c r="S1" s="77"/>
      <c r="T1" s="77"/>
      <c r="U1" s="77"/>
      <c r="V1" s="77"/>
      <c r="W1" s="77"/>
    </row>
    <row r="2" spans="1:23" s="78" customFormat="1" ht="6.75" customHeight="1">
      <c r="A2" s="79"/>
      <c r="B2" s="79"/>
      <c r="C2" s="74"/>
      <c r="D2" s="74"/>
      <c r="E2" s="82">
        <v>1.1574074074074073E-05</v>
      </c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</row>
    <row r="3" spans="1:8" s="6" customFormat="1" ht="12.75">
      <c r="A3" s="7" t="s">
        <v>74</v>
      </c>
      <c r="B3" s="7"/>
      <c r="E3" s="8"/>
      <c r="H3" s="9">
        <v>43791</v>
      </c>
    </row>
    <row r="4" ht="9" customHeight="1"/>
    <row r="5" spans="1:8" ht="15">
      <c r="A5" s="89" t="s">
        <v>169</v>
      </c>
      <c r="B5" s="89"/>
      <c r="C5" s="78"/>
      <c r="D5" s="90"/>
      <c r="E5" s="90"/>
      <c r="F5" s="90"/>
      <c r="G5" s="90"/>
      <c r="H5" s="90"/>
    </row>
    <row r="6" spans="2:8" ht="15">
      <c r="B6" s="90">
        <v>1</v>
      </c>
      <c r="C6" s="90" t="s">
        <v>141</v>
      </c>
      <c r="D6" s="91"/>
      <c r="E6" s="92"/>
      <c r="F6" s="93"/>
      <c r="G6" s="94"/>
      <c r="H6" s="94"/>
    </row>
    <row r="7" spans="1:8" ht="14.25">
      <c r="A7" s="117" t="s">
        <v>76</v>
      </c>
      <c r="B7" s="111" t="s">
        <v>178</v>
      </c>
      <c r="C7" s="112" t="s">
        <v>77</v>
      </c>
      <c r="D7" s="113" t="s">
        <v>78</v>
      </c>
      <c r="E7" s="114" t="s">
        <v>143</v>
      </c>
      <c r="F7" s="115" t="s">
        <v>104</v>
      </c>
      <c r="G7" s="117" t="s">
        <v>144</v>
      </c>
      <c r="H7" s="117" t="s">
        <v>145</v>
      </c>
    </row>
    <row r="8" spans="1:8" ht="14.25">
      <c r="A8" s="136">
        <v>1</v>
      </c>
      <c r="B8" s="140">
        <v>155</v>
      </c>
      <c r="C8" s="2" t="s">
        <v>64</v>
      </c>
      <c r="D8" s="3" t="s">
        <v>65</v>
      </c>
      <c r="E8" s="141">
        <v>39729</v>
      </c>
      <c r="F8" s="84" t="s">
        <v>40</v>
      </c>
      <c r="G8" s="137">
        <v>0.0014748842592592591</v>
      </c>
      <c r="H8" s="138">
        <f aca="true" t="shared" si="0" ref="H8:H14">IF(ISBLANK(G8),"",INT(0.11193*(254-((G8+0.000462962962962963)/$E$2))^1.88))</f>
        <v>491</v>
      </c>
    </row>
    <row r="9" spans="1:8" ht="14.25">
      <c r="A9" s="104">
        <v>2</v>
      </c>
      <c r="B9" s="140">
        <v>88</v>
      </c>
      <c r="C9" s="2" t="s">
        <v>5</v>
      </c>
      <c r="D9" s="3" t="s">
        <v>6</v>
      </c>
      <c r="E9" s="141">
        <v>38988</v>
      </c>
      <c r="F9" s="84" t="s">
        <v>40</v>
      </c>
      <c r="G9" s="135">
        <v>0.0015716435185185184</v>
      </c>
      <c r="H9" s="138">
        <f t="shared" si="0"/>
        <v>405</v>
      </c>
    </row>
    <row r="10" spans="1:8" ht="14.25">
      <c r="A10" s="136">
        <v>3</v>
      </c>
      <c r="B10" s="140">
        <v>13</v>
      </c>
      <c r="C10" s="2" t="s">
        <v>11</v>
      </c>
      <c r="D10" s="3" t="s">
        <v>48</v>
      </c>
      <c r="E10" s="141" t="s">
        <v>49</v>
      </c>
      <c r="F10" s="84" t="s">
        <v>50</v>
      </c>
      <c r="G10" s="135">
        <v>0.0016023148148148149</v>
      </c>
      <c r="H10" s="138">
        <f t="shared" si="0"/>
        <v>380</v>
      </c>
    </row>
    <row r="11" spans="1:8" ht="14.25">
      <c r="A11" s="104">
        <v>4</v>
      </c>
      <c r="B11" s="140">
        <v>95</v>
      </c>
      <c r="C11" s="2" t="s">
        <v>89</v>
      </c>
      <c r="D11" s="3" t="s">
        <v>140</v>
      </c>
      <c r="E11" s="141">
        <v>39001</v>
      </c>
      <c r="F11" s="84" t="s">
        <v>40</v>
      </c>
      <c r="G11" s="135">
        <v>0.0016774305555555553</v>
      </c>
      <c r="H11" s="138">
        <f t="shared" si="0"/>
        <v>321</v>
      </c>
    </row>
    <row r="12" spans="1:8" ht="14.25">
      <c r="A12" s="136">
        <v>5</v>
      </c>
      <c r="B12" s="140">
        <v>135</v>
      </c>
      <c r="C12" s="2" t="s">
        <v>5</v>
      </c>
      <c r="D12" s="3" t="s">
        <v>139</v>
      </c>
      <c r="E12" s="141">
        <v>38941</v>
      </c>
      <c r="F12" s="84" t="s">
        <v>40</v>
      </c>
      <c r="G12" s="135">
        <v>0.0016783564814814814</v>
      </c>
      <c r="H12" s="138">
        <f t="shared" si="0"/>
        <v>320</v>
      </c>
    </row>
    <row r="13" spans="1:8" ht="14.25">
      <c r="A13" s="104">
        <v>6</v>
      </c>
      <c r="B13" s="140">
        <v>141</v>
      </c>
      <c r="C13" s="2" t="s">
        <v>97</v>
      </c>
      <c r="D13" s="3" t="s">
        <v>138</v>
      </c>
      <c r="E13" s="141">
        <v>38917</v>
      </c>
      <c r="F13" s="84" t="s">
        <v>40</v>
      </c>
      <c r="G13" s="135">
        <v>0.0017290509259259258</v>
      </c>
      <c r="H13" s="138">
        <f t="shared" si="0"/>
        <v>283</v>
      </c>
    </row>
    <row r="14" spans="1:8" ht="14.25">
      <c r="A14" s="136">
        <v>7</v>
      </c>
      <c r="B14" s="140">
        <v>60</v>
      </c>
      <c r="C14" s="2" t="s">
        <v>3</v>
      </c>
      <c r="D14" s="3" t="s">
        <v>4</v>
      </c>
      <c r="E14" s="141">
        <v>38728</v>
      </c>
      <c r="F14" s="84" t="s">
        <v>40</v>
      </c>
      <c r="G14" s="135">
        <v>0.001820949074074074</v>
      </c>
      <c r="H14" s="138">
        <f t="shared" si="0"/>
        <v>221</v>
      </c>
    </row>
    <row r="15" spans="2:8" ht="15">
      <c r="B15" s="90">
        <v>2</v>
      </c>
      <c r="C15" s="90" t="s">
        <v>141</v>
      </c>
      <c r="D15" s="91"/>
      <c r="E15" s="92"/>
      <c r="F15" s="93"/>
      <c r="G15" s="94"/>
      <c r="H15" s="94"/>
    </row>
    <row r="16" spans="1:8" ht="14.25">
      <c r="A16" s="117" t="s">
        <v>76</v>
      </c>
      <c r="B16" s="111" t="s">
        <v>178</v>
      </c>
      <c r="C16" s="112" t="s">
        <v>77</v>
      </c>
      <c r="D16" s="113" t="s">
        <v>78</v>
      </c>
      <c r="E16" s="114" t="s">
        <v>143</v>
      </c>
      <c r="F16" s="115" t="s">
        <v>104</v>
      </c>
      <c r="G16" s="117" t="s">
        <v>144</v>
      </c>
      <c r="H16" s="117" t="s">
        <v>145</v>
      </c>
    </row>
    <row r="17" spans="1:8" ht="14.25">
      <c r="A17" s="104">
        <v>1</v>
      </c>
      <c r="B17" s="140">
        <v>280</v>
      </c>
      <c r="C17" s="2" t="s">
        <v>113</v>
      </c>
      <c r="D17" s="3" t="s">
        <v>114</v>
      </c>
      <c r="E17" s="141" t="s">
        <v>115</v>
      </c>
      <c r="F17" s="84" t="s">
        <v>40</v>
      </c>
      <c r="G17" s="135">
        <v>0.0013494212962962963</v>
      </c>
      <c r="H17" s="138">
        <f aca="true" t="shared" si="1" ref="H17:H24">IF(ISBLANK(G17),"",INT(0.11193*(254-((G17+0.000462962962962963)/$E$2))^1.88))</f>
        <v>613</v>
      </c>
    </row>
    <row r="18" spans="1:8" ht="14.25">
      <c r="A18" s="136">
        <v>2</v>
      </c>
      <c r="B18" s="140">
        <v>11</v>
      </c>
      <c r="C18" s="2" t="s">
        <v>67</v>
      </c>
      <c r="D18" s="3" t="s">
        <v>68</v>
      </c>
      <c r="E18" s="141" t="s">
        <v>69</v>
      </c>
      <c r="F18" s="84" t="s">
        <v>70</v>
      </c>
      <c r="G18" s="135">
        <v>0.0013905092592592595</v>
      </c>
      <c r="H18" s="138">
        <f t="shared" si="1"/>
        <v>571</v>
      </c>
    </row>
    <row r="19" spans="1:8" ht="14.25">
      <c r="A19" s="104">
        <v>3</v>
      </c>
      <c r="B19" s="140">
        <v>156</v>
      </c>
      <c r="C19" s="2" t="s">
        <v>0</v>
      </c>
      <c r="D19" s="3" t="s">
        <v>1</v>
      </c>
      <c r="E19" s="141">
        <v>39003</v>
      </c>
      <c r="F19" s="84" t="s">
        <v>40</v>
      </c>
      <c r="G19" s="135">
        <v>0.0014498842592592593</v>
      </c>
      <c r="H19" s="138">
        <f t="shared" si="1"/>
        <v>514</v>
      </c>
    </row>
    <row r="20" spans="1:8" ht="14.25">
      <c r="A20" s="136">
        <v>4</v>
      </c>
      <c r="B20" s="140">
        <v>40</v>
      </c>
      <c r="C20" s="2" t="s">
        <v>11</v>
      </c>
      <c r="D20" s="3" t="s">
        <v>12</v>
      </c>
      <c r="E20" s="141">
        <v>38921</v>
      </c>
      <c r="F20" s="84" t="s">
        <v>106</v>
      </c>
      <c r="G20" s="135">
        <v>0.0014525462962962964</v>
      </c>
      <c r="H20" s="138">
        <f t="shared" si="1"/>
        <v>511</v>
      </c>
    </row>
    <row r="21" spans="1:8" ht="14.25">
      <c r="A21" s="104">
        <v>5</v>
      </c>
      <c r="B21" s="140">
        <v>119</v>
      </c>
      <c r="C21" s="2" t="s">
        <v>59</v>
      </c>
      <c r="D21" s="3" t="s">
        <v>60</v>
      </c>
      <c r="E21" s="141">
        <v>38837</v>
      </c>
      <c r="F21" s="84" t="s">
        <v>40</v>
      </c>
      <c r="G21" s="135">
        <v>0.0014570601851851854</v>
      </c>
      <c r="H21" s="138">
        <f t="shared" si="1"/>
        <v>507</v>
      </c>
    </row>
    <row r="22" spans="1:8" ht="14.25">
      <c r="A22" s="136">
        <v>6</v>
      </c>
      <c r="B22" s="140">
        <v>84</v>
      </c>
      <c r="C22" s="2" t="s">
        <v>136</v>
      </c>
      <c r="D22" s="3" t="s">
        <v>137</v>
      </c>
      <c r="E22" s="141">
        <v>38826</v>
      </c>
      <c r="F22" s="84" t="s">
        <v>40</v>
      </c>
      <c r="G22" s="135">
        <v>0.0015030092592592593</v>
      </c>
      <c r="H22" s="138">
        <f t="shared" si="1"/>
        <v>465</v>
      </c>
    </row>
    <row r="23" spans="1:8" ht="14.25">
      <c r="A23" s="104">
        <v>7</v>
      </c>
      <c r="B23" s="140">
        <v>82</v>
      </c>
      <c r="C23" s="2" t="s">
        <v>9</v>
      </c>
      <c r="D23" s="3" t="s">
        <v>10</v>
      </c>
      <c r="E23" s="141">
        <v>39156</v>
      </c>
      <c r="F23" s="84" t="s">
        <v>40</v>
      </c>
      <c r="G23" s="135">
        <v>0.0015619212962962963</v>
      </c>
      <c r="H23" s="138">
        <f t="shared" si="1"/>
        <v>414</v>
      </c>
    </row>
    <row r="24" spans="1:8" ht="14.25">
      <c r="A24" s="136">
        <v>8</v>
      </c>
      <c r="B24" s="140">
        <v>142</v>
      </c>
      <c r="C24" s="2" t="s">
        <v>56</v>
      </c>
      <c r="D24" s="3" t="s">
        <v>57</v>
      </c>
      <c r="E24" s="141">
        <v>39242</v>
      </c>
      <c r="F24" s="84" t="s">
        <v>40</v>
      </c>
      <c r="G24" s="135">
        <v>0.001721064814814815</v>
      </c>
      <c r="H24" s="138">
        <f t="shared" si="1"/>
        <v>289</v>
      </c>
    </row>
    <row r="26" spans="1:23" s="78" customFormat="1" ht="18" customHeight="1">
      <c r="A26" s="105" t="s">
        <v>105</v>
      </c>
      <c r="B26" s="105"/>
      <c r="C26" s="74"/>
      <c r="D26" s="74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7"/>
      <c r="Q26" s="77"/>
      <c r="R26" s="77"/>
      <c r="S26" s="77"/>
      <c r="T26" s="77"/>
      <c r="U26" s="77"/>
      <c r="V26" s="77"/>
      <c r="W26" s="77"/>
    </row>
    <row r="27" spans="1:23" s="78" customFormat="1" ht="6.75" customHeight="1">
      <c r="A27" s="79"/>
      <c r="B27" s="79"/>
      <c r="C27" s="74"/>
      <c r="D27" s="74"/>
      <c r="E27" s="82">
        <v>1.1574074074074073E-05</v>
      </c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77"/>
      <c r="Q27" s="77"/>
      <c r="R27" s="77"/>
      <c r="S27" s="77"/>
      <c r="T27" s="77"/>
      <c r="U27" s="77"/>
      <c r="V27" s="77"/>
      <c r="W27" s="77"/>
    </row>
    <row r="28" spans="1:8" s="6" customFormat="1" ht="12.75">
      <c r="A28" s="7" t="s">
        <v>74</v>
      </c>
      <c r="B28" s="7"/>
      <c r="E28" s="8"/>
      <c r="H28" s="9">
        <v>43791</v>
      </c>
    </row>
    <row r="29" ht="9" customHeight="1"/>
    <row r="30" spans="1:8" ht="15">
      <c r="A30" s="89" t="s">
        <v>170</v>
      </c>
      <c r="B30" s="89"/>
      <c r="C30" s="78"/>
      <c r="D30" s="90"/>
      <c r="E30" s="90"/>
      <c r="F30" s="90"/>
      <c r="G30" s="90"/>
      <c r="H30" s="90"/>
    </row>
    <row r="31" spans="1:8" ht="15">
      <c r="A31" s="90"/>
      <c r="B31" s="90"/>
      <c r="C31" s="90"/>
      <c r="D31" s="91"/>
      <c r="E31" s="92"/>
      <c r="F31" s="93"/>
      <c r="G31" s="94"/>
      <c r="H31" s="94"/>
    </row>
    <row r="32" spans="1:8" ht="14.25">
      <c r="A32" s="99" t="s">
        <v>76</v>
      </c>
      <c r="B32" s="111" t="s">
        <v>178</v>
      </c>
      <c r="C32" s="100" t="s">
        <v>77</v>
      </c>
      <c r="D32" s="101" t="s">
        <v>78</v>
      </c>
      <c r="E32" s="102" t="s">
        <v>143</v>
      </c>
      <c r="F32" s="103" t="s">
        <v>104</v>
      </c>
      <c r="G32" s="99" t="s">
        <v>144</v>
      </c>
      <c r="H32" s="117" t="s">
        <v>145</v>
      </c>
    </row>
    <row r="33" spans="1:8" ht="14.25">
      <c r="A33" s="104">
        <v>1</v>
      </c>
      <c r="B33" s="140">
        <v>381</v>
      </c>
      <c r="C33" s="2" t="s">
        <v>17</v>
      </c>
      <c r="D33" s="3" t="s">
        <v>18</v>
      </c>
      <c r="E33" s="141" t="s">
        <v>19</v>
      </c>
      <c r="F33" s="84" t="s">
        <v>173</v>
      </c>
      <c r="G33" s="135">
        <v>0.0019018518518518518</v>
      </c>
      <c r="H33" s="107">
        <f aca="true" t="shared" si="2" ref="H33:H43">IF(ISBLANK(G33),"",INT(0.08713*(305.5-((G33+0.000462962962962963)/$E$2))^1.85))</f>
        <v>446</v>
      </c>
    </row>
    <row r="34" spans="1:8" ht="14.25">
      <c r="A34" s="104">
        <v>2</v>
      </c>
      <c r="B34" s="140">
        <v>102</v>
      </c>
      <c r="C34" s="2" t="s">
        <v>46</v>
      </c>
      <c r="D34" s="3" t="s">
        <v>47</v>
      </c>
      <c r="E34" s="141">
        <v>38978</v>
      </c>
      <c r="F34" s="84" t="s">
        <v>40</v>
      </c>
      <c r="G34" s="135">
        <v>0.0019542824074074076</v>
      </c>
      <c r="H34" s="107">
        <f t="shared" si="2"/>
        <v>410</v>
      </c>
    </row>
    <row r="35" spans="1:8" ht="14.25">
      <c r="A35" s="104">
        <v>3</v>
      </c>
      <c r="B35" s="140">
        <v>328</v>
      </c>
      <c r="C35" s="2" t="s">
        <v>122</v>
      </c>
      <c r="D35" s="3" t="s">
        <v>123</v>
      </c>
      <c r="E35" s="141" t="s">
        <v>124</v>
      </c>
      <c r="F35" s="84" t="s">
        <v>40</v>
      </c>
      <c r="G35" s="135">
        <v>0.002005324074074074</v>
      </c>
      <c r="H35" s="107">
        <f t="shared" si="2"/>
        <v>376</v>
      </c>
    </row>
    <row r="36" spans="1:8" ht="14.25">
      <c r="A36" s="104">
        <v>4</v>
      </c>
      <c r="B36" s="140">
        <v>382</v>
      </c>
      <c r="C36" s="2" t="s">
        <v>22</v>
      </c>
      <c r="D36" s="3" t="s">
        <v>23</v>
      </c>
      <c r="E36" s="141" t="s">
        <v>24</v>
      </c>
      <c r="F36" s="84" t="s">
        <v>173</v>
      </c>
      <c r="G36" s="135">
        <v>0.0020121527777777776</v>
      </c>
      <c r="H36" s="107">
        <f t="shared" si="2"/>
        <v>371</v>
      </c>
    </row>
    <row r="37" spans="1:8" ht="14.25">
      <c r="A37" s="104">
        <v>5</v>
      </c>
      <c r="B37" s="140">
        <v>158</v>
      </c>
      <c r="C37" s="2" t="s">
        <v>62</v>
      </c>
      <c r="D37" s="3" t="s">
        <v>63</v>
      </c>
      <c r="E37" s="141">
        <v>39167</v>
      </c>
      <c r="F37" s="84" t="s">
        <v>40</v>
      </c>
      <c r="G37" s="135">
        <v>0.0020150462962962965</v>
      </c>
      <c r="H37" s="107">
        <f t="shared" si="2"/>
        <v>369</v>
      </c>
    </row>
    <row r="38" spans="1:8" ht="14.25">
      <c r="A38" s="104">
        <v>6</v>
      </c>
      <c r="B38" s="140">
        <v>329</v>
      </c>
      <c r="C38" s="2" t="s">
        <v>25</v>
      </c>
      <c r="D38" s="3" t="s">
        <v>26</v>
      </c>
      <c r="E38" s="141" t="s">
        <v>27</v>
      </c>
      <c r="F38" s="84" t="s">
        <v>173</v>
      </c>
      <c r="G38" s="135">
        <v>0.0020177083333333336</v>
      </c>
      <c r="H38" s="107">
        <f t="shared" si="2"/>
        <v>368</v>
      </c>
    </row>
    <row r="39" spans="1:8" ht="14.25">
      <c r="A39" s="104">
        <v>7</v>
      </c>
      <c r="B39" s="140">
        <v>140</v>
      </c>
      <c r="C39" s="2" t="s">
        <v>125</v>
      </c>
      <c r="D39" s="3" t="s">
        <v>126</v>
      </c>
      <c r="E39" s="141" t="s">
        <v>127</v>
      </c>
      <c r="F39" s="84" t="s">
        <v>40</v>
      </c>
      <c r="G39" s="135">
        <v>0.002058217592592593</v>
      </c>
      <c r="H39" s="107">
        <f t="shared" si="2"/>
        <v>342</v>
      </c>
    </row>
    <row r="40" spans="1:8" ht="14.25">
      <c r="A40" s="104">
        <v>8</v>
      </c>
      <c r="B40" s="140">
        <v>58</v>
      </c>
      <c r="C40" s="2" t="s">
        <v>45</v>
      </c>
      <c r="D40" s="3" t="s">
        <v>44</v>
      </c>
      <c r="E40" s="141">
        <v>38853</v>
      </c>
      <c r="F40" s="84" t="s">
        <v>40</v>
      </c>
      <c r="G40" s="135">
        <v>0.002101736111111111</v>
      </c>
      <c r="H40" s="107">
        <f t="shared" si="2"/>
        <v>315</v>
      </c>
    </row>
    <row r="41" spans="1:8" ht="14.25">
      <c r="A41" s="104">
        <v>9</v>
      </c>
      <c r="B41" s="140">
        <v>139</v>
      </c>
      <c r="C41" s="2" t="s">
        <v>30</v>
      </c>
      <c r="D41" s="3" t="s">
        <v>31</v>
      </c>
      <c r="E41" s="141">
        <v>39017</v>
      </c>
      <c r="F41" s="84" t="s">
        <v>40</v>
      </c>
      <c r="G41" s="135">
        <v>0.0021657407407407406</v>
      </c>
      <c r="H41" s="107">
        <f t="shared" si="2"/>
        <v>278</v>
      </c>
    </row>
    <row r="42" spans="1:8" ht="14.25">
      <c r="A42" s="104">
        <v>10</v>
      </c>
      <c r="B42" s="140">
        <v>136</v>
      </c>
      <c r="C42" s="2" t="s">
        <v>33</v>
      </c>
      <c r="D42" s="3" t="s">
        <v>34</v>
      </c>
      <c r="E42" s="141">
        <v>39790</v>
      </c>
      <c r="F42" s="84" t="s">
        <v>40</v>
      </c>
      <c r="G42" s="135">
        <v>0.0022402777777777777</v>
      </c>
      <c r="H42" s="107">
        <f t="shared" si="2"/>
        <v>237</v>
      </c>
    </row>
    <row r="43" spans="1:8" ht="14.25">
      <c r="A43" s="104">
        <v>11</v>
      </c>
      <c r="B43" s="140">
        <v>80</v>
      </c>
      <c r="C43" s="2" t="s">
        <v>35</v>
      </c>
      <c r="D43" s="3" t="s">
        <v>36</v>
      </c>
      <c r="E43" s="141">
        <v>39576</v>
      </c>
      <c r="F43" s="84" t="s">
        <v>40</v>
      </c>
      <c r="G43" s="135">
        <v>0.0023384259259259257</v>
      </c>
      <c r="H43" s="107">
        <f t="shared" si="2"/>
        <v>188</v>
      </c>
    </row>
    <row r="45" spans="1:8" ht="17.25">
      <c r="A45" s="105" t="s">
        <v>105</v>
      </c>
      <c r="B45" s="105"/>
      <c r="C45" s="74"/>
      <c r="D45" s="74"/>
      <c r="E45" s="75"/>
      <c r="F45" s="76"/>
      <c r="G45" s="76"/>
      <c r="H45" s="76"/>
    </row>
    <row r="46" spans="1:8" ht="17.25">
      <c r="A46" s="79"/>
      <c r="B46" s="79"/>
      <c r="C46" s="74"/>
      <c r="D46" s="74"/>
      <c r="E46" s="82">
        <v>1.1574074074074073E-05</v>
      </c>
      <c r="F46" s="76"/>
      <c r="G46" s="76"/>
      <c r="H46" s="76"/>
    </row>
    <row r="47" spans="1:8" ht="14.25">
      <c r="A47" s="7" t="s">
        <v>74</v>
      </c>
      <c r="B47" s="7"/>
      <c r="C47" s="6"/>
      <c r="D47" s="6"/>
      <c r="E47" s="8"/>
      <c r="F47" s="6"/>
      <c r="G47" s="6"/>
      <c r="H47" s="9">
        <v>43791</v>
      </c>
    </row>
    <row r="49" spans="1:8" ht="15">
      <c r="A49" s="89" t="s">
        <v>171</v>
      </c>
      <c r="B49" s="89"/>
      <c r="C49" s="78"/>
      <c r="D49" s="90"/>
      <c r="E49" s="90"/>
      <c r="F49" s="90"/>
      <c r="G49" s="90"/>
      <c r="H49" s="90"/>
    </row>
    <row r="50" spans="1:8" ht="15">
      <c r="A50" s="90"/>
      <c r="B50" s="90"/>
      <c r="C50" s="90"/>
      <c r="D50" s="91"/>
      <c r="E50" s="92"/>
      <c r="F50" s="93"/>
      <c r="G50" s="94"/>
      <c r="H50" s="94"/>
    </row>
    <row r="51" spans="1:8" ht="14.25">
      <c r="A51" s="99" t="s">
        <v>76</v>
      </c>
      <c r="B51" s="111" t="s">
        <v>178</v>
      </c>
      <c r="C51" s="100" t="s">
        <v>77</v>
      </c>
      <c r="D51" s="101" t="s">
        <v>78</v>
      </c>
      <c r="E51" s="102" t="s">
        <v>143</v>
      </c>
      <c r="F51" s="103" t="s">
        <v>104</v>
      </c>
      <c r="G51" s="99" t="s">
        <v>144</v>
      </c>
      <c r="H51" s="117" t="s">
        <v>145</v>
      </c>
    </row>
    <row r="52" spans="1:8" ht="14.25">
      <c r="A52" s="104">
        <v>1</v>
      </c>
      <c r="B52" s="140">
        <v>125</v>
      </c>
      <c r="C52" s="2" t="s">
        <v>7</v>
      </c>
      <c r="D52" s="3" t="s">
        <v>8</v>
      </c>
      <c r="E52" s="141">
        <v>38476</v>
      </c>
      <c r="F52" s="84" t="s">
        <v>40</v>
      </c>
      <c r="G52" s="135">
        <v>0.001787152777777778</v>
      </c>
      <c r="H52" s="106">
        <f>IF(ISBLANK(G52),"",INT(0.11193*(254-(G52/$E$2))^1.88))</f>
        <v>639</v>
      </c>
    </row>
    <row r="53" spans="1:8" ht="14.25">
      <c r="A53" s="104">
        <v>2</v>
      </c>
      <c r="B53" s="140">
        <v>272</v>
      </c>
      <c r="C53" s="2" t="s">
        <v>110</v>
      </c>
      <c r="D53" s="3" t="s">
        <v>111</v>
      </c>
      <c r="E53" s="141" t="s">
        <v>112</v>
      </c>
      <c r="F53" s="84" t="s">
        <v>40</v>
      </c>
      <c r="G53" s="135">
        <v>0.0018087962962962962</v>
      </c>
      <c r="H53" s="106">
        <f>IF(ISBLANK(G53),"",INT(0.11193*(254-(G53/$E$2))^1.88))</f>
        <v>616</v>
      </c>
    </row>
    <row r="54" spans="1:8" ht="14.25">
      <c r="A54" s="104">
        <v>3</v>
      </c>
      <c r="B54" s="140">
        <v>14</v>
      </c>
      <c r="C54" s="2" t="s">
        <v>53</v>
      </c>
      <c r="D54" s="3" t="s">
        <v>54</v>
      </c>
      <c r="E54" s="141" t="s">
        <v>55</v>
      </c>
      <c r="F54" s="84" t="s">
        <v>50</v>
      </c>
      <c r="G54" s="135">
        <v>0.0018652777777777776</v>
      </c>
      <c r="H54" s="106">
        <f>IF(ISBLANK(G54),"",INT(0.11193*(254-(G54/$E$2))^1.88))</f>
        <v>560</v>
      </c>
    </row>
    <row r="55" spans="1:8" ht="14.25">
      <c r="A55" s="104">
        <v>4</v>
      </c>
      <c r="B55" s="140">
        <v>81</v>
      </c>
      <c r="C55" s="2" t="s">
        <v>119</v>
      </c>
      <c r="D55" s="3" t="s">
        <v>120</v>
      </c>
      <c r="E55" s="141" t="s">
        <v>121</v>
      </c>
      <c r="F55" s="84" t="s">
        <v>40</v>
      </c>
      <c r="G55" s="135">
        <v>0.0021055555555555554</v>
      </c>
      <c r="H55" s="106">
        <f>IF(ISBLANK(G55),"",INT(0.11193*(254-(G55/$E$2))^1.88))</f>
        <v>348</v>
      </c>
    </row>
    <row r="58" spans="1:8" ht="15">
      <c r="A58" s="89" t="s">
        <v>172</v>
      </c>
      <c r="B58" s="89"/>
      <c r="C58" s="78"/>
      <c r="D58" s="90"/>
      <c r="E58" s="90"/>
      <c r="F58" s="90"/>
      <c r="G58" s="90"/>
      <c r="H58" s="90"/>
    </row>
    <row r="59" spans="1:8" ht="15">
      <c r="A59" s="90"/>
      <c r="B59" s="90"/>
      <c r="C59" s="90"/>
      <c r="D59" s="91"/>
      <c r="E59" s="92"/>
      <c r="F59" s="93"/>
      <c r="G59" s="94"/>
      <c r="H59" s="94"/>
    </row>
    <row r="60" spans="1:8" ht="14.25">
      <c r="A60" s="99" t="s">
        <v>76</v>
      </c>
      <c r="B60" s="111" t="s">
        <v>178</v>
      </c>
      <c r="C60" s="100" t="s">
        <v>77</v>
      </c>
      <c r="D60" s="101" t="s">
        <v>78</v>
      </c>
      <c r="E60" s="102" t="s">
        <v>143</v>
      </c>
      <c r="F60" s="103" t="s">
        <v>104</v>
      </c>
      <c r="G60" s="99" t="s">
        <v>144</v>
      </c>
      <c r="H60" s="117" t="s">
        <v>145</v>
      </c>
    </row>
    <row r="61" spans="1:8" ht="14.25">
      <c r="A61" s="104">
        <v>1</v>
      </c>
      <c r="B61" s="140">
        <v>348</v>
      </c>
      <c r="C61" s="2" t="s">
        <v>28</v>
      </c>
      <c r="D61" s="3" t="s">
        <v>18</v>
      </c>
      <c r="E61" s="141" t="s">
        <v>29</v>
      </c>
      <c r="F61" s="84" t="s">
        <v>173</v>
      </c>
      <c r="G61" s="135">
        <v>0.002316435185185185</v>
      </c>
      <c r="H61" s="107">
        <f>IF(ISBLANK(G61),"",INT(0.08713*(305.5-(G61/$E$2))^1.85))</f>
        <v>480</v>
      </c>
    </row>
    <row r="62" spans="1:8" ht="14.25">
      <c r="A62" s="104">
        <v>2</v>
      </c>
      <c r="B62" s="140">
        <v>127</v>
      </c>
      <c r="C62" s="2" t="s">
        <v>131</v>
      </c>
      <c r="D62" s="3" t="s">
        <v>132</v>
      </c>
      <c r="E62" s="141">
        <v>38400</v>
      </c>
      <c r="F62" s="84" t="s">
        <v>40</v>
      </c>
      <c r="G62" s="135">
        <v>0.0023541666666666667</v>
      </c>
      <c r="H62" s="107">
        <f>IF(ISBLANK(G62),"",INT(0.08713*(305.5-(G62/$E$2))^1.85))</f>
        <v>453</v>
      </c>
    </row>
    <row r="63" spans="1:8" ht="14.25">
      <c r="A63" s="104">
        <v>3</v>
      </c>
      <c r="B63" s="140">
        <v>128</v>
      </c>
      <c r="C63" s="2" t="s">
        <v>102</v>
      </c>
      <c r="D63" s="3" t="s">
        <v>107</v>
      </c>
      <c r="E63" s="141" t="s">
        <v>108</v>
      </c>
      <c r="F63" s="84" t="s">
        <v>40</v>
      </c>
      <c r="G63" s="135">
        <v>0.002443518518518519</v>
      </c>
      <c r="H63" s="107">
        <f>IF(ISBLANK(G63),"",INT(0.08713*(305.5-(G63/$E$2))^1.85))</f>
        <v>392</v>
      </c>
    </row>
    <row r="64" spans="1:8" ht="14.25">
      <c r="A64" s="104">
        <v>4</v>
      </c>
      <c r="B64" s="140">
        <v>304</v>
      </c>
      <c r="C64" s="2" t="s">
        <v>129</v>
      </c>
      <c r="D64" s="3" t="s">
        <v>130</v>
      </c>
      <c r="E64" s="141">
        <v>38387</v>
      </c>
      <c r="F64" s="84" t="s">
        <v>40</v>
      </c>
      <c r="G64" s="135">
        <v>0.002568287037037037</v>
      </c>
      <c r="H64" s="107">
        <f>IF(ISBLANK(G64),"",INT(0.08713*(305.5-(G64/$E$2))^1.85))</f>
        <v>313</v>
      </c>
    </row>
    <row r="65" spans="1:8" ht="14.25">
      <c r="A65" s="104">
        <v>5</v>
      </c>
      <c r="B65" s="140">
        <v>83</v>
      </c>
      <c r="C65" s="2" t="s">
        <v>133</v>
      </c>
      <c r="D65" s="3" t="s">
        <v>134</v>
      </c>
      <c r="E65" s="141">
        <v>38104</v>
      </c>
      <c r="F65" s="84" t="s">
        <v>40</v>
      </c>
      <c r="G65" s="135">
        <v>0.0026907407407407405</v>
      </c>
      <c r="H65" s="107">
        <f>IF(ISBLANK(G65),"",INT(0.08713*(305.5-(G65/$E$2))^1.85))</f>
        <v>244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ijaku</dc:creator>
  <cp:keywords/>
  <dc:description/>
  <cp:lastModifiedBy>Step</cp:lastModifiedBy>
  <cp:lastPrinted>2019-11-23T09:03:02Z</cp:lastPrinted>
  <dcterms:created xsi:type="dcterms:W3CDTF">2019-11-17T11:00:50Z</dcterms:created>
  <dcterms:modified xsi:type="dcterms:W3CDTF">2019-11-23T15:32:12Z</dcterms:modified>
  <cp:category/>
  <cp:version/>
  <cp:contentType/>
  <cp:contentStatus/>
</cp:coreProperties>
</file>