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Darbinis\"/>
    </mc:Choice>
  </mc:AlternateContent>
  <xr:revisionPtr revIDLastSave="0" documentId="8_{41D0A8BD-CEA1-4F90-B178-9E6E983CFCA0}" xr6:coauthVersionLast="36" xr6:coauthVersionMax="36" xr10:uidLastSave="{00000000-0000-0000-0000-000000000000}"/>
  <bookViews>
    <workbookView xWindow="0" yWindow="0" windowWidth="28800" windowHeight="12225" tabRatio="733"/>
  </bookViews>
  <sheets>
    <sheet name="Jaunutės" sheetId="4" r:id="rId1"/>
    <sheet name="Mergaitės" sheetId="5" r:id="rId2"/>
    <sheet name="Jaunučiai" sheetId="6" r:id="rId3"/>
    <sheet name="Berniukai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[3]startlist!$Q$30:$S$1002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m">'[1]60m bb M'!$U$9:$AK$14</definedName>
    <definedName name="rzfssm">#REF!</definedName>
    <definedName name="rzfsv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2">#REF!</definedName>
    <definedName name="rzrutm">'[1]Rut M'!$A$7:$M$34</definedName>
    <definedName name="rzrutv">'[1]Rut V'!$A$7:$M$34</definedName>
    <definedName name="rzrutvj">'[1]Rut V(6kg)'!$A$7:$M$34</definedName>
    <definedName name="rzsdfam">#REF!</definedName>
    <definedName name="rzsfam">'[1]60m bb M'!$B$9:$S$89</definedName>
    <definedName name="rzsfav">#REF!</definedName>
    <definedName name="rzsm">'[1]60m M'!$B$8:$R$89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>#REF!</definedName>
    <definedName name="uzb">[3]startlist!$E$1:$H$28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zlist">[6]List!$E$2:$L$515</definedName>
  </definedNames>
  <calcPr calcId="191029" concurrentCalc="0"/>
</workbook>
</file>

<file path=xl/calcChain.xml><?xml version="1.0" encoding="utf-8"?>
<calcChain xmlns="http://schemas.openxmlformats.org/spreadsheetml/2006/main"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F12" i="7"/>
  <c r="I12" i="7"/>
  <c r="H12" i="7"/>
  <c r="G12" i="7"/>
  <c r="J12" i="7"/>
  <c r="K11" i="7"/>
  <c r="K12" i="7"/>
  <c r="F8" i="7"/>
  <c r="I8" i="7"/>
  <c r="H8" i="7"/>
  <c r="G8" i="7"/>
  <c r="J8" i="7"/>
  <c r="K7" i="7"/>
  <c r="K8" i="7"/>
  <c r="F16" i="7"/>
  <c r="I16" i="7"/>
  <c r="H16" i="7"/>
  <c r="G16" i="7"/>
  <c r="J16" i="7"/>
  <c r="K15" i="7"/>
  <c r="K16" i="7"/>
  <c r="F10" i="7"/>
  <c r="I10" i="7"/>
  <c r="H10" i="7"/>
  <c r="G10" i="7"/>
  <c r="J10" i="7"/>
  <c r="K9" i="7"/>
  <c r="K10" i="7"/>
  <c r="F14" i="7"/>
  <c r="I14" i="7"/>
  <c r="H14" i="7"/>
  <c r="G14" i="7"/>
  <c r="J14" i="7"/>
  <c r="K13" i="7"/>
  <c r="K14" i="7"/>
  <c r="F28" i="6"/>
  <c r="G28" i="6"/>
  <c r="H28" i="6"/>
  <c r="I28" i="6"/>
  <c r="K27" i="6"/>
  <c r="K28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F24" i="6"/>
  <c r="G24" i="6"/>
  <c r="H24" i="6"/>
  <c r="I24" i="6"/>
  <c r="J24" i="6"/>
  <c r="K23" i="6"/>
  <c r="K24" i="6"/>
  <c r="F20" i="6"/>
  <c r="G20" i="6"/>
  <c r="H20" i="6"/>
  <c r="I20" i="6"/>
  <c r="J20" i="6"/>
  <c r="K19" i="6"/>
  <c r="K20" i="6"/>
  <c r="F18" i="6"/>
  <c r="G18" i="6"/>
  <c r="H18" i="6"/>
  <c r="I18" i="6"/>
  <c r="J18" i="6"/>
  <c r="K17" i="6"/>
  <c r="K18" i="6"/>
  <c r="F30" i="6"/>
  <c r="G30" i="6"/>
  <c r="H30" i="6"/>
  <c r="I30" i="6"/>
  <c r="J30" i="6"/>
  <c r="K29" i="6"/>
  <c r="K30" i="6"/>
  <c r="A29" i="6"/>
  <c r="A30" i="6"/>
  <c r="F26" i="6"/>
  <c r="G26" i="6"/>
  <c r="H26" i="6"/>
  <c r="I26" i="6"/>
  <c r="J26" i="6"/>
  <c r="K25" i="6"/>
  <c r="K26" i="6"/>
  <c r="F14" i="6"/>
  <c r="G14" i="6"/>
  <c r="H14" i="6"/>
  <c r="I14" i="6"/>
  <c r="J14" i="6"/>
  <c r="K13" i="6"/>
  <c r="K14" i="6"/>
  <c r="F10" i="6"/>
  <c r="G10" i="6"/>
  <c r="H10" i="6"/>
  <c r="I10" i="6"/>
  <c r="J10" i="6"/>
  <c r="K9" i="6"/>
  <c r="K10" i="6"/>
  <c r="F22" i="6"/>
  <c r="G22" i="6"/>
  <c r="H22" i="6"/>
  <c r="I22" i="6"/>
  <c r="J22" i="6"/>
  <c r="K21" i="6"/>
  <c r="K22" i="6"/>
  <c r="F16" i="6"/>
  <c r="G16" i="6"/>
  <c r="H16" i="6"/>
  <c r="I16" i="6"/>
  <c r="J16" i="6"/>
  <c r="K15" i="6"/>
  <c r="K16" i="6"/>
  <c r="F12" i="6"/>
  <c r="G12" i="6"/>
  <c r="H12" i="6"/>
  <c r="I12" i="6"/>
  <c r="J12" i="6"/>
  <c r="K11" i="6"/>
  <c r="K12" i="6"/>
  <c r="F18" i="5"/>
  <c r="G18" i="5"/>
  <c r="H18" i="5"/>
  <c r="I18" i="5"/>
  <c r="J18" i="5"/>
  <c r="K17" i="5"/>
  <c r="K18" i="5"/>
  <c r="F24" i="5"/>
  <c r="G24" i="5"/>
  <c r="H24" i="5"/>
  <c r="I24" i="5"/>
  <c r="J24" i="5"/>
  <c r="K23" i="5"/>
  <c r="K24" i="5"/>
  <c r="F20" i="5"/>
  <c r="G20" i="5"/>
  <c r="H20" i="5"/>
  <c r="I20" i="5"/>
  <c r="J20" i="5"/>
  <c r="K19" i="5"/>
  <c r="K20" i="5"/>
  <c r="F12" i="5"/>
  <c r="G12" i="5"/>
  <c r="H12" i="5"/>
  <c r="I12" i="5"/>
  <c r="J12" i="5"/>
  <c r="K11" i="5"/>
  <c r="K12" i="5"/>
  <c r="F28" i="5"/>
  <c r="G28" i="5"/>
  <c r="H28" i="5"/>
  <c r="I28" i="5"/>
  <c r="J28" i="5"/>
  <c r="K27" i="5"/>
  <c r="K28" i="5"/>
  <c r="F8" i="5"/>
  <c r="G8" i="5"/>
  <c r="H8" i="5"/>
  <c r="I8" i="5"/>
  <c r="J8" i="5"/>
  <c r="K7" i="5"/>
  <c r="K8" i="5"/>
  <c r="F14" i="5"/>
  <c r="G14" i="5"/>
  <c r="H14" i="5"/>
  <c r="I14" i="5"/>
  <c r="J14" i="5"/>
  <c r="K13" i="5"/>
  <c r="K14" i="5"/>
  <c r="F30" i="5"/>
  <c r="G30" i="5"/>
  <c r="H30" i="5"/>
  <c r="I30" i="5"/>
  <c r="J30" i="5"/>
  <c r="K29" i="5"/>
  <c r="K30" i="5"/>
  <c r="F22" i="5"/>
  <c r="G22" i="5"/>
  <c r="H22" i="5"/>
  <c r="I22" i="5"/>
  <c r="J22" i="5"/>
  <c r="K21" i="5"/>
  <c r="K22" i="5"/>
  <c r="F26" i="5"/>
  <c r="G26" i="5"/>
  <c r="H26" i="5"/>
  <c r="I26" i="5"/>
  <c r="J26" i="5"/>
  <c r="K25" i="5"/>
  <c r="K26" i="5"/>
  <c r="F16" i="5"/>
  <c r="G16" i="5"/>
  <c r="H16" i="5"/>
  <c r="I16" i="5"/>
  <c r="J16" i="5"/>
  <c r="K15" i="5"/>
  <c r="K1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F40" i="4"/>
  <c r="G40" i="4"/>
  <c r="H40" i="4"/>
  <c r="I40" i="4"/>
  <c r="J40" i="4"/>
  <c r="K39" i="4"/>
  <c r="K40" i="4"/>
  <c r="F10" i="4"/>
  <c r="G10" i="4"/>
  <c r="H10" i="4"/>
  <c r="I10" i="4"/>
  <c r="J10" i="4"/>
  <c r="K9" i="4"/>
  <c r="K10" i="4"/>
  <c r="F38" i="4"/>
  <c r="G38" i="4"/>
  <c r="H38" i="4"/>
  <c r="I38" i="4"/>
  <c r="J38" i="4"/>
  <c r="K37" i="4"/>
  <c r="K38" i="4"/>
  <c r="F42" i="4"/>
  <c r="G42" i="4"/>
  <c r="H42" i="4"/>
  <c r="I42" i="4"/>
  <c r="J42" i="4"/>
  <c r="K41" i="4"/>
  <c r="K42" i="4"/>
  <c r="F34" i="4"/>
  <c r="G34" i="4"/>
  <c r="H34" i="4"/>
  <c r="I34" i="4"/>
  <c r="J34" i="4"/>
  <c r="K33" i="4"/>
  <c r="K34" i="4"/>
  <c r="F16" i="4"/>
  <c r="G16" i="4"/>
  <c r="H16" i="4"/>
  <c r="I16" i="4"/>
  <c r="J16" i="4"/>
  <c r="K15" i="4"/>
  <c r="K16" i="4"/>
  <c r="F32" i="4"/>
  <c r="G32" i="4"/>
  <c r="H32" i="4"/>
  <c r="I32" i="4"/>
  <c r="J32" i="4"/>
  <c r="K31" i="4"/>
  <c r="K32" i="4"/>
  <c r="F14" i="4"/>
  <c r="G14" i="4"/>
  <c r="H14" i="4"/>
  <c r="I14" i="4"/>
  <c r="J14" i="4"/>
  <c r="K13" i="4"/>
  <c r="K14" i="4"/>
  <c r="F28" i="4"/>
  <c r="G28" i="4"/>
  <c r="H28" i="4"/>
  <c r="I28" i="4"/>
  <c r="J28" i="4"/>
  <c r="K27" i="4"/>
  <c r="K28" i="4"/>
  <c r="F36" i="4"/>
  <c r="G36" i="4"/>
  <c r="H36" i="4"/>
  <c r="I36" i="4"/>
  <c r="J36" i="4"/>
  <c r="K35" i="4"/>
  <c r="K36" i="4"/>
  <c r="F26" i="4"/>
  <c r="G26" i="4"/>
  <c r="H26" i="4"/>
  <c r="I26" i="4"/>
  <c r="J26" i="4"/>
  <c r="K25" i="4"/>
  <c r="K26" i="4"/>
  <c r="F12" i="4"/>
  <c r="G12" i="4"/>
  <c r="H12" i="4"/>
  <c r="I12" i="4"/>
  <c r="J12" i="4"/>
  <c r="K11" i="4"/>
  <c r="K12" i="4"/>
  <c r="F30" i="4"/>
  <c r="G30" i="4"/>
  <c r="H30" i="4"/>
  <c r="I30" i="4"/>
  <c r="J30" i="4"/>
  <c r="K29" i="4"/>
  <c r="K30" i="4"/>
  <c r="F18" i="4"/>
  <c r="G18" i="4"/>
  <c r="H18" i="4"/>
  <c r="I18" i="4"/>
  <c r="J18" i="4"/>
  <c r="K17" i="4"/>
  <c r="K18" i="4"/>
  <c r="F8" i="4"/>
  <c r="G8" i="4"/>
  <c r="H8" i="4"/>
  <c r="I8" i="4"/>
  <c r="J8" i="4"/>
  <c r="K7" i="4"/>
  <c r="K8" i="4"/>
  <c r="F24" i="4"/>
  <c r="G24" i="4"/>
  <c r="H24" i="4"/>
  <c r="I24" i="4"/>
  <c r="J24" i="4"/>
  <c r="K23" i="4"/>
  <c r="K24" i="4"/>
  <c r="F22" i="4"/>
  <c r="G22" i="4"/>
  <c r="H22" i="4"/>
  <c r="I22" i="4"/>
  <c r="J22" i="4"/>
  <c r="K21" i="4"/>
  <c r="K22" i="4"/>
  <c r="F20" i="4"/>
  <c r="G20" i="4"/>
  <c r="H20" i="4"/>
  <c r="I20" i="4"/>
  <c r="J20" i="4"/>
  <c r="K19" i="4"/>
  <c r="K20" i="4"/>
  <c r="F18" i="7"/>
  <c r="I18" i="7"/>
  <c r="H18" i="7"/>
  <c r="G18" i="7"/>
  <c r="J18" i="7"/>
  <c r="K17" i="7"/>
  <c r="K18" i="7"/>
  <c r="I22" i="7"/>
  <c r="H22" i="7"/>
  <c r="G22" i="7"/>
  <c r="J22" i="7"/>
  <c r="K21" i="7"/>
  <c r="K22" i="7"/>
  <c r="F20" i="7"/>
  <c r="I20" i="7"/>
  <c r="H20" i="7"/>
  <c r="G20" i="7"/>
  <c r="J20" i="7"/>
  <c r="K19" i="7"/>
  <c r="K20" i="7"/>
  <c r="F8" i="6"/>
  <c r="G8" i="6"/>
  <c r="H8" i="6"/>
  <c r="I8" i="6"/>
  <c r="J8" i="6"/>
  <c r="K7" i="6"/>
  <c r="K8" i="6"/>
  <c r="F10" i="5"/>
  <c r="G10" i="5"/>
  <c r="H10" i="5"/>
  <c r="I10" i="5"/>
  <c r="J10" i="5"/>
  <c r="K9" i="5"/>
  <c r="K10" i="5"/>
</calcChain>
</file>

<file path=xl/sharedStrings.xml><?xml version="1.0" encoding="utf-8"?>
<sst xmlns="http://schemas.openxmlformats.org/spreadsheetml/2006/main" count="299" uniqueCount="162">
  <si>
    <t>Tolis</t>
  </si>
  <si>
    <t>Kaunas, ASLAM maniežas</t>
  </si>
  <si>
    <t>Vieta</t>
  </si>
  <si>
    <t>Vardas</t>
  </si>
  <si>
    <t>Pavardė</t>
  </si>
  <si>
    <t>G.data</t>
  </si>
  <si>
    <t>60 m b.b.</t>
  </si>
  <si>
    <t>Aukštis</t>
  </si>
  <si>
    <t>Rutulys</t>
  </si>
  <si>
    <t>800 m</t>
  </si>
  <si>
    <t>Viso t.</t>
  </si>
  <si>
    <t>Treneris</t>
  </si>
  <si>
    <t>12,00-0,76-7,75</t>
  </si>
  <si>
    <t>3 kg.</t>
  </si>
  <si>
    <t>Saulė</t>
  </si>
  <si>
    <t>Rugilė</t>
  </si>
  <si>
    <t>Miklyčiūtė</t>
  </si>
  <si>
    <t>R.Sadzevičienė</t>
  </si>
  <si>
    <t>Rusnė</t>
  </si>
  <si>
    <t>Strelčiūnaitė</t>
  </si>
  <si>
    <t>2005-08-26</t>
  </si>
  <si>
    <t>Marta</t>
  </si>
  <si>
    <t xml:space="preserve">Čepulytė </t>
  </si>
  <si>
    <t>Varžybų vyriausia teisėja</t>
  </si>
  <si>
    <t>Indrė Jakubaitytė</t>
  </si>
  <si>
    <t>600 m</t>
  </si>
  <si>
    <t>11,75-0,76-7,50</t>
  </si>
  <si>
    <t>2 kg.</t>
  </si>
  <si>
    <t>Aurėja</t>
  </si>
  <si>
    <t>Beniušytė</t>
  </si>
  <si>
    <t>2006-09-05</t>
  </si>
  <si>
    <t>Sima</t>
  </si>
  <si>
    <t>Skeiverytė</t>
  </si>
  <si>
    <t>2006-04-19</t>
  </si>
  <si>
    <t>Vanesa</t>
  </si>
  <si>
    <t>Stokaitė</t>
  </si>
  <si>
    <t>Andrija</t>
  </si>
  <si>
    <t>Krupovičiūtė</t>
  </si>
  <si>
    <t>Antuanetė</t>
  </si>
  <si>
    <t>Neverauskaitė</t>
  </si>
  <si>
    <t>2007-04-06</t>
  </si>
  <si>
    <t>Kamilė</t>
  </si>
  <si>
    <t>Nikita</t>
  </si>
  <si>
    <t>Liatukaitė</t>
  </si>
  <si>
    <t>Radha</t>
  </si>
  <si>
    <t>Kučinskaitė</t>
  </si>
  <si>
    <t>Austėja</t>
  </si>
  <si>
    <t>Jesinskaitė</t>
  </si>
  <si>
    <t>2006-07-19</t>
  </si>
  <si>
    <t>Laurinčikaitė</t>
  </si>
  <si>
    <t>Luknė</t>
  </si>
  <si>
    <t>Miciulevičiūtė</t>
  </si>
  <si>
    <t>2006-</t>
  </si>
  <si>
    <t>Simona</t>
  </si>
  <si>
    <t>Stela</t>
  </si>
  <si>
    <t>Urtė</t>
  </si>
  <si>
    <t>Vesta</t>
  </si>
  <si>
    <t>1000 m</t>
  </si>
  <si>
    <t>13,00-0,84-8,25</t>
  </si>
  <si>
    <t>4 kg.</t>
  </si>
  <si>
    <t>Mykolas</t>
  </si>
  <si>
    <t>Baliukas</t>
  </si>
  <si>
    <t>Adolis</t>
  </si>
  <si>
    <t>Miciulevičius</t>
  </si>
  <si>
    <t>Nojus</t>
  </si>
  <si>
    <t>Miliauskas</t>
  </si>
  <si>
    <t>Danielius</t>
  </si>
  <si>
    <t>Jokubaitis</t>
  </si>
  <si>
    <t>Rytis</t>
  </si>
  <si>
    <t>Šimkus</t>
  </si>
  <si>
    <t>Krivcovas</t>
  </si>
  <si>
    <t>Tauras</t>
  </si>
  <si>
    <t>Kauno jaunučių lengvosios atletikos atviras daugiakovių čempionatas</t>
  </si>
  <si>
    <t>Kauno vaikų lengvosios atletikos atviras daugiakovių čempionatas</t>
  </si>
  <si>
    <t>Kaunas</t>
  </si>
  <si>
    <t>Kauno "Startas"</t>
  </si>
  <si>
    <t>N.Gedgaudiene</t>
  </si>
  <si>
    <t xml:space="preserve">Kamilė </t>
  </si>
  <si>
    <t xml:space="preserve">Aironas </t>
  </si>
  <si>
    <t xml:space="preserve">Gabija </t>
  </si>
  <si>
    <t>Mozerytè</t>
  </si>
  <si>
    <t>O.Povilioniene</t>
  </si>
  <si>
    <t>R.Ančlauskas</t>
  </si>
  <si>
    <t>I.Gricevičienė</t>
  </si>
  <si>
    <t>Titas</t>
  </si>
  <si>
    <t>Aklys</t>
  </si>
  <si>
    <t>2007-10-09</t>
  </si>
  <si>
    <t>Smiltė</t>
  </si>
  <si>
    <t>Bačkytė</t>
  </si>
  <si>
    <t>2007-04-10</t>
  </si>
  <si>
    <t>Urmanavičiūtė</t>
  </si>
  <si>
    <t>2007-09-31</t>
  </si>
  <si>
    <t>Patrikas</t>
  </si>
  <si>
    <t>Jočys</t>
  </si>
  <si>
    <t>2006-04-24</t>
  </si>
  <si>
    <t>A.Gricevičius</t>
  </si>
  <si>
    <t>A. Skujytė</t>
  </si>
  <si>
    <t>Klimavičiūtė</t>
  </si>
  <si>
    <t>2006-08-12</t>
  </si>
  <si>
    <t>Petkauskaitė</t>
  </si>
  <si>
    <t>2006-10-11</t>
  </si>
  <si>
    <t>Vėjūnė</t>
  </si>
  <si>
    <t>Džiaugštaitė</t>
  </si>
  <si>
    <t>2005-05-24</t>
  </si>
  <si>
    <t>Mantas</t>
  </si>
  <si>
    <t>Padegimas</t>
  </si>
  <si>
    <t>2006-07-10</t>
  </si>
  <si>
    <t>Selelionis</t>
  </si>
  <si>
    <t>2006-05-14</t>
  </si>
  <si>
    <t>Sadzevičiūtė</t>
  </si>
  <si>
    <t>2007-07-04</t>
  </si>
  <si>
    <t>Lantuchaitė</t>
  </si>
  <si>
    <t>2009-05-08</t>
  </si>
  <si>
    <t>Petrauskaitė</t>
  </si>
  <si>
    <t>Gvidas</t>
  </si>
  <si>
    <t>Vizbaras</t>
  </si>
  <si>
    <t>Jusas</t>
  </si>
  <si>
    <t>Sofija</t>
  </si>
  <si>
    <t>Padegimaitė</t>
  </si>
  <si>
    <t>2006-04-25</t>
  </si>
  <si>
    <t xml:space="preserve">I. Jakubaitytė </t>
  </si>
  <si>
    <t>Marmaitė</t>
  </si>
  <si>
    <t>2005-10-27</t>
  </si>
  <si>
    <t>Jurkevičius</t>
  </si>
  <si>
    <t>2008-12-08</t>
  </si>
  <si>
    <t>Kauno r. SM</t>
  </si>
  <si>
    <t>A.Starkevičius</t>
  </si>
  <si>
    <t>Ignas</t>
  </si>
  <si>
    <t>Ringys</t>
  </si>
  <si>
    <t>Greata</t>
  </si>
  <si>
    <t>Urbonavičiūtė</t>
  </si>
  <si>
    <t>Lukas</t>
  </si>
  <si>
    <t>Suslavičius</t>
  </si>
  <si>
    <t>Paulius</t>
  </si>
  <si>
    <t>Simonavičius</t>
  </si>
  <si>
    <t>2007-08-22</t>
  </si>
  <si>
    <t>I.Ivoškienė</t>
  </si>
  <si>
    <t xml:space="preserve">Miglė </t>
  </si>
  <si>
    <t>Gliaudelytė</t>
  </si>
  <si>
    <t>2005-03-05</t>
  </si>
  <si>
    <t>Elektrėnų SC</t>
  </si>
  <si>
    <t>Komanda</t>
  </si>
  <si>
    <t>Jaunutės(2005-2006)</t>
  </si>
  <si>
    <t>Mergaitės(2007 m.g. ir jaun.)</t>
  </si>
  <si>
    <t>Jaunučiai(2005-2006)</t>
  </si>
  <si>
    <t>Berniukai(2007 m.g. ir jaun.)</t>
  </si>
  <si>
    <t>Ugnė</t>
  </si>
  <si>
    <t>D.Jankauskaitė</t>
  </si>
  <si>
    <t>Grigaitytė</t>
  </si>
  <si>
    <t>Marija</t>
  </si>
  <si>
    <t>Šarkauskaitė</t>
  </si>
  <si>
    <t>Sirvidytė</t>
  </si>
  <si>
    <t>Gopalas</t>
  </si>
  <si>
    <t>Kučinskas</t>
  </si>
  <si>
    <t>Benas</t>
  </si>
  <si>
    <t>Janauskas</t>
  </si>
  <si>
    <t>Reda</t>
  </si>
  <si>
    <t>Teteriukovė</t>
  </si>
  <si>
    <t>Pakeris</t>
  </si>
  <si>
    <t>Kajus</t>
  </si>
  <si>
    <t>Levendraitis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</si>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</sst>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yyyy\-mm\-dd;@"/>
    <numFmt numFmtId="174" formatCode="m:ss.00"/>
  </numFmts>
  <fonts count="25">
    <font>
      <sz val="11"/>
      <color rgb="FF000000"/>
      <name val="Calibri"/>
    </font>
    <font>
      <sz val="11"/>
      <color indexed="8"/>
      <name val="Calibri"/>
      <family val="2"/>
      <charset val="186"/>
    </font>
    <font>
      <sz val="10"/>
      <name val="Arial"/>
      <charset val="186"/>
    </font>
    <font>
      <b/>
      <sz val="12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</font>
    <font>
      <b/>
      <sz val="10"/>
      <name val="TimesLT"/>
      <charset val="186"/>
    </font>
    <font>
      <b/>
      <sz val="9"/>
      <name val="TimesLT"/>
      <charset val="186"/>
    </font>
    <font>
      <b/>
      <i/>
      <sz val="10"/>
      <name val="TimesLT"/>
      <charset val="186"/>
    </font>
    <font>
      <sz val="10"/>
      <name val="TimesLT"/>
      <charset val="186"/>
    </font>
    <font>
      <sz val="8"/>
      <name val="TimesLT"/>
      <charset val="186"/>
    </font>
    <font>
      <u/>
      <sz val="10"/>
      <name val="TimesLT"/>
      <charset val="186"/>
    </font>
    <font>
      <b/>
      <sz val="10"/>
      <color indexed="9"/>
      <name val="TimesLT"/>
      <charset val="186"/>
    </font>
    <font>
      <i/>
      <sz val="7"/>
      <name val="TimesLT"/>
      <charset val="186"/>
    </font>
    <font>
      <sz val="10"/>
      <color indexed="9"/>
      <name val="TimesLT"/>
      <charset val="186"/>
    </font>
    <font>
      <b/>
      <sz val="11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6"/>
      <name val="TimesLT"/>
      <charset val="186"/>
    </font>
    <font>
      <b/>
      <sz val="9"/>
      <name val="Times New Roman"/>
      <family val="1"/>
      <charset val="186"/>
    </font>
    <font>
      <b/>
      <sz val="8"/>
      <name val="TimesLT"/>
      <charset val="186"/>
    </font>
    <font>
      <u/>
      <sz val="10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4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47">
    <xf numFmtId="0" fontId="0" fillId="0" borderId="0" xfId="0" applyFont="1" applyAlignment="1"/>
    <xf numFmtId="0" fontId="2" fillId="0" borderId="0" xfId="2"/>
    <xf numFmtId="0" fontId="3" fillId="0" borderId="0" xfId="2" applyFont="1" applyAlignment="1">
      <alignment horizontal="center"/>
    </xf>
    <xf numFmtId="47" fontId="4" fillId="0" borderId="0" xfId="2" applyNumberFormat="1" applyFont="1" applyFill="1" applyAlignment="1">
      <alignment horizontal="center" vertical="center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14" fontId="7" fillId="0" borderId="0" xfId="2" applyNumberFormat="1" applyFont="1" applyAlignment="1">
      <alignment horizontal="right"/>
    </xf>
    <xf numFmtId="0" fontId="8" fillId="0" borderId="1" xfId="2" applyFont="1" applyBorder="1" applyAlignment="1">
      <alignment horizontal="center"/>
    </xf>
    <xf numFmtId="0" fontId="9" fillId="0" borderId="2" xfId="2" applyFont="1" applyBorder="1" applyAlignment="1">
      <alignment horizontal="left"/>
    </xf>
    <xf numFmtId="0" fontId="9" fillId="0" borderId="3" xfId="2" applyFont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left"/>
    </xf>
    <xf numFmtId="0" fontId="10" fillId="0" borderId="6" xfId="2" applyFont="1" applyBorder="1" applyAlignment="1">
      <alignment horizontal="right"/>
    </xf>
    <xf numFmtId="0" fontId="8" fillId="0" borderId="0" xfId="2" applyFont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2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173" fontId="12" fillId="0" borderId="1" xfId="2" applyNumberFormat="1" applyFont="1" applyBorder="1" applyAlignment="1">
      <alignment horizontal="center"/>
    </xf>
    <xf numFmtId="2" fontId="13" fillId="0" borderId="1" xfId="2" applyNumberFormat="1" applyFont="1" applyBorder="1" applyAlignment="1">
      <alignment horizontal="center"/>
    </xf>
    <xf numFmtId="174" fontId="13" fillId="0" borderId="1" xfId="2" applyNumberFormat="1" applyFont="1" applyBorder="1" applyAlignment="1">
      <alignment horizontal="center"/>
    </xf>
    <xf numFmtId="0" fontId="14" fillId="0" borderId="4" xfId="2" applyFont="1" applyFill="1" applyBorder="1" applyAlignment="1">
      <alignment horizontal="center"/>
    </xf>
    <xf numFmtId="0" fontId="11" fillId="0" borderId="5" xfId="2" applyFont="1" applyBorder="1" applyAlignment="1">
      <alignment horizontal="left"/>
    </xf>
    <xf numFmtId="0" fontId="15" fillId="0" borderId="6" xfId="2" applyFont="1" applyBorder="1" applyAlignment="1">
      <alignment horizontal="right"/>
    </xf>
    <xf numFmtId="173" fontId="12" fillId="0" borderId="4" xfId="2" applyNumberFormat="1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7" fillId="0" borderId="0" xfId="3" applyFont="1" applyBorder="1"/>
    <xf numFmtId="0" fontId="18" fillId="0" borderId="0" xfId="3" applyFont="1" applyBorder="1"/>
    <xf numFmtId="0" fontId="5" fillId="0" borderId="0" xfId="5" applyFont="1"/>
    <xf numFmtId="0" fontId="19" fillId="0" borderId="0" xfId="3" applyFont="1" applyAlignment="1">
      <alignment horizontal="left" vertical="center"/>
    </xf>
    <xf numFmtId="0" fontId="6" fillId="0" borderId="0" xfId="2" applyFont="1" applyAlignment="1">
      <alignment horizontal="center"/>
    </xf>
    <xf numFmtId="0" fontId="20" fillId="0" borderId="4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21" fillId="0" borderId="4" xfId="2" applyFont="1" applyBorder="1" applyAlignment="1">
      <alignment horizontal="center" vertical="center"/>
    </xf>
    <xf numFmtId="174" fontId="4" fillId="0" borderId="0" xfId="2" applyNumberFormat="1" applyFont="1" applyFill="1" applyAlignment="1">
      <alignment horizontal="center"/>
    </xf>
    <xf numFmtId="0" fontId="2" fillId="0" borderId="0" xfId="2" applyAlignment="1">
      <alignment horizontal="right"/>
    </xf>
    <xf numFmtId="0" fontId="22" fillId="0" borderId="1" xfId="2" applyFont="1" applyBorder="1" applyAlignment="1">
      <alignment horizontal="center"/>
    </xf>
    <xf numFmtId="2" fontId="13" fillId="0" borderId="2" xfId="2" applyNumberFormat="1" applyFont="1" applyBorder="1" applyAlignment="1">
      <alignment horizontal="center"/>
    </xf>
    <xf numFmtId="174" fontId="23" fillId="0" borderId="1" xfId="2" applyNumberFormat="1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left" vertical="center"/>
    </xf>
    <xf numFmtId="0" fontId="2" fillId="0" borderId="0" xfId="2" applyAlignment="1">
      <alignment horizontal="left" vertical="center"/>
    </xf>
    <xf numFmtId="173" fontId="12" fillId="0" borderId="1" xfId="2" applyNumberFormat="1" applyFont="1" applyBorder="1" applyAlignment="1">
      <alignment horizontal="left" vertical="center"/>
    </xf>
    <xf numFmtId="173" fontId="12" fillId="0" borderId="4" xfId="2" applyNumberFormat="1" applyFont="1" applyBorder="1" applyAlignment="1">
      <alignment horizontal="left" vertical="center"/>
    </xf>
  </cellXfs>
  <cellStyles count="6">
    <cellStyle name="Įprastas 10" xfId="1"/>
    <cellStyle name="Įprastas 2" xfId="2"/>
    <cellStyle name="Įprastas 3" xfId="3"/>
    <cellStyle name="Įprastas 4" xfId="4"/>
    <cellStyle name="Normal" xfId="0" builtinId="0"/>
    <cellStyle name="Normal_2013-01-1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newest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onas.misiunas/AppData/Local/Microsoft/Windows/INetCache/Content.Outlook/RTGQB86P/Perkelti/Drasius/2018-12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ujas-rungt."/>
      <sheetName val="Naujas"/>
      <sheetName val="60bb M "/>
      <sheetName val="60bb M par.(2003)"/>
      <sheetName val="60bb V par.(2003)"/>
      <sheetName val="60bb M par.(2001)"/>
      <sheetName val="60bb V par.(2001)"/>
      <sheetName val="60 M par. (2003)"/>
      <sheetName val="60 V par.(2003)"/>
      <sheetName val=" 60 M par.(2001)"/>
      <sheetName val="60 V par.(2001)"/>
      <sheetName val="200 M par.(2003)"/>
      <sheetName val="200 V par.(2003)"/>
      <sheetName val="200 M par. (2001)"/>
      <sheetName val="200 V par.(2001)"/>
      <sheetName val="600 M par.(2003)"/>
      <sheetName val="600 V par.(2003)"/>
      <sheetName val="600 M par.(2001)"/>
      <sheetName val="600 V par.(2001)"/>
      <sheetName val="1000 M par.(2003)"/>
      <sheetName val="1000 M par.(2001)"/>
      <sheetName val="10000 V par.(2003)"/>
      <sheetName val="1000 V par.(2001)"/>
      <sheetName val="2000 M"/>
      <sheetName val="2000 V (2003)"/>
      <sheetName val="2000 V (2001)"/>
      <sheetName val="4x200 M"/>
      <sheetName val="4X200 V"/>
      <sheetName val="Aukstis M(2003)"/>
      <sheetName val="Aukštis V(2003)"/>
      <sheetName val="Aukštis M(2001)"/>
      <sheetName val="Aukstis V(2001)"/>
      <sheetName val="Tolis M(2003)"/>
      <sheetName val="Tolis V(2003)"/>
      <sheetName val="Tolis M(2001)"/>
      <sheetName val="Tolis V(2001)"/>
      <sheetName val="Rutulys M(2003)"/>
      <sheetName val="Rutulys V(2003)"/>
      <sheetName val="Rutulys M(2001)"/>
      <sheetName val="Rutulys V(2001)"/>
      <sheetName val="Trišuolis M(2003)"/>
      <sheetName val="Trišuolis V(2003)"/>
      <sheetName val="Trišuolis M(2001)"/>
      <sheetName val="Trišuolis V(200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Zeros="0" tabSelected="1" zoomScaleNormal="100" workbookViewId="0"/>
  </sheetViews>
  <sheetFormatPr defaultRowHeight="12.75"/>
  <cols>
    <col min="1" max="1" width="5.140625" style="1" customWidth="1"/>
    <col min="2" max="2" width="8.85546875" style="1" customWidth="1"/>
    <col min="3" max="3" width="13.42578125" style="1" customWidth="1"/>
    <col min="4" max="4" width="9.7109375" style="1" customWidth="1"/>
    <col min="5" max="5" width="11.5703125" style="1" bestFit="1" customWidth="1"/>
    <col min="6" max="10" width="8.28515625" style="1" customWidth="1"/>
    <col min="11" max="11" width="9.28515625" style="1" customWidth="1"/>
    <col min="12" max="12" width="9.140625" style="1"/>
    <col min="13" max="13" width="5" style="1" customWidth="1"/>
    <col min="14" max="14" width="2.5703125" style="1" customWidth="1"/>
    <col min="15" max="16384" width="9.140625" style="1"/>
  </cols>
  <sheetData>
    <row r="1" spans="1:11" ht="15.75">
      <c r="F1" s="2" t="s">
        <v>72</v>
      </c>
    </row>
    <row r="2" spans="1:11" ht="5.25" customHeight="1">
      <c r="D2" s="3">
        <v>1.1574074074074073E-5</v>
      </c>
      <c r="E2" s="3"/>
      <c r="F2" s="2"/>
    </row>
    <row r="3" spans="1:11">
      <c r="A3" s="4" t="s">
        <v>1</v>
      </c>
      <c r="F3" s="5" t="s">
        <v>142</v>
      </c>
      <c r="K3" s="6">
        <v>43880</v>
      </c>
    </row>
    <row r="4" spans="1:11" ht="6" customHeight="1"/>
    <row r="5" spans="1:11" s="11" customFormat="1">
      <c r="A5" s="7" t="s">
        <v>2</v>
      </c>
      <c r="B5" s="8" t="s">
        <v>3</v>
      </c>
      <c r="C5" s="9" t="s">
        <v>4</v>
      </c>
      <c r="D5" s="10" t="s">
        <v>5</v>
      </c>
      <c r="E5" s="10" t="s">
        <v>141</v>
      </c>
      <c r="F5" s="10" t="s">
        <v>6</v>
      </c>
      <c r="G5" s="10" t="s">
        <v>7</v>
      </c>
      <c r="H5" s="10" t="s">
        <v>8</v>
      </c>
      <c r="I5" s="10" t="s">
        <v>0</v>
      </c>
      <c r="J5" s="10" t="s">
        <v>9</v>
      </c>
      <c r="K5" s="10" t="s">
        <v>10</v>
      </c>
    </row>
    <row r="6" spans="1:11" s="15" customFormat="1" ht="13.5">
      <c r="A6" s="12"/>
      <c r="B6" s="13"/>
      <c r="C6" s="14" t="s">
        <v>11</v>
      </c>
      <c r="D6" s="12"/>
      <c r="E6" s="12"/>
      <c r="F6" s="32" t="s">
        <v>12</v>
      </c>
      <c r="G6" s="12"/>
      <c r="H6" s="12" t="s">
        <v>13</v>
      </c>
      <c r="I6" s="12"/>
      <c r="J6" s="12"/>
      <c r="K6" s="12"/>
    </row>
    <row r="7" spans="1:11">
      <c r="A7" s="16">
        <f>A6+1</f>
        <v>1</v>
      </c>
      <c r="B7" s="17" t="s">
        <v>15</v>
      </c>
      <c r="C7" s="18" t="s">
        <v>16</v>
      </c>
      <c r="D7" s="19">
        <v>38476</v>
      </c>
      <c r="E7" s="45" t="s">
        <v>75</v>
      </c>
      <c r="F7" s="20">
        <v>9.6</v>
      </c>
      <c r="G7" s="20">
        <v>1.55</v>
      </c>
      <c r="H7" s="20">
        <v>8.6999999999999993</v>
      </c>
      <c r="I7" s="20">
        <v>4.84</v>
      </c>
      <c r="J7" s="21">
        <v>1.8335648148148148E-3</v>
      </c>
      <c r="K7" s="7">
        <f>SUM(F8:J8)</f>
        <v>3019</v>
      </c>
    </row>
    <row r="8" spans="1:11" ht="12" customHeight="1">
      <c r="A8" s="22">
        <f>A7</f>
        <v>1</v>
      </c>
      <c r="B8" s="23"/>
      <c r="C8" s="24" t="s">
        <v>17</v>
      </c>
      <c r="D8" s="25"/>
      <c r="E8" s="46"/>
      <c r="F8" s="12">
        <f>IF(ISBLANK(F7),"",INT(20.0479*(17-F7)^1.835))</f>
        <v>789</v>
      </c>
      <c r="G8" s="12">
        <f>IF(ISBLANK(G7),"",INT(1.84523*(G7*100-75)^1.348))</f>
        <v>678</v>
      </c>
      <c r="H8" s="12">
        <f>IF(ISBLANK(H7),"",INT(56.0211*(H7-1.5)^1.05))</f>
        <v>445</v>
      </c>
      <c r="I8" s="12">
        <f>IF(ISBLANK(I7),"",INT(0.188807*(I7*100-210)^1.41))</f>
        <v>516</v>
      </c>
      <c r="J8" s="12">
        <f>IF(ISBLANK(J7),"",INT(0.11193*(254-(J7/$D$2))^1.88))</f>
        <v>591</v>
      </c>
      <c r="K8" s="26">
        <f>K7</f>
        <v>3019</v>
      </c>
    </row>
    <row r="9" spans="1:11">
      <c r="A9" s="16">
        <f>A8+1</f>
        <v>2</v>
      </c>
      <c r="B9" s="17" t="s">
        <v>28</v>
      </c>
      <c r="C9" s="18" t="s">
        <v>29</v>
      </c>
      <c r="D9" s="19" t="s">
        <v>30</v>
      </c>
      <c r="E9" s="45" t="s">
        <v>75</v>
      </c>
      <c r="F9" s="20">
        <v>9.4499999999999993</v>
      </c>
      <c r="G9" s="20">
        <v>1.6</v>
      </c>
      <c r="H9" s="20">
        <v>8.1199999999999992</v>
      </c>
      <c r="I9" s="20">
        <v>4.6900000000000004</v>
      </c>
      <c r="J9" s="21">
        <v>1.8842592592592594E-3</v>
      </c>
      <c r="K9" s="7">
        <f>SUM(F10:J10)</f>
        <v>2979</v>
      </c>
    </row>
    <row r="10" spans="1:11" ht="12" customHeight="1">
      <c r="A10" s="22">
        <f>A9</f>
        <v>2</v>
      </c>
      <c r="B10" s="23"/>
      <c r="C10" s="24" t="s">
        <v>83</v>
      </c>
      <c r="D10" s="25"/>
      <c r="E10" s="46"/>
      <c r="F10" s="12">
        <f>IF(ISBLANK(F9),"",INT(20.0479*(17-F9)^1.835))</f>
        <v>818</v>
      </c>
      <c r="G10" s="12">
        <f>IF(ISBLANK(G9),"",INT(1.84523*(G9*100-75)^1.348))</f>
        <v>736</v>
      </c>
      <c r="H10" s="12">
        <f>IF(ISBLANK(H9),"",INT(56.0211*(H9-1.5)^1.05))</f>
        <v>407</v>
      </c>
      <c r="I10" s="12">
        <f>IF(ISBLANK(I9),"",INT(0.188807*(I9*100-210)^1.41))</f>
        <v>477</v>
      </c>
      <c r="J10" s="12">
        <f>IF(ISBLANK(J9),"",INT(0.11193*(254-(J9/$D$2))^1.88))</f>
        <v>541</v>
      </c>
      <c r="K10" s="26">
        <f>K9</f>
        <v>2979</v>
      </c>
    </row>
    <row r="11" spans="1:11">
      <c r="A11" s="16">
        <f>A10+1</f>
        <v>3</v>
      </c>
      <c r="B11" s="17" t="s">
        <v>129</v>
      </c>
      <c r="C11" s="18" t="s">
        <v>130</v>
      </c>
      <c r="D11" s="19">
        <v>38919</v>
      </c>
      <c r="E11" s="45" t="s">
        <v>125</v>
      </c>
      <c r="F11" s="20">
        <v>10.220000000000001</v>
      </c>
      <c r="G11" s="20">
        <v>1.4</v>
      </c>
      <c r="H11" s="20">
        <v>9.26</v>
      </c>
      <c r="I11" s="20">
        <v>4.4800000000000004</v>
      </c>
      <c r="J11" s="21">
        <v>2.0298611111111112E-3</v>
      </c>
      <c r="K11" s="7">
        <f>SUM(F12:J12)</f>
        <v>2497</v>
      </c>
    </row>
    <row r="12" spans="1:11" ht="12" customHeight="1">
      <c r="A12" s="22">
        <f>A11</f>
        <v>3</v>
      </c>
      <c r="B12" s="23"/>
      <c r="C12" s="24" t="s">
        <v>126</v>
      </c>
      <c r="D12" s="25"/>
      <c r="E12" s="46"/>
      <c r="F12" s="12">
        <f>IF(ISBLANK(F11),"",INT(20.0479*(17-F11)^1.835))</f>
        <v>672</v>
      </c>
      <c r="G12" s="12">
        <f>IF(ISBLANK(G11),"",INT(1.84523*(G11*100-75)^1.348))</f>
        <v>512</v>
      </c>
      <c r="H12" s="12">
        <f>IF(ISBLANK(H11),"",INT(56.0211*(H11-1.5)^1.05))</f>
        <v>481</v>
      </c>
      <c r="I12" s="12">
        <f>IF(ISBLANK(I11),"",INT(0.188807*(I11*100-210)^1.41))</f>
        <v>423</v>
      </c>
      <c r="J12" s="12">
        <f>IF(ISBLANK(J11),"",INT(0.11193*(254-(J11/$D$2))^1.88))</f>
        <v>409</v>
      </c>
      <c r="K12" s="26">
        <f>K11</f>
        <v>2497</v>
      </c>
    </row>
    <row r="13" spans="1:11">
      <c r="A13" s="16">
        <f>A12+1</f>
        <v>4</v>
      </c>
      <c r="B13" s="17" t="s">
        <v>36</v>
      </c>
      <c r="C13" s="18" t="s">
        <v>37</v>
      </c>
      <c r="D13" s="19">
        <v>39003</v>
      </c>
      <c r="E13" s="45" t="s">
        <v>75</v>
      </c>
      <c r="F13" s="20">
        <v>10.49</v>
      </c>
      <c r="G13" s="20">
        <v>1.45</v>
      </c>
      <c r="H13" s="20">
        <v>7.03</v>
      </c>
      <c r="I13" s="20">
        <v>4.45</v>
      </c>
      <c r="J13" s="21">
        <v>2.0197916666666667E-3</v>
      </c>
      <c r="K13" s="7">
        <f>SUM(F14:J14)</f>
        <v>2360</v>
      </c>
    </row>
    <row r="14" spans="1:11" ht="12" customHeight="1">
      <c r="A14" s="22">
        <f>A13</f>
        <v>4</v>
      </c>
      <c r="B14" s="23"/>
      <c r="C14" s="24" t="s">
        <v>17</v>
      </c>
      <c r="D14" s="25"/>
      <c r="E14" s="46"/>
      <c r="F14" s="12">
        <f>IF(ISBLANK(F13),"",INT(20.0479*(17-F13)^1.835))</f>
        <v>623</v>
      </c>
      <c r="G14" s="12">
        <f>IF(ISBLANK(G13),"",INT(1.84523*(G13*100-75)^1.348))</f>
        <v>566</v>
      </c>
      <c r="H14" s="12">
        <f>IF(ISBLANK(H13),"",INT(56.0211*(H13-1.5)^1.05))</f>
        <v>337</v>
      </c>
      <c r="I14" s="12">
        <f>IF(ISBLANK(I13),"",INT(0.188807*(I13*100-210)^1.41))</f>
        <v>416</v>
      </c>
      <c r="J14" s="12">
        <f>IF(ISBLANK(J13),"",INT(0.11193*(254-(J13/$D$2))^1.88))</f>
        <v>418</v>
      </c>
      <c r="K14" s="26">
        <f>K13</f>
        <v>2360</v>
      </c>
    </row>
    <row r="15" spans="1:11">
      <c r="A15" s="16">
        <f>A14+1</f>
        <v>5</v>
      </c>
      <c r="B15" s="17" t="s">
        <v>31</v>
      </c>
      <c r="C15" s="18" t="s">
        <v>32</v>
      </c>
      <c r="D15" s="19" t="s">
        <v>33</v>
      </c>
      <c r="E15" s="45" t="s">
        <v>75</v>
      </c>
      <c r="F15" s="20">
        <v>10.17</v>
      </c>
      <c r="G15" s="20">
        <v>1.35</v>
      </c>
      <c r="H15" s="20">
        <v>6.05</v>
      </c>
      <c r="I15" s="20">
        <v>4.5</v>
      </c>
      <c r="J15" s="21">
        <v>2.0383101851851851E-3</v>
      </c>
      <c r="K15" s="7">
        <f>SUM(F16:J16)</f>
        <v>2245</v>
      </c>
    </row>
    <row r="16" spans="1:11" ht="12" customHeight="1">
      <c r="A16" s="22">
        <f>A15</f>
        <v>5</v>
      </c>
      <c r="B16" s="23"/>
      <c r="C16" s="24" t="s">
        <v>96</v>
      </c>
      <c r="D16" s="25"/>
      <c r="E16" s="46"/>
      <c r="F16" s="12">
        <f>IF(ISBLANK(F15),"",INT(20.0479*(17-F15)^1.835))</f>
        <v>681</v>
      </c>
      <c r="G16" s="12">
        <f>IF(ISBLANK(G15),"",INT(1.84523*(G15*100-75)^1.348))</f>
        <v>460</v>
      </c>
      <c r="H16" s="12">
        <f>IF(ISBLANK(H15),"",INT(56.0211*(H15-1.5)^1.05))</f>
        <v>274</v>
      </c>
      <c r="I16" s="12">
        <f>IF(ISBLANK(I15),"",INT(0.188807*(I15*100-210)^1.41))</f>
        <v>428</v>
      </c>
      <c r="J16" s="12">
        <f>IF(ISBLANK(J15),"",INT(0.11193*(254-(J15/$D$2))^1.88))</f>
        <v>402</v>
      </c>
      <c r="K16" s="26">
        <f>K15</f>
        <v>2245</v>
      </c>
    </row>
    <row r="17" spans="1:11">
      <c r="A17" s="16">
        <f>A16+1</f>
        <v>6</v>
      </c>
      <c r="B17" s="17" t="s">
        <v>79</v>
      </c>
      <c r="C17" s="18" t="s">
        <v>80</v>
      </c>
      <c r="D17" s="19">
        <v>38892</v>
      </c>
      <c r="E17" s="45" t="s">
        <v>75</v>
      </c>
      <c r="F17" s="20">
        <v>10.130000000000001</v>
      </c>
      <c r="G17" s="20">
        <v>1.45</v>
      </c>
      <c r="H17" s="20">
        <v>7.05</v>
      </c>
      <c r="I17" s="20">
        <v>4.07</v>
      </c>
      <c r="J17" s="21">
        <v>2.4188657407407405E-3</v>
      </c>
      <c r="K17" s="7">
        <f>SUM(F18:J18)</f>
        <v>2059</v>
      </c>
    </row>
    <row r="18" spans="1:11" ht="12" customHeight="1">
      <c r="A18" s="22">
        <f>A17</f>
        <v>6</v>
      </c>
      <c r="B18" s="23"/>
      <c r="C18" s="24" t="s">
        <v>81</v>
      </c>
      <c r="D18" s="25"/>
      <c r="E18" s="46"/>
      <c r="F18" s="12">
        <f>IF(ISBLANK(F17),"",INT(20.0479*(17-F17)^1.835))</f>
        <v>688</v>
      </c>
      <c r="G18" s="12">
        <f>IF(ISBLANK(G17),"",INT(1.84523*(G17*100-75)^1.348))</f>
        <v>566</v>
      </c>
      <c r="H18" s="12">
        <f>IF(ISBLANK(H17),"",INT(56.0211*(H17-1.5)^1.05))</f>
        <v>338</v>
      </c>
      <c r="I18" s="12">
        <f>IF(ISBLANK(I17),"",INT(0.188807*(I17*100-210)^1.41))</f>
        <v>324</v>
      </c>
      <c r="J18" s="12">
        <f>IF(ISBLANK(J17),"",INT(0.11193*(254-(J17/$D$2))^1.88))</f>
        <v>143</v>
      </c>
      <c r="K18" s="26">
        <f>K17</f>
        <v>2059</v>
      </c>
    </row>
    <row r="19" spans="1:11">
      <c r="A19" s="16">
        <f>A18+1</f>
        <v>7</v>
      </c>
      <c r="B19" s="17" t="s">
        <v>137</v>
      </c>
      <c r="C19" s="18" t="s">
        <v>138</v>
      </c>
      <c r="D19" s="19" t="s">
        <v>139</v>
      </c>
      <c r="E19" s="45" t="s">
        <v>140</v>
      </c>
      <c r="F19" s="20">
        <v>10.92</v>
      </c>
      <c r="G19" s="20">
        <v>1.5</v>
      </c>
      <c r="H19" s="20">
        <v>7.56</v>
      </c>
      <c r="I19" s="20">
        <v>4.34</v>
      </c>
      <c r="J19" s="21">
        <v>2.5884259259259259E-3</v>
      </c>
      <c r="K19" s="7">
        <f>SUM(F20:J20)</f>
        <v>1998</v>
      </c>
    </row>
    <row r="20" spans="1:11" ht="12" customHeight="1">
      <c r="A20" s="22">
        <f>A19</f>
        <v>7</v>
      </c>
      <c r="B20" s="23"/>
      <c r="C20" s="24" t="s">
        <v>136</v>
      </c>
      <c r="D20" s="25"/>
      <c r="E20" s="46"/>
      <c r="F20" s="12">
        <f>IF(ISBLANK(F19),"",INT(20.0479*(17-F19)^1.835))</f>
        <v>550</v>
      </c>
      <c r="G20" s="12">
        <f>IF(ISBLANK(G19),"",INT(1.84523*(G19*100-75)^1.348))</f>
        <v>621</v>
      </c>
      <c r="H20" s="12">
        <f>IF(ISBLANK(H19),"",INT(56.0211*(H19-1.5)^1.05))</f>
        <v>371</v>
      </c>
      <c r="I20" s="12">
        <f>IF(ISBLANK(I19),"",INT(0.188807*(I19*100-210)^1.41))</f>
        <v>388</v>
      </c>
      <c r="J20" s="12">
        <f>IF(ISBLANK(J19),"",INT(0.11193*(254-(J19/$D$2))^1.88))</f>
        <v>68</v>
      </c>
      <c r="K20" s="26">
        <f>K19</f>
        <v>1998</v>
      </c>
    </row>
    <row r="21" spans="1:11">
      <c r="A21" s="16">
        <f>A20+1</f>
        <v>8</v>
      </c>
      <c r="B21" s="17" t="s">
        <v>101</v>
      </c>
      <c r="C21" s="18" t="s">
        <v>102</v>
      </c>
      <c r="D21" s="19" t="s">
        <v>103</v>
      </c>
      <c r="E21" s="45" t="s">
        <v>75</v>
      </c>
      <c r="F21" s="20">
        <v>11.16</v>
      </c>
      <c r="G21" s="20">
        <v>1.25</v>
      </c>
      <c r="H21" s="20">
        <v>6.57</v>
      </c>
      <c r="I21" s="20">
        <v>3.95</v>
      </c>
      <c r="J21" s="21">
        <v>1.9587962962962966E-3</v>
      </c>
      <c r="K21" s="7">
        <f>SUM(F22:J22)</f>
        <v>1946</v>
      </c>
    </row>
    <row r="22" spans="1:11" ht="12" customHeight="1">
      <c r="A22" s="22">
        <f>A21</f>
        <v>8</v>
      </c>
      <c r="B22" s="23"/>
      <c r="C22" s="24" t="s">
        <v>96</v>
      </c>
      <c r="D22" s="25"/>
      <c r="E22" s="46"/>
      <c r="F22" s="12">
        <f>IF(ISBLANK(F21),"",INT(20.0479*(17-F21)^1.835))</f>
        <v>511</v>
      </c>
      <c r="G22" s="12">
        <f>IF(ISBLANK(G21),"",INT(1.84523*(G21*100-75)^1.348))</f>
        <v>359</v>
      </c>
      <c r="H22" s="12">
        <f>IF(ISBLANK(H21),"",INT(56.0211*(H21-1.5)^1.05))</f>
        <v>308</v>
      </c>
      <c r="I22" s="12">
        <f>IF(ISBLANK(I21),"",INT(0.188807*(I21*100-210)^1.41))</f>
        <v>296</v>
      </c>
      <c r="J22" s="12">
        <f>IF(ISBLANK(J21),"",INT(0.11193*(254-(J21/$D$2))^1.88))</f>
        <v>472</v>
      </c>
      <c r="K22" s="26">
        <f>K21</f>
        <v>1946</v>
      </c>
    </row>
    <row r="23" spans="1:11">
      <c r="A23" s="16">
        <f>A22+1</f>
        <v>9</v>
      </c>
      <c r="B23" s="17" t="s">
        <v>18</v>
      </c>
      <c r="C23" s="18" t="s">
        <v>19</v>
      </c>
      <c r="D23" s="19" t="s">
        <v>20</v>
      </c>
      <c r="E23" s="45" t="s">
        <v>75</v>
      </c>
      <c r="F23" s="20">
        <v>10.88</v>
      </c>
      <c r="G23" s="20">
        <v>1.45</v>
      </c>
      <c r="H23" s="20">
        <v>7.66</v>
      </c>
      <c r="I23" s="20">
        <v>3.84</v>
      </c>
      <c r="J23" s="21">
        <v>2.5923611111111113E-3</v>
      </c>
      <c r="K23" s="7">
        <f>SUM(F24:J24)</f>
        <v>1838</v>
      </c>
    </row>
    <row r="24" spans="1:11" ht="12" customHeight="1">
      <c r="A24" s="22">
        <f>A23</f>
        <v>9</v>
      </c>
      <c r="B24" s="23"/>
      <c r="C24" s="24" t="s">
        <v>83</v>
      </c>
      <c r="D24" s="25"/>
      <c r="E24" s="46"/>
      <c r="F24" s="12">
        <f>IF(ISBLANK(F23),"",INT(20.0479*(17-F23)^1.835))</f>
        <v>556</v>
      </c>
      <c r="G24" s="12">
        <f>IF(ISBLANK(G23),"",INT(1.84523*(G23*100-75)^1.348))</f>
        <v>566</v>
      </c>
      <c r="H24" s="12">
        <f>IF(ISBLANK(H23),"",INT(56.0211*(H23-1.5)^1.05))</f>
        <v>377</v>
      </c>
      <c r="I24" s="12">
        <f>IF(ISBLANK(I23),"",INT(0.188807*(I23*100-210)^1.41))</f>
        <v>272</v>
      </c>
      <c r="J24" s="12">
        <f>IF(ISBLANK(J23),"",INT(0.11193*(254-(J23/$D$2))^1.88))</f>
        <v>67</v>
      </c>
      <c r="K24" s="26">
        <f>K23</f>
        <v>1838</v>
      </c>
    </row>
    <row r="25" spans="1:11">
      <c r="A25" s="16">
        <f>A24+1</f>
        <v>10</v>
      </c>
      <c r="B25" s="17" t="s">
        <v>156</v>
      </c>
      <c r="C25" s="18" t="s">
        <v>157</v>
      </c>
      <c r="D25" s="19">
        <v>38954</v>
      </c>
      <c r="E25" s="45" t="s">
        <v>74</v>
      </c>
      <c r="F25" s="20">
        <v>12.05</v>
      </c>
      <c r="G25" s="20">
        <v>1.25</v>
      </c>
      <c r="H25" s="20">
        <v>7.12</v>
      </c>
      <c r="I25" s="20">
        <v>3.97</v>
      </c>
      <c r="J25" s="21">
        <v>1.9804398148148146E-3</v>
      </c>
      <c r="K25" s="7">
        <f>SUM(F26:J26)</f>
        <v>1832</v>
      </c>
    </row>
    <row r="26" spans="1:11" ht="12" customHeight="1">
      <c r="A26" s="22">
        <f>A25</f>
        <v>10</v>
      </c>
      <c r="B26" s="23"/>
      <c r="C26" s="24" t="s">
        <v>147</v>
      </c>
      <c r="D26" s="25"/>
      <c r="E26" s="46"/>
      <c r="F26" s="12">
        <f>IF(ISBLANK(F25),"",INT(20.0479*(17-F25)^1.835))</f>
        <v>377</v>
      </c>
      <c r="G26" s="12">
        <f>IF(ISBLANK(G25),"",INT(1.84523*(G25*100-75)^1.348))</f>
        <v>359</v>
      </c>
      <c r="H26" s="12">
        <f>IF(ISBLANK(H25),"",INT(56.0211*(H25-1.5)^1.05))</f>
        <v>343</v>
      </c>
      <c r="I26" s="12">
        <f>IF(ISBLANK(I25),"",INT(0.188807*(I25*100-210)^1.41))</f>
        <v>301</v>
      </c>
      <c r="J26" s="12">
        <f>IF(ISBLANK(J25),"",INT(0.11193*(254-(J25/$D$2))^1.88))</f>
        <v>452</v>
      </c>
      <c r="K26" s="26">
        <f>K25</f>
        <v>1832</v>
      </c>
    </row>
    <row r="27" spans="1:11">
      <c r="A27" s="16">
        <f>A26+1</f>
        <v>11</v>
      </c>
      <c r="B27" s="17" t="s">
        <v>41</v>
      </c>
      <c r="C27" s="18" t="s">
        <v>113</v>
      </c>
      <c r="D27" s="19">
        <v>38988</v>
      </c>
      <c r="E27" s="45" t="s">
        <v>75</v>
      </c>
      <c r="F27" s="20">
        <v>11.7</v>
      </c>
      <c r="G27" s="20">
        <v>1.25</v>
      </c>
      <c r="H27" s="20">
        <v>7.29</v>
      </c>
      <c r="I27" s="20">
        <v>3.99</v>
      </c>
      <c r="J27" s="21">
        <v>2.0805555555555555E-3</v>
      </c>
      <c r="K27" s="7">
        <f>SUM(F28:J28)</f>
        <v>1813</v>
      </c>
    </row>
    <row r="28" spans="1:11" ht="12" customHeight="1">
      <c r="A28" s="22">
        <f>A27</f>
        <v>11</v>
      </c>
      <c r="B28" s="23"/>
      <c r="C28" s="24" t="s">
        <v>17</v>
      </c>
      <c r="D28" s="25"/>
      <c r="E28" s="46"/>
      <c r="F28" s="12">
        <f>IF(ISBLANK(F27),"",INT(20.0479*(17-F27)^1.835))</f>
        <v>427</v>
      </c>
      <c r="G28" s="12">
        <f>IF(ISBLANK(G27),"",INT(1.84523*(G27*100-75)^1.348))</f>
        <v>359</v>
      </c>
      <c r="H28" s="12">
        <f>IF(ISBLANK(H27),"",INT(56.0211*(H27-1.5)^1.05))</f>
        <v>354</v>
      </c>
      <c r="I28" s="12">
        <f>IF(ISBLANK(I27),"",INT(0.188807*(I27*100-210)^1.41))</f>
        <v>306</v>
      </c>
      <c r="J28" s="12">
        <f>IF(ISBLANK(J27),"",INT(0.11193*(254-(J27/$D$2))^1.88))</f>
        <v>367</v>
      </c>
      <c r="K28" s="26">
        <f>K27</f>
        <v>1813</v>
      </c>
    </row>
    <row r="29" spans="1:11">
      <c r="A29" s="16">
        <f>A28+1</f>
        <v>12</v>
      </c>
      <c r="B29" s="17" t="s">
        <v>54</v>
      </c>
      <c r="C29" s="18" t="s">
        <v>49</v>
      </c>
      <c r="D29" s="19">
        <v>38903</v>
      </c>
      <c r="E29" s="45" t="s">
        <v>75</v>
      </c>
      <c r="F29" s="20">
        <v>13.21</v>
      </c>
      <c r="G29" s="20">
        <v>1.1499999999999999</v>
      </c>
      <c r="H29" s="20">
        <v>6.78</v>
      </c>
      <c r="I29" s="20">
        <v>4.26</v>
      </c>
      <c r="J29" s="21">
        <v>1.9336805555555557E-3</v>
      </c>
      <c r="K29" s="7">
        <f>SUM(F30:J30)</f>
        <v>1681</v>
      </c>
    </row>
    <row r="30" spans="1:11" ht="12" customHeight="1">
      <c r="A30" s="22">
        <f>A29</f>
        <v>12</v>
      </c>
      <c r="B30" s="23"/>
      <c r="C30" s="24" t="s">
        <v>17</v>
      </c>
      <c r="D30" s="25"/>
      <c r="E30" s="46"/>
      <c r="F30" s="12">
        <f>IF(ISBLANK(F29),"",INT(20.0479*(17-F29)^1.835))</f>
        <v>231</v>
      </c>
      <c r="G30" s="12">
        <f>IF(ISBLANK(G29),"",INT(1.84523*(G29*100-75)^1.348))</f>
        <v>266</v>
      </c>
      <c r="H30" s="12">
        <f>IF(ISBLANK(H29),"",INT(56.0211*(H29-1.5)^1.05))</f>
        <v>321</v>
      </c>
      <c r="I30" s="12">
        <f>IF(ISBLANK(I29),"",INT(0.188807*(I29*100-210)^1.41))</f>
        <v>369</v>
      </c>
      <c r="J30" s="12">
        <f>IF(ISBLANK(J29),"",INT(0.11193*(254-(J29/$D$2))^1.88))</f>
        <v>494</v>
      </c>
      <c r="K30" s="26">
        <f>K29</f>
        <v>1681</v>
      </c>
    </row>
    <row r="31" spans="1:11">
      <c r="A31" s="16">
        <f>A30+1</f>
        <v>13</v>
      </c>
      <c r="B31" s="17" t="s">
        <v>56</v>
      </c>
      <c r="C31" s="18" t="s">
        <v>121</v>
      </c>
      <c r="D31" s="19" t="s">
        <v>52</v>
      </c>
      <c r="E31" s="45" t="s">
        <v>75</v>
      </c>
      <c r="F31" s="20">
        <v>11.63</v>
      </c>
      <c r="G31" s="20">
        <v>1.2</v>
      </c>
      <c r="H31" s="20">
        <v>5.21</v>
      </c>
      <c r="I31" s="20">
        <v>3.96</v>
      </c>
      <c r="J31" s="21">
        <v>2.0810185185185185E-3</v>
      </c>
      <c r="K31" s="7">
        <f>SUM(F32:J32)</f>
        <v>1637</v>
      </c>
    </row>
    <row r="32" spans="1:11" ht="12" customHeight="1">
      <c r="A32" s="22">
        <f>A31</f>
        <v>13</v>
      </c>
      <c r="B32" s="23"/>
      <c r="C32" s="24" t="s">
        <v>120</v>
      </c>
      <c r="D32" s="25"/>
      <c r="E32" s="46"/>
      <c r="F32" s="12">
        <f>IF(ISBLANK(F31),"",INT(20.0479*(17-F31)^1.835))</f>
        <v>438</v>
      </c>
      <c r="G32" s="12">
        <f>IF(ISBLANK(G31),"",INT(1.84523*(G31*100-75)^1.348))</f>
        <v>312</v>
      </c>
      <c r="H32" s="12">
        <f>IF(ISBLANK(H31),"",INT(56.0211*(H31-1.5)^1.05))</f>
        <v>221</v>
      </c>
      <c r="I32" s="12">
        <f>IF(ISBLANK(I31),"",INT(0.188807*(I31*100-210)^1.41))</f>
        <v>299</v>
      </c>
      <c r="J32" s="12">
        <f>IF(ISBLANK(J31),"",INT(0.11193*(254-(J31/$D$2))^1.88))</f>
        <v>367</v>
      </c>
      <c r="K32" s="26">
        <f>K31</f>
        <v>1637</v>
      </c>
    </row>
    <row r="33" spans="1:11">
      <c r="A33" s="16">
        <f>A32+1</f>
        <v>14</v>
      </c>
      <c r="B33" s="17" t="s">
        <v>21</v>
      </c>
      <c r="C33" s="18" t="s">
        <v>22</v>
      </c>
      <c r="D33" s="19" t="s">
        <v>119</v>
      </c>
      <c r="E33" s="45" t="s">
        <v>75</v>
      </c>
      <c r="F33" s="20">
        <v>13.08</v>
      </c>
      <c r="G33" s="20">
        <v>1.3</v>
      </c>
      <c r="H33" s="20">
        <v>6.31</v>
      </c>
      <c r="I33" s="20">
        <v>3.96</v>
      </c>
      <c r="J33" s="21">
        <v>2.1340277777777777E-3</v>
      </c>
      <c r="K33" s="7">
        <f>SUM(F34:J34)</f>
        <v>1570</v>
      </c>
    </row>
    <row r="34" spans="1:11" ht="12" customHeight="1">
      <c r="A34" s="22">
        <f>A33</f>
        <v>14</v>
      </c>
      <c r="B34" s="23"/>
      <c r="C34" s="24" t="s">
        <v>120</v>
      </c>
      <c r="D34" s="25"/>
      <c r="E34" s="46"/>
      <c r="F34" s="12">
        <f>IF(ISBLANK(F33),"",INT(20.0479*(17-F33)^1.835))</f>
        <v>245</v>
      </c>
      <c r="G34" s="12">
        <f>IF(ISBLANK(G33),"",INT(1.84523*(G33*100-75)^1.348))</f>
        <v>409</v>
      </c>
      <c r="H34" s="12">
        <f>IF(ISBLANK(H33),"",INT(56.0211*(H33-1.5)^1.05))</f>
        <v>291</v>
      </c>
      <c r="I34" s="12">
        <f>IF(ISBLANK(I33),"",INT(0.188807*(I33*100-210)^1.41))</f>
        <v>299</v>
      </c>
      <c r="J34" s="12">
        <f>IF(ISBLANK(J33),"",INT(0.11193*(254-(J33/$D$2))^1.88))</f>
        <v>326</v>
      </c>
      <c r="K34" s="26">
        <f>K33</f>
        <v>1570</v>
      </c>
    </row>
    <row r="35" spans="1:11">
      <c r="A35" s="16">
        <f>A34+1</f>
        <v>15</v>
      </c>
      <c r="B35" s="17" t="s">
        <v>44</v>
      </c>
      <c r="C35" s="18" t="s">
        <v>45</v>
      </c>
      <c r="D35" s="19">
        <v>38966</v>
      </c>
      <c r="E35" s="45" t="s">
        <v>75</v>
      </c>
      <c r="F35" s="20">
        <v>13.31</v>
      </c>
      <c r="G35" s="20">
        <v>1.25</v>
      </c>
      <c r="H35" s="20">
        <v>6.94</v>
      </c>
      <c r="I35" s="20">
        <v>4.18</v>
      </c>
      <c r="J35" s="21">
        <v>2.2199074074074074E-3</v>
      </c>
      <c r="K35" s="7">
        <f>SUM(F36:J36)</f>
        <v>1523</v>
      </c>
    </row>
    <row r="36" spans="1:11" ht="12" customHeight="1">
      <c r="A36" s="22">
        <f>A35</f>
        <v>15</v>
      </c>
      <c r="B36" s="23"/>
      <c r="C36" s="24" t="s">
        <v>17</v>
      </c>
      <c r="D36" s="25"/>
      <c r="E36" s="46"/>
      <c r="F36" s="12">
        <f>IF(ISBLANK(F35),"",INT(20.0479*(17-F35)^1.835))</f>
        <v>220</v>
      </c>
      <c r="G36" s="12">
        <f>IF(ISBLANK(G35),"",INT(1.84523*(G35*100-75)^1.348))</f>
        <v>359</v>
      </c>
      <c r="H36" s="12">
        <f>IF(ISBLANK(H35),"",INT(56.0211*(H35-1.5)^1.05))</f>
        <v>331</v>
      </c>
      <c r="I36" s="12">
        <f>IF(ISBLANK(I35),"",INT(0.188807*(I35*100-210)^1.41))</f>
        <v>350</v>
      </c>
      <c r="J36" s="12">
        <f>IF(ISBLANK(J35),"",INT(0.11193*(254-(J35/$D$2))^1.88))</f>
        <v>263</v>
      </c>
      <c r="K36" s="26">
        <f>K35</f>
        <v>1523</v>
      </c>
    </row>
    <row r="37" spans="1:11">
      <c r="A37" s="16">
        <f>A36+1</f>
        <v>16</v>
      </c>
      <c r="B37" s="17" t="s">
        <v>41</v>
      </c>
      <c r="C37" s="18" t="s">
        <v>97</v>
      </c>
      <c r="D37" s="19" t="s">
        <v>98</v>
      </c>
      <c r="E37" s="45" t="s">
        <v>75</v>
      </c>
      <c r="F37" s="20">
        <v>12.64</v>
      </c>
      <c r="G37" s="20">
        <v>1.3</v>
      </c>
      <c r="H37" s="20">
        <v>7.6</v>
      </c>
      <c r="I37" s="20">
        <v>3.49</v>
      </c>
      <c r="J37" s="21">
        <v>2.2619212962962962E-3</v>
      </c>
      <c r="K37" s="7">
        <f>SUM(F38:J38)</f>
        <v>1514</v>
      </c>
    </row>
    <row r="38" spans="1:11" ht="12" customHeight="1">
      <c r="A38" s="22">
        <f>A37</f>
        <v>16</v>
      </c>
      <c r="B38" s="23"/>
      <c r="C38" s="24" t="s">
        <v>96</v>
      </c>
      <c r="D38" s="25"/>
      <c r="E38" s="46"/>
      <c r="F38" s="12">
        <f>IF(ISBLANK(F37),"",INT(20.0479*(17-F37)^1.835))</f>
        <v>298</v>
      </c>
      <c r="G38" s="12">
        <f>IF(ISBLANK(G37),"",INT(1.84523*(G37*100-75)^1.348))</f>
        <v>409</v>
      </c>
      <c r="H38" s="12">
        <f>IF(ISBLANK(H37),"",INT(56.0211*(H37-1.5)^1.05))</f>
        <v>374</v>
      </c>
      <c r="I38" s="12">
        <f>IF(ISBLANK(I37),"",INT(0.188807*(I37*100-210)^1.41))</f>
        <v>198</v>
      </c>
      <c r="J38" s="12">
        <f>IF(ISBLANK(J37),"",INT(0.11193*(254-(J37/$D$2))^1.88))</f>
        <v>235</v>
      </c>
      <c r="K38" s="26">
        <f>K37</f>
        <v>1514</v>
      </c>
    </row>
    <row r="39" spans="1:11">
      <c r="A39" s="16">
        <f>A38+1</f>
        <v>17</v>
      </c>
      <c r="B39" s="17" t="s">
        <v>14</v>
      </c>
      <c r="C39" s="18" t="s">
        <v>99</v>
      </c>
      <c r="D39" s="19" t="s">
        <v>100</v>
      </c>
      <c r="E39" s="45" t="s">
        <v>75</v>
      </c>
      <c r="F39" s="20">
        <v>12.28</v>
      </c>
      <c r="G39" s="20">
        <v>1.1000000000000001</v>
      </c>
      <c r="H39" s="20">
        <v>8.2899999999999991</v>
      </c>
      <c r="I39" s="20">
        <v>3.48</v>
      </c>
      <c r="J39" s="21">
        <v>2.2478009259259261E-3</v>
      </c>
      <c r="K39" s="7">
        <f>SUM(F40:J40)</f>
        <v>1425</v>
      </c>
    </row>
    <row r="40" spans="1:11">
      <c r="A40" s="22">
        <f>A39</f>
        <v>17</v>
      </c>
      <c r="B40" s="23"/>
      <c r="C40" s="24" t="s">
        <v>96</v>
      </c>
      <c r="D40" s="25"/>
      <c r="E40" s="46"/>
      <c r="F40" s="12">
        <f>IF(ISBLANK(F39),"",INT(20.0479*(17-F39)^1.835))</f>
        <v>345</v>
      </c>
      <c r="G40" s="12">
        <f>IF(ISBLANK(G39),"",INT(1.84523*(G39*100-75)^1.348))</f>
        <v>222</v>
      </c>
      <c r="H40" s="12">
        <f>IF(ISBLANK(H39),"",INT(56.0211*(H39-1.5)^1.05))</f>
        <v>418</v>
      </c>
      <c r="I40" s="12">
        <f>IF(ISBLANK(I39),"",INT(0.188807*(I39*100-210)^1.41))</f>
        <v>196</v>
      </c>
      <c r="J40" s="12">
        <f>IF(ISBLANK(J39),"",INT(0.11193*(254-(J39/$D$2))^1.88))</f>
        <v>244</v>
      </c>
      <c r="K40" s="26">
        <f>K39</f>
        <v>1425</v>
      </c>
    </row>
    <row r="41" spans="1:11">
      <c r="A41" s="16">
        <f>A40+1</f>
        <v>18</v>
      </c>
      <c r="B41" s="17" t="s">
        <v>46</v>
      </c>
      <c r="C41" s="18" t="s">
        <v>47</v>
      </c>
      <c r="D41" s="19" t="s">
        <v>48</v>
      </c>
      <c r="E41" s="45" t="s">
        <v>75</v>
      </c>
      <c r="F41" s="20">
        <v>12.11</v>
      </c>
      <c r="G41" s="20">
        <v>1.1499999999999999</v>
      </c>
      <c r="H41" s="20">
        <v>5.55</v>
      </c>
      <c r="I41" s="20">
        <v>3.73</v>
      </c>
      <c r="J41" s="21">
        <v>2.6392361111111113E-3</v>
      </c>
      <c r="K41" s="7">
        <f>SUM(F42:J42)</f>
        <v>1176</v>
      </c>
    </row>
    <row r="42" spans="1:11">
      <c r="A42" s="22">
        <f>A41</f>
        <v>18</v>
      </c>
      <c r="B42" s="23"/>
      <c r="C42" s="24" t="s">
        <v>96</v>
      </c>
      <c r="D42" s="25"/>
      <c r="E42" s="46"/>
      <c r="F42" s="12">
        <f>IF(ISBLANK(F41),"",INT(20.0479*(17-F41)^1.835))</f>
        <v>368</v>
      </c>
      <c r="G42" s="12">
        <f>IF(ISBLANK(G41),"",INT(1.84523*(G41*100-75)^1.348))</f>
        <v>266</v>
      </c>
      <c r="H42" s="12">
        <f>IF(ISBLANK(H41),"",INT(56.0211*(H41-1.5)^1.05))</f>
        <v>243</v>
      </c>
      <c r="I42" s="12">
        <f>IF(ISBLANK(I41),"",INT(0.188807*(I41*100-210)^1.41))</f>
        <v>248</v>
      </c>
      <c r="J42" s="12">
        <f>IF(ISBLANK(J41),"",INT(0.11193*(254-(J41/$D$2))^1.88))</f>
        <v>51</v>
      </c>
      <c r="K42" s="26">
        <f>K41</f>
        <v>1176</v>
      </c>
    </row>
    <row r="44" spans="1:11" ht="15">
      <c r="B44" s="27" t="s">
        <v>23</v>
      </c>
      <c r="C44" s="28"/>
      <c r="D44" s="28"/>
      <c r="E44" s="28"/>
      <c r="F44" s="29"/>
      <c r="G44" s="30" t="s">
        <v>24</v>
      </c>
    </row>
  </sheetData>
  <printOptions horizontalCentered="1"/>
  <pageMargins left="0.75" right="0.75" top="0.98425196850393704" bottom="0.72" header="0.51181102362204722" footer="0.51181102362204722"/>
  <pageSetup paperSize="9" scale="9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Zeros="0" zoomScale="110" zoomScaleNormal="110" workbookViewId="0"/>
  </sheetViews>
  <sheetFormatPr defaultRowHeight="12.75"/>
  <cols>
    <col min="1" max="1" width="5.140625" style="1" customWidth="1"/>
    <col min="2" max="2" width="9.7109375" style="1" customWidth="1"/>
    <col min="3" max="3" width="14.28515625" style="1" customWidth="1"/>
    <col min="4" max="4" width="10.42578125" style="1" bestFit="1" customWidth="1"/>
    <col min="5" max="5" width="11.5703125" style="1" bestFit="1" customWidth="1"/>
    <col min="6" max="10" width="9.42578125" style="1" customWidth="1"/>
    <col min="11" max="11" width="9.140625" style="1"/>
    <col min="12" max="12" width="2.140625" style="1" customWidth="1"/>
    <col min="13" max="13" width="6.5703125" style="1" customWidth="1"/>
    <col min="14" max="14" width="2.140625" style="1" customWidth="1"/>
    <col min="15" max="16384" width="9.140625" style="1"/>
  </cols>
  <sheetData>
    <row r="1" spans="1:11" ht="15.75">
      <c r="F1" s="2" t="s">
        <v>73</v>
      </c>
    </row>
    <row r="2" spans="1:11" ht="5.25" customHeight="1">
      <c r="C2" s="3"/>
      <c r="D2" s="3">
        <v>1.1574074074074073E-5</v>
      </c>
      <c r="E2" s="3"/>
      <c r="F2" s="2"/>
    </row>
    <row r="3" spans="1:11">
      <c r="A3" s="4" t="s">
        <v>1</v>
      </c>
      <c r="F3" s="31" t="s">
        <v>143</v>
      </c>
      <c r="K3" s="6">
        <v>43880</v>
      </c>
    </row>
    <row r="5" spans="1:11" s="11" customFormat="1">
      <c r="A5" s="7" t="s">
        <v>2</v>
      </c>
      <c r="B5" s="8" t="s">
        <v>3</v>
      </c>
      <c r="C5" s="9" t="s">
        <v>4</v>
      </c>
      <c r="D5" s="10" t="s">
        <v>5</v>
      </c>
      <c r="E5" s="10" t="s">
        <v>141</v>
      </c>
      <c r="F5" s="10" t="s">
        <v>6</v>
      </c>
      <c r="G5" s="10" t="s">
        <v>7</v>
      </c>
      <c r="H5" s="10" t="s">
        <v>8</v>
      </c>
      <c r="I5" s="10" t="s">
        <v>0</v>
      </c>
      <c r="J5" s="10" t="s">
        <v>25</v>
      </c>
      <c r="K5" s="10" t="s">
        <v>10</v>
      </c>
    </row>
    <row r="6" spans="1:11" s="15" customFormat="1" ht="13.5">
      <c r="A6" s="12"/>
      <c r="B6" s="13"/>
      <c r="C6" s="14" t="s">
        <v>11</v>
      </c>
      <c r="D6" s="12"/>
      <c r="E6" s="12"/>
      <c r="F6" s="32" t="s">
        <v>26</v>
      </c>
      <c r="G6" s="12"/>
      <c r="H6" s="12" t="s">
        <v>27</v>
      </c>
      <c r="I6" s="12"/>
      <c r="J6" s="33"/>
      <c r="K6" s="12"/>
    </row>
    <row r="7" spans="1:11">
      <c r="A7" s="7">
        <f>A6+1</f>
        <v>1</v>
      </c>
      <c r="B7" s="17" t="s">
        <v>34</v>
      </c>
      <c r="C7" s="18" t="s">
        <v>35</v>
      </c>
      <c r="D7" s="19">
        <v>39156</v>
      </c>
      <c r="E7" s="45" t="s">
        <v>75</v>
      </c>
      <c r="F7" s="20">
        <v>10.8</v>
      </c>
      <c r="G7" s="20">
        <v>1.25</v>
      </c>
      <c r="H7" s="20">
        <v>9.89</v>
      </c>
      <c r="I7" s="20">
        <v>4.3499999999999996</v>
      </c>
      <c r="J7" s="21">
        <v>1.4699074074074074E-3</v>
      </c>
      <c r="K7" s="7">
        <f>SUM(F8:J8)</f>
        <v>2337</v>
      </c>
    </row>
    <row r="8" spans="1:11" ht="12" customHeight="1">
      <c r="A8" s="34">
        <f>A7</f>
        <v>1</v>
      </c>
      <c r="B8" s="23"/>
      <c r="C8" s="24" t="s">
        <v>17</v>
      </c>
      <c r="D8" s="25"/>
      <c r="E8" s="46"/>
      <c r="F8" s="12">
        <f>IF(ISBLANK(F7),"",INT(20.0479*(17-F7)^1.835))</f>
        <v>570</v>
      </c>
      <c r="G8" s="12">
        <f>IF(ISBLANK(G7),"",INT(1.84523*(G7*100-75)^1.348))</f>
        <v>359</v>
      </c>
      <c r="H8" s="12">
        <f>IF(ISBLANK(H7),"",INT(56.0211*(H7-1.5)^1.05))</f>
        <v>522</v>
      </c>
      <c r="I8" s="12">
        <f>IF(ISBLANK(I7),"",INT(0.188807*(I7*100-210)^1.41))</f>
        <v>391</v>
      </c>
      <c r="J8" s="35">
        <f>IF(ISBLANK(J7),"",INT(0.11193*(254-((J7+0.000462962962962963)/$D$2))^1.88))</f>
        <v>495</v>
      </c>
      <c r="K8" s="26">
        <f>K7</f>
        <v>2337</v>
      </c>
    </row>
    <row r="9" spans="1:11">
      <c r="A9" s="7">
        <f>A8+1</f>
        <v>2</v>
      </c>
      <c r="B9" s="17" t="s">
        <v>38</v>
      </c>
      <c r="C9" s="18" t="s">
        <v>39</v>
      </c>
      <c r="D9" s="19" t="s">
        <v>40</v>
      </c>
      <c r="E9" s="45" t="s">
        <v>75</v>
      </c>
      <c r="F9" s="20">
        <v>11.19</v>
      </c>
      <c r="G9" s="20">
        <v>1.25</v>
      </c>
      <c r="H9" s="20">
        <v>7.68</v>
      </c>
      <c r="I9" s="20">
        <v>4.42</v>
      </c>
      <c r="J9" s="21">
        <v>1.4791666666666666E-3</v>
      </c>
      <c r="K9" s="7">
        <f>SUM(F10:J10)</f>
        <v>2139</v>
      </c>
    </row>
    <row r="10" spans="1:11" ht="12" customHeight="1">
      <c r="A10" s="34">
        <f>A9</f>
        <v>2</v>
      </c>
      <c r="B10" s="23"/>
      <c r="C10" s="24" t="s">
        <v>96</v>
      </c>
      <c r="D10" s="25"/>
      <c r="E10" s="46"/>
      <c r="F10" s="12">
        <f>IF(ISBLANK(F9),"",INT(20.0479*(17-F9)^1.835))</f>
        <v>506</v>
      </c>
      <c r="G10" s="12">
        <f>IF(ISBLANK(G9),"",INT(1.84523*(G9*100-75)^1.348))</f>
        <v>359</v>
      </c>
      <c r="H10" s="12">
        <f>IF(ISBLANK(H9),"",INT(56.0211*(H9-1.5)^1.05))</f>
        <v>379</v>
      </c>
      <c r="I10" s="12">
        <f>IF(ISBLANK(I9),"",INT(0.188807*(I9*100-210)^1.41))</f>
        <v>408</v>
      </c>
      <c r="J10" s="35">
        <f>IF(ISBLANK(J9),"",INT(0.11193*(254-((J9+0.000462962962962963)/$D$2))^1.88))</f>
        <v>487</v>
      </c>
      <c r="K10" s="26">
        <f>K9</f>
        <v>2139</v>
      </c>
    </row>
    <row r="11" spans="1:11">
      <c r="A11" s="7">
        <f>A10+1</f>
        <v>3</v>
      </c>
      <c r="B11" s="17" t="s">
        <v>42</v>
      </c>
      <c r="C11" s="18" t="s">
        <v>43</v>
      </c>
      <c r="D11" s="19">
        <v>39729</v>
      </c>
      <c r="E11" s="45" t="s">
        <v>75</v>
      </c>
      <c r="F11" s="20">
        <v>11.57</v>
      </c>
      <c r="G11" s="20">
        <v>1.35</v>
      </c>
      <c r="H11" s="20">
        <v>5.95</v>
      </c>
      <c r="I11" s="20">
        <v>4.28</v>
      </c>
      <c r="J11" s="21">
        <v>1.3997685185185187E-3</v>
      </c>
      <c r="K11" s="7">
        <f>SUM(F12:J12)</f>
        <v>2111</v>
      </c>
    </row>
    <row r="12" spans="1:11" ht="12" customHeight="1">
      <c r="A12" s="34">
        <f>A11</f>
        <v>3</v>
      </c>
      <c r="B12" s="23"/>
      <c r="C12" s="24" t="s">
        <v>82</v>
      </c>
      <c r="D12" s="25"/>
      <c r="E12" s="46"/>
      <c r="F12" s="12">
        <f>IF(ISBLANK(F11),"",INT(20.0479*(17-F11)^1.835))</f>
        <v>447</v>
      </c>
      <c r="G12" s="12">
        <f>IF(ISBLANK(G11),"",INT(1.84523*(G11*100-75)^1.348))</f>
        <v>460</v>
      </c>
      <c r="H12" s="12">
        <f>IF(ISBLANK(H11),"",INT(56.0211*(H11-1.5)^1.05))</f>
        <v>268</v>
      </c>
      <c r="I12" s="12">
        <f>IF(ISBLANK(I11),"",INT(0.188807*(I11*100-210)^1.41))</f>
        <v>374</v>
      </c>
      <c r="J12" s="35">
        <f>IF(ISBLANK(J11),"",INT(0.11193*(254-((J11+0.000462962962962963)/$D$2))^1.88))</f>
        <v>562</v>
      </c>
      <c r="K12" s="26">
        <f>K11</f>
        <v>2111</v>
      </c>
    </row>
    <row r="13" spans="1:11">
      <c r="A13" s="7">
        <f>A12+1</f>
        <v>4</v>
      </c>
      <c r="B13" s="17" t="s">
        <v>77</v>
      </c>
      <c r="C13" s="18" t="s">
        <v>148</v>
      </c>
      <c r="D13" s="19">
        <v>39149</v>
      </c>
      <c r="E13" s="45" t="s">
        <v>75</v>
      </c>
      <c r="F13" s="20">
        <v>10.73</v>
      </c>
      <c r="G13" s="20">
        <v>1.1499999999999999</v>
      </c>
      <c r="H13" s="20">
        <v>8.0399999999999991</v>
      </c>
      <c r="I13" s="20">
        <v>4.33</v>
      </c>
      <c r="J13" s="21">
        <v>1.5179398148148148E-3</v>
      </c>
      <c r="K13" s="7">
        <f>SUM(F14:J14)</f>
        <v>2088</v>
      </c>
    </row>
    <row r="14" spans="1:11" ht="12" customHeight="1">
      <c r="A14" s="34">
        <f>A13</f>
        <v>4</v>
      </c>
      <c r="B14" s="23"/>
      <c r="C14" s="24" t="s">
        <v>76</v>
      </c>
      <c r="D14" s="25"/>
      <c r="E14" s="46"/>
      <c r="F14" s="12">
        <f>IF(ISBLANK(F13),"",INT(20.0479*(17-F13)^1.835))</f>
        <v>582</v>
      </c>
      <c r="G14" s="12">
        <f>IF(ISBLANK(G13),"",INT(1.84523*(G13*100-75)^1.348))</f>
        <v>266</v>
      </c>
      <c r="H14" s="12">
        <f>IF(ISBLANK(H13),"",INT(56.0211*(H13-1.5)^1.05))</f>
        <v>402</v>
      </c>
      <c r="I14" s="12">
        <f>IF(ISBLANK(I13),"",INT(0.188807*(I13*100-210)^1.41))</f>
        <v>386</v>
      </c>
      <c r="J14" s="35">
        <f>IF(ISBLANK(J13),"",INT(0.11193*(254-((J13+0.000462962962962963)/$D$2))^1.88))</f>
        <v>452</v>
      </c>
      <c r="K14" s="26">
        <f>K13</f>
        <v>2088</v>
      </c>
    </row>
    <row r="15" spans="1:11">
      <c r="A15" s="7">
        <f>A14+1</f>
        <v>5</v>
      </c>
      <c r="B15" s="17" t="s">
        <v>87</v>
      </c>
      <c r="C15" s="18" t="s">
        <v>88</v>
      </c>
      <c r="D15" s="19" t="s">
        <v>89</v>
      </c>
      <c r="E15" s="45" t="s">
        <v>75</v>
      </c>
      <c r="F15" s="20">
        <v>11.22</v>
      </c>
      <c r="G15" s="20">
        <v>1.25</v>
      </c>
      <c r="H15" s="20">
        <v>6.03</v>
      </c>
      <c r="I15" s="20">
        <v>3.87</v>
      </c>
      <c r="J15" s="21">
        <v>1.4895833333333332E-3</v>
      </c>
      <c r="K15" s="7">
        <f>SUM(F16:J16)</f>
        <v>1889</v>
      </c>
    </row>
    <row r="16" spans="1:11" ht="12" customHeight="1">
      <c r="A16" s="34">
        <f>A15</f>
        <v>5</v>
      </c>
      <c r="B16" s="23"/>
      <c r="C16" s="24" t="s">
        <v>83</v>
      </c>
      <c r="D16" s="25"/>
      <c r="E16" s="46"/>
      <c r="F16" s="12">
        <f>IF(ISBLANK(F15),"",INT(20.0479*(17-F15)^1.835))</f>
        <v>501</v>
      </c>
      <c r="G16" s="12">
        <f>IF(ISBLANK(G15),"",INT(1.84523*(G15*100-75)^1.348))</f>
        <v>359</v>
      </c>
      <c r="H16" s="12">
        <f>IF(ISBLANK(H15),"",INT(56.0211*(H15-1.5)^1.05))</f>
        <v>273</v>
      </c>
      <c r="I16" s="12">
        <f>IF(ISBLANK(I15),"",INT(0.188807*(I15*100-210)^1.41))</f>
        <v>279</v>
      </c>
      <c r="J16" s="35">
        <f>IF(ISBLANK(J15),"",INT(0.11193*(254-((J15+0.000462962962962963)/$D$2))^1.88))</f>
        <v>477</v>
      </c>
      <c r="K16" s="26">
        <f>K15</f>
        <v>1889</v>
      </c>
    </row>
    <row r="17" spans="1:11">
      <c r="A17" s="7">
        <f>A16+1</f>
        <v>6</v>
      </c>
      <c r="B17" s="17" t="s">
        <v>53</v>
      </c>
      <c r="C17" s="18" t="s">
        <v>111</v>
      </c>
      <c r="D17" s="19" t="s">
        <v>112</v>
      </c>
      <c r="E17" s="45" t="s">
        <v>75</v>
      </c>
      <c r="F17" s="20">
        <v>12.07</v>
      </c>
      <c r="G17" s="20">
        <v>1.1499999999999999</v>
      </c>
      <c r="H17" s="20">
        <v>5.54</v>
      </c>
      <c r="I17" s="20">
        <v>3.82</v>
      </c>
      <c r="J17" s="21">
        <v>1.4024305555555554E-3</v>
      </c>
      <c r="K17" s="7">
        <f>SUM(F18:J18)</f>
        <v>1709</v>
      </c>
    </row>
    <row r="18" spans="1:11" ht="12" customHeight="1">
      <c r="A18" s="34">
        <f>A17</f>
        <v>6</v>
      </c>
      <c r="B18" s="23"/>
      <c r="C18" s="24" t="s">
        <v>96</v>
      </c>
      <c r="D18" s="25"/>
      <c r="E18" s="46"/>
      <c r="F18" s="12">
        <f>IF(ISBLANK(F17),"",INT(20.0479*(17-F17)^1.835))</f>
        <v>374</v>
      </c>
      <c r="G18" s="12">
        <f>IF(ISBLANK(G17),"",INT(1.84523*(G17*100-75)^1.348))</f>
        <v>266</v>
      </c>
      <c r="H18" s="12">
        <f>IF(ISBLANK(H17),"",INT(56.0211*(H17-1.5)^1.05))</f>
        <v>242</v>
      </c>
      <c r="I18" s="12">
        <f>IF(ISBLANK(I17),"",INT(0.188807*(I17*100-210)^1.41))</f>
        <v>267</v>
      </c>
      <c r="J18" s="35">
        <f>IF(ISBLANK(J17),"",INT(0.11193*(254-((J17+0.000462962962962963)/$D$2))^1.88))</f>
        <v>560</v>
      </c>
      <c r="K18" s="26">
        <f>K17</f>
        <v>1709</v>
      </c>
    </row>
    <row r="19" spans="1:11">
      <c r="A19" s="7">
        <f>A18+1</f>
        <v>7</v>
      </c>
      <c r="B19" s="17" t="s">
        <v>117</v>
      </c>
      <c r="C19" s="18" t="s">
        <v>118</v>
      </c>
      <c r="D19" s="19">
        <v>39751</v>
      </c>
      <c r="E19" s="45" t="s">
        <v>75</v>
      </c>
      <c r="F19" s="20">
        <v>11.99</v>
      </c>
      <c r="G19" s="20">
        <v>1.1499999999999999</v>
      </c>
      <c r="H19" s="20">
        <v>6.65</v>
      </c>
      <c r="I19" s="20">
        <v>4.09</v>
      </c>
      <c r="J19" s="21">
        <v>1.5600694444444447E-3</v>
      </c>
      <c r="K19" s="7">
        <f>SUM(F20:J20)</f>
        <v>1708</v>
      </c>
    </row>
    <row r="20" spans="1:11" ht="12" customHeight="1">
      <c r="A20" s="34">
        <f>A19</f>
        <v>7</v>
      </c>
      <c r="B20" s="23"/>
      <c r="C20" s="24" t="s">
        <v>17</v>
      </c>
      <c r="D20" s="25"/>
      <c r="E20" s="46"/>
      <c r="F20" s="12">
        <f>IF(ISBLANK(F19),"",INT(20.0479*(17-F19)^1.835))</f>
        <v>385</v>
      </c>
      <c r="G20" s="12">
        <f>IF(ISBLANK(G19),"",INT(1.84523*(G19*100-75)^1.348))</f>
        <v>266</v>
      </c>
      <c r="H20" s="12">
        <f>IF(ISBLANK(H19),"",INT(56.0211*(H19-1.5)^1.05))</f>
        <v>313</v>
      </c>
      <c r="I20" s="12">
        <f>IF(ISBLANK(I19),"",INT(0.188807*(I19*100-210)^1.41))</f>
        <v>329</v>
      </c>
      <c r="J20" s="35">
        <f>IF(ISBLANK(J19),"",INT(0.11193*(254-((J19+0.000462962962962963)/$D$2))^1.88))</f>
        <v>415</v>
      </c>
      <c r="K20" s="26">
        <f>K19</f>
        <v>1708</v>
      </c>
    </row>
    <row r="21" spans="1:11">
      <c r="A21" s="7">
        <f>A20+1</f>
        <v>8</v>
      </c>
      <c r="B21" s="17" t="s">
        <v>146</v>
      </c>
      <c r="C21" s="18" t="s">
        <v>151</v>
      </c>
      <c r="D21" s="19">
        <v>39326</v>
      </c>
      <c r="E21" s="45" t="s">
        <v>74</v>
      </c>
      <c r="F21" s="20">
        <v>12.62</v>
      </c>
      <c r="G21" s="20">
        <v>1.2</v>
      </c>
      <c r="H21" s="20">
        <v>5.85</v>
      </c>
      <c r="I21" s="20">
        <v>3.91</v>
      </c>
      <c r="J21" s="21">
        <v>1.4736111111111111E-3</v>
      </c>
      <c r="K21" s="7">
        <f>SUM(F22:J22)</f>
        <v>1654</v>
      </c>
    </row>
    <row r="22" spans="1:11" ht="12" customHeight="1">
      <c r="A22" s="34">
        <f>A21</f>
        <v>8</v>
      </c>
      <c r="B22" s="23"/>
      <c r="C22" s="24" t="s">
        <v>147</v>
      </c>
      <c r="D22" s="25"/>
      <c r="E22" s="46"/>
      <c r="F22" s="12">
        <f>IF(ISBLANK(F21),"",INT(20.0479*(17-F21)^1.835))</f>
        <v>301</v>
      </c>
      <c r="G22" s="12">
        <f>IF(ISBLANK(G21),"",INT(1.84523*(G21*100-75)^1.348))</f>
        <v>312</v>
      </c>
      <c r="H22" s="12">
        <f>IF(ISBLANK(H21),"",INT(56.0211*(H21-1.5)^1.05))</f>
        <v>262</v>
      </c>
      <c r="I22" s="12">
        <f>IF(ISBLANK(I21),"",INT(0.188807*(I21*100-210)^1.41))</f>
        <v>287</v>
      </c>
      <c r="J22" s="35">
        <f>IF(ISBLANK(J21),"",INT(0.11193*(254-((J21+0.000462962962962963)/$D$2))^1.88))</f>
        <v>492</v>
      </c>
      <c r="K22" s="26">
        <f>K21</f>
        <v>1654</v>
      </c>
    </row>
    <row r="23" spans="1:11">
      <c r="A23" s="7">
        <f>A22+1</f>
        <v>9</v>
      </c>
      <c r="B23" s="17" t="s">
        <v>149</v>
      </c>
      <c r="C23" s="18" t="s">
        <v>150</v>
      </c>
      <c r="D23" s="19">
        <v>39721</v>
      </c>
      <c r="E23" s="45" t="s">
        <v>74</v>
      </c>
      <c r="F23" s="20">
        <v>12.46</v>
      </c>
      <c r="G23" s="20">
        <v>1.1000000000000001</v>
      </c>
      <c r="H23" s="20">
        <v>6.56</v>
      </c>
      <c r="I23" s="20">
        <v>3.82</v>
      </c>
      <c r="J23" s="21">
        <v>1.4454861111111111E-3</v>
      </c>
      <c r="K23" s="7">
        <f>SUM(F24:J24)</f>
        <v>1635</v>
      </c>
    </row>
    <row r="24" spans="1:11" ht="12" customHeight="1">
      <c r="A24" s="34">
        <f>A23</f>
        <v>9</v>
      </c>
      <c r="B24" s="23"/>
      <c r="C24" s="24" t="s">
        <v>147</v>
      </c>
      <c r="D24" s="25"/>
      <c r="E24" s="46"/>
      <c r="F24" s="12">
        <f>IF(ISBLANK(F23),"",INT(20.0479*(17-F23)^1.835))</f>
        <v>321</v>
      </c>
      <c r="G24" s="12">
        <f>IF(ISBLANK(G23),"",INT(1.84523*(G23*100-75)^1.348))</f>
        <v>222</v>
      </c>
      <c r="H24" s="12">
        <f>IF(ISBLANK(H23),"",INT(56.0211*(H23-1.5)^1.05))</f>
        <v>307</v>
      </c>
      <c r="I24" s="12">
        <f>IF(ISBLANK(I23),"",INT(0.188807*(I23*100-210)^1.41))</f>
        <v>267</v>
      </c>
      <c r="J24" s="35">
        <f>IF(ISBLANK(J23),"",INT(0.11193*(254-((J23+0.000462962962962963)/$D$2))^1.88))</f>
        <v>518</v>
      </c>
      <c r="K24" s="26">
        <f>K23</f>
        <v>1635</v>
      </c>
    </row>
    <row r="25" spans="1:11">
      <c r="A25" s="7">
        <f>A24+1</f>
        <v>10</v>
      </c>
      <c r="B25" s="17" t="s">
        <v>56</v>
      </c>
      <c r="C25" s="18" t="s">
        <v>109</v>
      </c>
      <c r="D25" s="19" t="s">
        <v>110</v>
      </c>
      <c r="E25" s="45" t="s">
        <v>75</v>
      </c>
      <c r="F25" s="20">
        <v>12.46</v>
      </c>
      <c r="G25" s="20">
        <v>1.1000000000000001</v>
      </c>
      <c r="H25" s="20">
        <v>5.76</v>
      </c>
      <c r="I25" s="20">
        <v>3.71</v>
      </c>
      <c r="J25" s="21">
        <v>1.5388888888888891E-3</v>
      </c>
      <c r="K25" s="7">
        <f>SUM(F26:J26)</f>
        <v>1476</v>
      </c>
    </row>
    <row r="26" spans="1:11" ht="12" customHeight="1">
      <c r="A26" s="34">
        <f>A25</f>
        <v>10</v>
      </c>
      <c r="B26" s="23"/>
      <c r="C26" s="24" t="s">
        <v>96</v>
      </c>
      <c r="D26" s="25"/>
      <c r="E26" s="46"/>
      <c r="F26" s="12">
        <f>IF(ISBLANK(F25),"",INT(20.0479*(17-F25)^1.835))</f>
        <v>321</v>
      </c>
      <c r="G26" s="12">
        <f>IF(ISBLANK(G25),"",INT(1.84523*(G25*100-75)^1.348))</f>
        <v>222</v>
      </c>
      <c r="H26" s="12">
        <f>IF(ISBLANK(H25),"",INT(56.0211*(H25-1.5)^1.05))</f>
        <v>256</v>
      </c>
      <c r="I26" s="12">
        <f>IF(ISBLANK(I25),"",INT(0.188807*(I25*100-210)^1.41))</f>
        <v>244</v>
      </c>
      <c r="J26" s="35">
        <f>IF(ISBLANK(J25),"",INT(0.11193*(254-((J25+0.000462962962962963)/$D$2))^1.88))</f>
        <v>433</v>
      </c>
      <c r="K26" s="26">
        <f>K25</f>
        <v>1476</v>
      </c>
    </row>
    <row r="27" spans="1:11">
      <c r="A27" s="7">
        <f>A26+1</f>
        <v>11</v>
      </c>
      <c r="B27" s="17" t="s">
        <v>50</v>
      </c>
      <c r="C27" s="18" t="s">
        <v>51</v>
      </c>
      <c r="D27" s="19">
        <v>39436</v>
      </c>
      <c r="E27" s="45" t="s">
        <v>75</v>
      </c>
      <c r="F27" s="20">
        <v>14.21</v>
      </c>
      <c r="G27" s="20">
        <v>1.1000000000000001</v>
      </c>
      <c r="H27" s="20">
        <v>7.18</v>
      </c>
      <c r="I27" s="20">
        <v>3.57</v>
      </c>
      <c r="J27" s="21">
        <v>1.588888888888889E-3</v>
      </c>
      <c r="K27" s="7">
        <f>SUM(F28:J28)</f>
        <v>1305</v>
      </c>
    </row>
    <row r="28" spans="1:11" ht="12" customHeight="1">
      <c r="A28" s="34">
        <f>A27</f>
        <v>11</v>
      </c>
      <c r="B28" s="23"/>
      <c r="C28" s="24" t="s">
        <v>17</v>
      </c>
      <c r="D28" s="25"/>
      <c r="E28" s="46"/>
      <c r="F28" s="12">
        <f>IF(ISBLANK(F27),"",INT(20.0479*(17-F27)^1.835))</f>
        <v>131</v>
      </c>
      <c r="G28" s="12">
        <f>IF(ISBLANK(G27),"",INT(1.84523*(G27*100-75)^1.348))</f>
        <v>222</v>
      </c>
      <c r="H28" s="12">
        <f>IF(ISBLANK(H27),"",INT(56.0211*(H27-1.5)^1.05))</f>
        <v>347</v>
      </c>
      <c r="I28" s="12">
        <f>IF(ISBLANK(I27),"",INT(0.188807*(I27*100-210)^1.41))</f>
        <v>214</v>
      </c>
      <c r="J28" s="35">
        <f>IF(ISBLANK(J27),"",INT(0.11193*(254-((J27+0.000462962962962963)/$D$2))^1.88))</f>
        <v>391</v>
      </c>
      <c r="K28" s="26">
        <f>K27</f>
        <v>1305</v>
      </c>
    </row>
    <row r="29" spans="1:11">
      <c r="A29" s="7">
        <f>A28+1</f>
        <v>12</v>
      </c>
      <c r="B29" s="17" t="s">
        <v>55</v>
      </c>
      <c r="C29" s="18" t="s">
        <v>90</v>
      </c>
      <c r="D29" s="19" t="s">
        <v>91</v>
      </c>
      <c r="E29" s="45" t="s">
        <v>75</v>
      </c>
      <c r="F29" s="20">
        <v>13.25</v>
      </c>
      <c r="G29" s="20">
        <v>1.1000000000000001</v>
      </c>
      <c r="H29" s="20">
        <v>4.37</v>
      </c>
      <c r="I29" s="20">
        <v>3.71</v>
      </c>
      <c r="J29" s="21">
        <v>1.6042824074074073E-3</v>
      </c>
      <c r="K29" s="7">
        <f>SUM(F30:J30)</f>
        <v>1239</v>
      </c>
    </row>
    <row r="30" spans="1:11" ht="12" customHeight="1">
      <c r="A30" s="34">
        <f>A29</f>
        <v>12</v>
      </c>
      <c r="B30" s="23"/>
      <c r="C30" s="24" t="s">
        <v>83</v>
      </c>
      <c r="D30" s="25"/>
      <c r="E30" s="46"/>
      <c r="F30" s="12">
        <f>IF(ISBLANK(F29),"",INT(20.0479*(17-F29)^1.835))</f>
        <v>226</v>
      </c>
      <c r="G30" s="12">
        <f>IF(ISBLANK(G29),"",INT(1.84523*(G29*100-75)^1.348))</f>
        <v>222</v>
      </c>
      <c r="H30" s="12">
        <f>IF(ISBLANK(H29),"",INT(56.0211*(H29-1.5)^1.05))</f>
        <v>169</v>
      </c>
      <c r="I30" s="12">
        <f>IF(ISBLANK(I29),"",INT(0.188807*(I29*100-210)^1.41))</f>
        <v>244</v>
      </c>
      <c r="J30" s="35">
        <f>IF(ISBLANK(J29),"",INT(0.11193*(254-((J29+0.000462962962962963)/$D$2))^1.88))</f>
        <v>378</v>
      </c>
      <c r="K30" s="26">
        <f>K29</f>
        <v>1239</v>
      </c>
    </row>
    <row r="33" spans="2:7" ht="15">
      <c r="B33" s="27" t="s">
        <v>23</v>
      </c>
      <c r="C33" s="28"/>
      <c r="D33" s="28"/>
      <c r="E33" s="28"/>
      <c r="F33" s="29"/>
      <c r="G33" s="30" t="s">
        <v>24</v>
      </c>
    </row>
  </sheetData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110" zoomScaleNormal="110" workbookViewId="0"/>
  </sheetViews>
  <sheetFormatPr defaultRowHeight="12.75"/>
  <cols>
    <col min="1" max="1" width="5.5703125" style="1" customWidth="1"/>
    <col min="2" max="2" width="9.140625" style="1" customWidth="1"/>
    <col min="3" max="3" width="12.28515625" style="1" customWidth="1"/>
    <col min="4" max="4" width="9" style="1" customWidth="1"/>
    <col min="5" max="5" width="11.5703125" style="1" bestFit="1" customWidth="1"/>
    <col min="6" max="10" width="8.42578125" style="1" customWidth="1"/>
    <col min="11" max="16384" width="9.140625" style="1"/>
  </cols>
  <sheetData>
    <row r="1" spans="1:11" ht="15.75">
      <c r="G1" s="2" t="s">
        <v>72</v>
      </c>
    </row>
    <row r="2" spans="1:11" ht="5.25" customHeight="1">
      <c r="D2" s="36">
        <v>1.1574074074074073E-5</v>
      </c>
      <c r="E2" s="36"/>
    </row>
    <row r="3" spans="1:11">
      <c r="A3" s="4" t="s">
        <v>1</v>
      </c>
      <c r="F3" s="37"/>
      <c r="G3" s="5" t="s">
        <v>144</v>
      </c>
      <c r="K3" s="6">
        <v>43880</v>
      </c>
    </row>
    <row r="5" spans="1:11" s="11" customFormat="1">
      <c r="A5" s="7" t="s">
        <v>2</v>
      </c>
      <c r="B5" s="8" t="s">
        <v>3</v>
      </c>
      <c r="C5" s="9" t="s">
        <v>4</v>
      </c>
      <c r="D5" s="10" t="s">
        <v>5</v>
      </c>
      <c r="E5" s="10" t="s">
        <v>141</v>
      </c>
      <c r="F5" s="38" t="s">
        <v>6</v>
      </c>
      <c r="G5" s="10" t="s">
        <v>0</v>
      </c>
      <c r="H5" s="10" t="s">
        <v>8</v>
      </c>
      <c r="I5" s="10" t="s">
        <v>7</v>
      </c>
      <c r="J5" s="10" t="s">
        <v>57</v>
      </c>
      <c r="K5" s="10" t="s">
        <v>10</v>
      </c>
    </row>
    <row r="6" spans="1:11" s="15" customFormat="1" ht="13.5">
      <c r="A6" s="12"/>
      <c r="B6" s="13"/>
      <c r="C6" s="14" t="s">
        <v>11</v>
      </c>
      <c r="D6" s="12"/>
      <c r="E6" s="12"/>
      <c r="F6" s="32" t="s">
        <v>58</v>
      </c>
      <c r="G6" s="12"/>
      <c r="H6" s="33" t="s">
        <v>59</v>
      </c>
      <c r="I6" s="12"/>
      <c r="J6" s="33"/>
      <c r="K6" s="12"/>
    </row>
    <row r="7" spans="1:11">
      <c r="A7" s="16">
        <f>A6+1</f>
        <v>1</v>
      </c>
      <c r="B7" s="17" t="s">
        <v>60</v>
      </c>
      <c r="C7" s="18" t="s">
        <v>61</v>
      </c>
      <c r="D7" s="19">
        <v>38387</v>
      </c>
      <c r="E7" s="45" t="s">
        <v>75</v>
      </c>
      <c r="F7" s="20">
        <v>9.01</v>
      </c>
      <c r="G7" s="39">
        <v>5.44</v>
      </c>
      <c r="H7" s="20">
        <v>8.98</v>
      </c>
      <c r="I7" s="20">
        <v>1.65</v>
      </c>
      <c r="J7" s="40">
        <v>2.7162037037037037E-3</v>
      </c>
      <c r="K7" s="41">
        <f>SUM(F8:J8)</f>
        <v>2372</v>
      </c>
    </row>
    <row r="8" spans="1:11">
      <c r="A8" s="22">
        <f>A7</f>
        <v>1</v>
      </c>
      <c r="B8" s="23"/>
      <c r="C8" s="24" t="s">
        <v>17</v>
      </c>
      <c r="D8" s="25"/>
      <c r="E8" s="46"/>
      <c r="F8" s="12">
        <f xml:space="preserve"> IF(ISBLANK(F7),"",TRUNC(20.5173* (15.5-F7)^1.92))</f>
        <v>744</v>
      </c>
      <c r="G8" s="12">
        <f xml:space="preserve"> IF(ISBLANK(G7), "",TRUNC(0.14354* (G7*100-220)^1.4))</f>
        <v>469</v>
      </c>
      <c r="H8" s="12">
        <f xml:space="preserve"> IF(ISBLANK(H7), "",TRUNC(51.39* (H7-1.5)^1.05))</f>
        <v>425</v>
      </c>
      <c r="I8" s="12">
        <f xml:space="preserve"> IF(ISBLANK(I7), "",TRUNC(0.8465* (I7*100-75)^1.42))</f>
        <v>504</v>
      </c>
      <c r="J8" s="12">
        <f>IF(ISBLANK(J7),"",INT(0.08713*(305.5-(J7/$D$2))^1.85))</f>
        <v>230</v>
      </c>
      <c r="K8" s="26">
        <f>K7</f>
        <v>2372</v>
      </c>
    </row>
    <row r="9" spans="1:11">
      <c r="A9" s="16">
        <f>A8+1</f>
        <v>2</v>
      </c>
      <c r="B9" s="17" t="s">
        <v>64</v>
      </c>
      <c r="C9" s="18" t="s">
        <v>65</v>
      </c>
      <c r="D9" s="19">
        <v>38579</v>
      </c>
      <c r="E9" s="45" t="s">
        <v>75</v>
      </c>
      <c r="F9" s="20">
        <v>9.86</v>
      </c>
      <c r="G9" s="39">
        <v>5.52</v>
      </c>
      <c r="H9" s="20">
        <v>9.35</v>
      </c>
      <c r="I9" s="20">
        <v>1.5</v>
      </c>
      <c r="J9" s="40">
        <v>2.5500000000000002E-3</v>
      </c>
      <c r="K9" s="41">
        <f>SUM(F10:J10)</f>
        <v>2213</v>
      </c>
    </row>
    <row r="10" spans="1:11">
      <c r="A10" s="22">
        <f>A9</f>
        <v>2</v>
      </c>
      <c r="B10" s="23"/>
      <c r="C10" s="24" t="s">
        <v>82</v>
      </c>
      <c r="D10" s="25"/>
      <c r="E10" s="46"/>
      <c r="F10" s="12">
        <f xml:space="preserve"> IF(ISBLANK(F9),"",TRUNC(20.5173* (15.5-F9)^1.92))</f>
        <v>568</v>
      </c>
      <c r="G10" s="12">
        <f xml:space="preserve"> IF(ISBLANK(G9), "",TRUNC(0.14354* (G9*100-220)^1.4))</f>
        <v>485</v>
      </c>
      <c r="H10" s="12">
        <f xml:space="preserve"> IF(ISBLANK(H9), "",TRUNC(51.39* (H9-1.5)^1.05))</f>
        <v>447</v>
      </c>
      <c r="I10" s="12">
        <f xml:space="preserve"> IF(ISBLANK(I9), "",TRUNC(0.8465* (I9*100-75)^1.42))</f>
        <v>389</v>
      </c>
      <c r="J10" s="12">
        <f>IF(ISBLANK(J9),"",INT(0.08713*(305.5-(J9/$D$2))^1.85))</f>
        <v>324</v>
      </c>
      <c r="K10" s="26">
        <f>K9</f>
        <v>2213</v>
      </c>
    </row>
    <row r="11" spans="1:11">
      <c r="A11" s="16">
        <f>A10+1</f>
        <v>3</v>
      </c>
      <c r="B11" s="17" t="s">
        <v>62</v>
      </c>
      <c r="C11" s="18" t="s">
        <v>63</v>
      </c>
      <c r="D11" s="19">
        <v>38400</v>
      </c>
      <c r="E11" s="45" t="s">
        <v>75</v>
      </c>
      <c r="F11" s="20">
        <v>10.34</v>
      </c>
      <c r="G11" s="39">
        <v>5.07</v>
      </c>
      <c r="H11" s="20">
        <v>9.33</v>
      </c>
      <c r="I11" s="20">
        <v>1.55</v>
      </c>
      <c r="J11" s="40">
        <v>2.3971064814814814E-3</v>
      </c>
      <c r="K11" s="41">
        <f>SUM(F12:J12)</f>
        <v>2169</v>
      </c>
    </row>
    <row r="12" spans="1:11">
      <c r="A12" s="22">
        <f>A11</f>
        <v>3</v>
      </c>
      <c r="B12" s="23"/>
      <c r="C12" s="24" t="s">
        <v>17</v>
      </c>
      <c r="D12" s="25"/>
      <c r="E12" s="46"/>
      <c r="F12" s="12">
        <f xml:space="preserve"> IF(ISBLANK(F11),"",TRUNC(20.5173* (15.5-F11)^1.92))</f>
        <v>479</v>
      </c>
      <c r="G12" s="12">
        <f xml:space="preserve"> IF(ISBLANK(G11), "",TRUNC(0.14354* (G11*100-220)^1.4))</f>
        <v>396</v>
      </c>
      <c r="H12" s="12">
        <f xml:space="preserve"> IF(ISBLANK(H11), "",TRUNC(51.39* (H11-1.5)^1.05))</f>
        <v>445</v>
      </c>
      <c r="I12" s="12">
        <f xml:space="preserve"> IF(ISBLANK(I11), "",TRUNC(0.8465* (I11*100-75)^1.42))</f>
        <v>426</v>
      </c>
      <c r="J12" s="12">
        <f>IF(ISBLANK(J11),"",INT(0.08713*(305.5-(J11/$D$2))^1.85))</f>
        <v>423</v>
      </c>
      <c r="K12" s="26">
        <f>K11</f>
        <v>2169</v>
      </c>
    </row>
    <row r="13" spans="1:11">
      <c r="A13" s="16">
        <f>A12+1</f>
        <v>4</v>
      </c>
      <c r="B13" s="17" t="s">
        <v>159</v>
      </c>
      <c r="C13" s="18" t="s">
        <v>160</v>
      </c>
      <c r="D13" s="19">
        <v>38408</v>
      </c>
      <c r="E13" s="45" t="s">
        <v>74</v>
      </c>
      <c r="F13" s="20">
        <v>9.85</v>
      </c>
      <c r="G13" s="39">
        <v>5.03</v>
      </c>
      <c r="H13" s="20">
        <v>9.6</v>
      </c>
      <c r="I13" s="20">
        <v>1.3</v>
      </c>
      <c r="J13" s="40">
        <v>2.4681712962962964E-3</v>
      </c>
      <c r="K13" s="41">
        <f>SUM(F14:J14)</f>
        <v>2046</v>
      </c>
    </row>
    <row r="14" spans="1:11">
      <c r="A14" s="22">
        <f>A13</f>
        <v>4</v>
      </c>
      <c r="B14" s="23"/>
      <c r="C14" s="24" t="s">
        <v>147</v>
      </c>
      <c r="D14" s="25"/>
      <c r="E14" s="46"/>
      <c r="F14" s="12">
        <f xml:space="preserve"> IF(ISBLANK(F13),"",TRUNC(20.5173* (15.5-F13)^1.92))</f>
        <v>570</v>
      </c>
      <c r="G14" s="12">
        <f xml:space="preserve"> IF(ISBLANK(G13), "",TRUNC(0.14354* (G13*100-220)^1.4))</f>
        <v>388</v>
      </c>
      <c r="H14" s="12">
        <f xml:space="preserve"> IF(ISBLANK(H13), "",TRUNC(51.39* (H13-1.5)^1.05))</f>
        <v>462</v>
      </c>
      <c r="I14" s="12">
        <f xml:space="preserve"> IF(ISBLANK(I13), "",TRUNC(0.8465* (I13*100-75)^1.42))</f>
        <v>250</v>
      </c>
      <c r="J14" s="12">
        <f>IF(ISBLANK(J13),"",INT(0.08713*(305.5-(J13/$D$2))^1.85))</f>
        <v>376</v>
      </c>
      <c r="K14" s="26">
        <f>K13</f>
        <v>2046</v>
      </c>
    </row>
    <row r="15" spans="1:11">
      <c r="A15" s="16">
        <f>A14+1</f>
        <v>5</v>
      </c>
      <c r="B15" s="17" t="s">
        <v>131</v>
      </c>
      <c r="C15" s="18" t="s">
        <v>132</v>
      </c>
      <c r="D15" s="19">
        <v>38440</v>
      </c>
      <c r="E15" s="45" t="s">
        <v>125</v>
      </c>
      <c r="F15" s="20">
        <v>11.4</v>
      </c>
      <c r="G15" s="39">
        <v>5.1100000000000003</v>
      </c>
      <c r="H15" s="20">
        <v>11.36</v>
      </c>
      <c r="I15" s="20">
        <v>1.35</v>
      </c>
      <c r="J15" s="40">
        <v>2.9145833333333333E-3</v>
      </c>
      <c r="K15" s="41">
        <f>SUM(F16:J16)</f>
        <v>1701</v>
      </c>
    </row>
    <row r="16" spans="1:11">
      <c r="A16" s="22">
        <f>A15</f>
        <v>5</v>
      </c>
      <c r="B16" s="23"/>
      <c r="C16" s="24" t="s">
        <v>126</v>
      </c>
      <c r="D16" s="25"/>
      <c r="E16" s="46"/>
      <c r="F16" s="12">
        <f xml:space="preserve"> IF(ISBLANK(F15),"",TRUNC(20.5173* (15.5-F15)^1.92))</f>
        <v>308</v>
      </c>
      <c r="G16" s="12">
        <f xml:space="preserve"> IF(ISBLANK(G15), "",TRUNC(0.14354* (G15*100-220)^1.4))</f>
        <v>404</v>
      </c>
      <c r="H16" s="12">
        <f xml:space="preserve"> IF(ISBLANK(H15), "",TRUNC(51.39* (H15-1.5)^1.05))</f>
        <v>568</v>
      </c>
      <c r="I16" s="12">
        <f xml:space="preserve"> IF(ISBLANK(I15), "",TRUNC(0.8465* (I15*100-75)^1.42))</f>
        <v>283</v>
      </c>
      <c r="J16" s="12">
        <f>IF(ISBLANK(J15),"",INT(0.08713*(305.5-(J15/$D$2))^1.85))</f>
        <v>138</v>
      </c>
      <c r="K16" s="26">
        <f>K15</f>
        <v>1701</v>
      </c>
    </row>
    <row r="17" spans="1:11">
      <c r="A17" s="16">
        <f>A16+1</f>
        <v>6</v>
      </c>
      <c r="B17" s="17" t="s">
        <v>92</v>
      </c>
      <c r="C17" s="18" t="s">
        <v>93</v>
      </c>
      <c r="D17" s="19" t="s">
        <v>94</v>
      </c>
      <c r="E17" s="45" t="s">
        <v>75</v>
      </c>
      <c r="F17" s="20">
        <v>11.26</v>
      </c>
      <c r="G17" s="39">
        <v>4.6100000000000003</v>
      </c>
      <c r="H17" s="20">
        <v>5.32</v>
      </c>
      <c r="I17" s="20">
        <v>1.25</v>
      </c>
      <c r="J17" s="40">
        <v>2.5817129629629632E-3</v>
      </c>
      <c r="K17" s="41">
        <f>SUM(F18:J18)</f>
        <v>1370</v>
      </c>
    </row>
    <row r="18" spans="1:11">
      <c r="A18" s="22">
        <f>A17</f>
        <v>6</v>
      </c>
      <c r="B18" s="23"/>
      <c r="C18" s="24" t="s">
        <v>95</v>
      </c>
      <c r="D18" s="25"/>
      <c r="E18" s="46"/>
      <c r="F18" s="12">
        <f xml:space="preserve"> IF(ISBLANK(F17),"",TRUNC(20.5173* (15.5-F17)^1.92))</f>
        <v>328</v>
      </c>
      <c r="G18" s="12">
        <f xml:space="preserve"> IF(ISBLANK(G17), "",TRUNC(0.14354* (G17*100-220)^1.4))</f>
        <v>310</v>
      </c>
      <c r="H18" s="12">
        <f xml:space="preserve"> IF(ISBLANK(H17), "",TRUNC(51.39* (H17-1.5)^1.05))</f>
        <v>209</v>
      </c>
      <c r="I18" s="12">
        <f xml:space="preserve"> IF(ISBLANK(I17), "",TRUNC(0.8465* (I17*100-75)^1.42))</f>
        <v>218</v>
      </c>
      <c r="J18" s="12">
        <f>IF(ISBLANK(J17),"",INT(0.08713*(305.5-(J17/$D$2))^1.85))</f>
        <v>305</v>
      </c>
      <c r="K18" s="26">
        <f>K17</f>
        <v>1370</v>
      </c>
    </row>
    <row r="19" spans="1:11">
      <c r="A19" s="16">
        <f>A18+1</f>
        <v>7</v>
      </c>
      <c r="B19" s="17" t="s">
        <v>71</v>
      </c>
      <c r="C19" s="18" t="s">
        <v>107</v>
      </c>
      <c r="D19" s="19" t="s">
        <v>108</v>
      </c>
      <c r="E19" s="45" t="s">
        <v>75</v>
      </c>
      <c r="F19" s="20">
        <v>12.03</v>
      </c>
      <c r="G19" s="39">
        <v>4.24</v>
      </c>
      <c r="H19" s="20">
        <v>5.92</v>
      </c>
      <c r="I19" s="20">
        <v>1.35</v>
      </c>
      <c r="J19" s="40">
        <v>2.6309027777777776E-3</v>
      </c>
      <c r="K19" s="41">
        <f>SUM(F20:J20)</f>
        <v>1272</v>
      </c>
    </row>
    <row r="20" spans="1:11">
      <c r="A20" s="22">
        <f>A19</f>
        <v>7</v>
      </c>
      <c r="B20" s="23"/>
      <c r="C20" s="24" t="s">
        <v>96</v>
      </c>
      <c r="D20" s="25"/>
      <c r="E20" s="46"/>
      <c r="F20" s="12">
        <f xml:space="preserve"> IF(ISBLANK(F19),"",TRUNC(20.5173* (15.5-F19)^1.92))</f>
        <v>223</v>
      </c>
      <c r="G20" s="12">
        <f xml:space="preserve"> IF(ISBLANK(G19), "",TRUNC(0.14354* (G19*100-220)^1.4))</f>
        <v>245</v>
      </c>
      <c r="H20" s="12">
        <f xml:space="preserve"> IF(ISBLANK(H19), "",TRUNC(51.39* (H19-1.5)^1.05))</f>
        <v>244</v>
      </c>
      <c r="I20" s="12">
        <f xml:space="preserve"> IF(ISBLANK(I19), "",TRUNC(0.8465* (I19*100-75)^1.42))</f>
        <v>283</v>
      </c>
      <c r="J20" s="12">
        <f>IF(ISBLANK(J19),"",INT(0.08713*(305.5-(J19/$D$2))^1.85))</f>
        <v>277</v>
      </c>
      <c r="K20" s="26">
        <f>K19</f>
        <v>1272</v>
      </c>
    </row>
    <row r="21" spans="1:11">
      <c r="A21" s="16">
        <f>A20+1</f>
        <v>8</v>
      </c>
      <c r="B21" s="17" t="s">
        <v>66</v>
      </c>
      <c r="C21" s="18" t="s">
        <v>67</v>
      </c>
      <c r="D21" s="19" t="s">
        <v>122</v>
      </c>
      <c r="E21" s="45" t="s">
        <v>75</v>
      </c>
      <c r="F21" s="20">
        <v>12.01</v>
      </c>
      <c r="G21" s="39">
        <v>3.93</v>
      </c>
      <c r="H21" s="20">
        <v>5.55</v>
      </c>
      <c r="I21" s="20">
        <v>1.35</v>
      </c>
      <c r="J21" s="40">
        <v>2.5781250000000001E-3</v>
      </c>
      <c r="K21" s="41">
        <f>SUM(F22:J22)</f>
        <v>1234</v>
      </c>
    </row>
    <row r="22" spans="1:11">
      <c r="A22" s="22">
        <f>A21</f>
        <v>8</v>
      </c>
      <c r="B22" s="23"/>
      <c r="C22" s="24" t="s">
        <v>120</v>
      </c>
      <c r="D22" s="25"/>
      <c r="E22" s="46"/>
      <c r="F22" s="12">
        <f xml:space="preserve"> IF(ISBLANK(F21),"",TRUNC(20.5173* (15.5-F21)^1.92))</f>
        <v>226</v>
      </c>
      <c r="G22" s="12">
        <f xml:space="preserve"> IF(ISBLANK(G21), "",TRUNC(0.14354* (G21*100-220)^1.4))</f>
        <v>195</v>
      </c>
      <c r="H22" s="12">
        <f xml:space="preserve"> IF(ISBLANK(H21), "",TRUNC(51.39* (H21-1.5)^1.05))</f>
        <v>223</v>
      </c>
      <c r="I22" s="12">
        <f xml:space="preserve"> IF(ISBLANK(I21), "",TRUNC(0.8465* (I21*100-75)^1.42))</f>
        <v>283</v>
      </c>
      <c r="J22" s="12">
        <f>IF(ISBLANK(J21),"",INT(0.08713*(305.5-(J21/$D$2))^1.85))</f>
        <v>307</v>
      </c>
      <c r="K22" s="26">
        <f>K21</f>
        <v>1234</v>
      </c>
    </row>
    <row r="23" spans="1:11">
      <c r="A23" s="16">
        <f>A22+1</f>
        <v>9</v>
      </c>
      <c r="B23" s="17" t="s">
        <v>104</v>
      </c>
      <c r="C23" s="18" t="s">
        <v>105</v>
      </c>
      <c r="D23" s="19" t="s">
        <v>106</v>
      </c>
      <c r="E23" s="45" t="s">
        <v>75</v>
      </c>
      <c r="F23" s="20">
        <v>13.86</v>
      </c>
      <c r="G23" s="39">
        <v>4.04</v>
      </c>
      <c r="H23" s="20">
        <v>6.08</v>
      </c>
      <c r="I23" s="20">
        <v>1.1499999999999999</v>
      </c>
      <c r="J23" s="40">
        <v>2.603703703703704E-3</v>
      </c>
      <c r="K23" s="41">
        <f>SUM(F24:J24)</f>
        <v>969</v>
      </c>
    </row>
    <row r="24" spans="1:11">
      <c r="A24" s="22">
        <f>A23</f>
        <v>9</v>
      </c>
      <c r="B24" s="23"/>
      <c r="C24" s="24" t="s">
        <v>96</v>
      </c>
      <c r="D24" s="25"/>
      <c r="E24" s="46"/>
      <c r="F24" s="12">
        <f xml:space="preserve"> IF(ISBLANK(F23),"",TRUNC(20.5173* (15.5-F23)^1.92))</f>
        <v>53</v>
      </c>
      <c r="G24" s="12">
        <f xml:space="preserve"> IF(ISBLANK(G23), "",TRUNC(0.14354* (G23*100-220)^1.4))</f>
        <v>212</v>
      </c>
      <c r="H24" s="12">
        <f xml:space="preserve"> IF(ISBLANK(H23), "",TRUNC(51.39* (H23-1.5)^1.05))</f>
        <v>253</v>
      </c>
      <c r="I24" s="12">
        <f xml:space="preserve"> IF(ISBLANK(I23), "",TRUNC(0.8465* (I23*100-75)^1.42))</f>
        <v>159</v>
      </c>
      <c r="J24" s="12">
        <f>IF(ISBLANK(J23),"",INT(0.08713*(305.5-(J23/$D$2))^1.85))</f>
        <v>292</v>
      </c>
      <c r="K24" s="26">
        <f>K23</f>
        <v>969</v>
      </c>
    </row>
    <row r="25" spans="1:11">
      <c r="A25" s="16">
        <f>A24+1</f>
        <v>10</v>
      </c>
      <c r="B25" s="17" t="s">
        <v>68</v>
      </c>
      <c r="C25" s="18" t="s">
        <v>69</v>
      </c>
      <c r="D25" s="19">
        <v>38984</v>
      </c>
      <c r="E25" s="45" t="s">
        <v>75</v>
      </c>
      <c r="F25" s="20">
        <v>13.19</v>
      </c>
      <c r="G25" s="39">
        <v>3.68</v>
      </c>
      <c r="H25" s="20">
        <v>6.15</v>
      </c>
      <c r="I25" s="20">
        <v>1.3</v>
      </c>
      <c r="J25" s="40">
        <v>3.3896990740740745E-3</v>
      </c>
      <c r="K25" s="41">
        <f>SUM(F26:J26)</f>
        <v>775</v>
      </c>
    </row>
    <row r="26" spans="1:11">
      <c r="A26" s="22">
        <f>A25</f>
        <v>10</v>
      </c>
      <c r="B26" s="23"/>
      <c r="C26" s="24" t="s">
        <v>17</v>
      </c>
      <c r="D26" s="25"/>
      <c r="E26" s="46"/>
      <c r="F26" s="12">
        <f xml:space="preserve"> IF(ISBLANK(F25),"",TRUNC(20.5173* (15.5-F25)^1.92))</f>
        <v>102</v>
      </c>
      <c r="G26" s="12">
        <f xml:space="preserve"> IF(ISBLANK(G25), "",TRUNC(0.14354* (G25*100-220)^1.4))</f>
        <v>156</v>
      </c>
      <c r="H26" s="12">
        <f xml:space="preserve"> IF(ISBLANK(H25), "",TRUNC(51.39* (H25-1.5)^1.05))</f>
        <v>258</v>
      </c>
      <c r="I26" s="12">
        <f xml:space="preserve"> IF(ISBLANK(I25), "",TRUNC(0.8465* (I25*100-75)^1.42))</f>
        <v>250</v>
      </c>
      <c r="J26" s="12">
        <f>IF(ISBLANK(J25),"",INT(0.08713*(305.5-(J25/$D$2))^1.85))</f>
        <v>9</v>
      </c>
      <c r="K26" s="26">
        <f>K25</f>
        <v>775</v>
      </c>
    </row>
    <row r="27" spans="1:11">
      <c r="A27" s="16">
        <f>A26+1</f>
        <v>11</v>
      </c>
      <c r="B27" s="17" t="s">
        <v>71</v>
      </c>
      <c r="C27" s="18" t="s">
        <v>158</v>
      </c>
      <c r="D27" s="19">
        <v>38856</v>
      </c>
      <c r="E27" s="45" t="s">
        <v>74</v>
      </c>
      <c r="F27" s="20">
        <v>13.39</v>
      </c>
      <c r="G27" s="39">
        <v>4.04</v>
      </c>
      <c r="H27" s="20">
        <v>5.58</v>
      </c>
      <c r="I27" s="20">
        <v>1.1499999999999999</v>
      </c>
      <c r="J27" s="40" t="s">
        <v>161</v>
      </c>
      <c r="K27" s="41">
        <f>SUM(F28:J28)</f>
        <v>681</v>
      </c>
    </row>
    <row r="28" spans="1:11">
      <c r="A28" s="22">
        <f>A27</f>
        <v>11</v>
      </c>
      <c r="B28" s="23"/>
      <c r="C28" s="24" t="s">
        <v>147</v>
      </c>
      <c r="D28" s="25"/>
      <c r="E28" s="46"/>
      <c r="F28" s="12">
        <f xml:space="preserve"> IF(ISBLANK(F27),"",TRUNC(20.5173* (15.5-F27)^1.92))</f>
        <v>86</v>
      </c>
      <c r="G28" s="12">
        <f xml:space="preserve"> IF(ISBLANK(G27), "",TRUNC(0.14354* (G27*100-220)^1.4))</f>
        <v>212</v>
      </c>
      <c r="H28" s="12">
        <f xml:space="preserve"> IF(ISBLANK(H27), "",TRUNC(51.39* (H27-1.5)^1.05))</f>
        <v>224</v>
      </c>
      <c r="I28" s="12">
        <f xml:space="preserve"> IF(ISBLANK(I27), "",TRUNC(0.8465* (I27*100-75)^1.42))</f>
        <v>159</v>
      </c>
      <c r="J28" s="12">
        <v>0</v>
      </c>
      <c r="K28" s="26">
        <f>K27</f>
        <v>681</v>
      </c>
    </row>
    <row r="29" spans="1:11">
      <c r="A29" s="16">
        <f>A28+1</f>
        <v>12</v>
      </c>
      <c r="B29" s="17" t="s">
        <v>114</v>
      </c>
      <c r="C29" s="18" t="s">
        <v>115</v>
      </c>
      <c r="D29" s="19">
        <v>39021</v>
      </c>
      <c r="E29" s="45" t="s">
        <v>75</v>
      </c>
      <c r="F29" s="20">
        <v>14.86</v>
      </c>
      <c r="G29" s="39">
        <v>3.43</v>
      </c>
      <c r="H29" s="20">
        <v>4.62</v>
      </c>
      <c r="I29" s="20">
        <v>1.2</v>
      </c>
      <c r="J29" s="40">
        <v>3.2927083333333333E-3</v>
      </c>
      <c r="K29" s="41">
        <f>SUM(F30:J30)</f>
        <v>510</v>
      </c>
    </row>
    <row r="30" spans="1:11">
      <c r="A30" s="22">
        <f>A29</f>
        <v>12</v>
      </c>
      <c r="B30" s="23"/>
      <c r="C30" s="24" t="s">
        <v>17</v>
      </c>
      <c r="D30" s="25"/>
      <c r="E30" s="46"/>
      <c r="F30" s="12">
        <f xml:space="preserve"> IF(ISBLANK(F29),"",TRUNC(20.5173* (15.5-F29)^1.92))</f>
        <v>8</v>
      </c>
      <c r="G30" s="12">
        <f xml:space="preserve"> IF(ISBLANK(G29), "",TRUNC(0.14354* (G29*100-220)^1.4))</f>
        <v>121</v>
      </c>
      <c r="H30" s="12">
        <f xml:space="preserve"> IF(ISBLANK(H29), "",TRUNC(51.39* (H29-1.5)^1.05))</f>
        <v>169</v>
      </c>
      <c r="I30" s="12">
        <f xml:space="preserve"> IF(ISBLANK(I29), "",TRUNC(0.8465* (I29*100-75)^1.42))</f>
        <v>188</v>
      </c>
      <c r="J30" s="12">
        <f>IF(ISBLANK(J29),"",INT(0.08713*(305.5-(J29/$D$2))^1.85))</f>
        <v>24</v>
      </c>
      <c r="K30" s="26">
        <f>K29</f>
        <v>510</v>
      </c>
    </row>
    <row r="32" spans="1:11" ht="15">
      <c r="B32" s="27" t="s">
        <v>23</v>
      </c>
      <c r="C32" s="28"/>
      <c r="D32" s="28"/>
      <c r="E32" s="28"/>
      <c r="F32" s="29"/>
      <c r="G32" s="30" t="s">
        <v>24</v>
      </c>
    </row>
  </sheetData>
  <printOptions horizontalCentered="1"/>
  <pageMargins left="0.75" right="0.75" top="0.17" bottom="0.45" header="0.17" footer="0.35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120" zoomScaleNormal="120" workbookViewId="0"/>
  </sheetViews>
  <sheetFormatPr defaultRowHeight="12.75"/>
  <cols>
    <col min="1" max="1" width="5.5703125" style="1" customWidth="1"/>
    <col min="2" max="2" width="9.42578125" style="1" customWidth="1"/>
    <col min="3" max="3" width="12.140625" style="1" customWidth="1"/>
    <col min="4" max="4" width="8.85546875" style="1" customWidth="1"/>
    <col min="5" max="5" width="11.5703125" style="1" bestFit="1" customWidth="1"/>
    <col min="6" max="10" width="8.28515625" style="1" customWidth="1"/>
    <col min="11" max="16384" width="9.140625" style="1"/>
  </cols>
  <sheetData>
    <row r="1" spans="1:11" ht="15.75">
      <c r="F1" s="2" t="s">
        <v>73</v>
      </c>
    </row>
    <row r="2" spans="1:11" ht="5.25" customHeight="1">
      <c r="D2" s="36">
        <v>1.1574074074074073E-5</v>
      </c>
      <c r="E2" s="36"/>
    </row>
    <row r="3" spans="1:11">
      <c r="A3" s="4" t="s">
        <v>1</v>
      </c>
      <c r="F3" s="31" t="s">
        <v>145</v>
      </c>
      <c r="K3" s="6">
        <v>43880</v>
      </c>
    </row>
    <row r="5" spans="1:11" s="11" customFormat="1">
      <c r="A5" s="7" t="s">
        <v>2</v>
      </c>
      <c r="B5" s="8" t="s">
        <v>3</v>
      </c>
      <c r="C5" s="9" t="s">
        <v>4</v>
      </c>
      <c r="D5" s="10" t="s">
        <v>5</v>
      </c>
      <c r="E5" s="10" t="s">
        <v>141</v>
      </c>
      <c r="F5" s="38" t="s">
        <v>6</v>
      </c>
      <c r="G5" s="10" t="s">
        <v>0</v>
      </c>
      <c r="H5" s="10" t="s">
        <v>8</v>
      </c>
      <c r="I5" s="10" t="s">
        <v>7</v>
      </c>
      <c r="J5" s="10" t="s">
        <v>9</v>
      </c>
      <c r="K5" s="10" t="s">
        <v>10</v>
      </c>
    </row>
    <row r="6" spans="1:11" s="15" customFormat="1" ht="13.5">
      <c r="A6" s="12"/>
      <c r="B6" s="13"/>
      <c r="C6" s="14" t="s">
        <v>11</v>
      </c>
      <c r="D6" s="12"/>
      <c r="E6" s="12"/>
      <c r="F6" s="32" t="s">
        <v>26</v>
      </c>
      <c r="G6" s="12"/>
      <c r="H6" s="33" t="s">
        <v>13</v>
      </c>
      <c r="I6" s="12"/>
      <c r="J6" s="33"/>
      <c r="K6" s="12"/>
    </row>
    <row r="7" spans="1:11" ht="12" customHeight="1">
      <c r="A7" s="7">
        <f>A6+1</f>
        <v>1</v>
      </c>
      <c r="B7" s="17" t="s">
        <v>84</v>
      </c>
      <c r="C7" s="18" t="s">
        <v>85</v>
      </c>
      <c r="D7" s="19" t="s">
        <v>86</v>
      </c>
      <c r="E7" s="45" t="s">
        <v>75</v>
      </c>
      <c r="F7" s="20">
        <v>10.28</v>
      </c>
      <c r="G7" s="39">
        <v>4.75</v>
      </c>
      <c r="H7" s="20">
        <v>6.92</v>
      </c>
      <c r="I7" s="20">
        <v>1.2</v>
      </c>
      <c r="J7" s="40">
        <v>1.9006944444444444E-3</v>
      </c>
      <c r="K7" s="41">
        <f>SUM(F8:J8)</f>
        <v>1762</v>
      </c>
    </row>
    <row r="8" spans="1:11">
      <c r="A8" s="34">
        <f>A7</f>
        <v>1</v>
      </c>
      <c r="B8" s="23"/>
      <c r="C8" s="24" t="s">
        <v>83</v>
      </c>
      <c r="D8" s="25"/>
      <c r="E8" s="46"/>
      <c r="F8" s="12">
        <f xml:space="preserve"> IF(ISBLANK(F7),"",TRUNC(20.5173* (15.5-F7)^1.92))</f>
        <v>489</v>
      </c>
      <c r="G8" s="12">
        <f xml:space="preserve"> IF(ISBLANK(G7), "",TRUNC(0.14354* (G7*100-220)^1.4))</f>
        <v>335</v>
      </c>
      <c r="H8" s="12">
        <f xml:space="preserve"> IF(ISBLANK(H7), "",TRUNC(51.39* (H7-1.5)^1.05))</f>
        <v>303</v>
      </c>
      <c r="I8" s="12">
        <f xml:space="preserve"> IF(ISBLANK(I7), "",TRUNC(0.8465* (I7*100-75)^1.42))</f>
        <v>188</v>
      </c>
      <c r="J8" s="12">
        <f>IF(ISBLANK(J7),"",INT(0.08713*(305.5-((J7+0.000462962962962963)/$D$2))^1.85))</f>
        <v>447</v>
      </c>
      <c r="K8" s="26">
        <f>K7</f>
        <v>1762</v>
      </c>
    </row>
    <row r="9" spans="1:11" ht="12" customHeight="1">
      <c r="A9" s="7">
        <f>A8+1</f>
        <v>2</v>
      </c>
      <c r="B9" s="17" t="s">
        <v>78</v>
      </c>
      <c r="C9" s="18" t="s">
        <v>70</v>
      </c>
      <c r="D9" s="19">
        <v>39167</v>
      </c>
      <c r="E9" s="45" t="s">
        <v>75</v>
      </c>
      <c r="F9" s="20">
        <v>10.32</v>
      </c>
      <c r="G9" s="39">
        <v>4.51</v>
      </c>
      <c r="H9" s="20">
        <v>6.04</v>
      </c>
      <c r="I9" s="20">
        <v>1.3</v>
      </c>
      <c r="J9" s="40">
        <v>1.9002314814814817E-3</v>
      </c>
      <c r="K9" s="41">
        <f>SUM(F10:J10)</f>
        <v>1722</v>
      </c>
    </row>
    <row r="10" spans="1:11">
      <c r="A10" s="34">
        <f>A9</f>
        <v>2</v>
      </c>
      <c r="B10" s="23"/>
      <c r="C10" s="24" t="s">
        <v>76</v>
      </c>
      <c r="D10" s="25"/>
      <c r="E10" s="46"/>
      <c r="F10" s="12">
        <f xml:space="preserve"> IF(ISBLANK(F9),"",TRUNC(20.5173* (15.5-F9)^1.92))</f>
        <v>482</v>
      </c>
      <c r="G10" s="12">
        <f xml:space="preserve"> IF(ISBLANK(G9), "",TRUNC(0.14354* (G9*100-220)^1.4))</f>
        <v>292</v>
      </c>
      <c r="H10" s="12">
        <f xml:space="preserve"> IF(ISBLANK(H9), "",TRUNC(51.39* (H9-1.5)^1.05))</f>
        <v>251</v>
      </c>
      <c r="I10" s="12">
        <f xml:space="preserve"> IF(ISBLANK(I9), "",TRUNC(0.8465* (I9*100-75)^1.42))</f>
        <v>250</v>
      </c>
      <c r="J10" s="12">
        <f>IF(ISBLANK(J9),"",INT(0.08713*(305.5-((J9+0.000462962962962963)/$D$2))^1.85))</f>
        <v>447</v>
      </c>
      <c r="K10" s="26">
        <f>K9</f>
        <v>1722</v>
      </c>
    </row>
    <row r="11" spans="1:11" ht="12" customHeight="1">
      <c r="A11" s="7">
        <f>A10+1</f>
        <v>3</v>
      </c>
      <c r="B11" s="17" t="s">
        <v>114</v>
      </c>
      <c r="C11" s="18" t="s">
        <v>123</v>
      </c>
      <c r="D11" s="19" t="s">
        <v>124</v>
      </c>
      <c r="E11" s="45" t="s">
        <v>75</v>
      </c>
      <c r="F11" s="20">
        <v>11.64</v>
      </c>
      <c r="G11" s="39">
        <v>4.25</v>
      </c>
      <c r="H11" s="20">
        <v>6.87</v>
      </c>
      <c r="I11" s="20">
        <v>1.25</v>
      </c>
      <c r="J11" s="40">
        <v>2.1552083333333332E-3</v>
      </c>
      <c r="K11" s="41">
        <f>SUM(F12:J12)</f>
        <v>1323</v>
      </c>
    </row>
    <row r="12" spans="1:11">
      <c r="A12" s="34">
        <f>A11</f>
        <v>3</v>
      </c>
      <c r="B12" s="23"/>
      <c r="C12" s="24" t="s">
        <v>120</v>
      </c>
      <c r="D12" s="25"/>
      <c r="E12" s="46"/>
      <c r="F12" s="12">
        <f xml:space="preserve"> IF(ISBLANK(F11),"",TRUNC(20.5173* (15.5-F11)^1.92))</f>
        <v>274</v>
      </c>
      <c r="G12" s="12">
        <f xml:space="preserve"> IF(ISBLANK(G11), "",TRUNC(0.14354* (G11*100-220)^1.4))</f>
        <v>247</v>
      </c>
      <c r="H12" s="12">
        <f xml:space="preserve"> IF(ISBLANK(H11), "",TRUNC(51.39* (H11-1.5)^1.05))</f>
        <v>300</v>
      </c>
      <c r="I12" s="12">
        <f xml:space="preserve"> IF(ISBLANK(I11), "",TRUNC(0.8465* (I11*100-75)^1.42))</f>
        <v>218</v>
      </c>
      <c r="J12" s="12">
        <f>IF(ISBLANK(J11),"",INT(0.08713*(305.5-((J11+0.000462962962962963)/$D$2))^1.85))</f>
        <v>284</v>
      </c>
      <c r="K12" s="26">
        <f>K11</f>
        <v>1323</v>
      </c>
    </row>
    <row r="13" spans="1:11" ht="12" customHeight="1">
      <c r="A13" s="7">
        <f>A12+1</f>
        <v>4</v>
      </c>
      <c r="B13" s="17" t="s">
        <v>127</v>
      </c>
      <c r="C13" s="18" t="s">
        <v>128</v>
      </c>
      <c r="D13" s="19">
        <v>39212</v>
      </c>
      <c r="E13" s="45" t="s">
        <v>125</v>
      </c>
      <c r="F13" s="20">
        <v>11.33</v>
      </c>
      <c r="G13" s="39">
        <v>3.89</v>
      </c>
      <c r="H13" s="20">
        <v>6.94</v>
      </c>
      <c r="I13" s="20">
        <v>1.2</v>
      </c>
      <c r="J13" s="40">
        <v>2.2384259259259258E-3</v>
      </c>
      <c r="K13" s="41">
        <f>SUM(F14:J14)</f>
        <v>1236</v>
      </c>
    </row>
    <row r="14" spans="1:11">
      <c r="A14" s="34">
        <f>A13</f>
        <v>4</v>
      </c>
      <c r="B14" s="23"/>
      <c r="C14" s="24" t="s">
        <v>126</v>
      </c>
      <c r="D14" s="25"/>
      <c r="E14" s="46"/>
      <c r="F14" s="12">
        <f xml:space="preserve"> IF(ISBLANK(F13),"",TRUNC(20.5173* (15.5-F13)^1.92))</f>
        <v>318</v>
      </c>
      <c r="G14" s="12">
        <f xml:space="preserve"> IF(ISBLANK(G13), "",TRUNC(0.14354* (G13*100-220)^1.4))</f>
        <v>188</v>
      </c>
      <c r="H14" s="12">
        <f xml:space="preserve"> IF(ISBLANK(H13), "",TRUNC(51.39* (H13-1.5)^1.05))</f>
        <v>304</v>
      </c>
      <c r="I14" s="12">
        <f xml:space="preserve"> IF(ISBLANK(I13), "",TRUNC(0.8465* (I13*100-75)^1.42))</f>
        <v>188</v>
      </c>
      <c r="J14" s="12">
        <f>IF(ISBLANK(J13),"",INT(0.08713*(305.5-((J13+0.000462962962962963)/$D$2))^1.85))</f>
        <v>238</v>
      </c>
      <c r="K14" s="26">
        <f>K13</f>
        <v>1236</v>
      </c>
    </row>
    <row r="15" spans="1:11" ht="12" customHeight="1">
      <c r="A15" s="7">
        <f>A14+1</f>
        <v>5</v>
      </c>
      <c r="B15" s="17" t="s">
        <v>133</v>
      </c>
      <c r="C15" s="18" t="s">
        <v>134</v>
      </c>
      <c r="D15" s="19" t="s">
        <v>135</v>
      </c>
      <c r="E15" s="45" t="s">
        <v>140</v>
      </c>
      <c r="F15" s="20">
        <v>12.52</v>
      </c>
      <c r="G15" s="39">
        <v>3.64</v>
      </c>
      <c r="H15" s="20">
        <v>6.35</v>
      </c>
      <c r="I15" s="20">
        <v>1.2</v>
      </c>
      <c r="J15" s="40">
        <v>2.2732638888888889E-3</v>
      </c>
      <c r="K15" s="41">
        <f>SUM(F16:J16)</f>
        <v>993</v>
      </c>
    </row>
    <row r="16" spans="1:11">
      <c r="A16" s="34">
        <f>A15</f>
        <v>5</v>
      </c>
      <c r="B16" s="23"/>
      <c r="C16" s="24" t="s">
        <v>136</v>
      </c>
      <c r="D16" s="25"/>
      <c r="E16" s="46"/>
      <c r="F16" s="12">
        <f xml:space="preserve"> IF(ISBLANK(F15),"",TRUNC(20.5173* (15.5-F15)^1.92))</f>
        <v>166</v>
      </c>
      <c r="G16" s="12">
        <f xml:space="preserve"> IF(ISBLANK(G15), "",TRUNC(0.14354* (G15*100-220)^1.4))</f>
        <v>150</v>
      </c>
      <c r="H16" s="12">
        <f xml:space="preserve"> IF(ISBLANK(H15), "",TRUNC(51.39* (H15-1.5)^1.05))</f>
        <v>269</v>
      </c>
      <c r="I16" s="12">
        <f xml:space="preserve"> IF(ISBLANK(I15), "",TRUNC(0.8465* (I15*100-75)^1.42))</f>
        <v>188</v>
      </c>
      <c r="J16" s="12">
        <f>IF(ISBLANK(J15),"",INT(0.08713*(305.5-((J15+0.000462962962962963)/$D$2))^1.85))</f>
        <v>220</v>
      </c>
      <c r="K16" s="26">
        <f>K15</f>
        <v>993</v>
      </c>
    </row>
    <row r="17" spans="1:11" ht="12" customHeight="1">
      <c r="A17" s="7">
        <f>A16+1</f>
        <v>6</v>
      </c>
      <c r="B17" s="17" t="s">
        <v>154</v>
      </c>
      <c r="C17" s="18" t="s">
        <v>155</v>
      </c>
      <c r="D17" s="19">
        <v>39544</v>
      </c>
      <c r="E17" s="45" t="s">
        <v>74</v>
      </c>
      <c r="F17" s="20">
        <v>12.77</v>
      </c>
      <c r="G17" s="39">
        <v>3.94</v>
      </c>
      <c r="H17" s="20">
        <v>5.28</v>
      </c>
      <c r="I17" s="20">
        <v>1.2</v>
      </c>
      <c r="J17" s="40">
        <v>2.4215277777777781E-3</v>
      </c>
      <c r="K17" s="41">
        <f>SUM(F18:J18)</f>
        <v>882</v>
      </c>
    </row>
    <row r="18" spans="1:11">
      <c r="A18" s="34">
        <f>A17</f>
        <v>6</v>
      </c>
      <c r="B18" s="23"/>
      <c r="C18" s="24" t="s">
        <v>147</v>
      </c>
      <c r="D18" s="25"/>
      <c r="E18" s="46"/>
      <c r="F18" s="12">
        <f xml:space="preserve"> IF(ISBLANK(F17),"",TRUNC(20.5173* (15.5-F17)^1.92))</f>
        <v>141</v>
      </c>
      <c r="G18" s="12">
        <f xml:space="preserve"> IF(ISBLANK(G17), "",TRUNC(0.14354* (G17*100-220)^1.4))</f>
        <v>196</v>
      </c>
      <c r="H18" s="12">
        <f xml:space="preserve"> IF(ISBLANK(H17), "",TRUNC(51.39* (H17-1.5)^1.05))</f>
        <v>207</v>
      </c>
      <c r="I18" s="12">
        <f xml:space="preserve"> IF(ISBLANK(I17), "",TRUNC(0.8465* (I17*100-75)^1.42))</f>
        <v>188</v>
      </c>
      <c r="J18" s="12">
        <f>IF(ISBLANK(J17),"",INT(0.08713*(305.5-((J17+0.000462962962962963)/$D$2))^1.85))</f>
        <v>150</v>
      </c>
      <c r="K18" s="26">
        <f>K17</f>
        <v>882</v>
      </c>
    </row>
    <row r="19" spans="1:11" ht="12" customHeight="1">
      <c r="A19" s="7">
        <f>A18+1</f>
        <v>7</v>
      </c>
      <c r="B19" s="17" t="s">
        <v>84</v>
      </c>
      <c r="C19" s="18" t="s">
        <v>116</v>
      </c>
      <c r="D19" s="19">
        <v>39102</v>
      </c>
      <c r="E19" s="45" t="s">
        <v>75</v>
      </c>
      <c r="F19" s="20">
        <v>14.19</v>
      </c>
      <c r="G19" s="39">
        <v>3.58</v>
      </c>
      <c r="H19" s="20">
        <v>5.85</v>
      </c>
      <c r="I19" s="20">
        <v>0.9</v>
      </c>
      <c r="J19" s="40">
        <v>2.2947916666666668E-3</v>
      </c>
      <c r="K19" s="41">
        <f>SUM(F20:J20)</f>
        <v>664</v>
      </c>
    </row>
    <row r="20" spans="1:11">
      <c r="A20" s="34">
        <f>A19</f>
        <v>7</v>
      </c>
      <c r="B20" s="23"/>
      <c r="C20" s="24" t="s">
        <v>17</v>
      </c>
      <c r="D20" s="25"/>
      <c r="E20" s="46"/>
      <c r="F20" s="12">
        <f xml:space="preserve"> IF(ISBLANK(F19),"",TRUNC(20.5173* (15.5-F19)^1.92))</f>
        <v>34</v>
      </c>
      <c r="G20" s="12">
        <f xml:space="preserve"> IF(ISBLANK(G19), "",TRUNC(0.14354* (G19*100-220)^1.4))</f>
        <v>142</v>
      </c>
      <c r="H20" s="12">
        <f xml:space="preserve"> IF(ISBLANK(H19), "",TRUNC(51.39* (H19-1.5)^1.05))</f>
        <v>240</v>
      </c>
      <c r="I20" s="12">
        <f xml:space="preserve"> IF(ISBLANK(I19), "",TRUNC(0.8465* (I19*100-75)^1.42))</f>
        <v>39</v>
      </c>
      <c r="J20" s="12">
        <f>IF(ISBLANK(J19),"",INT(0.08713*(305.5-((J19+0.000462962962962963)/$D$2))^1.85))</f>
        <v>209</v>
      </c>
      <c r="K20" s="26">
        <f>K19</f>
        <v>664</v>
      </c>
    </row>
    <row r="21" spans="1:11" ht="12" customHeight="1">
      <c r="A21" s="7">
        <f>A20+1</f>
        <v>8</v>
      </c>
      <c r="B21" s="17" t="s">
        <v>152</v>
      </c>
      <c r="C21" s="18" t="s">
        <v>153</v>
      </c>
      <c r="D21" s="19">
        <v>39783</v>
      </c>
      <c r="E21" s="45" t="s">
        <v>74</v>
      </c>
      <c r="F21" s="20">
        <v>19.05</v>
      </c>
      <c r="G21" s="39">
        <v>2.76</v>
      </c>
      <c r="H21" s="20">
        <v>3.89</v>
      </c>
      <c r="I21" s="20">
        <v>1</v>
      </c>
      <c r="J21" s="40">
        <v>2.4369212962962964E-3</v>
      </c>
      <c r="K21" s="41">
        <f>SUM(F22:J22)</f>
        <v>393</v>
      </c>
    </row>
    <row r="22" spans="1:11">
      <c r="A22" s="34">
        <f>A21</f>
        <v>8</v>
      </c>
      <c r="B22" s="23"/>
      <c r="C22" s="24" t="s">
        <v>17</v>
      </c>
      <c r="D22" s="25"/>
      <c r="E22" s="46"/>
      <c r="F22" s="12">
        <v>0</v>
      </c>
      <c r="G22" s="12">
        <f xml:space="preserve"> IF(ISBLANK(G21), "",TRUNC(0.14354* (G21*100-220)^1.4))</f>
        <v>40</v>
      </c>
      <c r="H22" s="12">
        <f xml:space="preserve"> IF(ISBLANK(H21), "",TRUNC(51.39* (H21-1.5)^1.05))</f>
        <v>128</v>
      </c>
      <c r="I22" s="12">
        <f xml:space="preserve"> IF(ISBLANK(I21), "",TRUNC(0.8465* (I21*100-75)^1.42))</f>
        <v>81</v>
      </c>
      <c r="J22" s="12">
        <f>IF(ISBLANK(J21),"",INT(0.08713*(305.5-((J21+0.000462962962962963)/$D$2))^1.85))</f>
        <v>144</v>
      </c>
      <c r="K22" s="26">
        <f>K21</f>
        <v>393</v>
      </c>
    </row>
    <row r="23" spans="1:11" s="42" customFormat="1" ht="15.75"/>
    <row r="24" spans="1:11" s="43" customFormat="1" ht="15.75"/>
    <row r="25" spans="1:11" s="44" customFormat="1" ht="15">
      <c r="B25" s="27" t="s">
        <v>23</v>
      </c>
      <c r="C25" s="28"/>
      <c r="D25" s="28"/>
      <c r="E25" s="28"/>
      <c r="F25" s="29"/>
      <c r="I25" s="30" t="s">
        <v>24</v>
      </c>
    </row>
    <row r="26" spans="1:11" s="44" customFormat="1">
      <c r="F26" s="29"/>
    </row>
    <row r="27" spans="1:11">
      <c r="F27" s="29"/>
    </row>
    <row r="28" spans="1:11">
      <c r="F28" s="29"/>
    </row>
    <row r="29" spans="1:11">
      <c r="F29" s="29"/>
    </row>
    <row r="30" spans="1:11">
      <c r="F30" s="29"/>
    </row>
    <row r="31" spans="1:11">
      <c r="F31" s="29"/>
    </row>
    <row r="32" spans="1:11">
      <c r="F32" s="29"/>
    </row>
    <row r="33" spans="6:6">
      <c r="F33" s="29"/>
    </row>
    <row r="34" spans="6:6">
      <c r="F34" s="29"/>
    </row>
    <row r="35" spans="6:6">
      <c r="F35" s="29"/>
    </row>
    <row r="36" spans="6:6">
      <c r="F36" s="29"/>
    </row>
    <row r="37" spans="6:6">
      <c r="F37" s="29"/>
    </row>
    <row r="38" spans="6:6">
      <c r="F38" s="29"/>
    </row>
    <row r="39" spans="6:6">
      <c r="F39" s="29"/>
    </row>
    <row r="40" spans="6:6">
      <c r="F40" s="29"/>
    </row>
    <row r="41" spans="6:6">
      <c r="F41" s="29"/>
    </row>
    <row r="42" spans="6:6">
      <c r="F42" s="44"/>
    </row>
    <row r="43" spans="6:6">
      <c r="F43" s="44"/>
    </row>
    <row r="44" spans="6:6">
      <c r="F44" s="44"/>
    </row>
    <row r="45" spans="6:6">
      <c r="F45" s="44"/>
    </row>
    <row r="46" spans="6:6">
      <c r="F46" s="44"/>
    </row>
    <row r="47" spans="6:6">
      <c r="F47" s="44"/>
    </row>
    <row r="48" spans="6:6">
      <c r="F48" s="44"/>
    </row>
    <row r="49" spans="6:6">
      <c r="F49" s="44"/>
    </row>
    <row r="50" spans="6:6">
      <c r="F50" s="44"/>
    </row>
    <row r="51" spans="6:6">
      <c r="F51" s="44"/>
    </row>
    <row r="52" spans="6:6">
      <c r="F52" s="44"/>
    </row>
    <row r="53" spans="6:6">
      <c r="F53" s="44"/>
    </row>
    <row r="54" spans="6:6">
      <c r="F54" s="44"/>
    </row>
    <row r="55" spans="6:6">
      <c r="F55" s="44"/>
    </row>
    <row r="56" spans="6:6">
      <c r="F56" s="44"/>
    </row>
    <row r="57" spans="6:6">
      <c r="F57" s="44"/>
    </row>
    <row r="58" spans="6:6">
      <c r="F58" s="44"/>
    </row>
    <row r="59" spans="6:6">
      <c r="F59" s="44"/>
    </row>
    <row r="60" spans="6:6">
      <c r="F60" s="44"/>
    </row>
    <row r="61" spans="6:6">
      <c r="F61" s="44"/>
    </row>
    <row r="62" spans="6:6">
      <c r="F62" s="44"/>
    </row>
    <row r="63" spans="6:6">
      <c r="F63" s="44"/>
    </row>
    <row r="64" spans="6:6">
      <c r="F64" s="44"/>
    </row>
    <row r="65" spans="6:6">
      <c r="F65" s="44"/>
    </row>
    <row r="66" spans="6:6">
      <c r="F66" s="44"/>
    </row>
    <row r="67" spans="6:6">
      <c r="F67" s="44"/>
    </row>
  </sheetData>
  <printOptions horizontalCentered="1"/>
  <pageMargins left="0.75" right="0.75" top="0.5" bottom="0.45" header="0.33" footer="0.3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Jaunutės</vt:lpstr>
      <vt:lpstr>Mergaitės</vt:lpstr>
      <vt:lpstr>Jaunučiai</vt:lpstr>
      <vt:lpstr>Berniukai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viltis</dc:creator>
  <cp:lastModifiedBy>Steponas Misiūnas</cp:lastModifiedBy>
  <cp:lastPrinted>2020-02-19T16:46:15Z</cp:lastPrinted>
  <dcterms:created xsi:type="dcterms:W3CDTF">2020-02-13T09:09:41Z</dcterms:created>
  <dcterms:modified xsi:type="dcterms:W3CDTF">2020-02-20T07:18:39Z</dcterms:modified>
</cp:coreProperties>
</file>