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790"/>
  </bookViews>
  <sheets>
    <sheet name="100 M pb" sheetId="6" r:id="rId1"/>
    <sheet name="100 M g" sheetId="22" r:id="rId2"/>
    <sheet name="100 V pb" sheetId="8" r:id="rId3"/>
    <sheet name="100 V g" sheetId="23" r:id="rId4"/>
    <sheet name="200 M pb" sheetId="39" r:id="rId5"/>
    <sheet name="200 M g" sheetId="50" r:id="rId6"/>
    <sheet name="200 V pb" sheetId="41" r:id="rId7"/>
    <sheet name="200 V g" sheetId="52" r:id="rId8"/>
    <sheet name="400 M beg" sheetId="11" r:id="rId9"/>
    <sheet name="400 M g" sheetId="12" r:id="rId10"/>
    <sheet name="400 V beg" sheetId="13" r:id="rId11"/>
    <sheet name="400 V g" sheetId="14" r:id="rId12"/>
    <sheet name="800 M" sheetId="42" r:id="rId13"/>
    <sheet name="800 V beg" sheetId="43" r:id="rId14"/>
    <sheet name="800 V g" sheetId="44" r:id="rId15"/>
    <sheet name="1500 M" sheetId="15" r:id="rId16"/>
    <sheet name="1500 V beg" sheetId="17" r:id="rId17"/>
    <sheet name="1500 V g" sheetId="18" r:id="rId18"/>
    <sheet name="3000 M" sheetId="46" r:id="rId19"/>
    <sheet name="3000 V" sheetId="47" r:id="rId20"/>
    <sheet name="100bb M Fin" sheetId="21" r:id="rId21"/>
    <sheet name="110bb V pb" sheetId="4" r:id="rId22"/>
    <sheet name="110bb V g" sheetId="20" r:id="rId23"/>
    <sheet name="400bb M beg" sheetId="35" r:id="rId24"/>
    <sheet name="400bb M g" sheetId="36" r:id="rId25"/>
    <sheet name="400bb V bėg" sheetId="33" r:id="rId26"/>
    <sheet name="400bb V g" sheetId="34" r:id="rId27"/>
    <sheet name="2000kl M" sheetId="2" r:id="rId28"/>
    <sheet name="2000kl V" sheetId="1" r:id="rId29"/>
    <sheet name="5000 Ej M" sheetId="31" r:id="rId30"/>
    <sheet name="10000 Ej V" sheetId="32" r:id="rId31"/>
    <sheet name="Aukstis M" sheetId="5" r:id="rId32"/>
    <sheet name="Aukstis V" sheetId="27" r:id="rId33"/>
    <sheet name="Kartis M" sheetId="38" r:id="rId34"/>
    <sheet name="Kartis V" sheetId="48" r:id="rId35"/>
    <sheet name="Tolis M" sheetId="7" r:id="rId36"/>
    <sheet name="Tolis V" sheetId="19" r:id="rId37"/>
    <sheet name="Trišuolis M" sheetId="40" r:id="rId38"/>
    <sheet name="Trišuolis V" sheetId="49" r:id="rId39"/>
    <sheet name="Rutulys M" sheetId="45" r:id="rId40"/>
    <sheet name="Rutulys V" sheetId="37" r:id="rId41"/>
    <sheet name="Diskas M" sheetId="3" r:id="rId42"/>
    <sheet name="Diskas V" sheetId="10" r:id="rId43"/>
    <sheet name="Kūjis M" sheetId="16" r:id="rId44"/>
    <sheet name="Kūjis V" sheetId="9" r:id="rId45"/>
    <sheet name="Ietis M" sheetId="30" r:id="rId46"/>
    <sheet name="Ietis V" sheetId="26" r:id="rId47"/>
    <sheet name="4x100 M beg" sheetId="24" r:id="rId48"/>
    <sheet name="4x100 M g" sheetId="28" r:id="rId49"/>
    <sheet name="4x100 V beg" sheetId="25" r:id="rId50"/>
    <sheet name="4x100 V g" sheetId="29" r:id="rId51"/>
    <sheet name="Komandiniai" sheetId="51" r:id="rId52"/>
  </sheets>
  <definedNames>
    <definedName name="_xlnm.Print_Area" localSheetId="35">'Tolis M'!$A$1:$T$51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51" l="1"/>
  <c r="L19" i="51"/>
  <c r="N48" i="52" l="1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3" i="52"/>
  <c r="N12" i="52"/>
  <c r="N11" i="52"/>
  <c r="N10" i="52"/>
  <c r="N9" i="52"/>
  <c r="N8" i="52"/>
  <c r="L27" i="51" l="1"/>
  <c r="L23" i="51"/>
  <c r="L22" i="51"/>
  <c r="L11" i="51"/>
  <c r="L14" i="51"/>
  <c r="L18" i="51"/>
  <c r="L12" i="51"/>
  <c r="L8" i="51"/>
  <c r="L25" i="51"/>
  <c r="L15" i="51"/>
  <c r="L28" i="51"/>
  <c r="L9" i="51"/>
  <c r="L30" i="51"/>
  <c r="E14" i="51"/>
  <c r="L26" i="51"/>
  <c r="E9" i="51"/>
  <c r="L21" i="51"/>
  <c r="E10" i="51"/>
  <c r="L17" i="51"/>
  <c r="E12" i="51"/>
  <c r="L16" i="51"/>
  <c r="E11" i="51"/>
  <c r="L20" i="51"/>
  <c r="E13" i="51"/>
  <c r="L13" i="51"/>
  <c r="E8" i="51"/>
  <c r="L29" i="51"/>
  <c r="N54" i="50" l="1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3" i="50"/>
  <c r="N12" i="50"/>
  <c r="N10" i="50"/>
  <c r="N9" i="50"/>
  <c r="Q26" i="49" l="1"/>
  <c r="R26" i="49" s="1"/>
  <c r="Q24" i="49"/>
  <c r="R24" i="49" s="1"/>
  <c r="Q22" i="49"/>
  <c r="R22" i="49" s="1"/>
  <c r="Q20" i="49"/>
  <c r="R20" i="49" s="1"/>
  <c r="Q18" i="49"/>
  <c r="R18" i="49" s="1"/>
  <c r="Q16" i="49"/>
  <c r="R16" i="49" s="1"/>
  <c r="Q14" i="49"/>
  <c r="R14" i="49" s="1"/>
  <c r="Q12" i="49"/>
  <c r="R12" i="49" s="1"/>
  <c r="Q10" i="49"/>
  <c r="R10" i="49" s="1"/>
  <c r="Q8" i="49"/>
  <c r="R8" i="49" s="1"/>
  <c r="BJ16" i="48" l="1"/>
  <c r="BJ15" i="48"/>
  <c r="BJ14" i="48"/>
  <c r="BJ13" i="48"/>
  <c r="BJ12" i="48"/>
  <c r="BJ11" i="48"/>
  <c r="BJ10" i="48"/>
  <c r="BJ9" i="48"/>
  <c r="BJ8" i="48"/>
  <c r="K16" i="47" l="1"/>
  <c r="K15" i="47"/>
  <c r="K14" i="47"/>
  <c r="K13" i="47"/>
  <c r="K12" i="47"/>
  <c r="K11" i="47"/>
  <c r="K10" i="47"/>
  <c r="K9" i="47"/>
  <c r="K8" i="47"/>
  <c r="K13" i="46" l="1"/>
  <c r="K12" i="46"/>
  <c r="K11" i="46"/>
  <c r="K10" i="46"/>
  <c r="K9" i="46"/>
  <c r="K8" i="46"/>
  <c r="Q20" i="45" l="1"/>
  <c r="Q21" i="45"/>
  <c r="Q19" i="45"/>
  <c r="R19" i="45" s="1"/>
  <c r="Q18" i="45"/>
  <c r="R18" i="45" s="1"/>
  <c r="Q17" i="45"/>
  <c r="R17" i="45" s="1"/>
  <c r="Q16" i="45"/>
  <c r="R16" i="45" s="1"/>
  <c r="Q15" i="45"/>
  <c r="R15" i="45" s="1"/>
  <c r="Q14" i="45"/>
  <c r="R14" i="45" s="1"/>
  <c r="Q13" i="45"/>
  <c r="R13" i="45" s="1"/>
  <c r="Q12" i="45"/>
  <c r="R12" i="45" s="1"/>
  <c r="Q11" i="45"/>
  <c r="R11" i="45" s="1"/>
  <c r="Q10" i="45"/>
  <c r="R10" i="45" s="1"/>
  <c r="Q9" i="45"/>
  <c r="R9" i="45" s="1"/>
  <c r="Q8" i="45"/>
  <c r="R8" i="45" s="1"/>
  <c r="K24" i="44" l="1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27" i="43"/>
  <c r="K26" i="43"/>
  <c r="K25" i="43"/>
  <c r="K24" i="43"/>
  <c r="K23" i="43"/>
  <c r="K22" i="43"/>
  <c r="K21" i="43"/>
  <c r="K20" i="43"/>
  <c r="K16" i="43"/>
  <c r="K15" i="43"/>
  <c r="K14" i="43"/>
  <c r="K13" i="43"/>
  <c r="K12" i="43"/>
  <c r="K11" i="43"/>
  <c r="K10" i="43"/>
  <c r="K9" i="43"/>
  <c r="K8" i="43"/>
  <c r="K14" i="42" l="1"/>
  <c r="K13" i="42"/>
  <c r="K12" i="42"/>
  <c r="K11" i="42"/>
  <c r="K10" i="42"/>
  <c r="K9" i="42"/>
  <c r="K8" i="42"/>
  <c r="N70" i="41" l="1"/>
  <c r="N69" i="41"/>
  <c r="N68" i="41"/>
  <c r="N67" i="41"/>
  <c r="N66" i="41"/>
  <c r="N65" i="41"/>
  <c r="N61" i="41"/>
  <c r="N60" i="41"/>
  <c r="N59" i="41"/>
  <c r="N58" i="41"/>
  <c r="N57" i="41"/>
  <c r="N56" i="41"/>
  <c r="N52" i="41"/>
  <c r="N51" i="41"/>
  <c r="N50" i="41"/>
  <c r="N48" i="41"/>
  <c r="N47" i="41"/>
  <c r="N40" i="41"/>
  <c r="N39" i="41"/>
  <c r="N38" i="41"/>
  <c r="N37" i="41"/>
  <c r="N35" i="41"/>
  <c r="N31" i="41"/>
  <c r="N30" i="41"/>
  <c r="N29" i="41"/>
  <c r="N28" i="41"/>
  <c r="N27" i="41"/>
  <c r="N26" i="41"/>
  <c r="N22" i="41"/>
  <c r="N21" i="41"/>
  <c r="N20" i="41"/>
  <c r="N19" i="41"/>
  <c r="N18" i="41"/>
  <c r="N17" i="41"/>
  <c r="N13" i="41"/>
  <c r="N12" i="41"/>
  <c r="N11" i="41"/>
  <c r="N10" i="41"/>
  <c r="N9" i="41"/>
  <c r="N8" i="41"/>
  <c r="Q31" i="40" l="1"/>
  <c r="Q28" i="40"/>
  <c r="Q29" i="40" s="1"/>
  <c r="Q26" i="40"/>
  <c r="Q27" i="40" s="1"/>
  <c r="Q24" i="40"/>
  <c r="R24" i="40" s="1"/>
  <c r="Q22" i="40"/>
  <c r="Q23" i="40" s="1"/>
  <c r="Q20" i="40"/>
  <c r="Q21" i="40" s="1"/>
  <c r="Q18" i="40"/>
  <c r="R18" i="40" s="1"/>
  <c r="Q16" i="40"/>
  <c r="Q17" i="40" s="1"/>
  <c r="Q14" i="40"/>
  <c r="Q15" i="40" s="1"/>
  <c r="Q12" i="40"/>
  <c r="Q13" i="40" s="1"/>
  <c r="Q10" i="40"/>
  <c r="R10" i="40" s="1"/>
  <c r="Q8" i="40"/>
  <c r="R8" i="40" s="1"/>
  <c r="Q11" i="40" l="1"/>
  <c r="Q9" i="40"/>
  <c r="Q25" i="40"/>
  <c r="R16" i="40"/>
  <c r="Q19" i="40"/>
  <c r="R14" i="40"/>
  <c r="R22" i="40"/>
  <c r="R12" i="40"/>
  <c r="R20" i="40"/>
  <c r="R28" i="40"/>
  <c r="R26" i="40"/>
  <c r="N89" i="39"/>
  <c r="N88" i="39"/>
  <c r="N87" i="39"/>
  <c r="N86" i="39"/>
  <c r="N85" i="39"/>
  <c r="N78" i="39"/>
  <c r="N77" i="39"/>
  <c r="N76" i="39"/>
  <c r="N74" i="39"/>
  <c r="N68" i="39"/>
  <c r="N67" i="39"/>
  <c r="N66" i="39"/>
  <c r="N65" i="39"/>
  <c r="N64" i="39"/>
  <c r="N60" i="39"/>
  <c r="N58" i="39"/>
  <c r="N57" i="39"/>
  <c r="N56" i="39"/>
  <c r="N55" i="39"/>
  <c r="N51" i="39"/>
  <c r="N50" i="39"/>
  <c r="N49" i="39"/>
  <c r="N48" i="39"/>
  <c r="N47" i="39"/>
  <c r="N46" i="39"/>
  <c r="N40" i="39"/>
  <c r="N39" i="39"/>
  <c r="N38" i="39"/>
  <c r="N37" i="39"/>
  <c r="N36" i="39"/>
  <c r="N35" i="39"/>
  <c r="N30" i="39"/>
  <c r="N29" i="39"/>
  <c r="N28" i="39"/>
  <c r="N27" i="39"/>
  <c r="N26" i="39"/>
  <c r="N22" i="39"/>
  <c r="N21" i="39"/>
  <c r="N20" i="39"/>
  <c r="N19" i="39"/>
  <c r="N18" i="39"/>
  <c r="N13" i="39"/>
  <c r="N12" i="39"/>
  <c r="N11" i="39"/>
  <c r="N10" i="39"/>
  <c r="N9" i="39"/>
  <c r="N8" i="39"/>
  <c r="BG9" i="38" l="1"/>
  <c r="BG16" i="38"/>
  <c r="BG15" i="38"/>
  <c r="BG14" i="38"/>
  <c r="BG13" i="38"/>
  <c r="BG12" i="38"/>
  <c r="BG11" i="38"/>
  <c r="BG10" i="38"/>
  <c r="BG8" i="38"/>
  <c r="Q19" i="37" l="1"/>
  <c r="R19" i="37" s="1"/>
  <c r="Q18" i="37"/>
  <c r="R18" i="37" s="1"/>
  <c r="Q17" i="37"/>
  <c r="R17" i="37" s="1"/>
  <c r="Q16" i="37"/>
  <c r="R16" i="37" s="1"/>
  <c r="Q15" i="37"/>
  <c r="R15" i="37" s="1"/>
  <c r="Q14" i="37"/>
  <c r="R14" i="37" s="1"/>
  <c r="Q13" i="37"/>
  <c r="R13" i="37" s="1"/>
  <c r="Q12" i="37"/>
  <c r="R12" i="37" s="1"/>
  <c r="Q11" i="37"/>
  <c r="R11" i="37" s="1"/>
  <c r="Q10" i="37"/>
  <c r="R10" i="37" s="1"/>
  <c r="Q9" i="37"/>
  <c r="R9" i="37" s="1"/>
  <c r="Q8" i="37"/>
  <c r="R8" i="37" s="1"/>
  <c r="K15" i="36" l="1"/>
  <c r="K14" i="36"/>
  <c r="K13" i="36"/>
  <c r="K12" i="36"/>
  <c r="K11" i="36"/>
  <c r="K10" i="36"/>
  <c r="K9" i="36"/>
  <c r="K8" i="36"/>
  <c r="K20" i="35"/>
  <c r="K19" i="35"/>
  <c r="K18" i="35"/>
  <c r="K17" i="35"/>
  <c r="K12" i="35"/>
  <c r="K11" i="35"/>
  <c r="K10" i="35"/>
  <c r="K9" i="35"/>
  <c r="K12" i="34" l="1"/>
  <c r="K18" i="34"/>
  <c r="K17" i="34"/>
  <c r="K16" i="34"/>
  <c r="K15" i="34"/>
  <c r="K14" i="34"/>
  <c r="K13" i="34"/>
  <c r="K11" i="34"/>
  <c r="K10" i="34"/>
  <c r="K9" i="34"/>
  <c r="K8" i="34"/>
  <c r="K21" i="33"/>
  <c r="K20" i="33"/>
  <c r="K19" i="33"/>
  <c r="K18" i="33"/>
  <c r="K17" i="33"/>
  <c r="K16" i="33"/>
  <c r="K13" i="33"/>
  <c r="K12" i="33"/>
  <c r="K11" i="33"/>
  <c r="K10" i="33"/>
  <c r="K9" i="33"/>
  <c r="M13" i="32" l="1"/>
  <c r="M11" i="32"/>
  <c r="M12" i="32" l="1"/>
  <c r="M10" i="32"/>
  <c r="M9" i="32"/>
  <c r="L17" i="31" l="1"/>
  <c r="L16" i="31"/>
  <c r="L15" i="31"/>
  <c r="L14" i="31"/>
  <c r="L13" i="31"/>
  <c r="L12" i="31"/>
  <c r="L11" i="31"/>
  <c r="L10" i="31"/>
  <c r="L9" i="31"/>
  <c r="L8" i="31"/>
  <c r="Q19" i="30" l="1"/>
  <c r="R19" i="30" s="1"/>
  <c r="Q18" i="30"/>
  <c r="R18" i="30" s="1"/>
  <c r="Q17" i="30"/>
  <c r="R17" i="30" s="1"/>
  <c r="Q16" i="30"/>
  <c r="R16" i="30" s="1"/>
  <c r="Q15" i="30"/>
  <c r="R15" i="30" s="1"/>
  <c r="Q14" i="30"/>
  <c r="R14" i="30" s="1"/>
  <c r="Q13" i="30"/>
  <c r="R13" i="30" s="1"/>
  <c r="Q12" i="30"/>
  <c r="R12" i="30" s="1"/>
  <c r="Q11" i="30"/>
  <c r="R11" i="30" s="1"/>
  <c r="Q10" i="30"/>
  <c r="R10" i="30" s="1"/>
  <c r="Q9" i="30"/>
  <c r="R9" i="30" s="1"/>
  <c r="Q8" i="30"/>
  <c r="R8" i="30" s="1"/>
  <c r="K36" i="29" l="1"/>
  <c r="K16" i="29"/>
  <c r="K12" i="29"/>
  <c r="K8" i="29"/>
  <c r="K100" i="25"/>
  <c r="K97" i="25"/>
  <c r="K92" i="25"/>
  <c r="K88" i="25"/>
  <c r="K45" i="29"/>
  <c r="K32" i="29"/>
  <c r="K28" i="29"/>
  <c r="K24" i="25"/>
  <c r="K59" i="25"/>
  <c r="K55" i="25"/>
  <c r="K20" i="29"/>
  <c r="K24" i="29"/>
  <c r="K41" i="29"/>
  <c r="K49" i="29"/>
  <c r="K53" i="29"/>
  <c r="BM14" i="27" l="1"/>
  <c r="BM13" i="27"/>
  <c r="BM12" i="27"/>
  <c r="BM11" i="27"/>
  <c r="BM10" i="27"/>
  <c r="BM9" i="27"/>
  <c r="BM8" i="27"/>
  <c r="P16" i="26" l="1"/>
  <c r="Q16" i="26" s="1"/>
  <c r="P15" i="26"/>
  <c r="Q15" i="26" s="1"/>
  <c r="P14" i="26"/>
  <c r="Q14" i="26" s="1"/>
  <c r="P13" i="26"/>
  <c r="Q13" i="26" s="1"/>
  <c r="P12" i="26"/>
  <c r="Q12" i="26" s="1"/>
  <c r="P11" i="26"/>
  <c r="Q11" i="26" s="1"/>
  <c r="P10" i="26"/>
  <c r="Q10" i="26" s="1"/>
  <c r="P9" i="26"/>
  <c r="Q9" i="26" s="1"/>
  <c r="P8" i="26"/>
  <c r="Q8" i="26" s="1"/>
  <c r="K84" i="25" l="1"/>
  <c r="K80" i="25"/>
  <c r="K51" i="25"/>
  <c r="K47" i="25"/>
  <c r="K43" i="25"/>
  <c r="K16" i="25"/>
  <c r="K12" i="25"/>
  <c r="K8" i="25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3" i="23"/>
  <c r="N12" i="23"/>
  <c r="N11" i="23"/>
  <c r="N8" i="23"/>
  <c r="N49" i="22" l="1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3" i="22"/>
  <c r="N12" i="22"/>
  <c r="N11" i="22"/>
  <c r="N10" i="22"/>
  <c r="N8" i="22"/>
  <c r="N13" i="21" l="1"/>
  <c r="N12" i="21"/>
  <c r="N11" i="21"/>
  <c r="N10" i="21"/>
  <c r="N9" i="21"/>
  <c r="N8" i="21"/>
  <c r="N12" i="20" l="1"/>
  <c r="N11" i="20"/>
  <c r="N9" i="20"/>
  <c r="Q40" i="19" l="1"/>
  <c r="Q41" i="19" s="1"/>
  <c r="Q38" i="19"/>
  <c r="Q39" i="19" s="1"/>
  <c r="Q36" i="19"/>
  <c r="Q37" i="19" s="1"/>
  <c r="Q34" i="19"/>
  <c r="Q35" i="19" s="1"/>
  <c r="Q32" i="19"/>
  <c r="Q33" i="19" s="1"/>
  <c r="Q30" i="19"/>
  <c r="Q31" i="19" s="1"/>
  <c r="Q28" i="19"/>
  <c r="Q29" i="19" s="1"/>
  <c r="Q26" i="19"/>
  <c r="Q27" i="19" s="1"/>
  <c r="Q24" i="19"/>
  <c r="Q25" i="19" s="1"/>
  <c r="Q22" i="19"/>
  <c r="R22" i="19" s="1"/>
  <c r="Q20" i="19"/>
  <c r="Q21" i="19" s="1"/>
  <c r="Q18" i="19"/>
  <c r="Q19" i="19" s="1"/>
  <c r="Q16" i="19"/>
  <c r="Q17" i="19" s="1"/>
  <c r="Q14" i="19"/>
  <c r="R14" i="19" s="1"/>
  <c r="Q12" i="19"/>
  <c r="Q13" i="19" s="1"/>
  <c r="Q10" i="19"/>
  <c r="Q11" i="19" s="1"/>
  <c r="Q8" i="19"/>
  <c r="Q9" i="19" s="1"/>
  <c r="Q15" i="19" l="1"/>
  <c r="Q23" i="19"/>
  <c r="R36" i="19"/>
  <c r="R10" i="19"/>
  <c r="R26" i="19"/>
  <c r="R12" i="19"/>
  <c r="R20" i="19"/>
  <c r="R28" i="19"/>
  <c r="R34" i="19"/>
  <c r="R18" i="19"/>
  <c r="R8" i="19"/>
  <c r="R16" i="19"/>
  <c r="R24" i="19"/>
  <c r="R32" i="19"/>
  <c r="R40" i="19"/>
  <c r="R30" i="19"/>
  <c r="R38" i="19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25" i="17"/>
  <c r="K24" i="17"/>
  <c r="K23" i="17"/>
  <c r="K22" i="17"/>
  <c r="K21" i="17"/>
  <c r="K20" i="17"/>
  <c r="K19" i="17"/>
  <c r="K14" i="17"/>
  <c r="K13" i="17"/>
  <c r="K12" i="17"/>
  <c r="K11" i="17"/>
  <c r="K10" i="17"/>
  <c r="K9" i="17"/>
  <c r="K8" i="17"/>
  <c r="Q10" i="16" l="1"/>
  <c r="R10" i="16" s="1"/>
  <c r="Q15" i="16"/>
  <c r="R15" i="16" s="1"/>
  <c r="Q14" i="16"/>
  <c r="R14" i="16" s="1"/>
  <c r="Q13" i="16"/>
  <c r="R13" i="16" s="1"/>
  <c r="Q12" i="16"/>
  <c r="R12" i="16" s="1"/>
  <c r="Q11" i="16"/>
  <c r="R11" i="16" s="1"/>
  <c r="Q9" i="16"/>
  <c r="R9" i="16" s="1"/>
  <c r="Q8" i="16"/>
  <c r="R8" i="16" s="1"/>
  <c r="K16" i="15" l="1"/>
  <c r="K15" i="15"/>
  <c r="K14" i="15"/>
  <c r="K13" i="15"/>
  <c r="K12" i="15"/>
  <c r="K11" i="15"/>
  <c r="K10" i="15"/>
  <c r="K9" i="15"/>
  <c r="K8" i="15"/>
  <c r="K28" i="14" l="1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40" i="13"/>
  <c r="K39" i="13"/>
  <c r="K38" i="13"/>
  <c r="K37" i="13"/>
  <c r="K36" i="13"/>
  <c r="K35" i="13"/>
  <c r="K31" i="13"/>
  <c r="K29" i="13"/>
  <c r="K28" i="13"/>
  <c r="K27" i="13"/>
  <c r="K26" i="13"/>
  <c r="K22" i="13"/>
  <c r="K21" i="13"/>
  <c r="K19" i="13"/>
  <c r="K18" i="13"/>
  <c r="K17" i="13"/>
  <c r="K13" i="13"/>
  <c r="K12" i="13"/>
  <c r="K11" i="13"/>
  <c r="K10" i="13"/>
  <c r="K9" i="13"/>
  <c r="K8" i="13"/>
  <c r="K26" i="12" l="1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40" i="11"/>
  <c r="K39" i="11"/>
  <c r="K38" i="11"/>
  <c r="K37" i="11"/>
  <c r="K36" i="11"/>
  <c r="K35" i="11"/>
  <c r="K31" i="11"/>
  <c r="K30" i="11"/>
  <c r="K29" i="11"/>
  <c r="K28" i="11"/>
  <c r="K27" i="11"/>
  <c r="K22" i="11"/>
  <c r="K21" i="11"/>
  <c r="K20" i="11"/>
  <c r="K19" i="11"/>
  <c r="K18" i="11"/>
  <c r="K13" i="11"/>
  <c r="K11" i="11"/>
  <c r="K10" i="11"/>
  <c r="K9" i="11"/>
  <c r="Q12" i="10" l="1"/>
  <c r="R12" i="10" s="1"/>
  <c r="Q11" i="10"/>
  <c r="R11" i="10" s="1"/>
  <c r="Q10" i="10"/>
  <c r="R10" i="10" s="1"/>
  <c r="Q9" i="10"/>
  <c r="R9" i="10" s="1"/>
  <c r="Q8" i="10"/>
  <c r="R8" i="10" s="1"/>
  <c r="R15" i="9" l="1"/>
  <c r="Q14" i="9"/>
  <c r="R14" i="9" s="1"/>
  <c r="Q13" i="9"/>
  <c r="R13" i="9" s="1"/>
  <c r="Q12" i="9"/>
  <c r="R12" i="9" s="1"/>
  <c r="Q11" i="9"/>
  <c r="R11" i="9" s="1"/>
  <c r="R10" i="9"/>
  <c r="Q9" i="9"/>
  <c r="R9" i="9" s="1"/>
  <c r="Q8" i="9"/>
  <c r="R8" i="9" s="1"/>
  <c r="N60" i="8" l="1"/>
  <c r="N59" i="8"/>
  <c r="N58" i="8"/>
  <c r="N57" i="8"/>
  <c r="N56" i="8"/>
  <c r="N55" i="8"/>
  <c r="N51" i="8"/>
  <c r="N50" i="8"/>
  <c r="N49" i="8"/>
  <c r="N48" i="8"/>
  <c r="N47" i="8"/>
  <c r="N46" i="8"/>
  <c r="N40" i="8"/>
  <c r="N39" i="8"/>
  <c r="N38" i="8"/>
  <c r="N37" i="8"/>
  <c r="N36" i="8"/>
  <c r="N35" i="8"/>
  <c r="N31" i="8"/>
  <c r="N30" i="8"/>
  <c r="N28" i="8"/>
  <c r="N27" i="8"/>
  <c r="N26" i="8"/>
  <c r="N22" i="8"/>
  <c r="N21" i="8"/>
  <c r="N19" i="8"/>
  <c r="N18" i="8"/>
  <c r="N17" i="8"/>
  <c r="N13" i="8"/>
  <c r="N12" i="8"/>
  <c r="N11" i="8"/>
  <c r="N10" i="8"/>
  <c r="N9" i="8"/>
  <c r="Q44" i="7" l="1"/>
  <c r="R44" i="7" s="1"/>
  <c r="Q36" i="7"/>
  <c r="R36" i="7" s="1"/>
  <c r="Q24" i="7"/>
  <c r="R24" i="7" s="1"/>
  <c r="Q22" i="7"/>
  <c r="R22" i="7" s="1"/>
  <c r="Q8" i="7"/>
  <c r="R8" i="7" s="1"/>
  <c r="Q26" i="7"/>
  <c r="R26" i="7" s="1"/>
  <c r="Q16" i="7"/>
  <c r="R16" i="7" s="1"/>
  <c r="Q32" i="7"/>
  <c r="R32" i="7" s="1"/>
  <c r="Q38" i="7"/>
  <c r="R38" i="7" s="1"/>
  <c r="Q12" i="7"/>
  <c r="R12" i="7" s="1"/>
  <c r="Q40" i="7"/>
  <c r="R40" i="7" s="1"/>
  <c r="Q34" i="7"/>
  <c r="R34" i="7" s="1"/>
  <c r="Q14" i="7"/>
  <c r="R14" i="7" s="1"/>
  <c r="Q30" i="7"/>
  <c r="R30" i="7" s="1"/>
  <c r="Q10" i="7"/>
  <c r="R10" i="7" s="1"/>
  <c r="Q18" i="7"/>
  <c r="R18" i="7" s="1"/>
  <c r="Q20" i="7"/>
  <c r="R20" i="7" s="1"/>
  <c r="Q42" i="7"/>
  <c r="R42" i="7" s="1"/>
  <c r="Q48" i="7"/>
  <c r="R48" i="7" s="1"/>
  <c r="Q28" i="7"/>
  <c r="R28" i="7" s="1"/>
  <c r="Q50" i="7"/>
  <c r="R50" i="7" s="1"/>
  <c r="Q46" i="7"/>
  <c r="R46" i="7" s="1"/>
  <c r="N68" i="6" l="1"/>
  <c r="N67" i="6"/>
  <c r="N66" i="6"/>
  <c r="N65" i="6"/>
  <c r="N64" i="6"/>
  <c r="N61" i="6"/>
  <c r="N60" i="6"/>
  <c r="N59" i="6"/>
  <c r="N58" i="6"/>
  <c r="N57" i="6"/>
  <c r="N56" i="6"/>
  <c r="N55" i="6"/>
  <c r="N52" i="6"/>
  <c r="N51" i="6"/>
  <c r="N50" i="6"/>
  <c r="N49" i="6"/>
  <c r="N48" i="6"/>
  <c r="N47" i="6"/>
  <c r="N46" i="6"/>
  <c r="N41" i="6"/>
  <c r="N40" i="6"/>
  <c r="N39" i="6"/>
  <c r="N38" i="6"/>
  <c r="N37" i="6"/>
  <c r="N36" i="6"/>
  <c r="N35" i="6"/>
  <c r="N32" i="6"/>
  <c r="N31" i="6"/>
  <c r="N30" i="6"/>
  <c r="N29" i="6"/>
  <c r="N28" i="6"/>
  <c r="N27" i="6"/>
  <c r="N26" i="6"/>
  <c r="N23" i="6"/>
  <c r="N22" i="6"/>
  <c r="N21" i="6"/>
  <c r="N20" i="6"/>
  <c r="N19" i="6"/>
  <c r="N18" i="6"/>
  <c r="N14" i="6"/>
  <c r="N13" i="6"/>
  <c r="N12" i="6"/>
  <c r="N11" i="6"/>
  <c r="N10" i="6"/>
  <c r="N9" i="6"/>
  <c r="N8" i="6"/>
  <c r="BQ12" i="5" l="1"/>
  <c r="BQ11" i="5"/>
  <c r="BQ10" i="5"/>
  <c r="BQ8" i="5"/>
  <c r="BQ16" i="5"/>
  <c r="BQ9" i="5"/>
  <c r="BQ13" i="5"/>
  <c r="BQ15" i="5"/>
  <c r="BQ14" i="5"/>
  <c r="N21" i="4" l="1"/>
  <c r="N20" i="4"/>
  <c r="N19" i="4"/>
  <c r="N18" i="4"/>
  <c r="N17" i="4"/>
  <c r="N13" i="4"/>
  <c r="N11" i="4"/>
  <c r="N10" i="4"/>
  <c r="N9" i="4"/>
  <c r="N8" i="4"/>
  <c r="Q15" i="3" l="1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K11" i="2" l="1"/>
  <c r="K10" i="2"/>
  <c r="K9" i="2"/>
  <c r="K8" i="2"/>
  <c r="K12" i="1" l="1"/>
  <c r="K10" i="1"/>
  <c r="K14" i="1"/>
  <c r="K13" i="1"/>
  <c r="K9" i="1"/>
  <c r="K8" i="1"/>
  <c r="K11" i="1"/>
</calcChain>
</file>

<file path=xl/sharedStrings.xml><?xml version="1.0" encoding="utf-8"?>
<sst xmlns="http://schemas.openxmlformats.org/spreadsheetml/2006/main" count="10201" uniqueCount="1811">
  <si>
    <t>LIETUVOS LENGVOSIOS ATLETIKOS JAUNIŲ ČEMPIONATAS</t>
  </si>
  <si>
    <t>2020 m. liepos 17 d., Alytus</t>
  </si>
  <si>
    <t>2000 m kliūtinis bėgimas vaikinams (0.840)</t>
  </si>
  <si>
    <t>Nr.</t>
  </si>
  <si>
    <t>Vardas</t>
  </si>
  <si>
    <t>Pavardė</t>
  </si>
  <si>
    <t>Gimimo data</t>
  </si>
  <si>
    <t>Komanda</t>
  </si>
  <si>
    <t>SUC</t>
  </si>
  <si>
    <t>Sporto klubas</t>
  </si>
  <si>
    <t>Taškai</t>
  </si>
  <si>
    <t>Rezultatas</t>
  </si>
  <si>
    <t>Kv.l.</t>
  </si>
  <si>
    <t>Treneris</t>
  </si>
  <si>
    <t>Eimantas</t>
  </si>
  <si>
    <t>Janiulis</t>
  </si>
  <si>
    <t>2005-10-08</t>
  </si>
  <si>
    <t>Šiauliai ind.</t>
  </si>
  <si>
    <t>Šiaulių SG</t>
  </si>
  <si>
    <t>ind.</t>
  </si>
  <si>
    <t>M.Malinauskas</t>
  </si>
  <si>
    <t>Justas</t>
  </si>
  <si>
    <t>Gudauskas</t>
  </si>
  <si>
    <t>2004-05-25</t>
  </si>
  <si>
    <t>Alytus</t>
  </si>
  <si>
    <t>ASRC</t>
  </si>
  <si>
    <t>ALASK</t>
  </si>
  <si>
    <t>A.Klebauskas</t>
  </si>
  <si>
    <t>Airidas</t>
  </si>
  <si>
    <t>Bendaravičius</t>
  </si>
  <si>
    <t>2004-08-09</t>
  </si>
  <si>
    <t>Marijampolė</t>
  </si>
  <si>
    <t>Sūduva</t>
  </si>
  <si>
    <t>MLASK</t>
  </si>
  <si>
    <t>V.Komisaraitis</t>
  </si>
  <si>
    <t>Domas</t>
  </si>
  <si>
    <t>Stankevičius</t>
  </si>
  <si>
    <t>2004-08-18</t>
  </si>
  <si>
    <t>Šiauliai</t>
  </si>
  <si>
    <t>ŠLASC</t>
  </si>
  <si>
    <t>COSMA</t>
  </si>
  <si>
    <t>A.Kitanov, R.Razmaitė</t>
  </si>
  <si>
    <t>Eitautas</t>
  </si>
  <si>
    <t>Tamošaitis</t>
  </si>
  <si>
    <t>2003-06-30</t>
  </si>
  <si>
    <t>Raseiniai</t>
  </si>
  <si>
    <t>Ras.KKSC</t>
  </si>
  <si>
    <t>Z.Rajunčius</t>
  </si>
  <si>
    <t>Daniel</t>
  </si>
  <si>
    <t>Bartusevič</t>
  </si>
  <si>
    <t>2004-05-28</t>
  </si>
  <si>
    <t>Vilniaus r.</t>
  </si>
  <si>
    <t>VRSM</t>
  </si>
  <si>
    <t>V.Gražys</t>
  </si>
  <si>
    <t>Matas</t>
  </si>
  <si>
    <t>Baura</t>
  </si>
  <si>
    <t>2003-04-24</t>
  </si>
  <si>
    <t>Šiaulių r.</t>
  </si>
  <si>
    <t>Kuršėnų SM</t>
  </si>
  <si>
    <t>Lukas</t>
  </si>
  <si>
    <t>A.Lukošaitis</t>
  </si>
  <si>
    <t>Vieta</t>
  </si>
  <si>
    <t>2000 m kliūtinis bėgimas merginoms</t>
  </si>
  <si>
    <t>Greta</t>
  </si>
  <si>
    <t>Malinauskaitė</t>
  </si>
  <si>
    <t>2005-06-05</t>
  </si>
  <si>
    <t>Jonava ind.</t>
  </si>
  <si>
    <t>JKKSC</t>
  </si>
  <si>
    <t>Einius</t>
  </si>
  <si>
    <t>V.Lebeckienė</t>
  </si>
  <si>
    <t>Deimantė</t>
  </si>
  <si>
    <t>Bendaravičiūtė</t>
  </si>
  <si>
    <t>2003-03-21</t>
  </si>
  <si>
    <t>Arnela</t>
  </si>
  <si>
    <t>Šaulytė</t>
  </si>
  <si>
    <t>2005-01-28</t>
  </si>
  <si>
    <t>Šiauliai ind., Šiaulių r.ind.</t>
  </si>
  <si>
    <t>R.Razmaitė, R.Juodis</t>
  </si>
  <si>
    <t>Auksė</t>
  </si>
  <si>
    <t>Eidukaitytė</t>
  </si>
  <si>
    <t>2003-11-13</t>
  </si>
  <si>
    <t>Vilkaviškis</t>
  </si>
  <si>
    <t>VSM</t>
  </si>
  <si>
    <t>VLASK</t>
  </si>
  <si>
    <t>M.Saldukaitis</t>
  </si>
  <si>
    <t>Disko metimas merginoms</t>
  </si>
  <si>
    <t>Bandymai</t>
  </si>
  <si>
    <t>Eilė</t>
  </si>
  <si>
    <t>Paulina</t>
  </si>
  <si>
    <t>Stuglytė</t>
  </si>
  <si>
    <t>2004-11-06</t>
  </si>
  <si>
    <t>Rokiškis, Vilnius I</t>
  </si>
  <si>
    <t>Ozo gim., VMSC</t>
  </si>
  <si>
    <t>X</t>
  </si>
  <si>
    <t>J.Radžius, R.Šinkūnas</t>
  </si>
  <si>
    <t>44.84</t>
  </si>
  <si>
    <t>Nerilė</t>
  </si>
  <si>
    <t>Dikšaitė</t>
  </si>
  <si>
    <t>2003-08-24</t>
  </si>
  <si>
    <t>Meškuičiai</t>
  </si>
  <si>
    <t>P.Vaitkus</t>
  </si>
  <si>
    <t>33.62</t>
  </si>
  <si>
    <t>Gabija</t>
  </si>
  <si>
    <t>Vaščenkaitė</t>
  </si>
  <si>
    <t>2005-10-03</t>
  </si>
  <si>
    <t>Vilnius ind.</t>
  </si>
  <si>
    <t>J.Radžius</t>
  </si>
  <si>
    <t>-</t>
  </si>
  <si>
    <t>Neringa</t>
  </si>
  <si>
    <t>Vaškevičiūtė</t>
  </si>
  <si>
    <t>2004-06-05</t>
  </si>
  <si>
    <t>Kaunas I</t>
  </si>
  <si>
    <t>Startas</t>
  </si>
  <si>
    <t>Z.Grabauskienė</t>
  </si>
  <si>
    <t>32.56</t>
  </si>
  <si>
    <t>Miglė</t>
  </si>
  <si>
    <t>Pazniokaitė</t>
  </si>
  <si>
    <t>2004-01-26</t>
  </si>
  <si>
    <t>A.Kavaliauskas, G.Janušauskas</t>
  </si>
  <si>
    <t>25.03</t>
  </si>
  <si>
    <t>Ligita</t>
  </si>
  <si>
    <t>Palubinskaitė</t>
  </si>
  <si>
    <t>2003-05-23</t>
  </si>
  <si>
    <t>Šakiai</t>
  </si>
  <si>
    <t>ŠJKSC</t>
  </si>
  <si>
    <t>E.Grigošaitis</t>
  </si>
  <si>
    <t>23.00</t>
  </si>
  <si>
    <t>Angelė</t>
  </si>
  <si>
    <t>Andrukianec</t>
  </si>
  <si>
    <t>2004-03-04</t>
  </si>
  <si>
    <t>Švenčionys</t>
  </si>
  <si>
    <t>ŠRSC</t>
  </si>
  <si>
    <t>"Aitvaras"</t>
  </si>
  <si>
    <t>G.Michniova</t>
  </si>
  <si>
    <t>Evelina</t>
  </si>
  <si>
    <t>Gecevičiūtė</t>
  </si>
  <si>
    <t>2005-01-20</t>
  </si>
  <si>
    <t>Alytus ind.</t>
  </si>
  <si>
    <t>J.Baltrušaitis</t>
  </si>
  <si>
    <t>110 m barjerinis bėgimas vaikinams (0.914-9.14)</t>
  </si>
  <si>
    <t>bėgimas iš 2</t>
  </si>
  <si>
    <t>Takas</t>
  </si>
  <si>
    <t>Rez.par.b.</t>
  </si>
  <si>
    <t>Vėjas</t>
  </si>
  <si>
    <t>Rez.fin.</t>
  </si>
  <si>
    <t>Vilius</t>
  </si>
  <si>
    <t>Benetis</t>
  </si>
  <si>
    <t>2004-09-11</t>
  </si>
  <si>
    <t>Klaipėda</t>
  </si>
  <si>
    <t>Kl.LAM</t>
  </si>
  <si>
    <t>D.Senkus</t>
  </si>
  <si>
    <t>17.50</t>
  </si>
  <si>
    <t>Dovydas</t>
  </si>
  <si>
    <t>Kalvelis</t>
  </si>
  <si>
    <t>2003-01-03</t>
  </si>
  <si>
    <t>E.Dilys</t>
  </si>
  <si>
    <t>8.34</t>
  </si>
  <si>
    <t>Mantas</t>
  </si>
  <si>
    <t>Valiušaitis</t>
  </si>
  <si>
    <t>2004-08-28</t>
  </si>
  <si>
    <t>A.Vilčinskienė, R.Adomaitienė</t>
  </si>
  <si>
    <t>17.30</t>
  </si>
  <si>
    <t>9.53</t>
  </si>
  <si>
    <t>Adomas</t>
  </si>
  <si>
    <t>Čeponis</t>
  </si>
  <si>
    <t>2003-08-25</t>
  </si>
  <si>
    <t>Panevėžys</t>
  </si>
  <si>
    <t>Pan.SC</t>
  </si>
  <si>
    <t>"Žvaigždė"</t>
  </si>
  <si>
    <t>DNF</t>
  </si>
  <si>
    <t>A.Dobregienė</t>
  </si>
  <si>
    <t>19.86</t>
  </si>
  <si>
    <t>9.40</t>
  </si>
  <si>
    <t>Jokūbas</t>
  </si>
  <si>
    <t>Šemeklis</t>
  </si>
  <si>
    <t>2004-06-23</t>
  </si>
  <si>
    <t>18.33</t>
  </si>
  <si>
    <t>9.23</t>
  </si>
  <si>
    <t>Kasparas</t>
  </si>
  <si>
    <t>Bačianskas</t>
  </si>
  <si>
    <t>2004-05-13</t>
  </si>
  <si>
    <t>16.36</t>
  </si>
  <si>
    <t>8.81</t>
  </si>
  <si>
    <t>Pijus</t>
  </si>
  <si>
    <t>Liudavičius</t>
  </si>
  <si>
    <t>2004-04-19</t>
  </si>
  <si>
    <t>M.Vadeikis</t>
  </si>
  <si>
    <t>16.47</t>
  </si>
  <si>
    <t>8.82</t>
  </si>
  <si>
    <t>Šuoliai į aukštį merginoms</t>
  </si>
  <si>
    <t>1.40</t>
  </si>
  <si>
    <t>1.45</t>
  </si>
  <si>
    <t>1.50</t>
  </si>
  <si>
    <t>1.55</t>
  </si>
  <si>
    <t>1.60</t>
  </si>
  <si>
    <t>1..63</t>
  </si>
  <si>
    <t>1.66</t>
  </si>
  <si>
    <t>1.69</t>
  </si>
  <si>
    <t>1.72</t>
  </si>
  <si>
    <t>Rezult.</t>
  </si>
  <si>
    <t>Liepa</t>
  </si>
  <si>
    <t>Mažeikaitė</t>
  </si>
  <si>
    <t>2004-06-04</t>
  </si>
  <si>
    <t>Start You</t>
  </si>
  <si>
    <t>O</t>
  </si>
  <si>
    <t>A.Šilauskas</t>
  </si>
  <si>
    <t>Taida</t>
  </si>
  <si>
    <t>Staškūnaitė</t>
  </si>
  <si>
    <t>2004-08-23</t>
  </si>
  <si>
    <t>"Piramidė"</t>
  </si>
  <si>
    <t>J.Baikštienė</t>
  </si>
  <si>
    <t>Neda</t>
  </si>
  <si>
    <t>Baranauskaitė</t>
  </si>
  <si>
    <t>2004-02-17</t>
  </si>
  <si>
    <t>R.Salickas</t>
  </si>
  <si>
    <t>Bukauskaitė</t>
  </si>
  <si>
    <t>2004-02-08</t>
  </si>
  <si>
    <t>A.Gavelytė</t>
  </si>
  <si>
    <t>1.70</t>
  </si>
  <si>
    <t>Rasa</t>
  </si>
  <si>
    <t>Vertelkaitė</t>
  </si>
  <si>
    <t>2004-03-23</t>
  </si>
  <si>
    <t>R.Smilgys</t>
  </si>
  <si>
    <t>Ema</t>
  </si>
  <si>
    <t>Narvalaitytė</t>
  </si>
  <si>
    <t>2003-11-03</t>
  </si>
  <si>
    <t>Remeikytė</t>
  </si>
  <si>
    <t>2003-08-10</t>
  </si>
  <si>
    <t>"Nikė"</t>
  </si>
  <si>
    <t>L.Milikauskaitė</t>
  </si>
  <si>
    <t>Deira</t>
  </si>
  <si>
    <t>Gruzdytė</t>
  </si>
  <si>
    <t>2005-02-18</t>
  </si>
  <si>
    <t>Klaipėdos r. ind.</t>
  </si>
  <si>
    <t>L.Gruzdienė</t>
  </si>
  <si>
    <t>Bernotaitė</t>
  </si>
  <si>
    <t>2004-12-17</t>
  </si>
  <si>
    <t>100 m bėgimas merginoms</t>
  </si>
  <si>
    <t>bėgimas iš 7</t>
  </si>
  <si>
    <t>Jelizaveta</t>
  </si>
  <si>
    <t>Girulskaja</t>
  </si>
  <si>
    <t>2003-08-15</t>
  </si>
  <si>
    <t>14.99</t>
  </si>
  <si>
    <t>Meida</t>
  </si>
  <si>
    <t>Mykolaitytė</t>
  </si>
  <si>
    <t>2003-01-04</t>
  </si>
  <si>
    <t>R.Bindokienė, O.Živilaitė</t>
  </si>
  <si>
    <t>13.82</t>
  </si>
  <si>
    <t>8.32</t>
  </si>
  <si>
    <t>Mickutė</t>
  </si>
  <si>
    <t>2003-06-25</t>
  </si>
  <si>
    <t>E.Norvilas</t>
  </si>
  <si>
    <t>12.94</t>
  </si>
  <si>
    <t>8.25</t>
  </si>
  <si>
    <t>Karina</t>
  </si>
  <si>
    <t>Polozovaitė</t>
  </si>
  <si>
    <t>2004-09-07</t>
  </si>
  <si>
    <t>8.44</t>
  </si>
  <si>
    <t>Gerda</t>
  </si>
  <si>
    <t>Kudulytė</t>
  </si>
  <si>
    <t>2004-04-09</t>
  </si>
  <si>
    <t>8.96</t>
  </si>
  <si>
    <t>Elena</t>
  </si>
  <si>
    <t>Gencevičiūtė</t>
  </si>
  <si>
    <t>Vilnius II</t>
  </si>
  <si>
    <t>VMSC</t>
  </si>
  <si>
    <t>L.Juchnevičienė</t>
  </si>
  <si>
    <t>15.00</t>
  </si>
  <si>
    <t>8.97</t>
  </si>
  <si>
    <t>Bazarauskaitė</t>
  </si>
  <si>
    <t>2003-09-07</t>
  </si>
  <si>
    <t>DNS</t>
  </si>
  <si>
    <t>Ž.Leskauskas</t>
  </si>
  <si>
    <t>14.70</t>
  </si>
  <si>
    <t>9.27</t>
  </si>
  <si>
    <t>Elzė</t>
  </si>
  <si>
    <t>Šalčiūtė</t>
  </si>
  <si>
    <t>2003-06-28</t>
  </si>
  <si>
    <t>13.79</t>
  </si>
  <si>
    <t>8.56</t>
  </si>
  <si>
    <t>Jovilė</t>
  </si>
  <si>
    <t>Rackevičiūtė</t>
  </si>
  <si>
    <t>2004-04-16</t>
  </si>
  <si>
    <t>Vilnius I</t>
  </si>
  <si>
    <t>O.Bogačionok</t>
  </si>
  <si>
    <t>12.93</t>
  </si>
  <si>
    <t>8.26</t>
  </si>
  <si>
    <t>Zalatoriūtė</t>
  </si>
  <si>
    <t>2004-03-03</t>
  </si>
  <si>
    <t>Kaunas II</t>
  </si>
  <si>
    <t>"Šilainiai"</t>
  </si>
  <si>
    <t>N.Gedgaudienė, O.Pavilionienė</t>
  </si>
  <si>
    <t>13.41</t>
  </si>
  <si>
    <t>8.23</t>
  </si>
  <si>
    <t>Rusnė</t>
  </si>
  <si>
    <t>Prokopenko</t>
  </si>
  <si>
    <t>2003-12-31</t>
  </si>
  <si>
    <t>Joniškis</t>
  </si>
  <si>
    <t>JSC</t>
  </si>
  <si>
    <t>R.Prokopenko</t>
  </si>
  <si>
    <t>Kamilė</t>
  </si>
  <si>
    <t>Krivickaitė</t>
  </si>
  <si>
    <t>2003-04-17</t>
  </si>
  <si>
    <t>A.Petrokas</t>
  </si>
  <si>
    <t>Livija</t>
  </si>
  <si>
    <t>Jašinskaitė</t>
  </si>
  <si>
    <t>2004-07-21</t>
  </si>
  <si>
    <t>R.Bindokienė</t>
  </si>
  <si>
    <t>14.83</t>
  </si>
  <si>
    <t>9.59</t>
  </si>
  <si>
    <t>Kristijana</t>
  </si>
  <si>
    <t>Čekavičiūtė</t>
  </si>
  <si>
    <t>2003-03-07</t>
  </si>
  <si>
    <t>V.Šmidtas</t>
  </si>
  <si>
    <t>13.70</t>
  </si>
  <si>
    <t>8.72</t>
  </si>
  <si>
    <t>2004-12-15</t>
  </si>
  <si>
    <t>12.91</t>
  </si>
  <si>
    <t>8.41</t>
  </si>
  <si>
    <t>Gustė</t>
  </si>
  <si>
    <t>Kulikauskaitė</t>
  </si>
  <si>
    <t>13.16</t>
  </si>
  <si>
    <t>8.15</t>
  </si>
  <si>
    <t>Karbauskaitė</t>
  </si>
  <si>
    <t>2004-03-15</t>
  </si>
  <si>
    <t>8.79</t>
  </si>
  <si>
    <t>Nikol</t>
  </si>
  <si>
    <t>Ščepunova</t>
  </si>
  <si>
    <t>2004-10-09</t>
  </si>
  <si>
    <t>Lietuva</t>
  </si>
  <si>
    <t>Ž.Minina, Ščepunova</t>
  </si>
  <si>
    <t>Aušrinė Maja</t>
  </si>
  <si>
    <t>Šmuilytė</t>
  </si>
  <si>
    <t>2004-04-30</t>
  </si>
  <si>
    <t>Jonava</t>
  </si>
  <si>
    <t>9.94</t>
  </si>
  <si>
    <t>Evilija</t>
  </si>
  <si>
    <t>Jaroševičiūtė</t>
  </si>
  <si>
    <t>2004-09-06</t>
  </si>
  <si>
    <t>8.69</t>
  </si>
  <si>
    <t>Airūnė</t>
  </si>
  <si>
    <t>Čegytė</t>
  </si>
  <si>
    <t>2004-04-26</t>
  </si>
  <si>
    <t>D.Vrubliauskas</t>
  </si>
  <si>
    <t>12.84</t>
  </si>
  <si>
    <t>Silvija</t>
  </si>
  <si>
    <t>Žilinskaitė</t>
  </si>
  <si>
    <t>2003-03-24</t>
  </si>
  <si>
    <t>"Midlongas"</t>
  </si>
  <si>
    <t>D.Skirmantienė, J.Strumskytė-Razgūnė</t>
  </si>
  <si>
    <t>13.19</t>
  </si>
  <si>
    <t>Rugilė</t>
  </si>
  <si>
    <t>Abromaitė</t>
  </si>
  <si>
    <t>2004-03-21</t>
  </si>
  <si>
    <t>14.06</t>
  </si>
  <si>
    <t>8.89</t>
  </si>
  <si>
    <t>Adriana</t>
  </si>
  <si>
    <t>Andrejeva</t>
  </si>
  <si>
    <t>2004-03-28</t>
  </si>
  <si>
    <t>G.Goštautaitė</t>
  </si>
  <si>
    <t>Augustina</t>
  </si>
  <si>
    <t>Klimaitė</t>
  </si>
  <si>
    <t>2005-06-07</t>
  </si>
  <si>
    <t>Birštonas ind.</t>
  </si>
  <si>
    <t>BSC</t>
  </si>
  <si>
    <t>A.Mikėno ĖK</t>
  </si>
  <si>
    <t>J.Juozaitis, P.Juozaitis</t>
  </si>
  <si>
    <t>Aiša</t>
  </si>
  <si>
    <t>Rafanavičiūtė</t>
  </si>
  <si>
    <t>2003-11-28</t>
  </si>
  <si>
    <t>8.61</t>
  </si>
  <si>
    <t>Karolina</t>
  </si>
  <si>
    <t>Talalaitė</t>
  </si>
  <si>
    <t>2003-10-16</t>
  </si>
  <si>
    <t>12.73</t>
  </si>
  <si>
    <t>7.87</t>
  </si>
  <si>
    <t>Areta</t>
  </si>
  <si>
    <t>Tirilytė</t>
  </si>
  <si>
    <t>2004-02-11</t>
  </si>
  <si>
    <t>Pasvalys</t>
  </si>
  <si>
    <t>PSM</t>
  </si>
  <si>
    <t>"Lėvuo"</t>
  </si>
  <si>
    <t>E.Žilys</t>
  </si>
  <si>
    <t>8.12</t>
  </si>
  <si>
    <t>Justina</t>
  </si>
  <si>
    <t>Lukošiūtė</t>
  </si>
  <si>
    <t>2003-03-18</t>
  </si>
  <si>
    <t>"Bėgikės"</t>
  </si>
  <si>
    <t>R.Sausaitis</t>
  </si>
  <si>
    <t>13.84</t>
  </si>
  <si>
    <t>8.68</t>
  </si>
  <si>
    <t>Novikovaitė</t>
  </si>
  <si>
    <t>2003-10-05</t>
  </si>
  <si>
    <t>Druskininkai</t>
  </si>
  <si>
    <t>DSC</t>
  </si>
  <si>
    <t>DĖK</t>
  </si>
  <si>
    <t>K.Jezepčikas</t>
  </si>
  <si>
    <t>Felicija</t>
  </si>
  <si>
    <t>Kuliešaitė</t>
  </si>
  <si>
    <t>2006-04-26</t>
  </si>
  <si>
    <t>15.47</t>
  </si>
  <si>
    <t>Lukrecija</t>
  </si>
  <si>
    <t>Vasilenkaitė</t>
  </si>
  <si>
    <t>2003-12-15</t>
  </si>
  <si>
    <t>A.Tolstiks, I.Krakoviak-Tolstika</t>
  </si>
  <si>
    <t>13.67</t>
  </si>
  <si>
    <t>8.59</t>
  </si>
  <si>
    <t>Andrė</t>
  </si>
  <si>
    <t>Ožechauskaitė</t>
  </si>
  <si>
    <t>A.Skujytė</t>
  </si>
  <si>
    <t>12.45</t>
  </si>
  <si>
    <t>7.56</t>
  </si>
  <si>
    <t>Jurgita</t>
  </si>
  <si>
    <t>Juknevičiūtė</t>
  </si>
  <si>
    <t>2004-03-16</t>
  </si>
  <si>
    <t>"Svalė"</t>
  </si>
  <si>
    <t>K.Mačėnas</t>
  </si>
  <si>
    <t>13.13</t>
  </si>
  <si>
    <t>8.07</t>
  </si>
  <si>
    <t>Vėja</t>
  </si>
  <si>
    <t>Simuntytė</t>
  </si>
  <si>
    <t>2004-04-18</t>
  </si>
  <si>
    <t>N.Gedgaudienė</t>
  </si>
  <si>
    <t>13.89</t>
  </si>
  <si>
    <t>8.51</t>
  </si>
  <si>
    <t>Laura</t>
  </si>
  <si>
    <t>Rainytė</t>
  </si>
  <si>
    <t>2004-05-21</t>
  </si>
  <si>
    <t>15.07</t>
  </si>
  <si>
    <t>9.16</t>
  </si>
  <si>
    <t>Vakarė</t>
  </si>
  <si>
    <t>Tumelytė</t>
  </si>
  <si>
    <t>2003-10-27</t>
  </si>
  <si>
    <t>Rokiškis</t>
  </si>
  <si>
    <t>Rok.KKSC</t>
  </si>
  <si>
    <t>V.Čereška</t>
  </si>
  <si>
    <t>9.19</t>
  </si>
  <si>
    <t>Giedrė</t>
  </si>
  <si>
    <t>2004-05-09</t>
  </si>
  <si>
    <t>D.Grigienė, T.Krasauskienė</t>
  </si>
  <si>
    <t>13.57</t>
  </si>
  <si>
    <t>8.64</t>
  </si>
  <si>
    <t>Rupšytė</t>
  </si>
  <si>
    <t>2005-09-27</t>
  </si>
  <si>
    <t>L.Maceika</t>
  </si>
  <si>
    <t>12.41</t>
  </si>
  <si>
    <t>7.79</t>
  </si>
  <si>
    <t>Jonė</t>
  </si>
  <si>
    <t>Marozaitė</t>
  </si>
  <si>
    <t>2003-07-11</t>
  </si>
  <si>
    <t>D.Skirmantienė</t>
  </si>
  <si>
    <t>13.12</t>
  </si>
  <si>
    <t>Bliudžiūtė</t>
  </si>
  <si>
    <t>2004-05-18</t>
  </si>
  <si>
    <t>13.97</t>
  </si>
  <si>
    <t>Amanda</t>
  </si>
  <si>
    <t>Kaminskytė</t>
  </si>
  <si>
    <t>Klaipėda ind.</t>
  </si>
  <si>
    <t>M.Reinikovas</t>
  </si>
  <si>
    <t>Šuoliai į tolį merginoms</t>
  </si>
  <si>
    <t>Austėja</t>
  </si>
  <si>
    <t>Žėkaitė</t>
  </si>
  <si>
    <t>2004-04-29</t>
  </si>
  <si>
    <t>Birštonas</t>
  </si>
  <si>
    <t>0,0,</t>
  </si>
  <si>
    <t>Liebutė</t>
  </si>
  <si>
    <t>2006-07-16</t>
  </si>
  <si>
    <t>Palanga ind.</t>
  </si>
  <si>
    <t>PSC</t>
  </si>
  <si>
    <t>A.Bajoras, D.Rauktys</t>
  </si>
  <si>
    <t>4.52</t>
  </si>
  <si>
    <t>Urtė</t>
  </si>
  <si>
    <t>Zuikytė</t>
  </si>
  <si>
    <t>4.42</t>
  </si>
  <si>
    <t>Pavalkytė</t>
  </si>
  <si>
    <t>2004-06-20</t>
  </si>
  <si>
    <t>4.77</t>
  </si>
  <si>
    <t>Emilija</t>
  </si>
  <si>
    <t>Augustaitytė</t>
  </si>
  <si>
    <t>2004-02-18</t>
  </si>
  <si>
    <t>4.67</t>
  </si>
  <si>
    <t>Savickaitė</t>
  </si>
  <si>
    <t>2004-12-06</t>
  </si>
  <si>
    <t>Jonaitytė</t>
  </si>
  <si>
    <t>2004-05-16</t>
  </si>
  <si>
    <t>„Dinamitas“</t>
  </si>
  <si>
    <t>J.Spudis, V.Žiedienė</t>
  </si>
  <si>
    <t>Ona</t>
  </si>
  <si>
    <t>Tuinylaitė</t>
  </si>
  <si>
    <t>2004-07-26</t>
  </si>
  <si>
    <t>E.Žiupkienė</t>
  </si>
  <si>
    <t>4.65</t>
  </si>
  <si>
    <t>Agnė</t>
  </si>
  <si>
    <t>Grisaitytė</t>
  </si>
  <si>
    <t>2003-07-23</t>
  </si>
  <si>
    <t>A.Pleskys</t>
  </si>
  <si>
    <t>Paula</t>
  </si>
  <si>
    <t>Babrauskaitė</t>
  </si>
  <si>
    <t>2004-06-30</t>
  </si>
  <si>
    <t>4.54</t>
  </si>
  <si>
    <t>Žižmantaitė</t>
  </si>
  <si>
    <t>2003-05-17</t>
  </si>
  <si>
    <t>4.99</t>
  </si>
  <si>
    <t>Erika</t>
  </si>
  <si>
    <t>Pavlova</t>
  </si>
  <si>
    <t>2006-09-07</t>
  </si>
  <si>
    <t>Švenčionys ind.</t>
  </si>
  <si>
    <t>4.41</t>
  </si>
  <si>
    <t>Ubartaitė</t>
  </si>
  <si>
    <t>2003-01-07</t>
  </si>
  <si>
    <t>4.51</t>
  </si>
  <si>
    <t>Gabrielė</t>
  </si>
  <si>
    <t>Kalis</t>
  </si>
  <si>
    <t>2005-01-21</t>
  </si>
  <si>
    <t>5.03</t>
  </si>
  <si>
    <t>Eimantė</t>
  </si>
  <si>
    <t>4.47</t>
  </si>
  <si>
    <t>Dapkutė</t>
  </si>
  <si>
    <t>4.43</t>
  </si>
  <si>
    <t>Otilija Ieva</t>
  </si>
  <si>
    <t>Končiūtė</t>
  </si>
  <si>
    <t>2003-03-29</t>
  </si>
  <si>
    <t>A.Gavėnas</t>
  </si>
  <si>
    <t>4.80</t>
  </si>
  <si>
    <t>Dumbauskaitė</t>
  </si>
  <si>
    <t>4.89</t>
  </si>
  <si>
    <t>Lasickaitė</t>
  </si>
  <si>
    <t>2004-10-27</t>
  </si>
  <si>
    <t>5.06</t>
  </si>
  <si>
    <t>4.81</t>
  </si>
  <si>
    <t>Rūta</t>
  </si>
  <si>
    <t>Fetingytė</t>
  </si>
  <si>
    <t>2004-08-13</t>
  </si>
  <si>
    <t>4.72</t>
  </si>
  <si>
    <t>Irma</t>
  </si>
  <si>
    <t>Škadauskaitė</t>
  </si>
  <si>
    <t>Ras. KKSC</t>
  </si>
  <si>
    <t>E. Petrokas</t>
  </si>
  <si>
    <t>100 m bėgimas vaikinams</t>
  </si>
  <si>
    <t>bėgimas iš 6</t>
  </si>
  <si>
    <t>Vytautas</t>
  </si>
  <si>
    <t>Juravičius</t>
  </si>
  <si>
    <t>2005-08-18</t>
  </si>
  <si>
    <t>17.08</t>
  </si>
  <si>
    <t>10.25</t>
  </si>
  <si>
    <t>Gytis</t>
  </si>
  <si>
    <t>Kudulis</t>
  </si>
  <si>
    <t>12.24</t>
  </si>
  <si>
    <t>7.62</t>
  </si>
  <si>
    <t>Rokas</t>
  </si>
  <si>
    <t>Vošteris</t>
  </si>
  <si>
    <t>11.66</t>
  </si>
  <si>
    <t>7.38</t>
  </si>
  <si>
    <t>Kajus</t>
  </si>
  <si>
    <t>Akulis</t>
  </si>
  <si>
    <t>11.94</t>
  </si>
  <si>
    <t>7.65</t>
  </si>
  <si>
    <t>Daunoravičius</t>
  </si>
  <si>
    <t>2004-06-22</t>
  </si>
  <si>
    <t>O.Pavilionienė</t>
  </si>
  <si>
    <t>7.83</t>
  </si>
  <si>
    <t>Gustas</t>
  </si>
  <si>
    <t>Gresevičius</t>
  </si>
  <si>
    <t>2003-07-01</t>
  </si>
  <si>
    <t>"Maratonas"</t>
  </si>
  <si>
    <t>V.Baronienė, J.Beržinskienė</t>
  </si>
  <si>
    <t>12.92</t>
  </si>
  <si>
    <t>7.91</t>
  </si>
  <si>
    <t>Deividas</t>
  </si>
  <si>
    <t>Aranauskas</t>
  </si>
  <si>
    <t>2004-07-22</t>
  </si>
  <si>
    <t>13.52</t>
  </si>
  <si>
    <t>Deivydas</t>
  </si>
  <si>
    <t>Babrauskas</t>
  </si>
  <si>
    <t>2005-06-22</t>
  </si>
  <si>
    <t>7.90</t>
  </si>
  <si>
    <t>Cerezuela Petrusaitiene</t>
  </si>
  <si>
    <t>7.34</t>
  </si>
  <si>
    <t>7.50</t>
  </si>
  <si>
    <t>Motiejus</t>
  </si>
  <si>
    <t>Klimas</t>
  </si>
  <si>
    <t>2004-03-05</t>
  </si>
  <si>
    <t>12.34</t>
  </si>
  <si>
    <t>Januša</t>
  </si>
  <si>
    <t>2005-12-28</t>
  </si>
  <si>
    <t>Ignas</t>
  </si>
  <si>
    <t>Sakalauskas</t>
  </si>
  <si>
    <t>2004-06-08</t>
  </si>
  <si>
    <t>13.36</t>
  </si>
  <si>
    <t>Mickūnas</t>
  </si>
  <si>
    <t>2004-07-27</t>
  </si>
  <si>
    <t>12.10</t>
  </si>
  <si>
    <t>Vakaris</t>
  </si>
  <si>
    <t>Toleikis</t>
  </si>
  <si>
    <t>2003-09-03</t>
  </si>
  <si>
    <t>"Beržyno žiogelis"</t>
  </si>
  <si>
    <t>11.63</t>
  </si>
  <si>
    <t>7.23</t>
  </si>
  <si>
    <t>Edvinas</t>
  </si>
  <si>
    <t>Norvaiša</t>
  </si>
  <si>
    <t>2004-09-29</t>
  </si>
  <si>
    <t>L.Milikauskaitė, N.Krakiene</t>
  </si>
  <si>
    <t>7.51</t>
  </si>
  <si>
    <t>Darius</t>
  </si>
  <si>
    <t>Valaitis</t>
  </si>
  <si>
    <t>2003-01-13</t>
  </si>
  <si>
    <t>Biržai</t>
  </si>
  <si>
    <t>BKKSC</t>
  </si>
  <si>
    <t>S.Strelcovas</t>
  </si>
  <si>
    <t>12.43</t>
  </si>
  <si>
    <t>7.18</t>
  </si>
  <si>
    <t>Šlapsevičius</t>
  </si>
  <si>
    <t>2005-01-14</t>
  </si>
  <si>
    <t>12.81</t>
  </si>
  <si>
    <t>Gabrielius</t>
  </si>
  <si>
    <t>Vasiliauskas</t>
  </si>
  <si>
    <t>2004-05-15</t>
  </si>
  <si>
    <t>8.75</t>
  </si>
  <si>
    <t>Kipras</t>
  </si>
  <si>
    <t>Žukauskas</t>
  </si>
  <si>
    <t>2003-04-21</t>
  </si>
  <si>
    <t>12.03</t>
  </si>
  <si>
    <t>Arnas</t>
  </si>
  <si>
    <t>Dijokas</t>
  </si>
  <si>
    <t>2005-07-15</t>
  </si>
  <si>
    <t>Kėdainiai ind.</t>
  </si>
  <si>
    <t>KSC</t>
  </si>
  <si>
    <t>N.Daugėlienė</t>
  </si>
  <si>
    <t>11.55</t>
  </si>
  <si>
    <t>Danielius</t>
  </si>
  <si>
    <t>R.Jakubauskas</t>
  </si>
  <si>
    <t>11.85</t>
  </si>
  <si>
    <t>7.46</t>
  </si>
  <si>
    <t>Bankauskas</t>
  </si>
  <si>
    <t>2003-11-20</t>
  </si>
  <si>
    <t>12.33</t>
  </si>
  <si>
    <t>7.67</t>
  </si>
  <si>
    <t>Rojus</t>
  </si>
  <si>
    <t>Lazdauskas</t>
  </si>
  <si>
    <t>2004-10-16</t>
  </si>
  <si>
    <t>Palanga</t>
  </si>
  <si>
    <t>12.62</t>
  </si>
  <si>
    <t>7.96</t>
  </si>
  <si>
    <t>Šarkus</t>
  </si>
  <si>
    <t>2005-08-30</t>
  </si>
  <si>
    <t>8.01</t>
  </si>
  <si>
    <t>Biteris</t>
  </si>
  <si>
    <t>2004-10-18</t>
  </si>
  <si>
    <t>Klaipėdos r.</t>
  </si>
  <si>
    <t>Gargždų SM</t>
  </si>
  <si>
    <t>12.04</t>
  </si>
  <si>
    <t>Marius</t>
  </si>
  <si>
    <t>11.47</t>
  </si>
  <si>
    <t>7.32</t>
  </si>
  <si>
    <t>Jocius</t>
  </si>
  <si>
    <t>2004-01-19</t>
  </si>
  <si>
    <t>11.74</t>
  </si>
  <si>
    <t>Kuktys</t>
  </si>
  <si>
    <t>2003-11-10</t>
  </si>
  <si>
    <t>12.27</t>
  </si>
  <si>
    <t>7.72</t>
  </si>
  <si>
    <t>Dominykas</t>
  </si>
  <si>
    <t>Daukševičius</t>
  </si>
  <si>
    <t>2004-02-26</t>
  </si>
  <si>
    <t>7.97</t>
  </si>
  <si>
    <t>Taurinis</t>
  </si>
  <si>
    <t>2004-10-01</t>
  </si>
  <si>
    <t>13.02</t>
  </si>
  <si>
    <t>8.02</t>
  </si>
  <si>
    <t>Jonas</t>
  </si>
  <si>
    <t>Lapinskas</t>
  </si>
  <si>
    <t>2004-04-05</t>
  </si>
  <si>
    <t>G.Šerėnienė</t>
  </si>
  <si>
    <t>12.02</t>
  </si>
  <si>
    <t>7.73</t>
  </si>
  <si>
    <t>Nakrošis</t>
  </si>
  <si>
    <t>2003-07-08</t>
  </si>
  <si>
    <t>P.Žukienė, V.Kozlov</t>
  </si>
  <si>
    <t>11.20</t>
  </si>
  <si>
    <t>7.14</t>
  </si>
  <si>
    <t>Čiuplinskas</t>
  </si>
  <si>
    <t>2003-01-31</t>
  </si>
  <si>
    <t>L.Roikienė</t>
  </si>
  <si>
    <t>11.71</t>
  </si>
  <si>
    <t>7.52</t>
  </si>
  <si>
    <t>Kučas</t>
  </si>
  <si>
    <t>V.Bagamolovas</t>
  </si>
  <si>
    <t>7.44</t>
  </si>
  <si>
    <t>Rutkauskas</t>
  </si>
  <si>
    <t>2005-08-31</t>
  </si>
  <si>
    <t>Druskininkai ind.</t>
  </si>
  <si>
    <t>12.59</t>
  </si>
  <si>
    <t>7.69</t>
  </si>
  <si>
    <t>Kūjo (5 kg) metimas vaikinams</t>
  </si>
  <si>
    <t>Benas</t>
  </si>
  <si>
    <t>Bareikis</t>
  </si>
  <si>
    <t>2003-08-12</t>
  </si>
  <si>
    <t>Tauras</t>
  </si>
  <si>
    <t>V.Ščevinskas</t>
  </si>
  <si>
    <t>Kanaverskis</t>
  </si>
  <si>
    <t>2003-02-20</t>
  </si>
  <si>
    <t>Kalpokas</t>
  </si>
  <si>
    <t>2003-04-05</t>
  </si>
  <si>
    <t>Nojus</t>
  </si>
  <si>
    <t>Pavilonis</t>
  </si>
  <si>
    <t>A.Šedys</t>
  </si>
  <si>
    <t>Meilus</t>
  </si>
  <si>
    <t>2005-01-27</t>
  </si>
  <si>
    <t>Rokiškis ind.</t>
  </si>
  <si>
    <t>R.Šinkūnas</t>
  </si>
  <si>
    <t>Domantas</t>
  </si>
  <si>
    <t>Švipas</t>
  </si>
  <si>
    <t>2005-12-17</t>
  </si>
  <si>
    <t>Banys</t>
  </si>
  <si>
    <t>2004-09-27</t>
  </si>
  <si>
    <t>Aurimas</t>
  </si>
  <si>
    <t>Naruševičius</t>
  </si>
  <si>
    <t>2005-06-03</t>
  </si>
  <si>
    <t>Disko (1.5 kg) metimas vaikinams</t>
  </si>
  <si>
    <t>Paplauskas</t>
  </si>
  <si>
    <t>2004-11-26</t>
  </si>
  <si>
    <t>Plungė</t>
  </si>
  <si>
    <t>SRC</t>
  </si>
  <si>
    <t>E.Jurgutis</t>
  </si>
  <si>
    <t>46.42</t>
  </si>
  <si>
    <t>Galdikas</t>
  </si>
  <si>
    <t>2004-10-13</t>
  </si>
  <si>
    <t>44.94</t>
  </si>
  <si>
    <t>Eitvidas</t>
  </si>
  <si>
    <t>Turčinskas</t>
  </si>
  <si>
    <t>2005-09-05</t>
  </si>
  <si>
    <t>Arlauskas</t>
  </si>
  <si>
    <t>2003-01-20</t>
  </si>
  <si>
    <t>31.60</t>
  </si>
  <si>
    <t>Šakėnas</t>
  </si>
  <si>
    <t>2003-11-09</t>
  </si>
  <si>
    <t>V.Gudzinevičienė</t>
  </si>
  <si>
    <t>36.87</t>
  </si>
  <si>
    <t>400 m bėgimas merginoms</t>
  </si>
  <si>
    <t>bėgimas iš 4</t>
  </si>
  <si>
    <t>Loreta</t>
  </si>
  <si>
    <t>Sučkova</t>
  </si>
  <si>
    <t>2005-01-04</t>
  </si>
  <si>
    <t>J.Strumskytė-Razgūnė, T.Zalatorius</t>
  </si>
  <si>
    <t>Viktorija</t>
  </si>
  <si>
    <t>2003-08-14</t>
  </si>
  <si>
    <t>1:08.35</t>
  </si>
  <si>
    <t>2005-04-06</t>
  </si>
  <si>
    <t>1:11.63</t>
  </si>
  <si>
    <t>Smiltė</t>
  </si>
  <si>
    <t>Bacevičiūtė</t>
  </si>
  <si>
    <t>2006-07-31</t>
  </si>
  <si>
    <t>Šakiai ind.</t>
  </si>
  <si>
    <t>A.Ulinskas</t>
  </si>
  <si>
    <t>Ižganaitė</t>
  </si>
  <si>
    <t>1:06.89</t>
  </si>
  <si>
    <t>Mikolaiko</t>
  </si>
  <si>
    <t>2004-12-31</t>
  </si>
  <si>
    <t>I.Jefimova</t>
  </si>
  <si>
    <t>1:05.84</t>
  </si>
  <si>
    <t>Ieva</t>
  </si>
  <si>
    <t>Mingailaitė</t>
  </si>
  <si>
    <t>2003-10-21</t>
  </si>
  <si>
    <t>"Nemunas"</t>
  </si>
  <si>
    <t>R.Norkus</t>
  </si>
  <si>
    <t>1:06.54</t>
  </si>
  <si>
    <t>1:07.99</t>
  </si>
  <si>
    <t>Dovilė</t>
  </si>
  <si>
    <t>Bedalytė</t>
  </si>
  <si>
    <t>2004-08-05</t>
  </si>
  <si>
    <t>1:07.22</t>
  </si>
  <si>
    <t>Kubiliūtė</t>
  </si>
  <si>
    <t>2004-04-23</t>
  </si>
  <si>
    <t>1:07.40</t>
  </si>
  <si>
    <t>Gilytė</t>
  </si>
  <si>
    <t>1:04.46</t>
  </si>
  <si>
    <t>1:02.91</t>
  </si>
  <si>
    <t>Ksavera</t>
  </si>
  <si>
    <t>Kochanova</t>
  </si>
  <si>
    <t>2004-02-06</t>
  </si>
  <si>
    <t>1:02.32</t>
  </si>
  <si>
    <t>1:03.95</t>
  </si>
  <si>
    <t>Skaparaitė</t>
  </si>
  <si>
    <t>2004-09-23</t>
  </si>
  <si>
    <t>1:03.02</t>
  </si>
  <si>
    <t>Agota</t>
  </si>
  <si>
    <t>Žurauskaitė</t>
  </si>
  <si>
    <t>1:04.94</t>
  </si>
  <si>
    <t>Petrauskaitė</t>
  </si>
  <si>
    <t>2006-01-30</t>
  </si>
  <si>
    <t>D.Maceikienė</t>
  </si>
  <si>
    <t>1:05.37</t>
  </si>
  <si>
    <t>Jonikaitė</t>
  </si>
  <si>
    <t>2004-04-02</t>
  </si>
  <si>
    <t>1:00.88</t>
  </si>
  <si>
    <t>1:01.39</t>
  </si>
  <si>
    <t>Sarafinaitė</t>
  </si>
  <si>
    <t>2004-06-07</t>
  </si>
  <si>
    <t>59.72</t>
  </si>
  <si>
    <t>Jasaitė</t>
  </si>
  <si>
    <t>2003-09-06</t>
  </si>
  <si>
    <t>1:00.83</t>
  </si>
  <si>
    <t>1:01.40</t>
  </si>
  <si>
    <t>Bartkutė</t>
  </si>
  <si>
    <t>2003-06-21</t>
  </si>
  <si>
    <t>KMK</t>
  </si>
  <si>
    <t>R.Kančys</t>
  </si>
  <si>
    <t>59.73</t>
  </si>
  <si>
    <t>Diana</t>
  </si>
  <si>
    <t>Viličkaitė</t>
  </si>
  <si>
    <t>1:01.48</t>
  </si>
  <si>
    <t>400 m bėgimas vaikinams</t>
  </si>
  <si>
    <t>Augustas</t>
  </si>
  <si>
    <t>Pobedinskas</t>
  </si>
  <si>
    <t>2004-09-10</t>
  </si>
  <si>
    <t>55.49</t>
  </si>
  <si>
    <t>42.44</t>
  </si>
  <si>
    <t>1:37.45</t>
  </si>
  <si>
    <t>Laurynas</t>
  </si>
  <si>
    <t>Baranauskas</t>
  </si>
  <si>
    <t>"Stadija"</t>
  </si>
  <si>
    <t>D.Šaučikovas</t>
  </si>
  <si>
    <t>55.20</t>
  </si>
  <si>
    <t>56.38</t>
  </si>
  <si>
    <t>40.05</t>
  </si>
  <si>
    <t>1:31.71</t>
  </si>
  <si>
    <t>Ugnius</t>
  </si>
  <si>
    <t>Mačionis</t>
  </si>
  <si>
    <t>2004-04-20</t>
  </si>
  <si>
    <t>54.84</t>
  </si>
  <si>
    <t>1:30.25</t>
  </si>
  <si>
    <t>Navickas</t>
  </si>
  <si>
    <t>2004-09-16</t>
  </si>
  <si>
    <t>J.Beržanskis</t>
  </si>
  <si>
    <t>Katkauskas</t>
  </si>
  <si>
    <t>2003-02-27</t>
  </si>
  <si>
    <t>L.Bružas</t>
  </si>
  <si>
    <t>55.21</t>
  </si>
  <si>
    <t>1:30.20</t>
  </si>
  <si>
    <t>Erikas</t>
  </si>
  <si>
    <t>Samuchovas</t>
  </si>
  <si>
    <t>2003-05-10</t>
  </si>
  <si>
    <t>Č.Kundrotas</t>
  </si>
  <si>
    <t>55.52</t>
  </si>
  <si>
    <t>40.15</t>
  </si>
  <si>
    <t>1:33.97</t>
  </si>
  <si>
    <t>Mačiulskis</t>
  </si>
  <si>
    <t>2004-04-01</t>
  </si>
  <si>
    <t>56.75</t>
  </si>
  <si>
    <t>57.54</t>
  </si>
  <si>
    <t>40.75</t>
  </si>
  <si>
    <t>1:36.13</t>
  </si>
  <si>
    <t>Žilinskas</t>
  </si>
  <si>
    <t>2004-08-16</t>
  </si>
  <si>
    <t>56.15</t>
  </si>
  <si>
    <t>Edgar</t>
  </si>
  <si>
    <t>Šupo</t>
  </si>
  <si>
    <t>2003-11-25</t>
  </si>
  <si>
    <t>Z.Zenkevičius</t>
  </si>
  <si>
    <t>55.70</t>
  </si>
  <si>
    <t>40.12</t>
  </si>
  <si>
    <t>1:33.39</t>
  </si>
  <si>
    <t>Dainius</t>
  </si>
  <si>
    <t>Rudzinskis</t>
  </si>
  <si>
    <t>2004-08-03</t>
  </si>
  <si>
    <t>55.76</t>
  </si>
  <si>
    <t>58.39</t>
  </si>
  <si>
    <t>40.91</t>
  </si>
  <si>
    <t>Tomaš</t>
  </si>
  <si>
    <t>Pozlevič</t>
  </si>
  <si>
    <t>56.44</t>
  </si>
  <si>
    <t>41.53</t>
  </si>
  <si>
    <t>1:50.09</t>
  </si>
  <si>
    <t>Lisauskas</t>
  </si>
  <si>
    <t>2004-05-02</t>
  </si>
  <si>
    <t>D.Jankauskaitė</t>
  </si>
  <si>
    <t>58.24</t>
  </si>
  <si>
    <t>42.22</t>
  </si>
  <si>
    <t>Venckus</t>
  </si>
  <si>
    <t>2003-04-07</t>
  </si>
  <si>
    <t>1:02.06</t>
  </si>
  <si>
    <t>Edvard</t>
  </si>
  <si>
    <t>Sadovskij</t>
  </si>
  <si>
    <t>2004-03-02</t>
  </si>
  <si>
    <t>59.47</t>
  </si>
  <si>
    <t>42.75</t>
  </si>
  <si>
    <t>1:40.05</t>
  </si>
  <si>
    <t>1:32.91</t>
  </si>
  <si>
    <t>Urielis</t>
  </si>
  <si>
    <t>Kunėjus</t>
  </si>
  <si>
    <t>59.22</t>
  </si>
  <si>
    <t>1:39.73</t>
  </si>
  <si>
    <t>1:04.16</t>
  </si>
  <si>
    <t>Tadas</t>
  </si>
  <si>
    <t>Palilionis</t>
  </si>
  <si>
    <t>2003-06-02</t>
  </si>
  <si>
    <t>Z.Balčiauskas</t>
  </si>
  <si>
    <t>1:39.37</t>
  </si>
  <si>
    <t>Armandas</t>
  </si>
  <si>
    <t>Leonavičius</t>
  </si>
  <si>
    <t>2003-01-24</t>
  </si>
  <si>
    <t>53.79</t>
  </si>
  <si>
    <t>56.20</t>
  </si>
  <si>
    <t>1:29.15</t>
  </si>
  <si>
    <t>Alanas</t>
  </si>
  <si>
    <t>Griško</t>
  </si>
  <si>
    <t>2004-08-02</t>
  </si>
  <si>
    <t>J.Strumskytė-Razgūnė</t>
  </si>
  <si>
    <t>52.95</t>
  </si>
  <si>
    <t>1:28.56</t>
  </si>
  <si>
    <t>Nedas</t>
  </si>
  <si>
    <t>Talalas</t>
  </si>
  <si>
    <t>49.84</t>
  </si>
  <si>
    <t>36.21</t>
  </si>
  <si>
    <t>Valerijus</t>
  </si>
  <si>
    <t>Bakhovkin</t>
  </si>
  <si>
    <t>2003-02-15</t>
  </si>
  <si>
    <t>52.64</t>
  </si>
  <si>
    <t>36.79</t>
  </si>
  <si>
    <t>Algimantas</t>
  </si>
  <si>
    <t>Vėževičius</t>
  </si>
  <si>
    <t>2003-04-23</t>
  </si>
  <si>
    <t>52.98</t>
  </si>
  <si>
    <t>53.34</t>
  </si>
  <si>
    <t>37.56</t>
  </si>
  <si>
    <t>Einaras</t>
  </si>
  <si>
    <t>Borisenko</t>
  </si>
  <si>
    <t>2004-03-22</t>
  </si>
  <si>
    <t>53.87</t>
  </si>
  <si>
    <t>38.42</t>
  </si>
  <si>
    <t>1:31.65</t>
  </si>
  <si>
    <t>1500 m bėgimas merginoms</t>
  </si>
  <si>
    <t>Marija</t>
  </si>
  <si>
    <t>Jekabsone</t>
  </si>
  <si>
    <t>2003-05-20</t>
  </si>
  <si>
    <t>D.Virbickas, R.Kančys</t>
  </si>
  <si>
    <t>4:46.26</t>
  </si>
  <si>
    <t>Meda</t>
  </si>
  <si>
    <t>Gasickaitė</t>
  </si>
  <si>
    <t>2003-11-15</t>
  </si>
  <si>
    <t>5:01.76</t>
  </si>
  <si>
    <t>Ana</t>
  </si>
  <si>
    <t>Borunova</t>
  </si>
  <si>
    <t>2004-07-19</t>
  </si>
  <si>
    <t>5:04.38</t>
  </si>
  <si>
    <t>Bliujūtė</t>
  </si>
  <si>
    <t>2004-02-04</t>
  </si>
  <si>
    <t>5:08.62</t>
  </si>
  <si>
    <t>Regvita</t>
  </si>
  <si>
    <t>Gackaitė</t>
  </si>
  <si>
    <t>2006-06-01</t>
  </si>
  <si>
    <t>Elektrėnai ind.</t>
  </si>
  <si>
    <t>ESC</t>
  </si>
  <si>
    <t>R.Voronkova</t>
  </si>
  <si>
    <t>5:42.29</t>
  </si>
  <si>
    <t>Adrija</t>
  </si>
  <si>
    <t>2006-09-12</t>
  </si>
  <si>
    <t>Joniškis ind.</t>
  </si>
  <si>
    <t>Ugnė</t>
  </si>
  <si>
    <t>Kisnieriūtė</t>
  </si>
  <si>
    <t>Marijampolė ind.</t>
  </si>
  <si>
    <t>A.Kavaliauskas, V.Komisaraitis</t>
  </si>
  <si>
    <t>6:01.45</t>
  </si>
  <si>
    <t>Aneta</t>
  </si>
  <si>
    <t>Vaškelytė</t>
  </si>
  <si>
    <t>2004-05-07</t>
  </si>
  <si>
    <t>Trakai</t>
  </si>
  <si>
    <t>TKKSC</t>
  </si>
  <si>
    <t>"Sostinės Olimpas"</t>
  </si>
  <si>
    <t>D.Virbickas</t>
  </si>
  <si>
    <t>5:34.01</t>
  </si>
  <si>
    <t>Miškinytė</t>
  </si>
  <si>
    <t>5:51.19</t>
  </si>
  <si>
    <t xml:space="preserve">Kūjo (3 kg) metimas merginoms </t>
  </si>
  <si>
    <t>Mairita</t>
  </si>
  <si>
    <t>Pajėdaitė</t>
  </si>
  <si>
    <t>A.Šedys, R.Lukoševičienė</t>
  </si>
  <si>
    <t>46.20</t>
  </si>
  <si>
    <t>Gedmintė</t>
  </si>
  <si>
    <t>2004-12-08</t>
  </si>
  <si>
    <t>46.00</t>
  </si>
  <si>
    <t>Mikalajūnaitė</t>
  </si>
  <si>
    <t>Marčiulionytė</t>
  </si>
  <si>
    <t>2006-08-18</t>
  </si>
  <si>
    <t>42.45</t>
  </si>
  <si>
    <t>Butkytė</t>
  </si>
  <si>
    <t>2004-02-10</t>
  </si>
  <si>
    <t>Rimtautė</t>
  </si>
  <si>
    <t>Barysaitė</t>
  </si>
  <si>
    <t>2003-04-03</t>
  </si>
  <si>
    <t>Raminta</t>
  </si>
  <si>
    <t>Lepšytė</t>
  </si>
  <si>
    <t>2004-01-28</t>
  </si>
  <si>
    <t>40.36</t>
  </si>
  <si>
    <t>1500 m bėgimas vaikinams</t>
  </si>
  <si>
    <t>Karolis</t>
  </si>
  <si>
    <t>Laukutis</t>
  </si>
  <si>
    <t>2003-11-08</t>
  </si>
  <si>
    <t>3:06.44</t>
  </si>
  <si>
    <t>Kručkas</t>
  </si>
  <si>
    <t>2003-01-11</t>
  </si>
  <si>
    <t>Kornelijus</t>
  </si>
  <si>
    <t>Stočkūnas</t>
  </si>
  <si>
    <t>2004-11-09</t>
  </si>
  <si>
    <t>Pakruojis</t>
  </si>
  <si>
    <t>Pakr.KKSC</t>
  </si>
  <si>
    <t>M.Diliūnas</t>
  </si>
  <si>
    <t>4:58.04</t>
  </si>
  <si>
    <t>5:05.28</t>
  </si>
  <si>
    <t>Grochovskis</t>
  </si>
  <si>
    <t>3:08.19</t>
  </si>
  <si>
    <t>Pavel</t>
  </si>
  <si>
    <t>Bužinski</t>
  </si>
  <si>
    <t>2004-10-06</t>
  </si>
  <si>
    <t>Paukštelis</t>
  </si>
  <si>
    <t>Aivikas</t>
  </si>
  <si>
    <t>Gricius</t>
  </si>
  <si>
    <t>2006-01-05</t>
  </si>
  <si>
    <t>3:18.48</t>
  </si>
  <si>
    <t>Požėla</t>
  </si>
  <si>
    <t>2003-12-25</t>
  </si>
  <si>
    <t>5:11.99</t>
  </si>
  <si>
    <t>Erik</t>
  </si>
  <si>
    <t>Černiavski</t>
  </si>
  <si>
    <t>2004-02-13</t>
  </si>
  <si>
    <t>4:15.37</t>
  </si>
  <si>
    <t>4:33.52</t>
  </si>
  <si>
    <t>2:49.20</t>
  </si>
  <si>
    <t>Marijus</t>
  </si>
  <si>
    <t>Dranginis</t>
  </si>
  <si>
    <t>2003-12-03</t>
  </si>
  <si>
    <t>4:18.36</t>
  </si>
  <si>
    <t>4:29.19</t>
  </si>
  <si>
    <t>2:42.60</t>
  </si>
  <si>
    <t>Rastokas</t>
  </si>
  <si>
    <t>2:49.59</t>
  </si>
  <si>
    <t>Mikas</t>
  </si>
  <si>
    <t>Montvilas</t>
  </si>
  <si>
    <t>2003-09-28</t>
  </si>
  <si>
    <t>4:41.21</t>
  </si>
  <si>
    <t>2:53.53</t>
  </si>
  <si>
    <t>Gusarovas</t>
  </si>
  <si>
    <t>2005-06-12</t>
  </si>
  <si>
    <t>Kaunas ind.</t>
  </si>
  <si>
    <t>R.Vasiliauskas</t>
  </si>
  <si>
    <t>4:37.82</t>
  </si>
  <si>
    <t>2:45.65</t>
  </si>
  <si>
    <t>Stangvilas</t>
  </si>
  <si>
    <t>2004-06-03</t>
  </si>
  <si>
    <t>4:43.94</t>
  </si>
  <si>
    <t>Zubrickas</t>
  </si>
  <si>
    <t>2003-08-20</t>
  </si>
  <si>
    <t>E.Petrokas</t>
  </si>
  <si>
    <t>3:02.00</t>
  </si>
  <si>
    <t>Vytenis</t>
  </si>
  <si>
    <t>Grigūnas</t>
  </si>
  <si>
    <t>2004-07-05</t>
  </si>
  <si>
    <t>3:03.70</t>
  </si>
  <si>
    <t>Šuoliai į tolį vaikinams</t>
  </si>
  <si>
    <t>Zabaras</t>
  </si>
  <si>
    <t>2003-01-12</t>
  </si>
  <si>
    <t>ŠLASC, Šiaulių SG</t>
  </si>
  <si>
    <t>7.06</t>
  </si>
  <si>
    <t>Narijauskas</t>
  </si>
  <si>
    <t>2003-03-11</t>
  </si>
  <si>
    <t>Sapatka</t>
  </si>
  <si>
    <t>2004-05-04</t>
  </si>
  <si>
    <t>6.37</t>
  </si>
  <si>
    <t>6.45</t>
  </si>
  <si>
    <t>6.15</t>
  </si>
  <si>
    <t>Irmantas</t>
  </si>
  <si>
    <t>Poška</t>
  </si>
  <si>
    <t>2004-08-04</t>
  </si>
  <si>
    <t>5.97</t>
  </si>
  <si>
    <t>Ronaldas</t>
  </si>
  <si>
    <t>Žiogas</t>
  </si>
  <si>
    <t>2004-01-20</t>
  </si>
  <si>
    <t>Panevėžys, Rokiškis</t>
  </si>
  <si>
    <t>R.Sargūno s.g.</t>
  </si>
  <si>
    <t>R.Jakubauskas, V.Čereška</t>
  </si>
  <si>
    <t>6.27</t>
  </si>
  <si>
    <t>6.10</t>
  </si>
  <si>
    <t>Daniil</t>
  </si>
  <si>
    <t>Škulepa</t>
  </si>
  <si>
    <t>2003-12-09</t>
  </si>
  <si>
    <t>D.Senkus, N.Krakiene</t>
  </si>
  <si>
    <t>6.14</t>
  </si>
  <si>
    <t>Andžej</t>
  </si>
  <si>
    <t>Glazko</t>
  </si>
  <si>
    <t>5.84</t>
  </si>
  <si>
    <t>Dautartas</t>
  </si>
  <si>
    <t>2005-03-16</t>
  </si>
  <si>
    <t>5.74</t>
  </si>
  <si>
    <t>Bitinas</t>
  </si>
  <si>
    <t>2004-10-08</t>
  </si>
  <si>
    <t>5.54</t>
  </si>
  <si>
    <t>Berūkštis</t>
  </si>
  <si>
    <t>5.71</t>
  </si>
  <si>
    <t>Janulis</t>
  </si>
  <si>
    <t>5.16</t>
  </si>
  <si>
    <t>Ainaras</t>
  </si>
  <si>
    <t>Baltrušis</t>
  </si>
  <si>
    <t>2004-04-21</t>
  </si>
  <si>
    <t>Saimonas</t>
  </si>
  <si>
    <t>Kuckailis</t>
  </si>
  <si>
    <t>2006-07-21</t>
  </si>
  <si>
    <t>Aleksandr</t>
  </si>
  <si>
    <t>Širov</t>
  </si>
  <si>
    <t>2004-01-02</t>
  </si>
  <si>
    <t>5.20</t>
  </si>
  <si>
    <t>Jeremičius</t>
  </si>
  <si>
    <t>2006-06-11</t>
  </si>
  <si>
    <t>Adanas</t>
  </si>
  <si>
    <t>Balkauskas</t>
  </si>
  <si>
    <t>2006-06-26</t>
  </si>
  <si>
    <t>5.63</t>
  </si>
  <si>
    <t>Finalas</t>
  </si>
  <si>
    <t>I A</t>
  </si>
  <si>
    <t>II A</t>
  </si>
  <si>
    <t>III A</t>
  </si>
  <si>
    <t>100 m barjerinis bėgimas merginoms (0.762-8.50)</t>
  </si>
  <si>
    <t>Klimukaitė</t>
  </si>
  <si>
    <t>2003-02-25</t>
  </si>
  <si>
    <t>14.52</t>
  </si>
  <si>
    <t>Marija Fausta</t>
  </si>
  <si>
    <t>Rimkevičiūtė</t>
  </si>
  <si>
    <t>2003-06-26</t>
  </si>
  <si>
    <t>15.56</t>
  </si>
  <si>
    <t>9.28</t>
  </si>
  <si>
    <t>Gintarė</t>
  </si>
  <si>
    <t>Blažytė</t>
  </si>
  <si>
    <t xml:space="preserve">Vilnius I </t>
  </si>
  <si>
    <t>9.76</t>
  </si>
  <si>
    <t>Stankutė</t>
  </si>
  <si>
    <t>2004-11-04</t>
  </si>
  <si>
    <t>Šilutė</t>
  </si>
  <si>
    <t>ŠSM</t>
  </si>
  <si>
    <t>L.Leikuvienė</t>
  </si>
  <si>
    <t>17.10</t>
  </si>
  <si>
    <t>9.89</t>
  </si>
  <si>
    <t>17.76</t>
  </si>
  <si>
    <t>9.80</t>
  </si>
  <si>
    <t>17.85</t>
  </si>
  <si>
    <t>9.92</t>
  </si>
  <si>
    <t>KSM</t>
  </si>
  <si>
    <t>4x100 m estafetinis bėgimas merginoms</t>
  </si>
  <si>
    <t>1 bėgimas iš 2</t>
  </si>
  <si>
    <t>Koef.4</t>
  </si>
  <si>
    <t>Etapas</t>
  </si>
  <si>
    <t>Butkutė</t>
  </si>
  <si>
    <t>2003-04-01</t>
  </si>
  <si>
    <t>J.Baikštienė, T.Skalikas, V.Butautienė</t>
  </si>
  <si>
    <t>Mincytė</t>
  </si>
  <si>
    <t>2003-03-12</t>
  </si>
  <si>
    <t>2 bėgimas iš 2</t>
  </si>
  <si>
    <t>2006-10-07</t>
  </si>
  <si>
    <t>Kornelija</t>
  </si>
  <si>
    <t>Staponaitė</t>
  </si>
  <si>
    <t>2005-01-10</t>
  </si>
  <si>
    <t>Broškaitė</t>
  </si>
  <si>
    <t>2005-06-27</t>
  </si>
  <si>
    <t>E.Norvilas, L.Juchnevičienė</t>
  </si>
  <si>
    <t>Pocevičiūtė</t>
  </si>
  <si>
    <t>2004-02-05</t>
  </si>
  <si>
    <t>Lurda</t>
  </si>
  <si>
    <t>Tučkutė</t>
  </si>
  <si>
    <t>4x100 m estafetinis bėgimas vaikinams</t>
  </si>
  <si>
    <t>1 bėgimas iš 3</t>
  </si>
  <si>
    <t>Vepštas</t>
  </si>
  <si>
    <t>2003-05-29</t>
  </si>
  <si>
    <t>Markas</t>
  </si>
  <si>
    <t>Orlovas</t>
  </si>
  <si>
    <t>2005-03-31</t>
  </si>
  <si>
    <t>2 bėgimas iš 3</t>
  </si>
  <si>
    <t>Juškys</t>
  </si>
  <si>
    <t>2004-09-13</t>
  </si>
  <si>
    <t>3 bėgimas iš 3</t>
  </si>
  <si>
    <t>Anilionis</t>
  </si>
  <si>
    <t>2003-07-16</t>
  </si>
  <si>
    <t>Martas</t>
  </si>
  <si>
    <t>Damažeckas</t>
  </si>
  <si>
    <t>2004-01-18</t>
  </si>
  <si>
    <t>Labutis</t>
  </si>
  <si>
    <t>2003-06-06</t>
  </si>
  <si>
    <t>Ieties (700 g) metimas vaikinams</t>
  </si>
  <si>
    <t>Rudzevičius</t>
  </si>
  <si>
    <t>Vilnius I, Šilutė</t>
  </si>
  <si>
    <t>B.Mulskis, E.Matusevičius</t>
  </si>
  <si>
    <t>71.81</t>
  </si>
  <si>
    <t>Tautvydas</t>
  </si>
  <si>
    <t>Burauskas</t>
  </si>
  <si>
    <t>51.46</t>
  </si>
  <si>
    <t>Balžekas</t>
  </si>
  <si>
    <t>2004-03-12</t>
  </si>
  <si>
    <t>Ariogalos tauras</t>
  </si>
  <si>
    <t>M.Skamarakas</t>
  </si>
  <si>
    <t>48.59</t>
  </si>
  <si>
    <t>Ubis</t>
  </si>
  <si>
    <t>2004-08-15</t>
  </si>
  <si>
    <t>Vilnius II, Šilutė</t>
  </si>
  <si>
    <t>E.Matusevičius, S.Oželis</t>
  </si>
  <si>
    <t>50.28</t>
  </si>
  <si>
    <t>Kanapeckas</t>
  </si>
  <si>
    <t>47.40</t>
  </si>
  <si>
    <t>Nerijus</t>
  </si>
  <si>
    <t>Kelmelis</t>
  </si>
  <si>
    <t>2005-07-19</t>
  </si>
  <si>
    <t>I.Jakubaitytė</t>
  </si>
  <si>
    <t>48.87</t>
  </si>
  <si>
    <t>Sokolovas</t>
  </si>
  <si>
    <t>2003-01-06</t>
  </si>
  <si>
    <t>45.80</t>
  </si>
  <si>
    <t>39.44</t>
  </si>
  <si>
    <t>Gabijus</t>
  </si>
  <si>
    <t>Zebinas</t>
  </si>
  <si>
    <t>2004-06-10</t>
  </si>
  <si>
    <t>33.90</t>
  </si>
  <si>
    <t>Šuoliai į aukštį vaikinams</t>
  </si>
  <si>
    <t>1.65</t>
  </si>
  <si>
    <t>1.75</t>
  </si>
  <si>
    <t>1.80</t>
  </si>
  <si>
    <t>1.85</t>
  </si>
  <si>
    <t>1.90</t>
  </si>
  <si>
    <t>1.93</t>
  </si>
  <si>
    <t>1.96</t>
  </si>
  <si>
    <t>Evaldas</t>
  </si>
  <si>
    <t>Šidlauskas</t>
  </si>
  <si>
    <t>2003-05-03</t>
  </si>
  <si>
    <t>Joniškis, Kaunas I</t>
  </si>
  <si>
    <t>1.95</t>
  </si>
  <si>
    <t>Liorencas</t>
  </si>
  <si>
    <t>A.Urmulevičius</t>
  </si>
  <si>
    <t>Šarūnas</t>
  </si>
  <si>
    <t>Kavaliauskas</t>
  </si>
  <si>
    <t>2003-05-08</t>
  </si>
  <si>
    <t>Kisieliauskas</t>
  </si>
  <si>
    <t>2005-03-18</t>
  </si>
  <si>
    <t>Krasauskas</t>
  </si>
  <si>
    <t>Arminas</t>
  </si>
  <si>
    <t>Tamašauskas</t>
  </si>
  <si>
    <t>2004-10-22</t>
  </si>
  <si>
    <t>P.Veikalas</t>
  </si>
  <si>
    <t>Jurkaitis</t>
  </si>
  <si>
    <t>2004-03-10</t>
  </si>
  <si>
    <t>NM</t>
  </si>
  <si>
    <t>DQ</t>
  </si>
  <si>
    <t>Ieties (500 g) metimas merginoms</t>
  </si>
  <si>
    <t>Kėsylytė</t>
  </si>
  <si>
    <t>R.Ramanauskaitė</t>
  </si>
  <si>
    <t>41.33</t>
  </si>
  <si>
    <t>Gustina</t>
  </si>
  <si>
    <t>Steponaitė</t>
  </si>
  <si>
    <t>2004-02-20</t>
  </si>
  <si>
    <t>Raseiniai, Vilnius I</t>
  </si>
  <si>
    <t>E.Matusevičius, M.Skamarakas</t>
  </si>
  <si>
    <t>42.90</t>
  </si>
  <si>
    <t>Augustė</t>
  </si>
  <si>
    <t>Virbalaitė</t>
  </si>
  <si>
    <t>2006-09-19</t>
  </si>
  <si>
    <t>34.14</t>
  </si>
  <si>
    <t>Nida</t>
  </si>
  <si>
    <t>Achramavičiūtė</t>
  </si>
  <si>
    <t>L.Maleckis</t>
  </si>
  <si>
    <t>Mankevičiūtė</t>
  </si>
  <si>
    <t>2003-09-09</t>
  </si>
  <si>
    <t>37.72</t>
  </si>
  <si>
    <t>Solvita</t>
  </si>
  <si>
    <t>Zelepūgaitė</t>
  </si>
  <si>
    <t>2004-02-23</t>
  </si>
  <si>
    <t>32.39</t>
  </si>
  <si>
    <t>Martyna</t>
  </si>
  <si>
    <t>Kachnevičiūtė</t>
  </si>
  <si>
    <t>2004-03-26</t>
  </si>
  <si>
    <t>L.Maleckis, V.Maleckienė</t>
  </si>
  <si>
    <t>30.95</t>
  </si>
  <si>
    <t>Joana</t>
  </si>
  <si>
    <t>Kučinskaitė</t>
  </si>
  <si>
    <t>2004-08-30</t>
  </si>
  <si>
    <t>Elektrėnai</t>
  </si>
  <si>
    <t>Barauskaitė</t>
  </si>
  <si>
    <t>2006-04-12</t>
  </si>
  <si>
    <t>Vaitkevičiūtė</t>
  </si>
  <si>
    <t>I.Ivoškienė</t>
  </si>
  <si>
    <t>2006-12-10</t>
  </si>
  <si>
    <t>29.02</t>
  </si>
  <si>
    <t>Joniškis, Šiauliai</t>
  </si>
  <si>
    <t xml:space="preserve">Klaipėda ind. </t>
  </si>
  <si>
    <t xml:space="preserve">Klaipėda </t>
  </si>
  <si>
    <t>Klaipėda, Vilnius ind.</t>
  </si>
  <si>
    <t xml:space="preserve">Šiauliai </t>
  </si>
  <si>
    <t>Klaipėda , Vilnius ind.</t>
  </si>
  <si>
    <t xml:space="preserve">Joniškis, Šiauliai </t>
  </si>
  <si>
    <t>2020 m. liepos 18 d., Alytus</t>
  </si>
  <si>
    <t>5000 m sportinis ėjimas merginoms</t>
  </si>
  <si>
    <t>Įspėjimai</t>
  </si>
  <si>
    <t>Justė</t>
  </si>
  <si>
    <t>Perveneckaitė</t>
  </si>
  <si>
    <t>2006-09-01</t>
  </si>
  <si>
    <t>PSĖK</t>
  </si>
  <si>
    <t>V.Meškauskas</t>
  </si>
  <si>
    <t>Akvilė</t>
  </si>
  <si>
    <t>Orliukaitė</t>
  </si>
  <si>
    <t>2005-05-05</t>
  </si>
  <si>
    <t>Alita</t>
  </si>
  <si>
    <t>Masionytė</t>
  </si>
  <si>
    <t>Aiva</t>
  </si>
  <si>
    <t>Bilevičiūtė</t>
  </si>
  <si>
    <t>2005-01-16</t>
  </si>
  <si>
    <t>Kėdainiai, Vilnius ind.</t>
  </si>
  <si>
    <t>J.Romankovas, R.Kaselis</t>
  </si>
  <si>
    <t>2004-11-25</t>
  </si>
  <si>
    <t>&lt;</t>
  </si>
  <si>
    <t>A.Kitanov, R.Kaselis</t>
  </si>
  <si>
    <t>Kerulytė</t>
  </si>
  <si>
    <t>2004-10-23</t>
  </si>
  <si>
    <t>Violeta</t>
  </si>
  <si>
    <t>Stremencovaitė</t>
  </si>
  <si>
    <t>2004-08-07</t>
  </si>
  <si>
    <t>Jalmokaitė</t>
  </si>
  <si>
    <t>2003-07-13</t>
  </si>
  <si>
    <t>Kvedaraitė</t>
  </si>
  <si>
    <t>2005-05-12</t>
  </si>
  <si>
    <t>Milanta</t>
  </si>
  <si>
    <t>Sičinskytė</t>
  </si>
  <si>
    <t>2003-04-22</t>
  </si>
  <si>
    <t>I.Krakoviak-Tolstika, J.Romankovas</t>
  </si>
  <si>
    <t>Sausaitytė</t>
  </si>
  <si>
    <t>2004-02-15</t>
  </si>
  <si>
    <t>J.Romankovas</t>
  </si>
  <si>
    <t>Nora</t>
  </si>
  <si>
    <t>Meškauskaitė</t>
  </si>
  <si>
    <t>2004-04-24</t>
  </si>
  <si>
    <t>10000 m sportinis ėjimas vaikinams</t>
  </si>
  <si>
    <t>Dumbliauskas</t>
  </si>
  <si>
    <t>2003-02-17</t>
  </si>
  <si>
    <t>Martynas</t>
  </si>
  <si>
    <t>Beperščius</t>
  </si>
  <si>
    <t>2004-07-08</t>
  </si>
  <si>
    <t>Grincevičius</t>
  </si>
  <si>
    <t>2004-04-27</t>
  </si>
  <si>
    <t>LIETUVOS LENGVOSIOS ATLETIKOS JAUNIMO ČEMPIONATAS</t>
  </si>
  <si>
    <t>Justinas</t>
  </si>
  <si>
    <t>Galčius</t>
  </si>
  <si>
    <t>2002-10-18</t>
  </si>
  <si>
    <t>Junčys</t>
  </si>
  <si>
    <t>2002-11-08</t>
  </si>
  <si>
    <t>Kėdainiai</t>
  </si>
  <si>
    <t>R.Kaselis</t>
  </si>
  <si>
    <t>400 m barjerinis bėgimas vaikinams (0.840)</t>
  </si>
  <si>
    <t>1:12.66</t>
  </si>
  <si>
    <t>1:09.74</t>
  </si>
  <si>
    <t>1:12.50</t>
  </si>
  <si>
    <t>Deimis</t>
  </si>
  <si>
    <t>Mackonis</t>
  </si>
  <si>
    <t>2006-01-16</t>
  </si>
  <si>
    <t>Titas</t>
  </si>
  <si>
    <t>Vaitekūnas</t>
  </si>
  <si>
    <t>2003-01-23</t>
  </si>
  <si>
    <t>1:03.04</t>
  </si>
  <si>
    <t>1:00.48</t>
  </si>
  <si>
    <t>1:00.58</t>
  </si>
  <si>
    <t>Naglis</t>
  </si>
  <si>
    <t>2005-01-26</t>
  </si>
  <si>
    <t>Kelmė ind.</t>
  </si>
  <si>
    <t>VJSM</t>
  </si>
  <si>
    <t>P.Sabaitis</t>
  </si>
  <si>
    <t>1:05.30</t>
  </si>
  <si>
    <t>400 m barjerinis bėgimas merginoms</t>
  </si>
  <si>
    <t>Klubas</t>
  </si>
  <si>
    <t>1:13.69</t>
  </si>
  <si>
    <t>1:11.87</t>
  </si>
  <si>
    <t>1:13.34</t>
  </si>
  <si>
    <t>1:18.63</t>
  </si>
  <si>
    <t>1:10.00</t>
  </si>
  <si>
    <t>1:07.01</t>
  </si>
  <si>
    <t>1:08.45</t>
  </si>
  <si>
    <t xml:space="preserve">Rutulio (5 kg) stūmimas vaikinams </t>
  </si>
  <si>
    <t>Domanaitis</t>
  </si>
  <si>
    <t>2003-12-05</t>
  </si>
  <si>
    <t>17.94</t>
  </si>
  <si>
    <t>14.37</t>
  </si>
  <si>
    <t>Šinkauskas</t>
  </si>
  <si>
    <t>14.88</t>
  </si>
  <si>
    <t>Rutkūnas</t>
  </si>
  <si>
    <t>Šapalas</t>
  </si>
  <si>
    <t>2003-10-31</t>
  </si>
  <si>
    <t>K.Murašovas, V.Murašovas</t>
  </si>
  <si>
    <t>14.66</t>
  </si>
  <si>
    <t>Razutis</t>
  </si>
  <si>
    <t>2005-07-31</t>
  </si>
  <si>
    <t>14.00</t>
  </si>
  <si>
    <t>Kristijonas</t>
  </si>
  <si>
    <t>Šlėgeris</t>
  </si>
  <si>
    <t>12.89</t>
  </si>
  <si>
    <t>Ročka</t>
  </si>
  <si>
    <t>2004-01-22</t>
  </si>
  <si>
    <t>Bogomolnikovas</t>
  </si>
  <si>
    <t>2006-03-11</t>
  </si>
  <si>
    <t>Alytus, Vilnius ind.</t>
  </si>
  <si>
    <t>Ozo gim.</t>
  </si>
  <si>
    <t>J.Radžius, K.Giedraitis</t>
  </si>
  <si>
    <t>Katauskas</t>
  </si>
  <si>
    <t>Šilalė ind.</t>
  </si>
  <si>
    <t>A.Stulginskio g.</t>
  </si>
  <si>
    <t>S.Čėsna</t>
  </si>
  <si>
    <t>11.49</t>
  </si>
  <si>
    <t>LIETUVOS LENGVOSIOS ATLETIKOS JAUNUČIŲ ČEMPIONATAS</t>
  </si>
  <si>
    <t>Šuoliai su kartimi merginoms</t>
  </si>
  <si>
    <t>V.Jnč</t>
  </si>
  <si>
    <t>2.00</t>
  </si>
  <si>
    <t>2.20</t>
  </si>
  <si>
    <t>2.30</t>
  </si>
  <si>
    <t>2.40</t>
  </si>
  <si>
    <t>2.50</t>
  </si>
  <si>
    <t>2.60</t>
  </si>
  <si>
    <t>2.70</t>
  </si>
  <si>
    <t>2.80</t>
  </si>
  <si>
    <t>3.10</t>
  </si>
  <si>
    <t>3.30</t>
  </si>
  <si>
    <t>3.45</t>
  </si>
  <si>
    <t>Miklyčiūtė</t>
  </si>
  <si>
    <t>2005-05-04</t>
  </si>
  <si>
    <t>R.Sadzevičienė</t>
  </si>
  <si>
    <t>3.40</t>
  </si>
  <si>
    <t>Urniežytė</t>
  </si>
  <si>
    <t>2007-07-26</t>
  </si>
  <si>
    <t xml:space="preserve"> -</t>
  </si>
  <si>
    <t>2006-06-28</t>
  </si>
  <si>
    <t>0</t>
  </si>
  <si>
    <t>Gališankaitė</t>
  </si>
  <si>
    <t>2004-07-04</t>
  </si>
  <si>
    <t>Živilė</t>
  </si>
  <si>
    <t>Žūtautaitė</t>
  </si>
  <si>
    <t>2005-07-07</t>
  </si>
  <si>
    <t>Izabelė</t>
  </si>
  <si>
    <t>Anosova</t>
  </si>
  <si>
    <t>2006-06-20</t>
  </si>
  <si>
    <t>R.Ančlauskas</t>
  </si>
  <si>
    <t>Radha</t>
  </si>
  <si>
    <t>2006-09-06</t>
  </si>
  <si>
    <t>Stela</t>
  </si>
  <si>
    <t>Laurinčikaitė</t>
  </si>
  <si>
    <t>2006-07-05</t>
  </si>
  <si>
    <t>V. Jn</t>
  </si>
  <si>
    <t>200 m bėgimas merginoms</t>
  </si>
  <si>
    <t>bėgimas iš 9</t>
  </si>
  <si>
    <t>28.98</t>
  </si>
  <si>
    <t>47.48</t>
  </si>
  <si>
    <t>28.42</t>
  </si>
  <si>
    <t>47.55</t>
  </si>
  <si>
    <t>27.22</t>
  </si>
  <si>
    <t>28.71</t>
  </si>
  <si>
    <t>30.64</t>
  </si>
  <si>
    <t>48.24</t>
  </si>
  <si>
    <t>28.85</t>
  </si>
  <si>
    <t>27.88</t>
  </si>
  <si>
    <t>44.00</t>
  </si>
  <si>
    <t>28.30</t>
  </si>
  <si>
    <t>27.54</t>
  </si>
  <si>
    <t>44.24</t>
  </si>
  <si>
    <t>30.42</t>
  </si>
  <si>
    <t>Mižutavičiūtė</t>
  </si>
  <si>
    <t>28.76</t>
  </si>
  <si>
    <t>28.87</t>
  </si>
  <si>
    <t>48.45</t>
  </si>
  <si>
    <t>27.67</t>
  </si>
  <si>
    <t>47.00</t>
  </si>
  <si>
    <t>28.28</t>
  </si>
  <si>
    <t>29.96</t>
  </si>
  <si>
    <t>47.32</t>
  </si>
  <si>
    <t>35.47</t>
  </si>
  <si>
    <t>28.74</t>
  </si>
  <si>
    <t>30.08</t>
  </si>
  <si>
    <t>46.75</t>
  </si>
  <si>
    <t>Kotryna</t>
  </si>
  <si>
    <t>Uzialaitė</t>
  </si>
  <si>
    <t>2004-06-13</t>
  </si>
  <si>
    <t>27.55</t>
  </si>
  <si>
    <t>43.68</t>
  </si>
  <si>
    <t>Kristina</t>
  </si>
  <si>
    <t>Stasionytė</t>
  </si>
  <si>
    <t>2005-03-10</t>
  </si>
  <si>
    <t>27.98</t>
  </si>
  <si>
    <t>28.77</t>
  </si>
  <si>
    <t>46.59</t>
  </si>
  <si>
    <t>29.86</t>
  </si>
  <si>
    <t>Aistė</t>
  </si>
  <si>
    <t>Lamakovskytė</t>
  </si>
  <si>
    <t>2005-10-26</t>
  </si>
  <si>
    <t>32.13</t>
  </si>
  <si>
    <t>32.10</t>
  </si>
  <si>
    <t>54.76</t>
  </si>
  <si>
    <t>28.67</t>
  </si>
  <si>
    <t>30.04</t>
  </si>
  <si>
    <t>27.20</t>
  </si>
  <si>
    <t>27.34</t>
  </si>
  <si>
    <t>27.45</t>
  </si>
  <si>
    <t>28.09</t>
  </si>
  <si>
    <t>29.66</t>
  </si>
  <si>
    <t>31.61</t>
  </si>
  <si>
    <t>29.76</t>
  </si>
  <si>
    <t>27.10</t>
  </si>
  <si>
    <t>27.56</t>
  </si>
  <si>
    <t>27.40</t>
  </si>
  <si>
    <t>46.53</t>
  </si>
  <si>
    <t>29.55w, 29.58</t>
  </si>
  <si>
    <t>Nomeda</t>
  </si>
  <si>
    <t>Motiejaitytė</t>
  </si>
  <si>
    <t>2005-11-19</t>
  </si>
  <si>
    <t>31.58</t>
  </si>
  <si>
    <t>32.11</t>
  </si>
  <si>
    <t>Ž.Minina Ščepunova</t>
  </si>
  <si>
    <t>Klaipėda,Vilnius ind.</t>
  </si>
  <si>
    <t>28.46</t>
  </si>
  <si>
    <t>28.60</t>
  </si>
  <si>
    <t>45.77</t>
  </si>
  <si>
    <t>26.33</t>
  </si>
  <si>
    <t>26.05</t>
  </si>
  <si>
    <t>41.44</t>
  </si>
  <si>
    <t>Eliana Djakhoumba</t>
  </si>
  <si>
    <t>Berhaud</t>
  </si>
  <si>
    <t>2004-07-28</t>
  </si>
  <si>
    <t>27.32</t>
  </si>
  <si>
    <t>29.38</t>
  </si>
  <si>
    <t>29.63</t>
  </si>
  <si>
    <t>31.06</t>
  </si>
  <si>
    <t>31.63</t>
  </si>
  <si>
    <t>53.15</t>
  </si>
  <si>
    <t>58.04</t>
  </si>
  <si>
    <t>29.12</t>
  </si>
  <si>
    <t>47.78</t>
  </si>
  <si>
    <t>28.21</t>
  </si>
  <si>
    <t>44.90</t>
  </si>
  <si>
    <t>27.30</t>
  </si>
  <si>
    <t>27.16</t>
  </si>
  <si>
    <t>29.03</t>
  </si>
  <si>
    <t>29.32</t>
  </si>
  <si>
    <t>47.99</t>
  </si>
  <si>
    <t>31.86</t>
  </si>
  <si>
    <t>54.99</t>
  </si>
  <si>
    <t>28.11</t>
  </si>
  <si>
    <t>47.05</t>
  </si>
  <si>
    <t>27.27</t>
  </si>
  <si>
    <t>27.83</t>
  </si>
  <si>
    <t>46.27</t>
  </si>
  <si>
    <t>28.99</t>
  </si>
  <si>
    <t>31.59</t>
  </si>
  <si>
    <t>48.80</t>
  </si>
  <si>
    <t>30.01</t>
  </si>
  <si>
    <t>V. Jm</t>
  </si>
  <si>
    <t xml:space="preserve"> - </t>
  </si>
  <si>
    <t>Trišuolis merginoms</t>
  </si>
  <si>
    <t>2003-07-20</t>
  </si>
  <si>
    <t>G.Janušauskas, O.Živilaitė</t>
  </si>
  <si>
    <t>11.65</t>
  </si>
  <si>
    <t>11.00</t>
  </si>
  <si>
    <t>10.89</t>
  </si>
  <si>
    <t>11.01</t>
  </si>
  <si>
    <t>2006-02-02</t>
  </si>
  <si>
    <t>10.59</t>
  </si>
  <si>
    <t>10.58</t>
  </si>
  <si>
    <t>9.73</t>
  </si>
  <si>
    <t>9.69</t>
  </si>
  <si>
    <t>9.64w,9.62</t>
  </si>
  <si>
    <t>9.83w, 9.48</t>
  </si>
  <si>
    <t>200 m bėgimas vaikinams</t>
  </si>
  <si>
    <t>28.03w</t>
  </si>
  <si>
    <t>25.10</t>
  </si>
  <si>
    <t>25.06</t>
  </si>
  <si>
    <t>24.08</t>
  </si>
  <si>
    <t>24.85</t>
  </si>
  <si>
    <t>40.26</t>
  </si>
  <si>
    <t>24.75</t>
  </si>
  <si>
    <t>39.28</t>
  </si>
  <si>
    <t>25.58</t>
  </si>
  <si>
    <t>25.91</t>
  </si>
  <si>
    <t>42.27</t>
  </si>
  <si>
    <t>Mantautas</t>
  </si>
  <si>
    <t>Būtė</t>
  </si>
  <si>
    <t>S.Radčenko</t>
  </si>
  <si>
    <t>27.59</t>
  </si>
  <si>
    <t>26.53</t>
  </si>
  <si>
    <t>42.78</t>
  </si>
  <si>
    <t>25.07</t>
  </si>
  <si>
    <t>Adas</t>
  </si>
  <si>
    <t>Dambrauskas</t>
  </si>
  <si>
    <t>2005-06-01</t>
  </si>
  <si>
    <t>23.96</t>
  </si>
  <si>
    <t>25.34</t>
  </si>
  <si>
    <t>24.60</t>
  </si>
  <si>
    <t>24.59</t>
  </si>
  <si>
    <t>39.03</t>
  </si>
  <si>
    <t>26.60</t>
  </si>
  <si>
    <t>23.87</t>
  </si>
  <si>
    <t>37.60</t>
  </si>
  <si>
    <t>27.25</t>
  </si>
  <si>
    <t>27.48</t>
  </si>
  <si>
    <t>25.00</t>
  </si>
  <si>
    <t>24.91</t>
  </si>
  <si>
    <t>24.40</t>
  </si>
  <si>
    <t>24.89</t>
  </si>
  <si>
    <t>26.00</t>
  </si>
  <si>
    <t>24.70</t>
  </si>
  <si>
    <t>39.34</t>
  </si>
  <si>
    <t>Viltrakis</t>
  </si>
  <si>
    <t>2005-09-01</t>
  </si>
  <si>
    <t>Vilkaviškis ind.</t>
  </si>
  <si>
    <t>26.88</t>
  </si>
  <si>
    <t>26.98</t>
  </si>
  <si>
    <t>44.87</t>
  </si>
  <si>
    <t>23.66</t>
  </si>
  <si>
    <t>24.28</t>
  </si>
  <si>
    <t>38.78</t>
  </si>
  <si>
    <t>24.47</t>
  </si>
  <si>
    <t>40.87</t>
  </si>
  <si>
    <t>26.76</t>
  </si>
  <si>
    <t>27.06</t>
  </si>
  <si>
    <t>44.20</t>
  </si>
  <si>
    <t>25.30</t>
  </si>
  <si>
    <t>23.17</t>
  </si>
  <si>
    <t>37.49</t>
  </si>
  <si>
    <t>24.51</t>
  </si>
  <si>
    <t>25.45</t>
  </si>
  <si>
    <t>27.44</t>
  </si>
  <si>
    <t>26.85</t>
  </si>
  <si>
    <t>24.81</t>
  </si>
  <si>
    <t>25.73</t>
  </si>
  <si>
    <t>23.34</t>
  </si>
  <si>
    <t>22.88</t>
  </si>
  <si>
    <t>24.27</t>
  </si>
  <si>
    <t>24.96</t>
  </si>
  <si>
    <t>41.60</t>
  </si>
  <si>
    <t>25.37</t>
  </si>
  <si>
    <t>45.73</t>
  </si>
  <si>
    <t>26.80</t>
  </si>
  <si>
    <t>24.76w,24.80</t>
  </si>
  <si>
    <t>25.16</t>
  </si>
  <si>
    <t>41.92</t>
  </si>
  <si>
    <t>23.03</t>
  </si>
  <si>
    <t>23.62</t>
  </si>
  <si>
    <t>38.32</t>
  </si>
  <si>
    <t>24.15</t>
  </si>
  <si>
    <t>24.33</t>
  </si>
  <si>
    <t>25.32</t>
  </si>
  <si>
    <t>2006-06-08</t>
  </si>
  <si>
    <t>29.36</t>
  </si>
  <si>
    <t>29.77</t>
  </si>
  <si>
    <t>49.12</t>
  </si>
  <si>
    <t>800 m bėgimas merginoms</t>
  </si>
  <si>
    <t>2:18.59</t>
  </si>
  <si>
    <t>2:17.45</t>
  </si>
  <si>
    <t>1:41.65</t>
  </si>
  <si>
    <t>2:26.11</t>
  </si>
  <si>
    <t>2:32.95</t>
  </si>
  <si>
    <t>1:44.64</t>
  </si>
  <si>
    <t>Goda</t>
  </si>
  <si>
    <t>Šiaudvytytė</t>
  </si>
  <si>
    <t>2006-07-10</t>
  </si>
  <si>
    <t>Šilutė ind.</t>
  </si>
  <si>
    <t>2:26.01</t>
  </si>
  <si>
    <t>R.Norkus, R.Kančys</t>
  </si>
  <si>
    <t>2:37.57</t>
  </si>
  <si>
    <t>2:40.83</t>
  </si>
  <si>
    <t>1:49.55</t>
  </si>
  <si>
    <t>2:40.41</t>
  </si>
  <si>
    <t>b.k.</t>
  </si>
  <si>
    <t>Dimitra</t>
  </si>
  <si>
    <t>Sergidi</t>
  </si>
  <si>
    <t>2004-11-16</t>
  </si>
  <si>
    <t>b/k</t>
  </si>
  <si>
    <t>2019 metais: 2:22.77</t>
  </si>
  <si>
    <t>2:21.69</t>
  </si>
  <si>
    <t>1:41.53</t>
  </si>
  <si>
    <t>800 m bėgimas vaikinams</t>
  </si>
  <si>
    <t>2:11.83</t>
  </si>
  <si>
    <t>2:51.50</t>
  </si>
  <si>
    <t>Armanavičius</t>
  </si>
  <si>
    <t>2:12.48</t>
  </si>
  <si>
    <t>2:08.13</t>
  </si>
  <si>
    <t>2:46.44</t>
  </si>
  <si>
    <t>Čiginskas</t>
  </si>
  <si>
    <t>2004-02-25</t>
  </si>
  <si>
    <t>2:14.40</t>
  </si>
  <si>
    <t>1:37.04</t>
  </si>
  <si>
    <t>3:03.72</t>
  </si>
  <si>
    <t>2:17.32</t>
  </si>
  <si>
    <t>1:39.59</t>
  </si>
  <si>
    <t>2:15.46</t>
  </si>
  <si>
    <t>3:00.50</t>
  </si>
  <si>
    <t>2:17.74</t>
  </si>
  <si>
    <t>2:19.60</t>
  </si>
  <si>
    <t>3:02.10</t>
  </si>
  <si>
    <t>2:22.26</t>
  </si>
  <si>
    <t>1:36.33</t>
  </si>
  <si>
    <t>Vilniaus r. ind.</t>
  </si>
  <si>
    <t>1:44.66</t>
  </si>
  <si>
    <t>3:09.96</t>
  </si>
  <si>
    <t>2:26.36</t>
  </si>
  <si>
    <t>2:01.20</t>
  </si>
  <si>
    <t>2:00.67</t>
  </si>
  <si>
    <t>2:03.36</t>
  </si>
  <si>
    <t>1:27.51</t>
  </si>
  <si>
    <t>2:04.03</t>
  </si>
  <si>
    <t>2:11.76</t>
  </si>
  <si>
    <t>2:49.14</t>
  </si>
  <si>
    <t>2:04.68</t>
  </si>
  <si>
    <t>2:05.69</t>
  </si>
  <si>
    <t>2:05.37</t>
  </si>
  <si>
    <t>1:30.22</t>
  </si>
  <si>
    <t>2:44.59</t>
  </si>
  <si>
    <t>2:05.64</t>
  </si>
  <si>
    <t>1:32.29</t>
  </si>
  <si>
    <t>2004-01-04</t>
  </si>
  <si>
    <t>Kelmė</t>
  </si>
  <si>
    <t>G.Kasputis</t>
  </si>
  <si>
    <t>2:09.19</t>
  </si>
  <si>
    <t>2:14.30</t>
  </si>
  <si>
    <t>1:33.17</t>
  </si>
  <si>
    <t>2:49.45</t>
  </si>
  <si>
    <t>2:10.10</t>
  </si>
  <si>
    <t xml:space="preserve">Rutulio (3 kg) stūmimas merginoms </t>
  </si>
  <si>
    <t>Ernesta</t>
  </si>
  <si>
    <t>Lasauskaitė</t>
  </si>
  <si>
    <t>Nikiforovaitė</t>
  </si>
  <si>
    <t>2005-02-11</t>
  </si>
  <si>
    <t>12.05</t>
  </si>
  <si>
    <t>Ašmonaitė</t>
  </si>
  <si>
    <t>2005-07-23</t>
  </si>
  <si>
    <t>10.72</t>
  </si>
  <si>
    <t>11.64</t>
  </si>
  <si>
    <t>10.41</t>
  </si>
  <si>
    <t>11.86</t>
  </si>
  <si>
    <t>10.60</t>
  </si>
  <si>
    <t>10.98</t>
  </si>
  <si>
    <t>Kramarenkaitė</t>
  </si>
  <si>
    <t>8.04</t>
  </si>
  <si>
    <t>8.53</t>
  </si>
  <si>
    <t>Samanta</t>
  </si>
  <si>
    <t>Sabaliauskaitė</t>
  </si>
  <si>
    <t>2004-05-06</t>
  </si>
  <si>
    <t>3000 m bėgimas merginoms</t>
  </si>
  <si>
    <t>Bučytė</t>
  </si>
  <si>
    <t>2005-09-14</t>
  </si>
  <si>
    <t>3000 m bėgimas vaikinams</t>
  </si>
  <si>
    <t>Lamokovskij</t>
  </si>
  <si>
    <t>Aleksas</t>
  </si>
  <si>
    <t>Račas</t>
  </si>
  <si>
    <t>Danielis</t>
  </si>
  <si>
    <t>2006-08-23</t>
  </si>
  <si>
    <t>Danilovas</t>
  </si>
  <si>
    <t>2003-12-24</t>
  </si>
  <si>
    <t>Šuoliai su kartimi vaikinams</t>
  </si>
  <si>
    <t>V. Jnč</t>
  </si>
  <si>
    <t>2.90</t>
  </si>
  <si>
    <t>3.00</t>
  </si>
  <si>
    <t>3.20</t>
  </si>
  <si>
    <t>3.50</t>
  </si>
  <si>
    <t>3.60</t>
  </si>
  <si>
    <t>3.70</t>
  </si>
  <si>
    <t>3.90</t>
  </si>
  <si>
    <t>Modestas</t>
  </si>
  <si>
    <t>Šalnaitis</t>
  </si>
  <si>
    <t>2003-09-21</t>
  </si>
  <si>
    <t>3.80</t>
  </si>
  <si>
    <t>Mykolas</t>
  </si>
  <si>
    <t>Baliukas</t>
  </si>
  <si>
    <t>2005-02-04</t>
  </si>
  <si>
    <t>Nikodemas</t>
  </si>
  <si>
    <t>2004-03-30</t>
  </si>
  <si>
    <t>A.Izergin</t>
  </si>
  <si>
    <t>Nikita</t>
  </si>
  <si>
    <t>Chnykinas</t>
  </si>
  <si>
    <t>2005-08-01</t>
  </si>
  <si>
    <t>Rytis</t>
  </si>
  <si>
    <t>Šimkus</t>
  </si>
  <si>
    <t>2006-09-24</t>
  </si>
  <si>
    <t>Olegas</t>
  </si>
  <si>
    <t>Nikolaičiuk</t>
  </si>
  <si>
    <t>2006-03-30</t>
  </si>
  <si>
    <t>Hubertas</t>
  </si>
  <si>
    <t>Jarmalauskas</t>
  </si>
  <si>
    <t>2006-02-21</t>
  </si>
  <si>
    <t>Andrius</t>
  </si>
  <si>
    <t>2003-07-10</t>
  </si>
  <si>
    <t>Trišuolis vaikinams</t>
  </si>
  <si>
    <t>13.76</t>
  </si>
  <si>
    <t>13.25</t>
  </si>
  <si>
    <t>13.40</t>
  </si>
  <si>
    <t>12.15</t>
  </si>
  <si>
    <t>12.25</t>
  </si>
  <si>
    <t>Jakštys</t>
  </si>
  <si>
    <t>10.97</t>
  </si>
  <si>
    <t>2020 m. liepos 17-18 d., Alytus</t>
  </si>
  <si>
    <t>Komandiniai rezultatai</t>
  </si>
  <si>
    <t>Bauda</t>
  </si>
  <si>
    <t>Viso taškų</t>
  </si>
  <si>
    <t>Kaunas 1</t>
  </si>
  <si>
    <t>Kaunas 2</t>
  </si>
  <si>
    <t xml:space="preserve">Panevėžys </t>
  </si>
  <si>
    <t>Vilnius 1</t>
  </si>
  <si>
    <t>Vilnius 2</t>
  </si>
  <si>
    <t>Klaipėdos raj.</t>
  </si>
  <si>
    <t>Šiaulių raj.</t>
  </si>
  <si>
    <t>Vilniaus raj.</t>
  </si>
  <si>
    <t>Varžybų vyr. teisėjas</t>
  </si>
  <si>
    <t>Vaidas Gumauskas (Nacionalinė kategorija)</t>
  </si>
  <si>
    <t>Kėdainiai, Šiauliai</t>
  </si>
  <si>
    <t>2,5</t>
  </si>
  <si>
    <t>8,5</t>
  </si>
  <si>
    <t>J.Strumskytė-Razgūnė, T.Zalatoris</t>
  </si>
  <si>
    <t>J.Strumskytė-Razgūnė,T.Zalatoris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</si>
</sst>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0.0"/>
    <numFmt numFmtId="166" formatCode="m:ss.00"/>
  </numFmts>
  <fonts count="43" x14ac:knownFonts="1">
    <font>
      <sz val="10"/>
      <name val="Arial"/>
      <family val="2"/>
      <charset val="186"/>
    </font>
    <font>
      <sz val="10"/>
      <name val="Arial"/>
      <family val="2"/>
    </font>
    <font>
      <b/>
      <sz val="12"/>
      <name val="Times New Roman Baltic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0"/>
      <color theme="0"/>
      <name val="Times New Roman"/>
      <family val="1"/>
    </font>
    <font>
      <sz val="10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sz val="11"/>
      <name val="Calibri"/>
      <family val="2"/>
    </font>
    <font>
      <b/>
      <sz val="10"/>
      <name val="Times New Roman"/>
      <family val="1"/>
      <charset val="186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6"/>
      <name val="Times New Roman Baltic"/>
      <charset val="186"/>
    </font>
    <font>
      <sz val="16"/>
      <name val="Arial"/>
      <family val="2"/>
    </font>
    <font>
      <sz val="10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family val="1"/>
      <charset val="186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</cellStyleXfs>
  <cellXfs count="78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left"/>
    </xf>
    <xf numFmtId="0" fontId="6" fillId="2" borderId="7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5" fillId="0" borderId="0" xfId="0" applyFont="1" applyAlignment="1"/>
    <xf numFmtId="164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166" fontId="6" fillId="2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0" fillId="0" borderId="0" xfId="0" applyAlignment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64" fontId="9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9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4" fontId="4" fillId="0" borderId="0" xfId="2" applyNumberFormat="1" applyFont="1" applyAlignment="1">
      <alignment horizontal="left" vertical="center"/>
    </xf>
    <xf numFmtId="49" fontId="3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0" fontId="9" fillId="0" borderId="0" xfId="2" applyFont="1" applyAlignment="1">
      <alignment vertical="center"/>
    </xf>
    <xf numFmtId="49" fontId="7" fillId="0" borderId="0" xfId="2" applyNumberFormat="1" applyFont="1" applyAlignment="1">
      <alignment vertical="center"/>
    </xf>
    <xf numFmtId="0" fontId="7" fillId="0" borderId="3" xfId="2" applyFont="1" applyBorder="1" applyAlignment="1">
      <alignment horizontal="right" vertical="center"/>
    </xf>
    <xf numFmtId="0" fontId="7" fillId="0" borderId="4" xfId="2" applyFont="1" applyBorder="1" applyAlignment="1">
      <alignment horizontal="left" vertical="center"/>
    </xf>
    <xf numFmtId="164" fontId="7" fillId="0" borderId="5" xfId="2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" fontId="12" fillId="0" borderId="7" xfId="2" applyNumberFormat="1" applyFont="1" applyBorder="1" applyAlignment="1">
      <alignment horizontal="center"/>
    </xf>
    <xf numFmtId="1" fontId="9" fillId="0" borderId="7" xfId="2" applyNumberFormat="1" applyFont="1" applyBorder="1" applyAlignment="1">
      <alignment horizontal="center"/>
    </xf>
    <xf numFmtId="2" fontId="14" fillId="0" borderId="7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5" fillId="0" borderId="0" xfId="2" applyFont="1" applyAlignment="1"/>
    <xf numFmtId="49" fontId="6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64" fontId="9" fillId="0" borderId="0" xfId="3" applyNumberFormat="1" applyFont="1" applyAlignment="1">
      <alignment horizontal="left" vertical="center"/>
    </xf>
    <xf numFmtId="0" fontId="5" fillId="0" borderId="0" xfId="3" applyNumberFormat="1" applyFont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164" fontId="7" fillId="0" borderId="0" xfId="3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164" fontId="3" fillId="0" borderId="0" xfId="3" applyNumberFormat="1" applyFont="1" applyAlignment="1">
      <alignment horizontal="left" vertical="center"/>
    </xf>
    <xf numFmtId="0" fontId="4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3" xfId="3" applyFont="1" applyBorder="1" applyAlignment="1">
      <alignment horizontal="right" vertical="center"/>
    </xf>
    <xf numFmtId="0" fontId="7" fillId="0" borderId="4" xfId="3" applyFont="1" applyBorder="1" applyAlignment="1">
      <alignment horizontal="left" vertical="center"/>
    </xf>
    <xf numFmtId="164" fontId="7" fillId="0" borderId="5" xfId="3" applyNumberFormat="1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3" applyFont="1" applyBorder="1" applyAlignment="1">
      <alignment horizontal="right" vertical="center"/>
    </xf>
    <xf numFmtId="0" fontId="7" fillId="0" borderId="17" xfId="3" applyFont="1" applyBorder="1" applyAlignment="1">
      <alignment horizontal="left" vertical="center"/>
    </xf>
    <xf numFmtId="164" fontId="7" fillId="0" borderId="19" xfId="3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7" fillId="0" borderId="19" xfId="3" applyNumberFormat="1" applyFont="1" applyBorder="1" applyAlignment="1">
      <alignment horizontal="center" vertical="center"/>
    </xf>
    <xf numFmtId="165" fontId="7" fillId="0" borderId="19" xfId="3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center" vertical="center"/>
    </xf>
    <xf numFmtId="2" fontId="6" fillId="0" borderId="7" xfId="3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horizontal="center" vertical="center"/>
    </xf>
    <xf numFmtId="165" fontId="13" fillId="0" borderId="7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49" fontId="4" fillId="0" borderId="0" xfId="3" applyNumberFormat="1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7" fillId="0" borderId="2" xfId="3" applyNumberFormat="1" applyFont="1" applyBorder="1" applyAlignment="1">
      <alignment horizontal="center" vertical="center"/>
    </xf>
    <xf numFmtId="0" fontId="7" fillId="0" borderId="4" xfId="3" applyNumberFormat="1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8" xfId="3" applyFont="1" applyBorder="1" applyAlignment="1">
      <alignment horizontal="center"/>
    </xf>
    <xf numFmtId="0" fontId="6" fillId="0" borderId="22" xfId="3" applyNumberFormat="1" applyFont="1" applyBorder="1" applyAlignment="1">
      <alignment horizontal="center"/>
    </xf>
    <xf numFmtId="49" fontId="9" fillId="0" borderId="23" xfId="3" applyNumberFormat="1" applyFont="1" applyBorder="1" applyAlignment="1">
      <alignment horizontal="center"/>
    </xf>
    <xf numFmtId="49" fontId="9" fillId="0" borderId="7" xfId="3" applyNumberFormat="1" applyFont="1" applyBorder="1" applyAlignment="1">
      <alignment horizontal="center"/>
    </xf>
    <xf numFmtId="49" fontId="16" fillId="0" borderId="22" xfId="3" applyNumberFormat="1" applyFont="1" applyBorder="1" applyAlignment="1">
      <alignment horizontal="center"/>
    </xf>
    <xf numFmtId="49" fontId="16" fillId="0" borderId="7" xfId="3" applyNumberFormat="1" applyFont="1" applyBorder="1" applyAlignment="1">
      <alignment horizontal="center"/>
    </xf>
    <xf numFmtId="49" fontId="16" fillId="0" borderId="23" xfId="3" applyNumberFormat="1" applyFont="1" applyBorder="1" applyAlignment="1">
      <alignment horizontal="center"/>
    </xf>
    <xf numFmtId="2" fontId="6" fillId="0" borderId="9" xfId="3" applyNumberFormat="1" applyFont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5" fillId="0" borderId="0" xfId="3" applyFont="1" applyAlignment="1"/>
    <xf numFmtId="49" fontId="9" fillId="0" borderId="22" xfId="3" applyNumberFormat="1" applyFont="1" applyBorder="1" applyAlignment="1">
      <alignment horizontal="center"/>
    </xf>
    <xf numFmtId="49" fontId="5" fillId="0" borderId="0" xfId="3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164" fontId="7" fillId="0" borderId="0" xfId="1" applyNumberFormat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left"/>
    </xf>
    <xf numFmtId="164" fontId="4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left" vertical="center"/>
    </xf>
    <xf numFmtId="164" fontId="7" fillId="0" borderId="5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left" vertical="center"/>
    </xf>
    <xf numFmtId="164" fontId="12" fillId="2" borderId="7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left" vertical="center"/>
    </xf>
    <xf numFmtId="0" fontId="6" fillId="2" borderId="7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0" borderId="0" xfId="1" applyNumberFormat="1" applyFont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9" fillId="0" borderId="0" xfId="2" applyNumberFormat="1" applyFont="1" applyAlignment="1">
      <alignment horizontal="center" vertical="center"/>
    </xf>
    <xf numFmtId="164" fontId="4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4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49" fontId="7" fillId="0" borderId="24" xfId="2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0" fontId="5" fillId="0" borderId="26" xfId="4" applyNumberFormat="1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right" vertical="center"/>
    </xf>
    <xf numFmtId="0" fontId="6" fillId="0" borderId="28" xfId="4" applyFont="1" applyFill="1" applyBorder="1" applyAlignment="1">
      <alignment horizontal="left" vertical="center"/>
    </xf>
    <xf numFmtId="164" fontId="12" fillId="0" borderId="26" xfId="4" applyNumberFormat="1" applyFont="1" applyFill="1" applyBorder="1" applyAlignment="1">
      <alignment horizontal="center" vertical="center"/>
    </xf>
    <xf numFmtId="49" fontId="9" fillId="0" borderId="26" xfId="4" applyNumberFormat="1" applyFont="1" applyFill="1" applyBorder="1" applyAlignment="1">
      <alignment vertical="center"/>
    </xf>
    <xf numFmtId="0" fontId="6" fillId="2" borderId="26" xfId="1" applyNumberFormat="1" applyFont="1" applyFill="1" applyBorder="1" applyAlignment="1">
      <alignment horizontal="center" vertical="center"/>
    </xf>
    <xf numFmtId="2" fontId="12" fillId="0" borderId="7" xfId="2" applyNumberFormat="1" applyFont="1" applyBorder="1" applyAlignment="1">
      <alignment horizontal="center" vertical="center"/>
    </xf>
    <xf numFmtId="1" fontId="9" fillId="0" borderId="26" xfId="4" applyNumberFormat="1" applyFont="1" applyFill="1" applyBorder="1" applyAlignment="1">
      <alignment horizontal="center" vertical="center"/>
    </xf>
    <xf numFmtId="2" fontId="14" fillId="0" borderId="26" xfId="2" applyNumberFormat="1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vertical="center"/>
    </xf>
    <xf numFmtId="0" fontId="5" fillId="0" borderId="29" xfId="4" applyNumberFormat="1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right" vertical="center"/>
    </xf>
    <xf numFmtId="0" fontId="6" fillId="0" borderId="31" xfId="4" applyFont="1" applyFill="1" applyBorder="1" applyAlignment="1">
      <alignment horizontal="left" vertical="center"/>
    </xf>
    <xf numFmtId="49" fontId="12" fillId="0" borderId="29" xfId="4" applyNumberFormat="1" applyFont="1" applyFill="1" applyBorder="1" applyAlignment="1">
      <alignment horizontal="center" vertical="center"/>
    </xf>
    <xf numFmtId="49" fontId="9" fillId="0" borderId="29" xfId="4" applyNumberFormat="1" applyFont="1" applyFill="1" applyBorder="1" applyAlignment="1">
      <alignment vertical="center"/>
    </xf>
    <xf numFmtId="0" fontId="6" fillId="2" borderId="29" xfId="1" applyNumberFormat="1" applyFont="1" applyFill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1" fontId="9" fillId="0" borderId="29" xfId="4" applyNumberFormat="1" applyFont="1" applyFill="1" applyBorder="1" applyAlignment="1">
      <alignment horizontal="center" vertical="center"/>
    </xf>
    <xf numFmtId="2" fontId="14" fillId="0" borderId="29" xfId="2" applyNumberFormat="1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vertical="center"/>
    </xf>
    <xf numFmtId="0" fontId="12" fillId="0" borderId="7" xfId="2" applyNumberFormat="1" applyFont="1" applyBorder="1" applyAlignment="1">
      <alignment horizontal="center" vertical="center"/>
    </xf>
    <xf numFmtId="49" fontId="3" fillId="0" borderId="0" xfId="3" applyNumberFormat="1" applyFont="1" applyAlignment="1">
      <alignment horizontal="left" vertical="center"/>
    </xf>
    <xf numFmtId="49" fontId="3" fillId="0" borderId="0" xfId="3" applyNumberFormat="1" applyFont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6" fillId="0" borderId="0" xfId="3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6" fillId="2" borderId="7" xfId="3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6" fillId="0" borderId="0" xfId="1" applyFont="1" applyAlignment="1"/>
    <xf numFmtId="0" fontId="5" fillId="0" borderId="0" xfId="3" applyFont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164" fontId="12" fillId="2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6" fillId="2" borderId="0" xfId="3" applyNumberFormat="1" applyFont="1" applyFill="1" applyBorder="1" applyAlignment="1">
      <alignment horizontal="center" vertical="center"/>
    </xf>
    <xf numFmtId="2" fontId="6" fillId="0" borderId="0" xfId="3" applyNumberFormat="1" applyFont="1" applyBorder="1" applyAlignment="1">
      <alignment horizontal="center" vertical="center"/>
    </xf>
    <xf numFmtId="165" fontId="13" fillId="0" borderId="0" xfId="3" applyNumberFormat="1" applyFont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9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left" vertical="center"/>
    </xf>
    <xf numFmtId="49" fontId="6" fillId="0" borderId="0" xfId="3" applyNumberFormat="1" applyFont="1" applyAlignment="1">
      <alignment horizontal="center" vertical="center"/>
    </xf>
    <xf numFmtId="0" fontId="7" fillId="0" borderId="13" xfId="3" applyNumberFormat="1" applyFont="1" applyBorder="1" applyAlignment="1">
      <alignment horizontal="center" vertical="center"/>
    </xf>
    <xf numFmtId="0" fontId="7" fillId="0" borderId="14" xfId="3" applyNumberFormat="1" applyFont="1" applyBorder="1" applyAlignment="1">
      <alignment horizontal="center" vertical="center"/>
    </xf>
    <xf numFmtId="0" fontId="7" fillId="0" borderId="15" xfId="3" applyNumberFormat="1" applyFont="1" applyBorder="1" applyAlignment="1">
      <alignment horizontal="center" vertical="center"/>
    </xf>
    <xf numFmtId="0" fontId="7" fillId="0" borderId="16" xfId="3" applyNumberFormat="1" applyFont="1" applyBorder="1" applyAlignment="1">
      <alignment horizontal="center" vertical="center"/>
    </xf>
    <xf numFmtId="2" fontId="12" fillId="0" borderId="7" xfId="3" applyNumberFormat="1" applyFont="1" applyBorder="1" applyAlignment="1">
      <alignment horizontal="center" vertical="center"/>
    </xf>
    <xf numFmtId="1" fontId="12" fillId="0" borderId="7" xfId="3" applyNumberFormat="1" applyFont="1" applyBorder="1" applyAlignment="1">
      <alignment horizontal="center" vertical="center"/>
    </xf>
    <xf numFmtId="2" fontId="6" fillId="0" borderId="7" xfId="2" applyNumberFormat="1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9" fillId="0" borderId="7" xfId="1" applyFont="1" applyBorder="1" applyAlignment="1"/>
    <xf numFmtId="0" fontId="9" fillId="2" borderId="7" xfId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49" fontId="18" fillId="0" borderId="0" xfId="3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5" fillId="0" borderId="0" xfId="3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49" fontId="7" fillId="0" borderId="2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66" fontId="6" fillId="0" borderId="7" xfId="3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164" fontId="9" fillId="0" borderId="0" xfId="3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5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64" fontId="7" fillId="0" borderId="0" xfId="3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4" fontId="3" fillId="0" borderId="0" xfId="3" applyNumberFormat="1" applyFont="1" applyFill="1" applyAlignment="1">
      <alignment horizontal="left" vertical="center"/>
    </xf>
    <xf numFmtId="0" fontId="4" fillId="0" borderId="0" xfId="3" applyNumberFormat="1" applyFont="1" applyFill="1" applyAlignment="1">
      <alignment horizontal="center" vertical="center"/>
    </xf>
    <xf numFmtId="165" fontId="4" fillId="0" borderId="0" xfId="3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left" vertical="center"/>
    </xf>
    <xf numFmtId="164" fontId="7" fillId="0" borderId="5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65" fontId="7" fillId="0" borderId="5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0" fontId="5" fillId="0" borderId="8" xfId="3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2" borderId="8" xfId="1" applyFont="1" applyFill="1" applyBorder="1" applyAlignment="1">
      <alignment horizontal="right"/>
    </xf>
    <xf numFmtId="0" fontId="6" fillId="2" borderId="9" xfId="1" applyFont="1" applyFill="1" applyBorder="1" applyAlignment="1">
      <alignment horizontal="left"/>
    </xf>
    <xf numFmtId="164" fontId="12" fillId="2" borderId="7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6" fillId="2" borderId="7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66" fontId="6" fillId="0" borderId="7" xfId="1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9" fillId="0" borderId="0" xfId="5" applyNumberFormat="1" applyFont="1" applyBorder="1" applyAlignment="1">
      <alignment horizontal="left"/>
    </xf>
    <xf numFmtId="0" fontId="25" fillId="0" borderId="0" xfId="0" quotePrefix="1" applyFont="1" applyFill="1" applyBorder="1"/>
    <xf numFmtId="49" fontId="9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0" fontId="5" fillId="0" borderId="27" xfId="4" applyNumberFormat="1" applyFont="1" applyFill="1" applyBorder="1" applyAlignment="1">
      <alignment horizontal="center" vertical="center"/>
    </xf>
    <xf numFmtId="49" fontId="9" fillId="0" borderId="26" xfId="4" applyNumberFormat="1" applyFont="1" applyFill="1" applyBorder="1" applyAlignment="1">
      <alignment horizontal="left" vertical="center"/>
    </xf>
    <xf numFmtId="0" fontId="5" fillId="0" borderId="30" xfId="4" applyNumberFormat="1" applyFont="1" applyFill="1" applyBorder="1" applyAlignment="1">
      <alignment horizontal="center" vertical="center"/>
    </xf>
    <xf numFmtId="164" fontId="12" fillId="0" borderId="29" xfId="4" applyNumberFormat="1" applyFont="1" applyFill="1" applyBorder="1" applyAlignment="1">
      <alignment horizontal="center" vertical="center"/>
    </xf>
    <xf numFmtId="49" fontId="9" fillId="0" borderId="29" xfId="4" applyNumberFormat="1" applyFont="1" applyFill="1" applyBorder="1" applyAlignment="1">
      <alignment horizontal="left" vertical="center"/>
    </xf>
    <xf numFmtId="2" fontId="18" fillId="0" borderId="29" xfId="2" applyNumberFormat="1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2" fontId="13" fillId="0" borderId="7" xfId="3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3" fillId="2" borderId="7" xfId="1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9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left" vertical="center"/>
    </xf>
    <xf numFmtId="0" fontId="7" fillId="0" borderId="5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2" borderId="36" xfId="3" applyFont="1" applyFill="1" applyBorder="1" applyAlignment="1">
      <alignment horizontal="right" vertical="center"/>
    </xf>
    <xf numFmtId="0" fontId="6" fillId="2" borderId="37" xfId="3" applyFont="1" applyFill="1" applyBorder="1" applyAlignment="1">
      <alignment horizontal="left" vertical="center"/>
    </xf>
    <xf numFmtId="164" fontId="12" fillId="2" borderId="38" xfId="3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26" fillId="2" borderId="38" xfId="3" applyFont="1" applyFill="1" applyBorder="1" applyAlignment="1">
      <alignment horizontal="center" vertical="center"/>
    </xf>
    <xf numFmtId="2" fontId="6" fillId="2" borderId="38" xfId="3" applyNumberFormat="1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9" fillId="2" borderId="39" xfId="3" applyFont="1" applyFill="1" applyBorder="1" applyAlignment="1">
      <alignment vertical="center"/>
    </xf>
    <xf numFmtId="0" fontId="27" fillId="0" borderId="40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2" borderId="8" xfId="3" applyFont="1" applyFill="1" applyBorder="1" applyAlignment="1">
      <alignment horizontal="right" vertical="center"/>
    </xf>
    <xf numFmtId="0" fontId="6" fillId="2" borderId="9" xfId="3" applyFont="1" applyFill="1" applyBorder="1" applyAlignment="1">
      <alignment horizontal="left" vertical="center"/>
    </xf>
    <xf numFmtId="164" fontId="12" fillId="2" borderId="7" xfId="3" applyNumberFormat="1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28" fillId="2" borderId="7" xfId="3" applyNumberFormat="1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vertical="center"/>
    </xf>
    <xf numFmtId="0" fontId="27" fillId="0" borderId="42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5" fillId="2" borderId="44" xfId="3" applyFont="1" applyFill="1" applyBorder="1" applyAlignment="1">
      <alignment horizontal="right" vertical="center"/>
    </xf>
    <xf numFmtId="0" fontId="6" fillId="2" borderId="15" xfId="3" applyFont="1" applyFill="1" applyBorder="1" applyAlignment="1">
      <alignment horizontal="left" vertical="center"/>
    </xf>
    <xf numFmtId="164" fontId="12" fillId="2" borderId="14" xfId="3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2" borderId="45" xfId="3" applyFont="1" applyFill="1" applyBorder="1" applyAlignment="1">
      <alignment horizontal="center" vertical="center"/>
    </xf>
    <xf numFmtId="0" fontId="28" fillId="2" borderId="14" xfId="3" applyNumberFormat="1" applyFont="1" applyFill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vertical="center"/>
    </xf>
    <xf numFmtId="0" fontId="10" fillId="0" borderId="0" xfId="3" applyFont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9" fillId="2" borderId="29" xfId="3" applyFont="1" applyFill="1" applyBorder="1" applyAlignment="1">
      <alignment horizontal="left" vertical="center"/>
    </xf>
    <xf numFmtId="0" fontId="5" fillId="0" borderId="42" xfId="3" applyFont="1" applyBorder="1" applyAlignment="1">
      <alignment horizontal="center" vertical="center"/>
    </xf>
    <xf numFmtId="0" fontId="9" fillId="2" borderId="45" xfId="3" applyFont="1" applyFill="1" applyBorder="1" applyAlignment="1">
      <alignment horizontal="left" vertical="center"/>
    </xf>
    <xf numFmtId="0" fontId="6" fillId="2" borderId="38" xfId="3" applyNumberFormat="1" applyFont="1" applyFill="1" applyBorder="1" applyAlignment="1">
      <alignment horizontal="center" vertical="center"/>
    </xf>
    <xf numFmtId="0" fontId="3" fillId="0" borderId="0" xfId="6" applyFont="1" applyAlignment="1">
      <alignment vertical="center"/>
    </xf>
    <xf numFmtId="49" fontId="3" fillId="0" borderId="0" xfId="6" applyNumberFormat="1" applyFont="1" applyAlignment="1">
      <alignment horizontal="left" vertical="center"/>
    </xf>
    <xf numFmtId="164" fontId="3" fillId="0" borderId="0" xfId="6" applyNumberFormat="1" applyFont="1" applyAlignment="1">
      <alignment horizontal="left" vertical="center"/>
    </xf>
    <xf numFmtId="0" fontId="3" fillId="0" borderId="0" xfId="6" applyFont="1" applyAlignment="1">
      <alignment horizontal="center" vertical="center"/>
    </xf>
    <xf numFmtId="49" fontId="3" fillId="0" borderId="0" xfId="6" applyNumberFormat="1" applyFont="1" applyAlignment="1">
      <alignment horizontal="center" vertical="center"/>
    </xf>
    <xf numFmtId="165" fontId="3" fillId="0" borderId="0" xfId="6" applyNumberFormat="1" applyFont="1" applyAlignment="1">
      <alignment horizontal="center" vertical="center"/>
    </xf>
    <xf numFmtId="0" fontId="3" fillId="0" borderId="0" xfId="6" applyNumberFormat="1" applyFont="1" applyAlignment="1">
      <alignment horizontal="center" vertical="center"/>
    </xf>
    <xf numFmtId="0" fontId="4" fillId="0" borderId="0" xfId="6" applyFont="1" applyAlignment="1">
      <alignment horizontal="right" vertical="center"/>
    </xf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164" fontId="7" fillId="0" borderId="0" xfId="6" applyNumberFormat="1" applyFont="1" applyAlignment="1">
      <alignment horizontal="left"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left" vertical="center"/>
    </xf>
    <xf numFmtId="49" fontId="6" fillId="0" borderId="0" xfId="6" applyNumberFormat="1" applyFont="1" applyAlignment="1">
      <alignment horizontal="center" vertical="center"/>
    </xf>
    <xf numFmtId="165" fontId="6" fillId="0" borderId="0" xfId="6" applyNumberFormat="1" applyFont="1" applyAlignment="1">
      <alignment horizontal="center" vertical="center"/>
    </xf>
    <xf numFmtId="0" fontId="6" fillId="0" borderId="0" xfId="6" applyNumberFormat="1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9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164" fontId="4" fillId="0" borderId="0" xfId="6" applyNumberFormat="1" applyFont="1" applyAlignment="1">
      <alignment vertical="center"/>
    </xf>
    <xf numFmtId="49" fontId="8" fillId="0" borderId="0" xfId="6" applyNumberFormat="1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11" fillId="0" borderId="5" xfId="6" applyFont="1" applyBorder="1" applyAlignment="1">
      <alignment horizontal="center" vertical="center"/>
    </xf>
    <xf numFmtId="0" fontId="5" fillId="2" borderId="8" xfId="6" applyFont="1" applyFill="1" applyBorder="1" applyAlignment="1">
      <alignment horizontal="right" vertical="center"/>
    </xf>
    <xf numFmtId="0" fontId="6" fillId="2" borderId="9" xfId="6" applyFont="1" applyFill="1" applyBorder="1" applyAlignment="1">
      <alignment horizontal="left" vertical="center"/>
    </xf>
    <xf numFmtId="164" fontId="12" fillId="2" borderId="7" xfId="6" applyNumberFormat="1" applyFont="1" applyFill="1" applyBorder="1" applyAlignment="1">
      <alignment horizontal="center" vertical="center"/>
    </xf>
    <xf numFmtId="0" fontId="9" fillId="0" borderId="7" xfId="6" applyFont="1" applyBorder="1" applyAlignment="1">
      <alignment horizontal="left" vertical="center"/>
    </xf>
    <xf numFmtId="0" fontId="6" fillId="2" borderId="7" xfId="6" applyNumberFormat="1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left" vertical="center"/>
    </xf>
    <xf numFmtId="0" fontId="6" fillId="2" borderId="8" xfId="1" applyNumberFormat="1" applyFont="1" applyFill="1" applyBorder="1" applyAlignment="1">
      <alignment horizontal="center"/>
    </xf>
    <xf numFmtId="2" fontId="26" fillId="0" borderId="7" xfId="3" applyNumberFormat="1" applyFont="1" applyBorder="1" applyAlignment="1">
      <alignment horizontal="center"/>
    </xf>
    <xf numFmtId="0" fontId="13" fillId="0" borderId="7" xfId="3" applyFont="1" applyFill="1" applyBorder="1" applyAlignment="1">
      <alignment horizontal="center"/>
    </xf>
    <xf numFmtId="0" fontId="13" fillId="0" borderId="4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0" fontId="5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164" fontId="9" fillId="0" borderId="0" xfId="7" applyNumberFormat="1" applyFont="1" applyAlignment="1">
      <alignment horizontal="left" vertical="center"/>
    </xf>
    <xf numFmtId="49" fontId="5" fillId="0" borderId="0" xfId="7" applyNumberFormat="1" applyFont="1" applyAlignment="1">
      <alignment vertical="center"/>
    </xf>
    <xf numFmtId="49" fontId="5" fillId="0" borderId="0" xfId="7" applyNumberFormat="1" applyFont="1" applyAlignment="1">
      <alignment horizontal="center" vertical="center"/>
    </xf>
    <xf numFmtId="49" fontId="9" fillId="0" borderId="0" xfId="7" applyNumberFormat="1" applyFont="1" applyAlignment="1">
      <alignment vertical="center"/>
    </xf>
    <xf numFmtId="0" fontId="4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164" fontId="4" fillId="0" borderId="0" xfId="7" applyNumberFormat="1" applyFont="1" applyAlignment="1">
      <alignment horizontal="left" vertical="center"/>
    </xf>
    <xf numFmtId="49" fontId="3" fillId="0" borderId="0" xfId="7" applyNumberFormat="1" applyFont="1" applyAlignment="1">
      <alignment horizontal="center" vertical="center"/>
    </xf>
    <xf numFmtId="49" fontId="4" fillId="0" borderId="0" xfId="7" applyNumberFormat="1" applyFont="1" applyAlignment="1">
      <alignment horizontal="left" vertical="center"/>
    </xf>
    <xf numFmtId="0" fontId="9" fillId="0" borderId="0" xfId="7" applyFont="1" applyAlignment="1">
      <alignment vertical="center"/>
    </xf>
    <xf numFmtId="49" fontId="7" fillId="0" borderId="0" xfId="7" applyNumberFormat="1" applyFont="1" applyAlignment="1">
      <alignment vertical="center"/>
    </xf>
    <xf numFmtId="0" fontId="7" fillId="0" borderId="2" xfId="6" applyFont="1" applyBorder="1" applyAlignment="1">
      <alignment horizontal="center" vertical="center"/>
    </xf>
    <xf numFmtId="0" fontId="7" fillId="0" borderId="3" xfId="7" applyFont="1" applyBorder="1" applyAlignment="1">
      <alignment horizontal="right" vertical="center"/>
    </xf>
    <xf numFmtId="0" fontId="7" fillId="0" borderId="4" xfId="7" applyFont="1" applyBorder="1" applyAlignment="1">
      <alignment horizontal="left" vertical="center"/>
    </xf>
    <xf numFmtId="164" fontId="7" fillId="0" borderId="5" xfId="7" applyNumberFormat="1" applyFont="1" applyBorder="1" applyAlignment="1">
      <alignment horizontal="center" vertical="center"/>
    </xf>
    <xf numFmtId="49" fontId="7" fillId="0" borderId="4" xfId="7" applyNumberFormat="1" applyFont="1" applyBorder="1" applyAlignment="1">
      <alignment horizontal="center" vertical="center"/>
    </xf>
    <xf numFmtId="49" fontId="7" fillId="0" borderId="13" xfId="7" applyNumberFormat="1" applyFont="1" applyBorder="1" applyAlignment="1">
      <alignment horizontal="center" vertical="center"/>
    </xf>
    <xf numFmtId="49" fontId="7" fillId="0" borderId="14" xfId="7" applyNumberFormat="1" applyFont="1" applyBorder="1" applyAlignment="1">
      <alignment horizontal="center" vertical="center"/>
    </xf>
    <xf numFmtId="49" fontId="7" fillId="0" borderId="15" xfId="7" applyNumberFormat="1" applyFont="1" applyBorder="1" applyAlignment="1">
      <alignment horizontal="center" vertical="center"/>
    </xf>
    <xf numFmtId="49" fontId="7" fillId="0" borderId="16" xfId="7" applyNumberFormat="1" applyFont="1" applyBorder="1" applyAlignment="1">
      <alignment horizontal="center" vertical="center"/>
    </xf>
    <xf numFmtId="0" fontId="7" fillId="0" borderId="6" xfId="7" applyFont="1" applyBorder="1" applyAlignment="1">
      <alignment horizontal="left" vertical="center"/>
    </xf>
    <xf numFmtId="0" fontId="7" fillId="0" borderId="0" xfId="7" applyFont="1" applyAlignment="1">
      <alignment vertical="center"/>
    </xf>
    <xf numFmtId="0" fontId="5" fillId="0" borderId="7" xfId="7" applyFont="1" applyBorder="1" applyAlignment="1">
      <alignment horizontal="center"/>
    </xf>
    <xf numFmtId="0" fontId="5" fillId="0" borderId="8" xfId="7" applyFont="1" applyBorder="1" applyAlignment="1">
      <alignment horizontal="center"/>
    </xf>
    <xf numFmtId="0" fontId="5" fillId="2" borderId="8" xfId="6" applyFont="1" applyFill="1" applyBorder="1" applyAlignment="1">
      <alignment horizontal="right"/>
    </xf>
    <xf numFmtId="0" fontId="6" fillId="2" borderId="9" xfId="6" applyFont="1" applyFill="1" applyBorder="1" applyAlignment="1">
      <alignment horizontal="left"/>
    </xf>
    <xf numFmtId="164" fontId="12" fillId="2" borderId="7" xfId="6" applyNumberFormat="1" applyFont="1" applyFill="1" applyBorder="1" applyAlignment="1">
      <alignment horizontal="center"/>
    </xf>
    <xf numFmtId="0" fontId="9" fillId="0" borderId="7" xfId="6" applyFont="1" applyBorder="1" applyAlignment="1"/>
    <xf numFmtId="0" fontId="9" fillId="0" borderId="7" xfId="6" applyFont="1" applyBorder="1" applyAlignment="1">
      <alignment horizontal="left"/>
    </xf>
    <xf numFmtId="0" fontId="6" fillId="2" borderId="7" xfId="6" applyNumberFormat="1" applyFont="1" applyFill="1" applyBorder="1" applyAlignment="1">
      <alignment horizontal="center"/>
    </xf>
    <xf numFmtId="2" fontId="12" fillId="0" borderId="7" xfId="3" applyNumberFormat="1" applyFont="1" applyBorder="1" applyAlignment="1">
      <alignment horizontal="center"/>
    </xf>
    <xf numFmtId="1" fontId="12" fillId="0" borderId="7" xfId="3" applyNumberFormat="1" applyFont="1" applyBorder="1" applyAlignment="1">
      <alignment horizontal="center"/>
    </xf>
    <xf numFmtId="0" fontId="15" fillId="0" borderId="7" xfId="7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left"/>
    </xf>
    <xf numFmtId="0" fontId="5" fillId="0" borderId="0" xfId="7" applyFont="1" applyAlignment="1"/>
    <xf numFmtId="49" fontId="6" fillId="0" borderId="0" xfId="7" applyNumberFormat="1" applyFont="1" applyAlignment="1">
      <alignment horizontal="center" vertical="center"/>
    </xf>
    <xf numFmtId="49" fontId="5" fillId="0" borderId="0" xfId="7" applyNumberFormat="1" applyFont="1" applyAlignment="1">
      <alignment horizontal="left" vertical="center"/>
    </xf>
    <xf numFmtId="49" fontId="7" fillId="0" borderId="2" xfId="3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0" xfId="8" applyFont="1" applyAlignment="1">
      <alignment horizontal="left" vertical="center"/>
    </xf>
    <xf numFmtId="0" fontId="3" fillId="0" borderId="0" xfId="8" applyFont="1" applyAlignment="1">
      <alignment vertical="center"/>
    </xf>
    <xf numFmtId="49" fontId="3" fillId="0" borderId="0" xfId="8" applyNumberFormat="1" applyFont="1" applyAlignment="1">
      <alignment horizontal="left" vertical="center"/>
    </xf>
    <xf numFmtId="164" fontId="3" fillId="0" borderId="0" xfId="8" applyNumberFormat="1" applyFont="1" applyAlignment="1">
      <alignment horizontal="left" vertical="center"/>
    </xf>
    <xf numFmtId="0" fontId="3" fillId="0" borderId="0" xfId="8" applyFont="1" applyAlignment="1">
      <alignment horizontal="center" vertical="center"/>
    </xf>
    <xf numFmtId="49" fontId="3" fillId="0" borderId="0" xfId="8" applyNumberFormat="1" applyFont="1" applyAlignment="1">
      <alignment horizontal="center" vertical="center"/>
    </xf>
    <xf numFmtId="165" fontId="3" fillId="0" borderId="0" xfId="8" applyNumberFormat="1" applyFont="1" applyAlignment="1">
      <alignment horizontal="center" vertical="center"/>
    </xf>
    <xf numFmtId="165" fontId="3" fillId="0" borderId="0" xfId="8" applyNumberFormat="1" applyFont="1" applyFill="1" applyAlignment="1">
      <alignment horizontal="center" vertical="center"/>
    </xf>
    <xf numFmtId="0" fontId="3" fillId="0" borderId="0" xfId="8" applyNumberFormat="1" applyFont="1" applyAlignment="1">
      <alignment horizontal="center" vertical="center"/>
    </xf>
    <xf numFmtId="0" fontId="7" fillId="0" borderId="0" xfId="8" applyFont="1" applyAlignment="1">
      <alignment vertical="center"/>
    </xf>
    <xf numFmtId="0" fontId="2" fillId="0" borderId="0" xfId="8" applyFont="1" applyAlignment="1">
      <alignment vertical="center"/>
    </xf>
    <xf numFmtId="49" fontId="7" fillId="0" borderId="0" xfId="8" applyNumberFormat="1" applyFont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5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64" fontId="7" fillId="0" borderId="0" xfId="8" applyNumberFormat="1" applyFont="1" applyAlignment="1">
      <alignment horizontal="left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left" vertical="center"/>
    </xf>
    <xf numFmtId="49" fontId="6" fillId="0" borderId="0" xfId="8" applyNumberFormat="1" applyFont="1" applyAlignment="1">
      <alignment horizontal="center" vertical="center"/>
    </xf>
    <xf numFmtId="165" fontId="6" fillId="0" borderId="0" xfId="8" applyNumberFormat="1" applyFont="1" applyAlignment="1">
      <alignment horizontal="center" vertical="center"/>
    </xf>
    <xf numFmtId="165" fontId="6" fillId="0" borderId="0" xfId="8" applyNumberFormat="1" applyFont="1" applyFill="1" applyAlignment="1">
      <alignment horizontal="center" vertical="center"/>
    </xf>
    <xf numFmtId="0" fontId="6" fillId="0" borderId="0" xfId="8" applyNumberFormat="1" applyFont="1" applyAlignment="1">
      <alignment horizontal="center" vertical="center"/>
    </xf>
    <xf numFmtId="0" fontId="9" fillId="0" borderId="0" xfId="8" applyFont="1" applyAlignment="1">
      <alignment vertical="center"/>
    </xf>
    <xf numFmtId="0" fontId="10" fillId="0" borderId="0" xfId="8" applyFont="1" applyAlignment="1">
      <alignment vertical="center"/>
    </xf>
    <xf numFmtId="0" fontId="10" fillId="0" borderId="0" xfId="8" applyFont="1" applyAlignment="1">
      <alignment horizontal="left" vertical="center"/>
    </xf>
    <xf numFmtId="0" fontId="24" fillId="0" borderId="0" xfId="8" applyFont="1"/>
    <xf numFmtId="164" fontId="4" fillId="0" borderId="0" xfId="8" applyNumberFormat="1" applyFont="1" applyAlignment="1">
      <alignment vertical="center"/>
    </xf>
    <xf numFmtId="49" fontId="8" fillId="0" borderId="0" xfId="8" applyNumberFormat="1" applyFont="1" applyAlignment="1">
      <alignment vertical="center"/>
    </xf>
    <xf numFmtId="0" fontId="7" fillId="0" borderId="2" xfId="8" applyFont="1" applyBorder="1" applyAlignment="1">
      <alignment horizontal="center" vertical="center"/>
    </xf>
    <xf numFmtId="0" fontId="7" fillId="0" borderId="5" xfId="8" applyFont="1" applyBorder="1" applyAlignment="1">
      <alignment vertical="center"/>
    </xf>
    <xf numFmtId="0" fontId="11" fillId="0" borderId="5" xfId="8" applyFont="1" applyBorder="1" applyAlignment="1">
      <alignment horizontal="center" vertical="center"/>
    </xf>
    <xf numFmtId="0" fontId="5" fillId="2" borderId="8" xfId="8" applyFont="1" applyFill="1" applyBorder="1" applyAlignment="1">
      <alignment horizontal="right" vertical="center"/>
    </xf>
    <xf numFmtId="0" fontId="6" fillId="2" borderId="9" xfId="8" applyFont="1" applyFill="1" applyBorder="1" applyAlignment="1">
      <alignment horizontal="left" vertical="center"/>
    </xf>
    <xf numFmtId="164" fontId="12" fillId="2" borderId="7" xfId="8" applyNumberFormat="1" applyFont="1" applyFill="1" applyBorder="1" applyAlignment="1">
      <alignment horizontal="center" vertical="center"/>
    </xf>
    <xf numFmtId="0" fontId="9" fillId="0" borderId="7" xfId="8" applyFont="1" applyBorder="1" applyAlignment="1">
      <alignment vertical="center"/>
    </xf>
    <xf numFmtId="0" fontId="9" fillId="0" borderId="7" xfId="8" applyFont="1" applyBorder="1" applyAlignment="1">
      <alignment horizontal="left" vertical="center"/>
    </xf>
    <xf numFmtId="0" fontId="6" fillId="2" borderId="7" xfId="8" applyNumberFormat="1" applyFont="1" applyFill="1" applyBorder="1" applyAlignment="1">
      <alignment horizontal="center" vertical="center"/>
    </xf>
    <xf numFmtId="166" fontId="6" fillId="0" borderId="7" xfId="8" applyNumberFormat="1" applyFont="1" applyBorder="1" applyAlignment="1">
      <alignment horizontal="center" vertical="center"/>
    </xf>
    <xf numFmtId="0" fontId="9" fillId="2" borderId="7" xfId="8" applyFont="1" applyFill="1" applyBorder="1" applyAlignment="1">
      <alignment horizontal="left" vertical="center"/>
    </xf>
    <xf numFmtId="0" fontId="30" fillId="0" borderId="0" xfId="8"/>
    <xf numFmtId="0" fontId="5" fillId="2" borderId="0" xfId="8" applyFont="1" applyFill="1" applyBorder="1" applyAlignment="1">
      <alignment horizontal="right" vertical="center"/>
    </xf>
    <xf numFmtId="0" fontId="6" fillId="2" borderId="0" xfId="8" applyFont="1" applyFill="1" applyBorder="1" applyAlignment="1">
      <alignment horizontal="left" vertical="center"/>
    </xf>
    <xf numFmtId="164" fontId="12" fillId="2" borderId="0" xfId="8" applyNumberFormat="1" applyFont="1" applyFill="1" applyBorder="1" applyAlignment="1">
      <alignment horizontal="center" vertical="center"/>
    </xf>
    <xf numFmtId="0" fontId="9" fillId="0" borderId="0" xfId="8" applyFont="1" applyBorder="1" applyAlignment="1">
      <alignment vertical="center"/>
    </xf>
    <xf numFmtId="0" fontId="9" fillId="0" borderId="0" xfId="8" applyFont="1" applyBorder="1" applyAlignment="1">
      <alignment horizontal="left" vertical="center"/>
    </xf>
    <xf numFmtId="0" fontId="6" fillId="2" borderId="0" xfId="8" applyNumberFormat="1" applyFont="1" applyFill="1" applyBorder="1" applyAlignment="1">
      <alignment horizontal="center" vertical="center"/>
    </xf>
    <xf numFmtId="166" fontId="6" fillId="0" borderId="0" xfId="3" applyNumberFormat="1" applyFont="1" applyBorder="1" applyAlignment="1">
      <alignment horizontal="center" vertical="center"/>
    </xf>
    <xf numFmtId="0" fontId="9" fillId="2" borderId="0" xfId="8" applyFont="1" applyFill="1" applyBorder="1" applyAlignment="1">
      <alignment horizontal="left" vertical="center"/>
    </xf>
    <xf numFmtId="0" fontId="3" fillId="0" borderId="0" xfId="6" applyFont="1" applyAlignment="1">
      <alignment horizontal="left" vertical="center"/>
    </xf>
    <xf numFmtId="164" fontId="4" fillId="0" borderId="0" xfId="6" applyNumberFormat="1" applyFont="1" applyAlignment="1">
      <alignment horizontal="left" vertical="center"/>
    </xf>
    <xf numFmtId="49" fontId="8" fillId="0" borderId="0" xfId="6" applyNumberFormat="1" applyFont="1" applyAlignment="1">
      <alignment horizontal="left" vertical="center"/>
    </xf>
    <xf numFmtId="0" fontId="7" fillId="0" borderId="5" xfId="6" applyFont="1" applyBorder="1" applyAlignment="1">
      <alignment horizontal="left" vertical="center"/>
    </xf>
    <xf numFmtId="1" fontId="9" fillId="0" borderId="7" xfId="2" applyNumberFormat="1" applyFont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5" fillId="2" borderId="8" xfId="3" applyFont="1" applyFill="1" applyBorder="1" applyAlignment="1">
      <alignment horizontal="right"/>
    </xf>
    <xf numFmtId="0" fontId="6" fillId="2" borderId="9" xfId="3" applyFont="1" applyFill="1" applyBorder="1" applyAlignment="1">
      <alignment horizontal="left"/>
    </xf>
    <xf numFmtId="164" fontId="12" fillId="2" borderId="7" xfId="3" applyNumberFormat="1" applyFont="1" applyFill="1" applyBorder="1" applyAlignment="1">
      <alignment horizontal="center"/>
    </xf>
    <xf numFmtId="0" fontId="9" fillId="0" borderId="7" xfId="0" applyFont="1" applyBorder="1"/>
    <xf numFmtId="0" fontId="6" fillId="0" borderId="7" xfId="3" applyFont="1" applyBorder="1" applyAlignment="1">
      <alignment horizontal="center"/>
    </xf>
    <xf numFmtId="2" fontId="26" fillId="0" borderId="9" xfId="3" applyNumberFormat="1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9" fillId="2" borderId="7" xfId="3" applyFont="1" applyFill="1" applyBorder="1"/>
    <xf numFmtId="0" fontId="5" fillId="0" borderId="0" xfId="3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9" fillId="0" borderId="0" xfId="7" applyNumberFormat="1" applyFont="1" applyAlignment="1">
      <alignment horizontal="center" vertical="center"/>
    </xf>
    <xf numFmtId="49" fontId="4" fillId="0" borderId="0" xfId="7" applyNumberFormat="1" applyFont="1" applyAlignment="1">
      <alignment horizontal="center" vertical="center"/>
    </xf>
    <xf numFmtId="49" fontId="7" fillId="0" borderId="0" xfId="7" applyNumberFormat="1" applyFont="1" applyAlignment="1">
      <alignment horizontal="center" vertical="center"/>
    </xf>
    <xf numFmtId="49" fontId="9" fillId="0" borderId="27" xfId="4" applyNumberFormat="1" applyFont="1" applyFill="1" applyBorder="1" applyAlignment="1">
      <alignment horizontal="left" vertical="center"/>
    </xf>
    <xf numFmtId="2" fontId="12" fillId="0" borderId="9" xfId="7" applyNumberFormat="1" applyFont="1" applyBorder="1" applyAlignment="1">
      <alignment horizontal="center" vertical="center"/>
    </xf>
    <xf numFmtId="2" fontId="12" fillId="0" borderId="7" xfId="7" applyNumberFormat="1" applyFont="1" applyBorder="1" applyAlignment="1">
      <alignment horizontal="center" vertical="center"/>
    </xf>
    <xf numFmtId="2" fontId="12" fillId="0" borderId="8" xfId="7" applyNumberFormat="1" applyFont="1" applyBorder="1" applyAlignment="1">
      <alignment horizontal="center" vertical="center"/>
    </xf>
    <xf numFmtId="0" fontId="15" fillId="0" borderId="27" xfId="7" applyFont="1" applyFill="1" applyBorder="1" applyAlignment="1">
      <alignment horizontal="center" vertical="center"/>
    </xf>
    <xf numFmtId="0" fontId="27" fillId="0" borderId="29" xfId="4" applyNumberFormat="1" applyFont="1" applyFill="1" applyBorder="1" applyAlignment="1">
      <alignment horizontal="center" vertical="center"/>
    </xf>
    <xf numFmtId="49" fontId="9" fillId="0" borderId="30" xfId="4" applyNumberFormat="1" applyFont="1" applyFill="1" applyBorder="1" applyAlignment="1">
      <alignment horizontal="left" vertical="center"/>
    </xf>
    <xf numFmtId="165" fontId="9" fillId="0" borderId="9" xfId="7" applyNumberFormat="1" applyFont="1" applyBorder="1" applyAlignment="1">
      <alignment horizontal="center" vertical="center"/>
    </xf>
    <xf numFmtId="165" fontId="9" fillId="0" borderId="7" xfId="7" applyNumberFormat="1" applyFont="1" applyBorder="1" applyAlignment="1">
      <alignment horizontal="center" vertical="center"/>
    </xf>
    <xf numFmtId="165" fontId="9" fillId="0" borderId="8" xfId="7" applyNumberFormat="1" applyFont="1" applyBorder="1" applyAlignment="1">
      <alignment horizontal="center" vertical="center"/>
    </xf>
    <xf numFmtId="2" fontId="18" fillId="3" borderId="29" xfId="2" applyNumberFormat="1" applyFont="1" applyFill="1" applyBorder="1" applyAlignment="1">
      <alignment horizontal="center" vertical="center"/>
    </xf>
    <xf numFmtId="0" fontId="15" fillId="0" borderId="30" xfId="7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4" fillId="0" borderId="0" xfId="8" applyFont="1" applyAlignment="1">
      <alignment horizontal="right" vertical="center"/>
    </xf>
    <xf numFmtId="164" fontId="9" fillId="0" borderId="0" xfId="8" applyNumberFormat="1" applyFont="1" applyAlignment="1">
      <alignment horizontal="left" vertical="center"/>
    </xf>
    <xf numFmtId="49" fontId="5" fillId="0" borderId="0" xfId="8" applyNumberFormat="1" applyFont="1" applyAlignment="1">
      <alignment horizontal="center" vertical="center"/>
    </xf>
    <xf numFmtId="0" fontId="5" fillId="0" borderId="0" xfId="8" applyNumberFormat="1" applyFont="1" applyAlignment="1">
      <alignment horizontal="center" vertical="center"/>
    </xf>
    <xf numFmtId="0" fontId="4" fillId="0" borderId="0" xfId="8" applyFont="1" applyAlignment="1">
      <alignment vertical="center"/>
    </xf>
    <xf numFmtId="49" fontId="4" fillId="0" borderId="0" xfId="8" applyNumberFormat="1" applyFont="1" applyAlignment="1">
      <alignment horizontal="center" vertical="center"/>
    </xf>
    <xf numFmtId="0" fontId="4" fillId="0" borderId="0" xfId="8" applyNumberFormat="1" applyFont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3" xfId="8" applyFont="1" applyBorder="1" applyAlignment="1">
      <alignment horizontal="right" vertical="center"/>
    </xf>
    <xf numFmtId="0" fontId="7" fillId="0" borderId="4" xfId="8" applyFont="1" applyBorder="1" applyAlignment="1">
      <alignment horizontal="left" vertical="center"/>
    </xf>
    <xf numFmtId="164" fontId="7" fillId="0" borderId="5" xfId="8" applyNumberFormat="1" applyFont="1" applyBorder="1" applyAlignment="1">
      <alignment horizontal="center" vertical="center"/>
    </xf>
    <xf numFmtId="49" fontId="7" fillId="0" borderId="5" xfId="8" applyNumberFormat="1" applyFont="1" applyBorder="1" applyAlignment="1">
      <alignment horizontal="center" vertical="center"/>
    </xf>
    <xf numFmtId="49" fontId="7" fillId="0" borderId="2" xfId="8" applyNumberFormat="1" applyFont="1" applyBorder="1" applyAlignment="1">
      <alignment horizontal="center" vertical="center"/>
    </xf>
    <xf numFmtId="0" fontId="7" fillId="0" borderId="6" xfId="8" applyFont="1" applyBorder="1" applyAlignment="1">
      <alignment horizontal="left" vertical="center"/>
    </xf>
    <xf numFmtId="0" fontId="5" fillId="0" borderId="29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13" fillId="0" borderId="7" xfId="8" applyFont="1" applyFill="1" applyBorder="1" applyAlignment="1">
      <alignment horizontal="center" vertical="center"/>
    </xf>
    <xf numFmtId="0" fontId="7" fillId="0" borderId="0" xfId="8" applyFont="1" applyAlignment="1">
      <alignment horizontal="left" vertical="center"/>
    </xf>
    <xf numFmtId="49" fontId="7" fillId="0" borderId="0" xfId="8" applyNumberFormat="1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5" fillId="0" borderId="0" xfId="8" applyNumberFormat="1" applyFont="1" applyFill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0" fontId="24" fillId="0" borderId="0" xfId="8" applyFont="1" applyAlignment="1">
      <alignment horizontal="left"/>
    </xf>
    <xf numFmtId="0" fontId="5" fillId="0" borderId="0" xfId="8" applyFont="1" applyBorder="1" applyAlignment="1">
      <alignment horizontal="center" vertical="center"/>
    </xf>
    <xf numFmtId="166" fontId="6" fillId="0" borderId="0" xfId="8" applyNumberFormat="1" applyFont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5" fillId="0" borderId="7" xfId="8" applyFont="1" applyBorder="1" applyAlignment="1">
      <alignment horizontal="center"/>
    </xf>
    <xf numFmtId="0" fontId="5" fillId="2" borderId="8" xfId="8" applyFont="1" applyFill="1" applyBorder="1" applyAlignment="1">
      <alignment horizontal="right"/>
    </xf>
    <xf numFmtId="0" fontId="6" fillId="2" borderId="9" xfId="8" applyFont="1" applyFill="1" applyBorder="1" applyAlignment="1">
      <alignment horizontal="left"/>
    </xf>
    <xf numFmtId="164" fontId="12" fillId="2" borderId="7" xfId="8" applyNumberFormat="1" applyFont="1" applyFill="1" applyBorder="1" applyAlignment="1">
      <alignment horizontal="center"/>
    </xf>
    <xf numFmtId="0" fontId="9" fillId="0" borderId="7" xfId="8" applyFont="1" applyBorder="1" applyAlignment="1"/>
    <xf numFmtId="0" fontId="9" fillId="0" borderId="7" xfId="8" applyFont="1" applyBorder="1" applyAlignment="1">
      <alignment horizontal="left"/>
    </xf>
    <xf numFmtId="0" fontId="6" fillId="2" borderId="7" xfId="8" applyNumberFormat="1" applyFont="1" applyFill="1" applyBorder="1" applyAlignment="1">
      <alignment horizontal="center"/>
    </xf>
    <xf numFmtId="166" fontId="6" fillId="0" borderId="7" xfId="8" applyNumberFormat="1" applyFont="1" applyBorder="1" applyAlignment="1">
      <alignment horizontal="center"/>
    </xf>
    <xf numFmtId="0" fontId="9" fillId="2" borderId="7" xfId="8" applyFont="1" applyFill="1" applyBorder="1" applyAlignment="1">
      <alignment horizontal="left"/>
    </xf>
    <xf numFmtId="0" fontId="5" fillId="0" borderId="0" xfId="8" applyFont="1" applyAlignment="1"/>
    <xf numFmtId="164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24" fillId="0" borderId="0" xfId="0" applyFont="1" applyAlignment="1"/>
    <xf numFmtId="0" fontId="9" fillId="0" borderId="0" xfId="0" applyFont="1" applyAlignment="1"/>
    <xf numFmtId="0" fontId="24" fillId="0" borderId="0" xfId="0" applyFont="1"/>
    <xf numFmtId="0" fontId="3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6" fillId="0" borderId="7" xfId="3" applyNumberFormat="1" applyFont="1" applyBorder="1" applyAlignment="1">
      <alignment horizontal="center"/>
    </xf>
    <xf numFmtId="2" fontId="26" fillId="0" borderId="9" xfId="3" applyNumberFormat="1" applyFont="1" applyBorder="1" applyAlignment="1">
      <alignment horizontal="center"/>
    </xf>
    <xf numFmtId="2" fontId="12" fillId="0" borderId="9" xfId="2" applyNumberFormat="1" applyFont="1" applyBorder="1" applyAlignment="1">
      <alignment horizontal="center" vertical="center"/>
    </xf>
    <xf numFmtId="2" fontId="12" fillId="0" borderId="8" xfId="2" applyNumberFormat="1" applyFont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/>
    </xf>
    <xf numFmtId="165" fontId="9" fillId="0" borderId="9" xfId="2" applyNumberFormat="1" applyFont="1" applyBorder="1" applyAlignment="1">
      <alignment horizontal="center" vertical="center"/>
    </xf>
    <xf numFmtId="165" fontId="9" fillId="0" borderId="8" xfId="2" applyNumberFormat="1" applyFont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2" fontId="9" fillId="0" borderId="7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horizontal="center" vertical="center"/>
    </xf>
    <xf numFmtId="0" fontId="2" fillId="0" borderId="0" xfId="9" applyFont="1" applyAlignment="1">
      <alignment horizontal="left" vertical="center"/>
    </xf>
    <xf numFmtId="0" fontId="3" fillId="0" borderId="0" xfId="9" applyFont="1" applyAlignment="1">
      <alignment vertical="center"/>
    </xf>
    <xf numFmtId="49" fontId="3" fillId="0" borderId="0" xfId="9" applyNumberFormat="1" applyFont="1" applyAlignment="1">
      <alignment horizontal="left" vertical="center"/>
    </xf>
    <xf numFmtId="164" fontId="3" fillId="0" borderId="0" xfId="9" applyNumberFormat="1" applyFont="1" applyAlignment="1">
      <alignment horizontal="left" vertical="center"/>
    </xf>
    <xf numFmtId="0" fontId="3" fillId="0" borderId="0" xfId="9" applyFont="1" applyAlignment="1">
      <alignment horizontal="left" vertical="center"/>
    </xf>
    <xf numFmtId="0" fontId="3" fillId="0" borderId="0" xfId="9" applyFont="1" applyAlignment="1">
      <alignment horizontal="center" vertical="center"/>
    </xf>
    <xf numFmtId="49" fontId="3" fillId="0" borderId="0" xfId="9" applyNumberFormat="1" applyFont="1" applyAlignment="1">
      <alignment horizontal="center" vertical="center"/>
    </xf>
    <xf numFmtId="165" fontId="3" fillId="0" borderId="0" xfId="9" applyNumberFormat="1" applyFont="1" applyAlignment="1">
      <alignment horizontal="center" vertical="center"/>
    </xf>
    <xf numFmtId="0" fontId="3" fillId="0" borderId="0" xfId="9" applyNumberFormat="1" applyFont="1" applyAlignment="1">
      <alignment horizontal="center" vertical="center"/>
    </xf>
    <xf numFmtId="0" fontId="2" fillId="0" borderId="0" xfId="9" applyFont="1" applyAlignment="1">
      <alignment vertical="center"/>
    </xf>
    <xf numFmtId="0" fontId="4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164" fontId="7" fillId="0" borderId="0" xfId="9" applyNumberFormat="1" applyFont="1" applyAlignment="1">
      <alignment horizontal="left" vertical="center"/>
    </xf>
    <xf numFmtId="0" fontId="8" fillId="0" borderId="0" xfId="9" applyFont="1" applyAlignment="1">
      <alignment horizontal="left" vertical="center"/>
    </xf>
    <xf numFmtId="49" fontId="6" fillId="0" borderId="0" xfId="9" applyNumberFormat="1" applyFont="1" applyAlignment="1">
      <alignment horizontal="center" vertical="center"/>
    </xf>
    <xf numFmtId="165" fontId="6" fillId="0" borderId="0" xfId="9" applyNumberFormat="1" applyFont="1" applyAlignment="1">
      <alignment horizontal="center" vertical="center"/>
    </xf>
    <xf numFmtId="0" fontId="6" fillId="0" borderId="0" xfId="9" applyNumberFormat="1" applyFont="1" applyAlignment="1">
      <alignment horizontal="center" vertical="center"/>
    </xf>
    <xf numFmtId="0" fontId="9" fillId="0" borderId="0" xfId="9" applyFont="1" applyAlignment="1">
      <alignment horizontal="right" vertical="center"/>
    </xf>
    <xf numFmtId="0" fontId="9" fillId="0" borderId="0" xfId="9" applyFont="1" applyAlignment="1">
      <alignment vertical="center"/>
    </xf>
    <xf numFmtId="49" fontId="33" fillId="0" borderId="0" xfId="9" applyNumberFormat="1" applyFont="1" applyAlignment="1">
      <alignment horizontal="center" vertical="center"/>
    </xf>
    <xf numFmtId="0" fontId="34" fillId="0" borderId="0" xfId="9" applyFont="1" applyAlignment="1">
      <alignment horizontal="left" vertical="center"/>
    </xf>
    <xf numFmtId="0" fontId="6" fillId="0" borderId="0" xfId="9" applyFont="1"/>
    <xf numFmtId="0" fontId="35" fillId="0" borderId="0" xfId="9" applyFont="1" applyAlignment="1">
      <alignment horizontal="left" vertical="center"/>
    </xf>
    <xf numFmtId="0" fontId="2" fillId="0" borderId="0" xfId="9" applyFont="1" applyAlignment="1">
      <alignment horizontal="center" vertical="center"/>
    </xf>
    <xf numFmtId="0" fontId="19" fillId="0" borderId="0" xfId="9" applyAlignment="1"/>
    <xf numFmtId="0" fontId="6" fillId="0" borderId="1" xfId="10" applyFont="1" applyFill="1" applyBorder="1" applyAlignment="1">
      <alignment horizontal="center"/>
    </xf>
    <xf numFmtId="0" fontId="6" fillId="0" borderId="5" xfId="10" applyFont="1" applyFill="1" applyBorder="1" applyAlignment="1">
      <alignment horizontal="left"/>
    </xf>
    <xf numFmtId="0" fontId="6" fillId="0" borderId="6" xfId="10" applyFont="1" applyFill="1" applyBorder="1" applyAlignment="1">
      <alignment horizontal="center"/>
    </xf>
    <xf numFmtId="0" fontId="36" fillId="0" borderId="0" xfId="2" applyFont="1"/>
    <xf numFmtId="0" fontId="19" fillId="0" borderId="0" xfId="9" applyFont="1"/>
    <xf numFmtId="0" fontId="37" fillId="0" borderId="29" xfId="9" applyFont="1" applyBorder="1" applyAlignment="1">
      <alignment horizontal="center"/>
    </xf>
    <xf numFmtId="0" fontId="38" fillId="0" borderId="7" xfId="9" applyFont="1" applyFill="1" applyBorder="1" applyAlignment="1"/>
    <xf numFmtId="0" fontId="4" fillId="0" borderId="7" xfId="9" applyNumberFormat="1" applyFont="1" applyFill="1" applyBorder="1" applyAlignment="1">
      <alignment horizontal="center"/>
    </xf>
    <xf numFmtId="0" fontId="39" fillId="0" borderId="7" xfId="9" applyFont="1" applyBorder="1" applyAlignment="1">
      <alignment horizontal="center"/>
    </xf>
    <xf numFmtId="0" fontId="37" fillId="0" borderId="7" xfId="9" applyFont="1" applyBorder="1" applyAlignment="1">
      <alignment horizontal="center"/>
    </xf>
    <xf numFmtId="0" fontId="40" fillId="0" borderId="0" xfId="9" applyFont="1"/>
    <xf numFmtId="0" fontId="39" fillId="0" borderId="29" xfId="9" applyFont="1" applyFill="1" applyBorder="1" applyAlignment="1">
      <alignment horizontal="center"/>
    </xf>
    <xf numFmtId="0" fontId="19" fillId="0" borderId="0" xfId="9"/>
    <xf numFmtId="0" fontId="39" fillId="0" borderId="29" xfId="9" applyFont="1" applyBorder="1" applyAlignment="1">
      <alignment horizontal="center"/>
    </xf>
    <xf numFmtId="0" fontId="38" fillId="0" borderId="7" xfId="9" applyFont="1" applyFill="1" applyBorder="1" applyAlignment="1">
      <alignment horizontal="left"/>
    </xf>
    <xf numFmtId="0" fontId="39" fillId="0" borderId="7" xfId="9" applyFont="1" applyFill="1" applyBorder="1" applyAlignment="1">
      <alignment horizontal="center"/>
    </xf>
    <xf numFmtId="0" fontId="19" fillId="0" borderId="7" xfId="9" applyBorder="1"/>
    <xf numFmtId="0" fontId="41" fillId="0" borderId="0" xfId="9" applyFont="1" applyBorder="1"/>
    <xf numFmtId="0" fontId="39" fillId="0" borderId="0" xfId="9" applyFont="1" applyFill="1" applyBorder="1" applyAlignment="1"/>
    <xf numFmtId="0" fontId="4" fillId="0" borderId="0" xfId="9" applyFont="1" applyFill="1" applyBorder="1" applyAlignment="1"/>
    <xf numFmtId="0" fontId="37" fillId="0" borderId="7" xfId="9" applyFont="1" applyFill="1" applyBorder="1" applyAlignment="1"/>
    <xf numFmtId="0" fontId="41" fillId="0" borderId="0" xfId="9" applyFont="1" applyFill="1" applyBorder="1"/>
    <xf numFmtId="0" fontId="4" fillId="0" borderId="0" xfId="9" applyFont="1" applyFill="1" applyBorder="1" applyAlignment="1">
      <alignment horizontal="left"/>
    </xf>
    <xf numFmtId="0" fontId="38" fillId="0" borderId="7" xfId="9" applyFont="1" applyFill="1" applyBorder="1" applyAlignment="1">
      <alignment horizontal="left" vertical="center"/>
    </xf>
    <xf numFmtId="0" fontId="38" fillId="0" borderId="7" xfId="11" applyFont="1" applyFill="1" applyBorder="1" applyAlignment="1"/>
    <xf numFmtId="0" fontId="42" fillId="0" borderId="0" xfId="0" applyFont="1"/>
    <xf numFmtId="0" fontId="9" fillId="0" borderId="26" xfId="4" applyFont="1" applyFill="1" applyBorder="1" applyAlignment="1">
      <alignment horizontal="left" vertical="center"/>
    </xf>
    <xf numFmtId="0" fontId="9" fillId="0" borderId="29" xfId="4" applyFont="1" applyFill="1" applyBorder="1" applyAlignment="1">
      <alignment horizontal="left" vertical="center"/>
    </xf>
    <xf numFmtId="49" fontId="38" fillId="0" borderId="29" xfId="9" applyNumberFormat="1" applyFont="1" applyFill="1" applyBorder="1" applyAlignment="1"/>
    <xf numFmtId="0" fontId="37" fillId="0" borderId="29" xfId="9" applyFont="1" applyFill="1" applyBorder="1" applyAlignment="1"/>
    <xf numFmtId="49" fontId="6" fillId="0" borderId="7" xfId="0" applyNumberFormat="1" applyFont="1" applyFill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49" fontId="9" fillId="0" borderId="10" xfId="2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49" fontId="9" fillId="0" borderId="12" xfId="2" applyNumberFormat="1" applyFont="1" applyBorder="1" applyAlignment="1">
      <alignment horizontal="center" vertical="center"/>
    </xf>
    <xf numFmtId="49" fontId="9" fillId="0" borderId="32" xfId="3" applyNumberFormat="1" applyFont="1" applyBorder="1" applyAlignment="1">
      <alignment horizontal="center" vertical="center"/>
    </xf>
    <xf numFmtId="49" fontId="9" fillId="0" borderId="33" xfId="3" applyNumberFormat="1" applyFont="1" applyBorder="1" applyAlignment="1">
      <alignment horizontal="center" vertical="center"/>
    </xf>
    <xf numFmtId="49" fontId="9" fillId="0" borderId="34" xfId="3" applyNumberFormat="1" applyFont="1" applyBorder="1" applyAlignment="1">
      <alignment horizontal="center" vertical="center"/>
    </xf>
    <xf numFmtId="49" fontId="9" fillId="0" borderId="10" xfId="7" applyNumberFormat="1" applyFont="1" applyBorder="1" applyAlignment="1">
      <alignment horizontal="center" vertical="center"/>
    </xf>
    <xf numFmtId="49" fontId="9" fillId="0" borderId="11" xfId="7" applyNumberFormat="1" applyFont="1" applyBorder="1" applyAlignment="1">
      <alignment horizontal="center" vertical="center"/>
    </xf>
    <xf numFmtId="49" fontId="9" fillId="0" borderId="12" xfId="7" applyNumberFormat="1" applyFont="1" applyBorder="1" applyAlignment="1">
      <alignment horizontal="center" vertical="center"/>
    </xf>
    <xf numFmtId="0" fontId="9" fillId="0" borderId="10" xfId="3" applyNumberFormat="1" applyFont="1" applyBorder="1" applyAlignment="1">
      <alignment horizontal="center" vertical="center"/>
    </xf>
    <xf numFmtId="0" fontId="9" fillId="0" borderId="11" xfId="3" applyNumberFormat="1" applyFont="1" applyBorder="1" applyAlignment="1">
      <alignment horizontal="center" vertical="center"/>
    </xf>
    <xf numFmtId="0" fontId="9" fillId="0" borderId="12" xfId="3" applyNumberFormat="1" applyFont="1" applyBorder="1" applyAlignment="1">
      <alignment horizontal="center" vertical="center"/>
    </xf>
    <xf numFmtId="0" fontId="31" fillId="0" borderId="0" xfId="9" applyFont="1" applyAlignment="1">
      <alignment horizontal="center" vertical="center"/>
    </xf>
    <xf numFmtId="0" fontId="32" fillId="0" borderId="0" xfId="9" applyFont="1" applyAlignment="1"/>
  </cellXfs>
  <cellStyles count="12">
    <cellStyle name="Įprastas 5" xfId="6"/>
    <cellStyle name="Įprastas 5 2" xfId="8"/>
    <cellStyle name="Įprastas 5 3" xfId="9"/>
    <cellStyle name="Normal" xfId="0" builtinId="0"/>
    <cellStyle name="Normal 10 2 2_aukstis" xfId="1"/>
    <cellStyle name="Normal 10 4" xfId="3"/>
    <cellStyle name="Normal 2" xfId="2"/>
    <cellStyle name="Normal 2 2 10_aukstis" xfId="5"/>
    <cellStyle name="Normal 2_Technines LJnP 2016 A (1)" xfId="7"/>
    <cellStyle name="Normal 4" xfId="4"/>
    <cellStyle name="Normal_SC03zz" xfId="10"/>
    <cellStyle name="Обычный_Лист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66675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88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26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79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79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0</xdr:rowOff>
    </xdr:from>
    <xdr:to>
      <xdr:col>11</xdr:col>
      <xdr:colOff>733425</xdr:colOff>
      <xdr:row>5</xdr:row>
      <xdr:rowOff>69323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0"/>
          <a:ext cx="542925" cy="785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0</xdr:rowOff>
    </xdr:from>
    <xdr:to>
      <xdr:col>11</xdr:col>
      <xdr:colOff>733425</xdr:colOff>
      <xdr:row>5</xdr:row>
      <xdr:rowOff>69323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0"/>
          <a:ext cx="542925" cy="785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93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66675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75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84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12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40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89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31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31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64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64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03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0</xdr:row>
      <xdr:rowOff>0</xdr:rowOff>
    </xdr:from>
    <xdr:to>
      <xdr:col>11</xdr:col>
      <xdr:colOff>704850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0"/>
          <a:ext cx="56197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59055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07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561975" cy="811530"/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8040" y="0"/>
          <a:ext cx="56197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561975</xdr:colOff>
      <xdr:row>4</xdr:row>
      <xdr:rowOff>150495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9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0</xdr:row>
      <xdr:rowOff>0</xdr:rowOff>
    </xdr:from>
    <xdr:to>
      <xdr:col>69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0</xdr:colOff>
      <xdr:row>0</xdr:row>
      <xdr:rowOff>0</xdr:rowOff>
    </xdr:from>
    <xdr:to>
      <xdr:col>65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81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0</xdr:colOff>
      <xdr:row>0</xdr:row>
      <xdr:rowOff>0</xdr:rowOff>
    </xdr:from>
    <xdr:ext cx="561975" cy="811530"/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5420" y="0"/>
          <a:ext cx="56197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0</xdr:colOff>
      <xdr:row>0</xdr:row>
      <xdr:rowOff>0</xdr:rowOff>
    </xdr:from>
    <xdr:to>
      <xdr:col>63</xdr:col>
      <xdr:colOff>561975</xdr:colOff>
      <xdr:row>4</xdr:row>
      <xdr:rowOff>144780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480" y="0"/>
          <a:ext cx="56197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5</xdr:row>
      <xdr:rowOff>43815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52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5</xdr:row>
      <xdr:rowOff>43815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81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76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67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59055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42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24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39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00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5</xdr:row>
      <xdr:rowOff>66675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388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102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81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0</xdr:row>
      <xdr:rowOff>57150</xdr:rowOff>
    </xdr:from>
    <xdr:to>
      <xdr:col>17</xdr:col>
      <xdr:colOff>638175</xdr:colOff>
      <xdr:row>5</xdr:row>
      <xdr:rowOff>20955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57150"/>
          <a:ext cx="561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75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75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84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74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188595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74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0</xdr:row>
      <xdr:rowOff>57150</xdr:rowOff>
    </xdr:from>
    <xdr:to>
      <xdr:col>13</xdr:col>
      <xdr:colOff>313771</xdr:colOff>
      <xdr:row>5</xdr:row>
      <xdr:rowOff>38100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6730" y="57150"/>
          <a:ext cx="56142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474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137160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24600" y="0"/>
          <a:ext cx="561975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561975</xdr:colOff>
      <xdr:row>5</xdr:row>
      <xdr:rowOff>137160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8040" y="0"/>
          <a:ext cx="561975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561975</xdr:colOff>
      <xdr:row>4</xdr:row>
      <xdr:rowOff>173355</xdr:rowOff>
    </xdr:to>
    <xdr:pic>
      <xdr:nvPicPr>
        <xdr:cNvPr id="2" name="Paveikslėlis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2660" y="0"/>
          <a:ext cx="561975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9"/>
  <sheetViews>
    <sheetView tabSelected="1" zoomScaleNormal="130" workbookViewId="0">
      <selection activeCell="F2" sqref="F2"/>
    </sheetView>
  </sheetViews>
  <sheetFormatPr defaultColWidth="9.109375" defaultRowHeight="13.2" x14ac:dyDescent="0.2"/>
  <cols>
    <col min="1" max="1" width="5.33203125" style="181" customWidth="1"/>
    <col min="2" max="2" width="5.33203125" style="181" hidden="1" customWidth="1"/>
    <col min="3" max="3" width="13.109375" style="181" customWidth="1"/>
    <col min="4" max="4" width="14.6640625" style="181" customWidth="1"/>
    <col min="5" max="5" width="9.44140625" style="191" customWidth="1"/>
    <col min="6" max="6" width="14.6640625" style="192" customWidth="1"/>
    <col min="7" max="7" width="10.33203125" style="192" customWidth="1"/>
    <col min="8" max="8" width="11" style="193" hidden="1" customWidth="1"/>
    <col min="9" max="9" width="6.109375" style="194" customWidth="1"/>
    <col min="10" max="10" width="8.109375" style="195" customWidth="1"/>
    <col min="11" max="11" width="4.44140625" style="195" customWidth="1"/>
    <col min="12" max="12" width="8.109375" style="195" hidden="1" customWidth="1"/>
    <col min="13" max="13" width="4.44140625" style="195" hidden="1" customWidth="1"/>
    <col min="14" max="14" width="5.33203125" style="225" customWidth="1"/>
    <col min="15" max="15" width="26.88671875" style="190" customWidth="1"/>
    <col min="16" max="16" width="6.5546875" style="197" hidden="1" customWidth="1"/>
    <col min="17" max="17" width="7.33203125" style="189" hidden="1" customWidth="1"/>
    <col min="18" max="18" width="2.6640625" style="181" hidden="1" customWidth="1"/>
    <col min="19" max="19" width="2" style="181" hidden="1" customWidth="1"/>
    <col min="20" max="20" width="2" style="181" customWidth="1"/>
    <col min="21" max="16384" width="9.109375" style="181"/>
  </cols>
  <sheetData>
    <row r="1" spans="1:19" s="170" customFormat="1" ht="15" customHeight="1" x14ac:dyDescent="0.25">
      <c r="A1" s="1" t="s">
        <v>0</v>
      </c>
      <c r="B1" s="1"/>
      <c r="D1" s="171"/>
      <c r="E1" s="172"/>
      <c r="H1" s="173"/>
      <c r="I1" s="174"/>
      <c r="J1" s="175"/>
      <c r="K1" s="175"/>
      <c r="L1" s="175"/>
      <c r="M1" s="175"/>
      <c r="N1" s="176"/>
      <c r="P1" s="177"/>
      <c r="Q1" s="177"/>
      <c r="R1" s="1"/>
    </row>
    <row r="2" spans="1:19" s="170" customFormat="1" ht="7.5" customHeight="1" x14ac:dyDescent="0.25">
      <c r="A2" s="1"/>
      <c r="B2" s="178"/>
      <c r="D2" s="171"/>
      <c r="E2" s="172"/>
      <c r="H2" s="173"/>
      <c r="I2" s="174"/>
      <c r="J2" s="175"/>
      <c r="K2" s="175"/>
      <c r="L2" s="175"/>
      <c r="M2" s="175"/>
      <c r="N2" s="179"/>
      <c r="O2" s="180"/>
      <c r="P2" s="177"/>
      <c r="Q2" s="177"/>
      <c r="R2" s="1"/>
    </row>
    <row r="3" spans="1:19" s="190" customFormat="1" ht="15" customHeight="1" x14ac:dyDescent="0.25">
      <c r="A3" s="12" t="s">
        <v>1</v>
      </c>
      <c r="B3" s="181"/>
      <c r="C3" s="181"/>
      <c r="D3" s="112"/>
      <c r="E3" s="182"/>
      <c r="F3" s="183"/>
      <c r="G3" s="183"/>
      <c r="H3" s="184"/>
      <c r="I3" s="185"/>
      <c r="J3" s="186"/>
      <c r="K3" s="186"/>
      <c r="L3" s="186"/>
      <c r="M3" s="186"/>
      <c r="N3" s="187"/>
      <c r="O3" s="188"/>
      <c r="P3" s="189"/>
      <c r="Q3" s="189"/>
      <c r="R3" s="12"/>
    </row>
    <row r="4" spans="1:19" ht="6" customHeight="1" x14ac:dyDescent="0.2">
      <c r="C4" s="112"/>
      <c r="N4" s="196"/>
    </row>
    <row r="5" spans="1:19" s="12" customFormat="1" ht="15.6" x14ac:dyDescent="0.25">
      <c r="C5" s="170" t="s">
        <v>237</v>
      </c>
      <c r="D5" s="170"/>
      <c r="E5" s="182"/>
      <c r="F5" s="198"/>
      <c r="G5" s="199"/>
      <c r="H5" s="193"/>
      <c r="I5" s="194"/>
      <c r="J5" s="195"/>
      <c r="K5" s="195"/>
      <c r="L5" s="195"/>
      <c r="M5" s="195"/>
      <c r="N5" s="196"/>
      <c r="O5" s="190"/>
      <c r="P5" s="189"/>
      <c r="Q5" s="189"/>
    </row>
    <row r="6" spans="1:19" ht="13.8" thickBot="1" x14ac:dyDescent="0.25">
      <c r="C6" s="112">
        <v>1</v>
      </c>
      <c r="D6" s="112" t="s">
        <v>238</v>
      </c>
      <c r="E6" s="182"/>
      <c r="F6" s="199"/>
      <c r="G6" s="199"/>
      <c r="N6" s="196"/>
    </row>
    <row r="7" spans="1:19" s="210" customFormat="1" ht="14.25" customHeight="1" thickBot="1" x14ac:dyDescent="0.3">
      <c r="A7" s="118" t="s">
        <v>141</v>
      </c>
      <c r="B7" s="200" t="s">
        <v>3</v>
      </c>
      <c r="C7" s="201" t="s">
        <v>4</v>
      </c>
      <c r="D7" s="202" t="s">
        <v>5</v>
      </c>
      <c r="E7" s="203" t="s">
        <v>6</v>
      </c>
      <c r="F7" s="36" t="s">
        <v>7</v>
      </c>
      <c r="G7" s="36" t="s">
        <v>8</v>
      </c>
      <c r="H7" s="204" t="s">
        <v>9</v>
      </c>
      <c r="I7" s="205" t="s">
        <v>10</v>
      </c>
      <c r="J7" s="206" t="s">
        <v>142</v>
      </c>
      <c r="K7" s="206" t="s">
        <v>143</v>
      </c>
      <c r="L7" s="206" t="s">
        <v>144</v>
      </c>
      <c r="M7" s="206" t="s">
        <v>143</v>
      </c>
      <c r="N7" s="207" t="s">
        <v>12</v>
      </c>
      <c r="O7" s="208" t="s">
        <v>13</v>
      </c>
      <c r="P7" s="209"/>
      <c r="Q7" s="209"/>
    </row>
    <row r="8" spans="1:19" s="224" customFormat="1" ht="15" customHeight="1" x14ac:dyDescent="0.25">
      <c r="A8" s="211">
        <v>1</v>
      </c>
      <c r="B8" s="212"/>
      <c r="C8" s="213" t="s">
        <v>239</v>
      </c>
      <c r="D8" s="214" t="s">
        <v>240</v>
      </c>
      <c r="E8" s="215" t="s">
        <v>241</v>
      </c>
      <c r="F8" s="216" t="s">
        <v>130</v>
      </c>
      <c r="G8" s="216" t="s">
        <v>131</v>
      </c>
      <c r="H8" s="217"/>
      <c r="I8" s="218"/>
      <c r="J8" s="219">
        <v>14.47</v>
      </c>
      <c r="K8" s="220">
        <v>0</v>
      </c>
      <c r="L8" s="219"/>
      <c r="M8" s="220"/>
      <c r="N8" s="221" t="str">
        <f>IF(ISBLANK(J8),"",IF(J8&lt;=12.4,"KSM",IF(J8&lt;=13.04,"I A",IF(J8&lt;=13.84,"II A",IF(J8&lt;=14.94,"III A",IF(J8&lt;=15.94,"I JA",IF(J8&lt;=16.74,"II JA",IF(J8&lt;=17.44,"III JA"))))))))</f>
        <v>III A</v>
      </c>
      <c r="O8" s="222" t="s">
        <v>133</v>
      </c>
      <c r="P8" s="223" t="s">
        <v>242</v>
      </c>
      <c r="Q8" s="223" t="s">
        <v>107</v>
      </c>
      <c r="R8" s="224">
        <v>1</v>
      </c>
      <c r="S8" s="224">
        <v>1</v>
      </c>
    </row>
    <row r="9" spans="1:19" s="224" customFormat="1" ht="15" customHeight="1" x14ac:dyDescent="0.25">
      <c r="A9" s="211">
        <v>2</v>
      </c>
      <c r="B9" s="212"/>
      <c r="C9" s="213" t="s">
        <v>243</v>
      </c>
      <c r="D9" s="214" t="s">
        <v>244</v>
      </c>
      <c r="E9" s="215" t="s">
        <v>245</v>
      </c>
      <c r="F9" s="216" t="s">
        <v>31</v>
      </c>
      <c r="G9" s="216" t="s">
        <v>32</v>
      </c>
      <c r="H9" s="217"/>
      <c r="I9" s="218"/>
      <c r="J9" s="219">
        <v>13.75</v>
      </c>
      <c r="K9" s="220">
        <v>0</v>
      </c>
      <c r="L9" s="219"/>
      <c r="M9" s="220"/>
      <c r="N9" s="221" t="str">
        <f>IF(ISBLANK(J9),"",IF(J9&lt;=12.4,"KSM",IF(J9&lt;=13.04,"I A",IF(J9&lt;=13.84,"II A",IF(J9&lt;=14.94,"III A",IF(J9&lt;=15.94,"I JA",IF(J9&lt;=16.74,"II JA",IF(J9&lt;=17.44,"III JA"))))))))</f>
        <v>II A</v>
      </c>
      <c r="O9" s="222" t="s">
        <v>246</v>
      </c>
      <c r="P9" s="223" t="s">
        <v>247</v>
      </c>
      <c r="Q9" s="223" t="s">
        <v>248</v>
      </c>
      <c r="R9" s="224">
        <v>1</v>
      </c>
      <c r="S9" s="224">
        <v>2</v>
      </c>
    </row>
    <row r="10" spans="1:19" s="224" customFormat="1" ht="15" customHeight="1" x14ac:dyDescent="0.25">
      <c r="A10" s="211">
        <v>3</v>
      </c>
      <c r="B10" s="212"/>
      <c r="C10" s="213" t="s">
        <v>63</v>
      </c>
      <c r="D10" s="214" t="s">
        <v>249</v>
      </c>
      <c r="E10" s="215" t="s">
        <v>250</v>
      </c>
      <c r="F10" s="216" t="s">
        <v>148</v>
      </c>
      <c r="G10" s="216" t="s">
        <v>149</v>
      </c>
      <c r="H10" s="217"/>
      <c r="I10" s="218"/>
      <c r="J10" s="219">
        <v>13.04</v>
      </c>
      <c r="K10" s="220">
        <v>0</v>
      </c>
      <c r="L10" s="219"/>
      <c r="M10" s="220"/>
      <c r="N10" s="221" t="str">
        <f>IF(ISBLANK(J10),"",IF(J10&lt;=12.4,"KSM",IF(J10&lt;=13.04,"I A",IF(J10&lt;=13.84,"II A",IF(J10&lt;=14.94,"III A",IF(J10&lt;=15.94,"I JA",IF(J10&lt;=16.74,"II JA",IF(J10&lt;=17.44,"III JA"))))))))</f>
        <v>I A</v>
      </c>
      <c r="O10" s="222" t="s">
        <v>251</v>
      </c>
      <c r="P10" s="223" t="s">
        <v>252</v>
      </c>
      <c r="Q10" s="223" t="s">
        <v>253</v>
      </c>
      <c r="R10" s="224">
        <v>1</v>
      </c>
      <c r="S10" s="224">
        <v>3</v>
      </c>
    </row>
    <row r="11" spans="1:19" s="224" customFormat="1" ht="15" customHeight="1" x14ac:dyDescent="0.25">
      <c r="A11" s="211">
        <v>4</v>
      </c>
      <c r="B11" s="212"/>
      <c r="C11" s="213" t="s">
        <v>254</v>
      </c>
      <c r="D11" s="214" t="s">
        <v>255</v>
      </c>
      <c r="E11" s="215" t="s">
        <v>256</v>
      </c>
      <c r="F11" s="216" t="s">
        <v>24</v>
      </c>
      <c r="G11" s="216" t="s">
        <v>25</v>
      </c>
      <c r="H11" s="217"/>
      <c r="I11" s="218"/>
      <c r="J11" s="219">
        <v>13.83</v>
      </c>
      <c r="K11" s="220">
        <v>0</v>
      </c>
      <c r="L11" s="219"/>
      <c r="M11" s="220"/>
      <c r="N11" s="221" t="str">
        <f>IF(ISBLANK(J11),"",IF(J11&lt;=12.4,"KSM",IF(J11&lt;=13.04,"I A",IF(J11&lt;=13.84,"II A",IF(J11&lt;=14.94,"III A",IF(J11&lt;=15.94,"I JA",IF(J11&lt;=16.74,"II JA",IF(J11&lt;=17.44,"III JA"))))))))</f>
        <v>II A</v>
      </c>
      <c r="O11" s="222" t="s">
        <v>214</v>
      </c>
      <c r="P11" s="223" t="s">
        <v>107</v>
      </c>
      <c r="Q11" s="223" t="s">
        <v>257</v>
      </c>
      <c r="R11" s="224">
        <v>1</v>
      </c>
      <c r="S11" s="224">
        <v>4</v>
      </c>
    </row>
    <row r="12" spans="1:19" s="224" customFormat="1" ht="15" customHeight="1" x14ac:dyDescent="0.25">
      <c r="A12" s="211">
        <v>5</v>
      </c>
      <c r="B12" s="212"/>
      <c r="C12" s="213" t="s">
        <v>258</v>
      </c>
      <c r="D12" s="214" t="s">
        <v>259</v>
      </c>
      <c r="E12" s="215" t="s">
        <v>260</v>
      </c>
      <c r="F12" s="216" t="s">
        <v>166</v>
      </c>
      <c r="G12" s="216" t="s">
        <v>167</v>
      </c>
      <c r="H12" s="217"/>
      <c r="I12" s="218"/>
      <c r="J12" s="219">
        <v>14.12</v>
      </c>
      <c r="K12" s="220">
        <v>0</v>
      </c>
      <c r="L12" s="219"/>
      <c r="M12" s="220"/>
      <c r="N12" s="221" t="str">
        <f>IF(ISBLANK(J12),"",IF(J12&lt;=12.4,"KSM",IF(J12&lt;=13.04,"I A",IF(J12&lt;=13.84,"II A",IF(J12&lt;=14.94,"III A",IF(J12&lt;=15.94,"I JA",IF(J12&lt;=16.74,"II JA",IF(J12&lt;=17.44,"III JA"))))))))</f>
        <v>III A</v>
      </c>
      <c r="O12" s="222" t="s">
        <v>170</v>
      </c>
      <c r="P12" s="223" t="s">
        <v>107</v>
      </c>
      <c r="Q12" s="223" t="s">
        <v>261</v>
      </c>
      <c r="R12" s="224">
        <v>1</v>
      </c>
      <c r="S12" s="224">
        <v>5</v>
      </c>
    </row>
    <row r="13" spans="1:19" s="224" customFormat="1" ht="15" customHeight="1" x14ac:dyDescent="0.25">
      <c r="A13" s="211">
        <v>6</v>
      </c>
      <c r="B13" s="212"/>
      <c r="C13" s="213" t="s">
        <v>262</v>
      </c>
      <c r="D13" s="214" t="s">
        <v>263</v>
      </c>
      <c r="E13" s="215" t="s">
        <v>50</v>
      </c>
      <c r="F13" s="216" t="s">
        <v>264</v>
      </c>
      <c r="G13" s="216" t="s">
        <v>265</v>
      </c>
      <c r="H13" s="217"/>
      <c r="I13" s="218"/>
      <c r="J13" s="219">
        <v>14.58</v>
      </c>
      <c r="K13" s="220">
        <v>0</v>
      </c>
      <c r="L13" s="219"/>
      <c r="M13" s="220"/>
      <c r="N13" s="221" t="str">
        <f t="shared" ref="N13:N14" si="0">IF(ISBLANK(J13),"",IF(J13&lt;=12.4,"KSM",IF(J13&lt;=13.04,"I A",IF(J13&lt;=13.84,"II A",IF(J13&lt;=14.94,"III A",IF(J13&lt;=15.94,"I JA",IF(J13&lt;=16.74,"II JA",IF(J13&lt;=17.44,"III JA"))))))))</f>
        <v>III A</v>
      </c>
      <c r="O13" s="222" t="s">
        <v>266</v>
      </c>
      <c r="P13" s="223" t="s">
        <v>267</v>
      </c>
      <c r="Q13" s="223" t="s">
        <v>268</v>
      </c>
      <c r="R13" s="224">
        <v>1</v>
      </c>
      <c r="S13" s="224">
        <v>6</v>
      </c>
    </row>
    <row r="14" spans="1:19" ht="9.75" customHeight="1" x14ac:dyDescent="0.2">
      <c r="N14" s="190" t="str">
        <f t="shared" si="0"/>
        <v/>
      </c>
      <c r="R14" s="224"/>
    </row>
    <row r="15" spans="1:19" ht="13.8" thickBot="1" x14ac:dyDescent="0.25">
      <c r="C15" s="112">
        <v>2</v>
      </c>
      <c r="D15" s="112" t="s">
        <v>238</v>
      </c>
      <c r="E15" s="182"/>
      <c r="F15" s="199"/>
      <c r="G15" s="199"/>
      <c r="N15" s="196"/>
    </row>
    <row r="16" spans="1:19" s="210" customFormat="1" ht="14.25" customHeight="1" thickBot="1" x14ac:dyDescent="0.3">
      <c r="A16" s="118" t="s">
        <v>141</v>
      </c>
      <c r="B16" s="200" t="s">
        <v>3</v>
      </c>
      <c r="C16" s="201" t="s">
        <v>4</v>
      </c>
      <c r="D16" s="202" t="s">
        <v>5</v>
      </c>
      <c r="E16" s="203" t="s">
        <v>6</v>
      </c>
      <c r="F16" s="36" t="s">
        <v>7</v>
      </c>
      <c r="G16" s="36" t="s">
        <v>8</v>
      </c>
      <c r="H16" s="204" t="s">
        <v>9</v>
      </c>
      <c r="I16" s="205" t="s">
        <v>10</v>
      </c>
      <c r="J16" s="206" t="s">
        <v>142</v>
      </c>
      <c r="K16" s="206" t="s">
        <v>143</v>
      </c>
      <c r="L16" s="206" t="s">
        <v>144</v>
      </c>
      <c r="M16" s="206" t="s">
        <v>143</v>
      </c>
      <c r="N16" s="207" t="s">
        <v>12</v>
      </c>
      <c r="O16" s="208" t="s">
        <v>13</v>
      </c>
      <c r="P16" s="209"/>
      <c r="Q16" s="209"/>
    </row>
    <row r="17" spans="1:19" s="224" customFormat="1" ht="15" customHeight="1" x14ac:dyDescent="0.25">
      <c r="A17" s="211">
        <v>1</v>
      </c>
      <c r="B17" s="212"/>
      <c r="C17" s="213" t="s">
        <v>115</v>
      </c>
      <c r="D17" s="214" t="s">
        <v>269</v>
      </c>
      <c r="E17" s="215" t="s">
        <v>270</v>
      </c>
      <c r="F17" s="216" t="s">
        <v>24</v>
      </c>
      <c r="G17" s="216" t="s">
        <v>25</v>
      </c>
      <c r="H17" s="217" t="s">
        <v>26</v>
      </c>
      <c r="I17" s="218"/>
      <c r="J17" s="219" t="s">
        <v>271</v>
      </c>
      <c r="K17" s="220"/>
      <c r="L17" s="219"/>
      <c r="M17" s="220"/>
      <c r="N17" s="221"/>
      <c r="O17" s="222" t="s">
        <v>272</v>
      </c>
      <c r="P17" s="223" t="s">
        <v>273</v>
      </c>
      <c r="Q17" s="223" t="s">
        <v>274</v>
      </c>
      <c r="R17" s="224">
        <v>3</v>
      </c>
      <c r="S17" s="224">
        <v>1</v>
      </c>
    </row>
    <row r="18" spans="1:19" s="224" customFormat="1" ht="15" customHeight="1" x14ac:dyDescent="0.25">
      <c r="A18" s="211">
        <v>2</v>
      </c>
      <c r="B18" s="212"/>
      <c r="C18" s="213" t="s">
        <v>275</v>
      </c>
      <c r="D18" s="214" t="s">
        <v>276</v>
      </c>
      <c r="E18" s="215" t="s">
        <v>277</v>
      </c>
      <c r="F18" s="216" t="s">
        <v>148</v>
      </c>
      <c r="G18" s="216" t="s">
        <v>149</v>
      </c>
      <c r="H18" s="217" t="s">
        <v>228</v>
      </c>
      <c r="I18" s="218"/>
      <c r="J18" s="219">
        <v>13.99</v>
      </c>
      <c r="K18" s="220">
        <v>0</v>
      </c>
      <c r="L18" s="219"/>
      <c r="M18" s="220"/>
      <c r="N18" s="221" t="str">
        <f t="shared" ref="N18:N23" si="1">IF(ISBLANK(J18),"",IF(J18&lt;=12.4,"KSM",IF(J18&lt;=13.04,"I A",IF(J18&lt;=13.84,"II A",IF(J18&lt;=14.94,"III A",IF(J18&lt;=15.94,"I JA",IF(J18&lt;=16.74,"II JA",IF(J18&lt;=17.44,"III JA"))))))))</f>
        <v>III A</v>
      </c>
      <c r="O18" s="222" t="s">
        <v>229</v>
      </c>
      <c r="P18" s="223" t="s">
        <v>278</v>
      </c>
      <c r="Q18" s="223" t="s">
        <v>279</v>
      </c>
      <c r="R18" s="224">
        <v>2</v>
      </c>
      <c r="S18" s="224">
        <v>2</v>
      </c>
    </row>
    <row r="19" spans="1:19" s="224" customFormat="1" ht="15" customHeight="1" x14ac:dyDescent="0.25">
      <c r="A19" s="211">
        <v>3</v>
      </c>
      <c r="B19" s="212"/>
      <c r="C19" s="213" t="s">
        <v>280</v>
      </c>
      <c r="D19" s="214" t="s">
        <v>281</v>
      </c>
      <c r="E19" s="215" t="s">
        <v>282</v>
      </c>
      <c r="F19" s="216" t="s">
        <v>283</v>
      </c>
      <c r="G19" s="216" t="s">
        <v>265</v>
      </c>
      <c r="H19" s="217"/>
      <c r="I19" s="218"/>
      <c r="J19" s="219">
        <v>13.17</v>
      </c>
      <c r="K19" s="220">
        <v>0</v>
      </c>
      <c r="L19" s="219"/>
      <c r="M19" s="220"/>
      <c r="N19" s="221" t="str">
        <f t="shared" si="1"/>
        <v>II A</v>
      </c>
      <c r="O19" s="222" t="s">
        <v>284</v>
      </c>
      <c r="P19" s="223" t="s">
        <v>285</v>
      </c>
      <c r="Q19" s="223" t="s">
        <v>286</v>
      </c>
      <c r="R19" s="224">
        <v>2</v>
      </c>
      <c r="S19" s="224">
        <v>3</v>
      </c>
    </row>
    <row r="20" spans="1:19" s="224" customFormat="1" ht="15" customHeight="1" x14ac:dyDescent="0.25">
      <c r="A20" s="211">
        <v>4</v>
      </c>
      <c r="B20" s="212"/>
      <c r="C20" s="213" t="s">
        <v>63</v>
      </c>
      <c r="D20" s="214" t="s">
        <v>287</v>
      </c>
      <c r="E20" s="215" t="s">
        <v>288</v>
      </c>
      <c r="F20" s="216" t="s">
        <v>289</v>
      </c>
      <c r="G20" s="216" t="s">
        <v>112</v>
      </c>
      <c r="H20" s="217" t="s">
        <v>290</v>
      </c>
      <c r="I20" s="218"/>
      <c r="J20" s="219">
        <v>13.23</v>
      </c>
      <c r="K20" s="220">
        <v>0</v>
      </c>
      <c r="L20" s="219"/>
      <c r="M20" s="220"/>
      <c r="N20" s="221" t="str">
        <f t="shared" si="1"/>
        <v>II A</v>
      </c>
      <c r="O20" s="222" t="s">
        <v>291</v>
      </c>
      <c r="P20" s="223" t="s">
        <v>292</v>
      </c>
      <c r="Q20" s="223" t="s">
        <v>293</v>
      </c>
      <c r="R20" s="224">
        <v>2</v>
      </c>
      <c r="S20" s="224">
        <v>4</v>
      </c>
    </row>
    <row r="21" spans="1:19" s="224" customFormat="1" ht="15" customHeight="1" x14ac:dyDescent="0.25">
      <c r="A21" s="211">
        <v>5</v>
      </c>
      <c r="B21" s="212"/>
      <c r="C21" s="213" t="s">
        <v>294</v>
      </c>
      <c r="D21" s="214" t="s">
        <v>295</v>
      </c>
      <c r="E21" s="215" t="s">
        <v>296</v>
      </c>
      <c r="F21" s="216" t="s">
        <v>297</v>
      </c>
      <c r="G21" s="216" t="s">
        <v>298</v>
      </c>
      <c r="H21" s="217"/>
      <c r="I21" s="218"/>
      <c r="J21" s="219">
        <v>14.58</v>
      </c>
      <c r="K21" s="220">
        <v>0</v>
      </c>
      <c r="L21" s="219"/>
      <c r="M21" s="220"/>
      <c r="N21" s="221" t="str">
        <f t="shared" si="1"/>
        <v>III A</v>
      </c>
      <c r="O21" s="222" t="s">
        <v>299</v>
      </c>
      <c r="P21" s="223" t="s">
        <v>107</v>
      </c>
      <c r="Q21" s="223" t="s">
        <v>182</v>
      </c>
      <c r="R21" s="224">
        <v>2</v>
      </c>
      <c r="S21" s="224">
        <v>5</v>
      </c>
    </row>
    <row r="22" spans="1:19" s="224" customFormat="1" ht="15" customHeight="1" x14ac:dyDescent="0.25">
      <c r="A22" s="211">
        <v>6</v>
      </c>
      <c r="B22" s="212"/>
      <c r="C22" s="213" t="s">
        <v>300</v>
      </c>
      <c r="D22" s="214" t="s">
        <v>301</v>
      </c>
      <c r="E22" s="215" t="s">
        <v>302</v>
      </c>
      <c r="F22" s="216" t="s">
        <v>45</v>
      </c>
      <c r="G22" s="216" t="s">
        <v>46</v>
      </c>
      <c r="H22" s="217"/>
      <c r="I22" s="218"/>
      <c r="J22" s="219">
        <v>15.22</v>
      </c>
      <c r="K22" s="220">
        <v>0</v>
      </c>
      <c r="L22" s="219"/>
      <c r="M22" s="220"/>
      <c r="N22" s="221" t="str">
        <f t="shared" si="1"/>
        <v>I JA</v>
      </c>
      <c r="O22" s="222" t="s">
        <v>303</v>
      </c>
      <c r="P22" s="223" t="s">
        <v>107</v>
      </c>
      <c r="Q22" s="223" t="s">
        <v>107</v>
      </c>
      <c r="R22" s="224">
        <v>2</v>
      </c>
      <c r="S22" s="224">
        <v>6</v>
      </c>
    </row>
    <row r="23" spans="1:19" ht="9.75" customHeight="1" x14ac:dyDescent="0.2">
      <c r="N23" s="190" t="str">
        <f t="shared" si="1"/>
        <v/>
      </c>
      <c r="R23" s="224"/>
    </row>
    <row r="24" spans="1:19" ht="13.8" thickBot="1" x14ac:dyDescent="0.25">
      <c r="C24" s="112">
        <v>3</v>
      </c>
      <c r="D24" s="112" t="s">
        <v>238</v>
      </c>
      <c r="E24" s="182"/>
      <c r="F24" s="199"/>
      <c r="G24" s="199"/>
      <c r="N24" s="196"/>
    </row>
    <row r="25" spans="1:19" s="210" customFormat="1" ht="14.25" customHeight="1" thickBot="1" x14ac:dyDescent="0.3">
      <c r="A25" s="118" t="s">
        <v>141</v>
      </c>
      <c r="B25" s="200" t="s">
        <v>3</v>
      </c>
      <c r="C25" s="201" t="s">
        <v>4</v>
      </c>
      <c r="D25" s="202" t="s">
        <v>5</v>
      </c>
      <c r="E25" s="203" t="s">
        <v>6</v>
      </c>
      <c r="F25" s="36" t="s">
        <v>7</v>
      </c>
      <c r="G25" s="36" t="s">
        <v>8</v>
      </c>
      <c r="H25" s="204" t="s">
        <v>9</v>
      </c>
      <c r="I25" s="205" t="s">
        <v>10</v>
      </c>
      <c r="J25" s="206" t="s">
        <v>142</v>
      </c>
      <c r="K25" s="206" t="s">
        <v>143</v>
      </c>
      <c r="L25" s="206" t="s">
        <v>144</v>
      </c>
      <c r="M25" s="206" t="s">
        <v>143</v>
      </c>
      <c r="N25" s="207" t="s">
        <v>12</v>
      </c>
      <c r="O25" s="208" t="s">
        <v>13</v>
      </c>
      <c r="P25" s="209"/>
      <c r="Q25" s="209"/>
    </row>
    <row r="26" spans="1:19" s="224" customFormat="1" ht="15" customHeight="1" x14ac:dyDescent="0.25">
      <c r="A26" s="211">
        <v>1</v>
      </c>
      <c r="B26" s="212"/>
      <c r="C26" s="213" t="s">
        <v>304</v>
      </c>
      <c r="D26" s="214" t="s">
        <v>305</v>
      </c>
      <c r="E26" s="215" t="s">
        <v>306</v>
      </c>
      <c r="F26" s="216" t="s">
        <v>31</v>
      </c>
      <c r="G26" s="216" t="s">
        <v>32</v>
      </c>
      <c r="H26" s="217" t="s">
        <v>33</v>
      </c>
      <c r="I26" s="218"/>
      <c r="J26" s="219">
        <v>14.62</v>
      </c>
      <c r="K26" s="220">
        <v>0</v>
      </c>
      <c r="L26" s="219"/>
      <c r="M26" s="220"/>
      <c r="N26" s="221" t="str">
        <f t="shared" ref="N26:N32" si="2">IF(ISBLANK(J26),"",IF(J26&lt;=12.4,"KSM",IF(J26&lt;=13.04,"I A",IF(J26&lt;=13.84,"II A",IF(J26&lt;=14.94,"III A",IF(J26&lt;=15.94,"I JA",IF(J26&lt;=16.74,"II JA",IF(J26&lt;=17.44,"III JA"))))))))</f>
        <v>III A</v>
      </c>
      <c r="O26" s="222" t="s">
        <v>307</v>
      </c>
      <c r="P26" s="223" t="s">
        <v>308</v>
      </c>
      <c r="Q26" s="223" t="s">
        <v>309</v>
      </c>
      <c r="R26" s="224">
        <v>2</v>
      </c>
      <c r="S26" s="224">
        <v>1</v>
      </c>
    </row>
    <row r="27" spans="1:19" s="224" customFormat="1" ht="15" customHeight="1" x14ac:dyDescent="0.25">
      <c r="A27" s="211">
        <v>2</v>
      </c>
      <c r="B27" s="212"/>
      <c r="C27" s="213" t="s">
        <v>310</v>
      </c>
      <c r="D27" s="214" t="s">
        <v>311</v>
      </c>
      <c r="E27" s="215" t="s">
        <v>312</v>
      </c>
      <c r="F27" s="216" t="s">
        <v>24</v>
      </c>
      <c r="G27" s="216" t="s">
        <v>25</v>
      </c>
      <c r="H27" s="217" t="s">
        <v>26</v>
      </c>
      <c r="I27" s="218"/>
      <c r="J27" s="219">
        <v>13.55</v>
      </c>
      <c r="K27" s="220">
        <v>0</v>
      </c>
      <c r="L27" s="219"/>
      <c r="M27" s="220"/>
      <c r="N27" s="221" t="str">
        <f t="shared" si="2"/>
        <v>II A</v>
      </c>
      <c r="O27" s="222" t="s">
        <v>313</v>
      </c>
      <c r="P27" s="223" t="s">
        <v>314</v>
      </c>
      <c r="Q27" s="223" t="s">
        <v>315</v>
      </c>
      <c r="R27" s="224">
        <v>3</v>
      </c>
      <c r="S27" s="224">
        <v>2</v>
      </c>
    </row>
    <row r="28" spans="1:19" s="224" customFormat="1" ht="15" customHeight="1" x14ac:dyDescent="0.25">
      <c r="A28" s="211">
        <v>3</v>
      </c>
      <c r="B28" s="212"/>
      <c r="C28" s="213" t="s">
        <v>275</v>
      </c>
      <c r="D28" s="214" t="s">
        <v>259</v>
      </c>
      <c r="E28" s="215" t="s">
        <v>316</v>
      </c>
      <c r="F28" s="216" t="s">
        <v>283</v>
      </c>
      <c r="G28" s="216" t="s">
        <v>265</v>
      </c>
      <c r="H28" s="217"/>
      <c r="I28" s="218"/>
      <c r="J28" s="219">
        <v>13.02</v>
      </c>
      <c r="K28" s="220">
        <v>0</v>
      </c>
      <c r="L28" s="219"/>
      <c r="M28" s="220"/>
      <c r="N28" s="221" t="str">
        <f t="shared" si="2"/>
        <v>I A</v>
      </c>
      <c r="O28" s="222" t="s">
        <v>266</v>
      </c>
      <c r="P28" s="223" t="s">
        <v>317</v>
      </c>
      <c r="Q28" s="223" t="s">
        <v>318</v>
      </c>
      <c r="R28" s="224">
        <v>3</v>
      </c>
      <c r="S28" s="224">
        <v>3</v>
      </c>
    </row>
    <row r="29" spans="1:19" s="224" customFormat="1" ht="15" customHeight="1" x14ac:dyDescent="0.25">
      <c r="A29" s="211">
        <v>4</v>
      </c>
      <c r="B29" s="212"/>
      <c r="C29" s="213" t="s">
        <v>319</v>
      </c>
      <c r="D29" s="214" t="s">
        <v>320</v>
      </c>
      <c r="E29" s="215" t="s">
        <v>80</v>
      </c>
      <c r="F29" s="216" t="s">
        <v>38</v>
      </c>
      <c r="G29" s="216" t="s">
        <v>39</v>
      </c>
      <c r="H29" s="217" t="s">
        <v>209</v>
      </c>
      <c r="I29" s="218"/>
      <c r="J29" s="219">
        <v>13.15</v>
      </c>
      <c r="K29" s="220">
        <v>0</v>
      </c>
      <c r="L29" s="219"/>
      <c r="M29" s="220"/>
      <c r="N29" s="221" t="str">
        <f t="shared" si="2"/>
        <v>II A</v>
      </c>
      <c r="O29" s="222" t="s">
        <v>210</v>
      </c>
      <c r="P29" s="223" t="s">
        <v>321</v>
      </c>
      <c r="Q29" s="223" t="s">
        <v>322</v>
      </c>
      <c r="R29" s="224">
        <v>4</v>
      </c>
      <c r="S29" s="224">
        <v>4</v>
      </c>
    </row>
    <row r="30" spans="1:19" s="224" customFormat="1" ht="15" customHeight="1" x14ac:dyDescent="0.25">
      <c r="A30" s="211">
        <v>5</v>
      </c>
      <c r="B30" s="212"/>
      <c r="C30" s="213" t="s">
        <v>63</v>
      </c>
      <c r="D30" s="214" t="s">
        <v>323</v>
      </c>
      <c r="E30" s="215" t="s">
        <v>324</v>
      </c>
      <c r="F30" s="216" t="s">
        <v>45</v>
      </c>
      <c r="G30" s="216" t="s">
        <v>46</v>
      </c>
      <c r="H30" s="217"/>
      <c r="I30" s="218"/>
      <c r="J30" s="219">
        <v>14.4</v>
      </c>
      <c r="K30" s="220">
        <v>0</v>
      </c>
      <c r="L30" s="219"/>
      <c r="M30" s="220"/>
      <c r="N30" s="221" t="str">
        <f t="shared" si="2"/>
        <v>III A</v>
      </c>
      <c r="O30" s="222" t="s">
        <v>303</v>
      </c>
      <c r="P30" s="223" t="s">
        <v>107</v>
      </c>
      <c r="Q30" s="223" t="s">
        <v>325</v>
      </c>
      <c r="R30" s="224">
        <v>3</v>
      </c>
      <c r="S30" s="224">
        <v>5</v>
      </c>
    </row>
    <row r="31" spans="1:19" s="224" customFormat="1" ht="15" customHeight="1" x14ac:dyDescent="0.25">
      <c r="A31" s="211">
        <v>6</v>
      </c>
      <c r="B31" s="212"/>
      <c r="C31" s="213" t="s">
        <v>326</v>
      </c>
      <c r="D31" s="214" t="s">
        <v>327</v>
      </c>
      <c r="E31" s="215" t="s">
        <v>328</v>
      </c>
      <c r="F31" s="216" t="s">
        <v>329</v>
      </c>
      <c r="G31" s="216"/>
      <c r="H31" s="217"/>
      <c r="I31" s="218" t="s">
        <v>19</v>
      </c>
      <c r="J31" s="219">
        <v>13.62</v>
      </c>
      <c r="K31" s="220">
        <v>0</v>
      </c>
      <c r="L31" s="219"/>
      <c r="M31" s="220"/>
      <c r="N31" s="221" t="str">
        <f t="shared" si="2"/>
        <v>II A</v>
      </c>
      <c r="O31" s="222" t="s">
        <v>330</v>
      </c>
      <c r="P31" s="223" t="s">
        <v>107</v>
      </c>
      <c r="Q31" s="223" t="s">
        <v>107</v>
      </c>
      <c r="R31" s="224">
        <v>3</v>
      </c>
      <c r="S31" s="224">
        <v>6</v>
      </c>
    </row>
    <row r="32" spans="1:19" ht="9.75" customHeight="1" x14ac:dyDescent="0.2">
      <c r="N32" s="190" t="str">
        <f t="shared" si="2"/>
        <v/>
      </c>
      <c r="R32" s="224"/>
    </row>
    <row r="33" spans="1:19" ht="13.8" thickBot="1" x14ac:dyDescent="0.25">
      <c r="C33" s="112">
        <v>4</v>
      </c>
      <c r="D33" s="112" t="s">
        <v>238</v>
      </c>
      <c r="E33" s="182"/>
      <c r="F33" s="199"/>
      <c r="G33" s="199"/>
      <c r="N33" s="196"/>
    </row>
    <row r="34" spans="1:19" s="210" customFormat="1" ht="14.25" customHeight="1" thickBot="1" x14ac:dyDescent="0.3">
      <c r="A34" s="118" t="s">
        <v>141</v>
      </c>
      <c r="B34" s="200" t="s">
        <v>3</v>
      </c>
      <c r="C34" s="201" t="s">
        <v>4</v>
      </c>
      <c r="D34" s="202" t="s">
        <v>5</v>
      </c>
      <c r="E34" s="203" t="s">
        <v>6</v>
      </c>
      <c r="F34" s="36" t="s">
        <v>7</v>
      </c>
      <c r="G34" s="36" t="s">
        <v>8</v>
      </c>
      <c r="H34" s="204" t="s">
        <v>9</v>
      </c>
      <c r="I34" s="205" t="s">
        <v>10</v>
      </c>
      <c r="J34" s="206" t="s">
        <v>142</v>
      </c>
      <c r="K34" s="206" t="s">
        <v>143</v>
      </c>
      <c r="L34" s="206" t="s">
        <v>144</v>
      </c>
      <c r="M34" s="206" t="s">
        <v>143</v>
      </c>
      <c r="N34" s="207" t="s">
        <v>12</v>
      </c>
      <c r="O34" s="208" t="s">
        <v>13</v>
      </c>
      <c r="P34" s="209"/>
      <c r="Q34" s="209"/>
    </row>
    <row r="35" spans="1:19" s="224" customFormat="1" ht="15.75" customHeight="1" x14ac:dyDescent="0.25">
      <c r="A35" s="211">
        <v>1</v>
      </c>
      <c r="B35" s="212"/>
      <c r="C35" s="213" t="s">
        <v>331</v>
      </c>
      <c r="D35" s="214" t="s">
        <v>332</v>
      </c>
      <c r="E35" s="215" t="s">
        <v>333</v>
      </c>
      <c r="F35" s="216" t="s">
        <v>334</v>
      </c>
      <c r="G35" s="216" t="s">
        <v>67</v>
      </c>
      <c r="H35" s="217" t="s">
        <v>68</v>
      </c>
      <c r="I35" s="218"/>
      <c r="J35" s="219">
        <v>15.31</v>
      </c>
      <c r="K35" s="220">
        <v>0.7</v>
      </c>
      <c r="L35" s="219"/>
      <c r="M35" s="220"/>
      <c r="N35" s="221" t="str">
        <f t="shared" ref="N35:N41" si="3">IF(ISBLANK(J35),"",IF(J35&lt;=12.4,"KSM",IF(J35&lt;=13.04,"I A",IF(J35&lt;=13.84,"II A",IF(J35&lt;=14.94,"III A",IF(J35&lt;=15.94,"I JA",IF(J35&lt;=16.74,"II JA",IF(J35&lt;=17.44,"III JA"))))))))</f>
        <v>I JA</v>
      </c>
      <c r="O35" s="222" t="s">
        <v>69</v>
      </c>
      <c r="P35" s="223" t="s">
        <v>107</v>
      </c>
      <c r="Q35" s="223" t="s">
        <v>335</v>
      </c>
      <c r="R35" s="224">
        <v>4</v>
      </c>
      <c r="S35" s="224">
        <v>1</v>
      </c>
    </row>
    <row r="36" spans="1:19" s="224" customFormat="1" ht="15.75" customHeight="1" x14ac:dyDescent="0.25">
      <c r="A36" s="211">
        <v>2</v>
      </c>
      <c r="B36" s="212"/>
      <c r="C36" s="213" t="s">
        <v>336</v>
      </c>
      <c r="D36" s="214" t="s">
        <v>337</v>
      </c>
      <c r="E36" s="215" t="s">
        <v>338</v>
      </c>
      <c r="F36" s="216" t="s">
        <v>166</v>
      </c>
      <c r="G36" s="216" t="s">
        <v>167</v>
      </c>
      <c r="H36" s="217"/>
      <c r="I36" s="218"/>
      <c r="J36" s="219">
        <v>13.91</v>
      </c>
      <c r="K36" s="220">
        <v>0.7</v>
      </c>
      <c r="L36" s="219"/>
      <c r="M36" s="220"/>
      <c r="N36" s="221" t="str">
        <f t="shared" si="3"/>
        <v>III A</v>
      </c>
      <c r="O36" s="222" t="s">
        <v>222</v>
      </c>
      <c r="P36" s="223" t="s">
        <v>107</v>
      </c>
      <c r="Q36" s="223" t="s">
        <v>339</v>
      </c>
      <c r="R36" s="224">
        <v>4</v>
      </c>
      <c r="S36" s="224">
        <v>2</v>
      </c>
    </row>
    <row r="37" spans="1:19" s="224" customFormat="1" ht="15.75" customHeight="1" x14ac:dyDescent="0.25">
      <c r="A37" s="211">
        <v>3</v>
      </c>
      <c r="B37" s="212"/>
      <c r="C37" s="213" t="s">
        <v>340</v>
      </c>
      <c r="D37" s="214" t="s">
        <v>341</v>
      </c>
      <c r="E37" s="215" t="s">
        <v>342</v>
      </c>
      <c r="F37" s="216" t="s">
        <v>38</v>
      </c>
      <c r="G37" s="216" t="s">
        <v>39</v>
      </c>
      <c r="H37" s="217"/>
      <c r="I37" s="218"/>
      <c r="J37" s="219">
        <v>12.9</v>
      </c>
      <c r="K37" s="220">
        <v>0.7</v>
      </c>
      <c r="L37" s="219"/>
      <c r="M37" s="220"/>
      <c r="N37" s="221" t="str">
        <f t="shared" si="3"/>
        <v>I A</v>
      </c>
      <c r="O37" s="222" t="s">
        <v>343</v>
      </c>
      <c r="P37" s="223" t="s">
        <v>344</v>
      </c>
      <c r="Q37" s="223" t="s">
        <v>248</v>
      </c>
      <c r="R37" s="224">
        <v>4</v>
      </c>
      <c r="S37" s="224">
        <v>3</v>
      </c>
    </row>
    <row r="38" spans="1:19" s="224" customFormat="1" ht="15.75" customHeight="1" x14ac:dyDescent="0.25">
      <c r="A38" s="211">
        <v>4</v>
      </c>
      <c r="B38" s="212"/>
      <c r="C38" s="213" t="s">
        <v>345</v>
      </c>
      <c r="D38" s="214" t="s">
        <v>346</v>
      </c>
      <c r="E38" s="215" t="s">
        <v>347</v>
      </c>
      <c r="F38" s="216" t="s">
        <v>283</v>
      </c>
      <c r="G38" s="216" t="s">
        <v>265</v>
      </c>
      <c r="H38" s="217" t="s">
        <v>348</v>
      </c>
      <c r="I38" s="218"/>
      <c r="J38" s="219">
        <v>13.16</v>
      </c>
      <c r="K38" s="220">
        <v>0.7</v>
      </c>
      <c r="L38" s="219"/>
      <c r="M38" s="220"/>
      <c r="N38" s="221" t="str">
        <f t="shared" si="3"/>
        <v>II A</v>
      </c>
      <c r="O38" s="222" t="s">
        <v>349</v>
      </c>
      <c r="P38" s="223" t="s">
        <v>350</v>
      </c>
      <c r="Q38" s="223" t="s">
        <v>286</v>
      </c>
      <c r="R38" s="224">
        <v>3</v>
      </c>
      <c r="S38" s="224">
        <v>4</v>
      </c>
    </row>
    <row r="39" spans="1:19" s="224" customFormat="1" ht="15.75" customHeight="1" x14ac:dyDescent="0.25">
      <c r="A39" s="211">
        <v>5</v>
      </c>
      <c r="B39" s="212"/>
      <c r="C39" s="213" t="s">
        <v>351</v>
      </c>
      <c r="D39" s="214" t="s">
        <v>352</v>
      </c>
      <c r="E39" s="215" t="s">
        <v>353</v>
      </c>
      <c r="F39" s="216" t="s">
        <v>148</v>
      </c>
      <c r="G39" s="216" t="s">
        <v>149</v>
      </c>
      <c r="H39" s="217" t="s">
        <v>228</v>
      </c>
      <c r="I39" s="218"/>
      <c r="J39" s="219">
        <v>14.1</v>
      </c>
      <c r="K39" s="220">
        <v>0.7</v>
      </c>
      <c r="L39" s="219"/>
      <c r="M39" s="220"/>
      <c r="N39" s="221" t="str">
        <f t="shared" si="3"/>
        <v>III A</v>
      </c>
      <c r="O39" s="222" t="s">
        <v>229</v>
      </c>
      <c r="P39" s="223" t="s">
        <v>354</v>
      </c>
      <c r="Q39" s="223" t="s">
        <v>355</v>
      </c>
      <c r="R39" s="224">
        <v>4</v>
      </c>
      <c r="S39" s="224">
        <v>5</v>
      </c>
    </row>
    <row r="40" spans="1:19" s="224" customFormat="1" ht="15.75" customHeight="1" x14ac:dyDescent="0.25">
      <c r="A40" s="211">
        <v>6</v>
      </c>
      <c r="B40" s="212"/>
      <c r="C40" s="213" t="s">
        <v>356</v>
      </c>
      <c r="D40" s="214" t="s">
        <v>357</v>
      </c>
      <c r="E40" s="215" t="s">
        <v>358</v>
      </c>
      <c r="F40" s="216" t="s">
        <v>334</v>
      </c>
      <c r="G40" s="216" t="s">
        <v>67</v>
      </c>
      <c r="H40" s="217" t="s">
        <v>68</v>
      </c>
      <c r="I40" s="218"/>
      <c r="J40" s="219">
        <v>16.48</v>
      </c>
      <c r="K40" s="220">
        <v>0.7</v>
      </c>
      <c r="L40" s="219"/>
      <c r="M40" s="220"/>
      <c r="N40" s="221" t="str">
        <f t="shared" si="3"/>
        <v>II JA</v>
      </c>
      <c r="O40" s="222" t="s">
        <v>359</v>
      </c>
      <c r="P40" s="223" t="s">
        <v>107</v>
      </c>
      <c r="Q40" s="223" t="s">
        <v>107</v>
      </c>
      <c r="R40" s="224">
        <v>4</v>
      </c>
      <c r="S40" s="224">
        <v>6</v>
      </c>
    </row>
    <row r="41" spans="1:19" ht="9.75" customHeight="1" x14ac:dyDescent="0.2">
      <c r="N41" s="190" t="str">
        <f t="shared" si="3"/>
        <v/>
      </c>
      <c r="R41" s="224"/>
    </row>
    <row r="42" spans="1:19" ht="9.75" customHeight="1" x14ac:dyDescent="0.2">
      <c r="N42" s="190"/>
      <c r="R42" s="224"/>
    </row>
    <row r="43" spans="1:19" ht="9.75" customHeight="1" x14ac:dyDescent="0.2">
      <c r="N43" s="190"/>
      <c r="R43" s="224"/>
    </row>
    <row r="44" spans="1:19" ht="13.8" thickBot="1" x14ac:dyDescent="0.25">
      <c r="C44" s="112">
        <v>5</v>
      </c>
      <c r="D44" s="112" t="s">
        <v>238</v>
      </c>
      <c r="E44" s="182"/>
      <c r="F44" s="199"/>
      <c r="G44" s="199"/>
      <c r="N44" s="196"/>
    </row>
    <row r="45" spans="1:19" s="210" customFormat="1" ht="14.25" customHeight="1" thickBot="1" x14ac:dyDescent="0.3">
      <c r="A45" s="118" t="s">
        <v>141</v>
      </c>
      <c r="B45" s="200" t="s">
        <v>3</v>
      </c>
      <c r="C45" s="201" t="s">
        <v>4</v>
      </c>
      <c r="D45" s="202" t="s">
        <v>5</v>
      </c>
      <c r="E45" s="203" t="s">
        <v>6</v>
      </c>
      <c r="F45" s="36" t="s">
        <v>7</v>
      </c>
      <c r="G45" s="36" t="s">
        <v>8</v>
      </c>
      <c r="H45" s="204" t="s">
        <v>9</v>
      </c>
      <c r="I45" s="205" t="s">
        <v>10</v>
      </c>
      <c r="J45" s="206" t="s">
        <v>142</v>
      </c>
      <c r="K45" s="206" t="s">
        <v>143</v>
      </c>
      <c r="L45" s="206" t="s">
        <v>144</v>
      </c>
      <c r="M45" s="206" t="s">
        <v>143</v>
      </c>
      <c r="N45" s="207" t="s">
        <v>12</v>
      </c>
      <c r="O45" s="208" t="s">
        <v>13</v>
      </c>
      <c r="P45" s="209"/>
      <c r="Q45" s="209"/>
    </row>
    <row r="46" spans="1:19" s="224" customFormat="1" ht="15" customHeight="1" x14ac:dyDescent="0.25">
      <c r="A46" s="211">
        <v>1</v>
      </c>
      <c r="B46" s="212"/>
      <c r="C46" s="213" t="s">
        <v>360</v>
      </c>
      <c r="D46" s="214" t="s">
        <v>361</v>
      </c>
      <c r="E46" s="215" t="s">
        <v>362</v>
      </c>
      <c r="F46" s="216" t="s">
        <v>363</v>
      </c>
      <c r="G46" s="216" t="s">
        <v>364</v>
      </c>
      <c r="H46" s="217" t="s">
        <v>365</v>
      </c>
      <c r="I46" s="218" t="s">
        <v>19</v>
      </c>
      <c r="J46" s="219">
        <v>15.24</v>
      </c>
      <c r="K46" s="220">
        <v>0.9</v>
      </c>
      <c r="L46" s="219"/>
      <c r="M46" s="220"/>
      <c r="N46" s="221" t="str">
        <f t="shared" ref="N46:N52" si="4">IF(ISBLANK(J46),"",IF(J46&lt;=12.4,"KSM",IF(J46&lt;=13.04,"I A",IF(J46&lt;=13.84,"II A",IF(J46&lt;=14.94,"III A",IF(J46&lt;=15.94,"I JA",IF(J46&lt;=16.74,"II JA",IF(J46&lt;=17.44,"III JA"))))))))</f>
        <v>I JA</v>
      </c>
      <c r="O46" s="222" t="s">
        <v>366</v>
      </c>
      <c r="P46" s="223" t="s">
        <v>107</v>
      </c>
      <c r="Q46" s="223" t="s">
        <v>309</v>
      </c>
      <c r="R46" s="224">
        <v>5</v>
      </c>
      <c r="S46" s="224">
        <v>1</v>
      </c>
    </row>
    <row r="47" spans="1:19" s="224" customFormat="1" ht="15" customHeight="1" x14ac:dyDescent="0.25">
      <c r="A47" s="211">
        <v>2</v>
      </c>
      <c r="B47" s="212"/>
      <c r="C47" s="213" t="s">
        <v>367</v>
      </c>
      <c r="D47" s="214" t="s">
        <v>368</v>
      </c>
      <c r="E47" s="215" t="s">
        <v>369</v>
      </c>
      <c r="F47" s="216" t="s">
        <v>334</v>
      </c>
      <c r="G47" s="216" t="s">
        <v>67</v>
      </c>
      <c r="H47" s="217" t="s">
        <v>68</v>
      </c>
      <c r="I47" s="218"/>
      <c r="J47" s="219">
        <v>13.35</v>
      </c>
      <c r="K47" s="220">
        <v>0.9</v>
      </c>
      <c r="L47" s="219"/>
      <c r="M47" s="220"/>
      <c r="N47" s="221" t="str">
        <f t="shared" si="4"/>
        <v>II A</v>
      </c>
      <c r="O47" s="222" t="s">
        <v>69</v>
      </c>
      <c r="P47" s="223" t="s">
        <v>314</v>
      </c>
      <c r="Q47" s="223" t="s">
        <v>370</v>
      </c>
      <c r="R47" s="224">
        <v>5</v>
      </c>
      <c r="S47" s="224">
        <v>2</v>
      </c>
    </row>
    <row r="48" spans="1:19" s="224" customFormat="1" ht="15" customHeight="1" x14ac:dyDescent="0.25">
      <c r="A48" s="211">
        <v>3</v>
      </c>
      <c r="B48" s="212"/>
      <c r="C48" s="213" t="s">
        <v>371</v>
      </c>
      <c r="D48" s="214" t="s">
        <v>372</v>
      </c>
      <c r="E48" s="215" t="s">
        <v>373</v>
      </c>
      <c r="F48" s="216" t="s">
        <v>111</v>
      </c>
      <c r="G48" s="216" t="s">
        <v>112</v>
      </c>
      <c r="H48" s="217" t="s">
        <v>290</v>
      </c>
      <c r="I48" s="218"/>
      <c r="J48" s="219">
        <v>12.58</v>
      </c>
      <c r="K48" s="220">
        <v>0.9</v>
      </c>
      <c r="L48" s="219"/>
      <c r="M48" s="220"/>
      <c r="N48" s="221" t="str">
        <f t="shared" si="4"/>
        <v>I A</v>
      </c>
      <c r="O48" s="222" t="s">
        <v>291</v>
      </c>
      <c r="P48" s="223" t="s">
        <v>374</v>
      </c>
      <c r="Q48" s="223" t="s">
        <v>375</v>
      </c>
      <c r="R48" s="224">
        <v>5</v>
      </c>
      <c r="S48" s="224">
        <v>3</v>
      </c>
    </row>
    <row r="49" spans="1:19" s="224" customFormat="1" ht="15" customHeight="1" x14ac:dyDescent="0.25">
      <c r="A49" s="211">
        <v>4</v>
      </c>
      <c r="B49" s="212"/>
      <c r="C49" s="213" t="s">
        <v>376</v>
      </c>
      <c r="D49" s="214" t="s">
        <v>377</v>
      </c>
      <c r="E49" s="215" t="s">
        <v>378</v>
      </c>
      <c r="F49" s="216" t="s">
        <v>379</v>
      </c>
      <c r="G49" s="216" t="s">
        <v>380</v>
      </c>
      <c r="H49" s="217" t="s">
        <v>381</v>
      </c>
      <c r="I49" s="218"/>
      <c r="J49" s="219">
        <v>13.26</v>
      </c>
      <c r="K49" s="220">
        <v>0.9</v>
      </c>
      <c r="L49" s="219"/>
      <c r="M49" s="220"/>
      <c r="N49" s="221" t="str">
        <f t="shared" si="4"/>
        <v>II A</v>
      </c>
      <c r="O49" s="222" t="s">
        <v>382</v>
      </c>
      <c r="P49" s="223" t="s">
        <v>321</v>
      </c>
      <c r="Q49" s="223" t="s">
        <v>383</v>
      </c>
      <c r="R49" s="224">
        <v>5</v>
      </c>
      <c r="S49" s="224">
        <v>4</v>
      </c>
    </row>
    <row r="50" spans="1:19" s="224" customFormat="1" ht="15" customHeight="1" x14ac:dyDescent="0.25">
      <c r="A50" s="211">
        <v>5</v>
      </c>
      <c r="B50" s="212"/>
      <c r="C50" s="213" t="s">
        <v>384</v>
      </c>
      <c r="D50" s="214" t="s">
        <v>385</v>
      </c>
      <c r="E50" s="215" t="s">
        <v>386</v>
      </c>
      <c r="F50" s="216" t="s">
        <v>264</v>
      </c>
      <c r="G50" s="216" t="s">
        <v>265</v>
      </c>
      <c r="H50" s="217" t="s">
        <v>387</v>
      </c>
      <c r="I50" s="218"/>
      <c r="J50" s="219">
        <v>13.55</v>
      </c>
      <c r="K50" s="220">
        <v>0.9</v>
      </c>
      <c r="L50" s="219"/>
      <c r="M50" s="220"/>
      <c r="N50" s="221" t="str">
        <f t="shared" si="4"/>
        <v>II A</v>
      </c>
      <c r="O50" s="222" t="s">
        <v>388</v>
      </c>
      <c r="P50" s="223" t="s">
        <v>389</v>
      </c>
      <c r="Q50" s="223" t="s">
        <v>390</v>
      </c>
      <c r="R50" s="224">
        <v>7</v>
      </c>
      <c r="S50" s="224">
        <v>5</v>
      </c>
    </row>
    <row r="51" spans="1:19" s="224" customFormat="1" ht="15" customHeight="1" x14ac:dyDescent="0.25">
      <c r="A51" s="211">
        <v>6</v>
      </c>
      <c r="B51" s="212"/>
      <c r="C51" s="213" t="s">
        <v>360</v>
      </c>
      <c r="D51" s="214" t="s">
        <v>391</v>
      </c>
      <c r="E51" s="215" t="s">
        <v>392</v>
      </c>
      <c r="F51" s="216" t="s">
        <v>393</v>
      </c>
      <c r="G51" s="216" t="s">
        <v>394</v>
      </c>
      <c r="H51" s="217" t="s">
        <v>395</v>
      </c>
      <c r="I51" s="218"/>
      <c r="J51" s="219">
        <v>15.3</v>
      </c>
      <c r="K51" s="220">
        <v>0.9</v>
      </c>
      <c r="L51" s="219"/>
      <c r="M51" s="220"/>
      <c r="N51" s="221" t="str">
        <f t="shared" si="4"/>
        <v>I JA</v>
      </c>
      <c r="O51" s="222" t="s">
        <v>396</v>
      </c>
      <c r="P51" s="223" t="s">
        <v>107</v>
      </c>
      <c r="Q51" s="223" t="s">
        <v>172</v>
      </c>
      <c r="R51" s="224">
        <v>6</v>
      </c>
      <c r="S51" s="224">
        <v>1</v>
      </c>
    </row>
    <row r="52" spans="1:19" ht="9.75" customHeight="1" x14ac:dyDescent="0.2">
      <c r="N52" s="190" t="str">
        <f t="shared" si="4"/>
        <v/>
      </c>
      <c r="R52" s="224"/>
    </row>
    <row r="53" spans="1:19" ht="13.8" thickBot="1" x14ac:dyDescent="0.25">
      <c r="C53" s="112">
        <v>6</v>
      </c>
      <c r="D53" s="112" t="s">
        <v>238</v>
      </c>
      <c r="E53" s="182"/>
      <c r="F53" s="199"/>
      <c r="G53" s="199"/>
      <c r="N53" s="196"/>
    </row>
    <row r="54" spans="1:19" s="210" customFormat="1" ht="14.25" customHeight="1" thickBot="1" x14ac:dyDescent="0.3">
      <c r="A54" s="118" t="s">
        <v>141</v>
      </c>
      <c r="B54" s="200" t="s">
        <v>3</v>
      </c>
      <c r="C54" s="201" t="s">
        <v>4</v>
      </c>
      <c r="D54" s="202" t="s">
        <v>5</v>
      </c>
      <c r="E54" s="203" t="s">
        <v>6</v>
      </c>
      <c r="F54" s="36" t="s">
        <v>7</v>
      </c>
      <c r="G54" s="36" t="s">
        <v>8</v>
      </c>
      <c r="H54" s="204" t="s">
        <v>9</v>
      </c>
      <c r="I54" s="205" t="s">
        <v>10</v>
      </c>
      <c r="J54" s="206" t="s">
        <v>142</v>
      </c>
      <c r="K54" s="206" t="s">
        <v>143</v>
      </c>
      <c r="L54" s="206" t="s">
        <v>144</v>
      </c>
      <c r="M54" s="206" t="s">
        <v>143</v>
      </c>
      <c r="N54" s="207" t="s">
        <v>12</v>
      </c>
      <c r="O54" s="208" t="s">
        <v>13</v>
      </c>
      <c r="P54" s="209"/>
      <c r="Q54" s="209"/>
    </row>
    <row r="55" spans="1:19" s="224" customFormat="1" ht="15" customHeight="1" x14ac:dyDescent="0.25">
      <c r="A55" s="211">
        <v>1</v>
      </c>
      <c r="B55" s="212"/>
      <c r="C55" s="213" t="s">
        <v>397</v>
      </c>
      <c r="D55" s="214" t="s">
        <v>398</v>
      </c>
      <c r="E55" s="215" t="s">
        <v>399</v>
      </c>
      <c r="F55" s="216" t="s">
        <v>363</v>
      </c>
      <c r="G55" s="216" t="s">
        <v>364</v>
      </c>
      <c r="H55" s="217" t="s">
        <v>365</v>
      </c>
      <c r="I55" s="218" t="s">
        <v>19</v>
      </c>
      <c r="J55" s="219">
        <v>14.99</v>
      </c>
      <c r="K55" s="220">
        <v>0.3</v>
      </c>
      <c r="L55" s="219"/>
      <c r="M55" s="220"/>
      <c r="N55" s="221" t="str">
        <f t="shared" ref="N55:N61" si="5">IF(ISBLANK(J55),"",IF(J55&lt;=12.4,"KSM",IF(J55&lt;=13.04,"I A",IF(J55&lt;=13.84,"II A",IF(J55&lt;=14.94,"III A",IF(J55&lt;=15.94,"I JA",IF(J55&lt;=16.74,"II JA",IF(J55&lt;=17.44,"III JA"))))))))</f>
        <v>I JA</v>
      </c>
      <c r="O55" s="222" t="s">
        <v>366</v>
      </c>
      <c r="P55" s="223" t="s">
        <v>400</v>
      </c>
      <c r="Q55" s="223" t="s">
        <v>177</v>
      </c>
      <c r="R55" s="224">
        <v>5</v>
      </c>
      <c r="S55" s="224">
        <v>6</v>
      </c>
    </row>
    <row r="56" spans="1:19" s="224" customFormat="1" ht="15" customHeight="1" x14ac:dyDescent="0.25">
      <c r="A56" s="211">
        <v>2</v>
      </c>
      <c r="B56" s="212"/>
      <c r="C56" s="213" t="s">
        <v>401</v>
      </c>
      <c r="D56" s="214" t="s">
        <v>402</v>
      </c>
      <c r="E56" s="215" t="s">
        <v>403</v>
      </c>
      <c r="F56" s="216" t="s">
        <v>264</v>
      </c>
      <c r="G56" s="216" t="s">
        <v>265</v>
      </c>
      <c r="H56" s="217"/>
      <c r="I56" s="218"/>
      <c r="J56" s="219">
        <v>13.44</v>
      </c>
      <c r="K56" s="220">
        <v>0.3</v>
      </c>
      <c r="L56" s="219"/>
      <c r="M56" s="220"/>
      <c r="N56" s="221" t="str">
        <f t="shared" si="5"/>
        <v>II A</v>
      </c>
      <c r="O56" s="222" t="s">
        <v>404</v>
      </c>
      <c r="P56" s="223" t="s">
        <v>405</v>
      </c>
      <c r="Q56" s="223" t="s">
        <v>406</v>
      </c>
      <c r="R56" s="224">
        <v>6</v>
      </c>
      <c r="S56" s="224">
        <v>2</v>
      </c>
    </row>
    <row r="57" spans="1:19" s="224" customFormat="1" ht="15" customHeight="1" x14ac:dyDescent="0.25">
      <c r="A57" s="211">
        <v>3</v>
      </c>
      <c r="B57" s="212"/>
      <c r="C57" s="213" t="s">
        <v>407</v>
      </c>
      <c r="D57" s="214" t="s">
        <v>408</v>
      </c>
      <c r="E57" s="215" t="s">
        <v>225</v>
      </c>
      <c r="F57" s="216" t="s">
        <v>111</v>
      </c>
      <c r="G57" s="216" t="s">
        <v>112</v>
      </c>
      <c r="H57" s="217"/>
      <c r="I57" s="218"/>
      <c r="J57" s="219">
        <v>12.18</v>
      </c>
      <c r="K57" s="220">
        <v>0.3</v>
      </c>
      <c r="L57" s="219"/>
      <c r="M57" s="220"/>
      <c r="N57" s="221" t="str">
        <f t="shared" si="5"/>
        <v>KSM</v>
      </c>
      <c r="O57" s="222" t="s">
        <v>409</v>
      </c>
      <c r="P57" s="223" t="s">
        <v>410</v>
      </c>
      <c r="Q57" s="223" t="s">
        <v>411</v>
      </c>
      <c r="R57" s="224">
        <v>6</v>
      </c>
      <c r="S57" s="224">
        <v>3</v>
      </c>
    </row>
    <row r="58" spans="1:19" s="224" customFormat="1" ht="15" customHeight="1" x14ac:dyDescent="0.25">
      <c r="A58" s="211">
        <v>4</v>
      </c>
      <c r="B58" s="212"/>
      <c r="C58" s="213" t="s">
        <v>412</v>
      </c>
      <c r="D58" s="214" t="s">
        <v>413</v>
      </c>
      <c r="E58" s="215" t="s">
        <v>414</v>
      </c>
      <c r="F58" s="216" t="s">
        <v>379</v>
      </c>
      <c r="G58" s="216" t="s">
        <v>380</v>
      </c>
      <c r="H58" s="217" t="s">
        <v>415</v>
      </c>
      <c r="I58" s="218"/>
      <c r="J58" s="219">
        <v>13</v>
      </c>
      <c r="K58" s="220">
        <v>0.3</v>
      </c>
      <c r="L58" s="219"/>
      <c r="M58" s="220"/>
      <c r="N58" s="221" t="str">
        <f t="shared" si="5"/>
        <v>I A</v>
      </c>
      <c r="O58" s="222" t="s">
        <v>416</v>
      </c>
      <c r="P58" s="223" t="s">
        <v>417</v>
      </c>
      <c r="Q58" s="223" t="s">
        <v>418</v>
      </c>
      <c r="R58" s="224">
        <v>6</v>
      </c>
      <c r="S58" s="224">
        <v>4</v>
      </c>
    </row>
    <row r="59" spans="1:19" s="224" customFormat="1" ht="15" customHeight="1" x14ac:dyDescent="0.25">
      <c r="A59" s="211">
        <v>5</v>
      </c>
      <c r="B59" s="212"/>
      <c r="C59" s="213" t="s">
        <v>419</v>
      </c>
      <c r="D59" s="214" t="s">
        <v>420</v>
      </c>
      <c r="E59" s="215" t="s">
        <v>421</v>
      </c>
      <c r="F59" s="216" t="s">
        <v>289</v>
      </c>
      <c r="G59" s="216" t="s">
        <v>112</v>
      </c>
      <c r="H59" s="217"/>
      <c r="I59" s="218"/>
      <c r="J59" s="219">
        <v>14.04</v>
      </c>
      <c r="K59" s="220">
        <v>0.3</v>
      </c>
      <c r="L59" s="219"/>
      <c r="M59" s="220"/>
      <c r="N59" s="221" t="str">
        <f t="shared" si="5"/>
        <v>III A</v>
      </c>
      <c r="O59" s="222" t="s">
        <v>422</v>
      </c>
      <c r="P59" s="223" t="s">
        <v>423</v>
      </c>
      <c r="Q59" s="223" t="s">
        <v>424</v>
      </c>
      <c r="R59" s="224">
        <v>6</v>
      </c>
      <c r="S59" s="224">
        <v>5</v>
      </c>
    </row>
    <row r="60" spans="1:19" s="224" customFormat="1" ht="15" customHeight="1" x14ac:dyDescent="0.25">
      <c r="A60" s="211">
        <v>6</v>
      </c>
      <c r="B60" s="212"/>
      <c r="C60" s="213" t="s">
        <v>425</v>
      </c>
      <c r="D60" s="214" t="s">
        <v>426</v>
      </c>
      <c r="E60" s="215" t="s">
        <v>427</v>
      </c>
      <c r="F60" s="216" t="s">
        <v>31</v>
      </c>
      <c r="G60" s="216" t="s">
        <v>32</v>
      </c>
      <c r="H60" s="217" t="s">
        <v>33</v>
      </c>
      <c r="I60" s="218"/>
      <c r="J60" s="219">
        <v>14.64</v>
      </c>
      <c r="K60" s="220">
        <v>0.3</v>
      </c>
      <c r="L60" s="219"/>
      <c r="M60" s="220"/>
      <c r="N60" s="221" t="str">
        <f t="shared" si="5"/>
        <v>III A</v>
      </c>
      <c r="O60" s="222" t="s">
        <v>307</v>
      </c>
      <c r="P60" s="223" t="s">
        <v>428</v>
      </c>
      <c r="Q60" s="223" t="s">
        <v>429</v>
      </c>
      <c r="R60" s="224">
        <v>6</v>
      </c>
      <c r="S60" s="224">
        <v>6</v>
      </c>
    </row>
    <row r="61" spans="1:19" ht="9.75" customHeight="1" x14ac:dyDescent="0.2">
      <c r="N61" s="190" t="str">
        <f t="shared" si="5"/>
        <v/>
      </c>
      <c r="R61" s="224"/>
    </row>
    <row r="62" spans="1:19" ht="13.8" thickBot="1" x14ac:dyDescent="0.25">
      <c r="C62" s="112">
        <v>7</v>
      </c>
      <c r="D62" s="112" t="s">
        <v>238</v>
      </c>
      <c r="E62" s="182"/>
      <c r="F62" s="199"/>
      <c r="G62" s="199"/>
      <c r="N62" s="196"/>
    </row>
    <row r="63" spans="1:19" s="210" customFormat="1" ht="14.25" customHeight="1" thickBot="1" x14ac:dyDescent="0.3">
      <c r="A63" s="118" t="s">
        <v>141</v>
      </c>
      <c r="B63" s="200" t="s">
        <v>3</v>
      </c>
      <c r="C63" s="201" t="s">
        <v>4</v>
      </c>
      <c r="D63" s="202" t="s">
        <v>5</v>
      </c>
      <c r="E63" s="203" t="s">
        <v>6</v>
      </c>
      <c r="F63" s="36" t="s">
        <v>7</v>
      </c>
      <c r="G63" s="36" t="s">
        <v>8</v>
      </c>
      <c r="H63" s="204" t="s">
        <v>9</v>
      </c>
      <c r="I63" s="205" t="s">
        <v>10</v>
      </c>
      <c r="J63" s="206" t="s">
        <v>142</v>
      </c>
      <c r="K63" s="206" t="s">
        <v>143</v>
      </c>
      <c r="L63" s="206" t="s">
        <v>144</v>
      </c>
      <c r="M63" s="206" t="s">
        <v>143</v>
      </c>
      <c r="N63" s="207" t="s">
        <v>12</v>
      </c>
      <c r="O63" s="208" t="s">
        <v>13</v>
      </c>
      <c r="P63" s="209"/>
      <c r="Q63" s="209"/>
    </row>
    <row r="64" spans="1:19" s="224" customFormat="1" ht="15" customHeight="1" x14ac:dyDescent="0.25">
      <c r="A64" s="211">
        <v>1</v>
      </c>
      <c r="B64" s="212"/>
      <c r="C64" s="213" t="s">
        <v>430</v>
      </c>
      <c r="D64" s="214" t="s">
        <v>431</v>
      </c>
      <c r="E64" s="215" t="s">
        <v>432</v>
      </c>
      <c r="F64" s="216" t="s">
        <v>433</v>
      </c>
      <c r="G64" s="216" t="s">
        <v>434</v>
      </c>
      <c r="H64" s="217"/>
      <c r="I64" s="218"/>
      <c r="J64" s="219">
        <v>15.32</v>
      </c>
      <c r="K64" s="220">
        <v>-0.2</v>
      </c>
      <c r="L64" s="219"/>
      <c r="M64" s="220"/>
      <c r="N64" s="221" t="str">
        <f>IF(ISBLANK(J64),"",IF(J64&lt;=12.4,"KSM",IF(J64&lt;=13.04,"I A",IF(J64&lt;=13.84,"II A",IF(J64&lt;=14.94,"III A",IF(J64&lt;=15.94,"I JA",IF(J64&lt;=16.74,"II JA",IF(J64&lt;=17.44,"III JA"))))))))</f>
        <v>I JA</v>
      </c>
      <c r="O64" s="222" t="s">
        <v>435</v>
      </c>
      <c r="P64" s="223" t="s">
        <v>107</v>
      </c>
      <c r="Q64" s="223" t="s">
        <v>436</v>
      </c>
      <c r="R64" s="224">
        <v>7</v>
      </c>
      <c r="S64" s="224">
        <v>1</v>
      </c>
    </row>
    <row r="65" spans="1:19" s="224" customFormat="1" ht="15" customHeight="1" x14ac:dyDescent="0.25">
      <c r="A65" s="211">
        <v>2</v>
      </c>
      <c r="B65" s="212"/>
      <c r="C65" s="213" t="s">
        <v>437</v>
      </c>
      <c r="D65" s="214" t="s">
        <v>235</v>
      </c>
      <c r="E65" s="215" t="s">
        <v>438</v>
      </c>
      <c r="F65" s="216" t="s">
        <v>264</v>
      </c>
      <c r="G65" s="216" t="s">
        <v>265</v>
      </c>
      <c r="H65" s="217"/>
      <c r="I65" s="218"/>
      <c r="J65" s="219">
        <v>13.59</v>
      </c>
      <c r="K65" s="220">
        <v>-0.2</v>
      </c>
      <c r="L65" s="219"/>
      <c r="M65" s="220"/>
      <c r="N65" s="221" t="str">
        <f>IF(ISBLANK(J65),"",IF(J65&lt;=12.4,"KSM",IF(J65&lt;=13.04,"I A",IF(J65&lt;=13.84,"II A",IF(J65&lt;=14.94,"III A",IF(J65&lt;=15.94,"I JA",IF(J65&lt;=16.74,"II JA",IF(J65&lt;=17.44,"III JA"))))))))</f>
        <v>II A</v>
      </c>
      <c r="O65" s="222" t="s">
        <v>439</v>
      </c>
      <c r="P65" s="223" t="s">
        <v>440</v>
      </c>
      <c r="Q65" s="223" t="s">
        <v>441</v>
      </c>
      <c r="R65" s="224">
        <v>7</v>
      </c>
      <c r="S65" s="224">
        <v>2</v>
      </c>
    </row>
    <row r="66" spans="1:19" s="224" customFormat="1" ht="15" customHeight="1" x14ac:dyDescent="0.25">
      <c r="A66" s="211">
        <v>3</v>
      </c>
      <c r="B66" s="212"/>
      <c r="C66" s="213" t="s">
        <v>223</v>
      </c>
      <c r="D66" s="214" t="s">
        <v>442</v>
      </c>
      <c r="E66" s="215" t="s">
        <v>443</v>
      </c>
      <c r="F66" s="216" t="s">
        <v>17</v>
      </c>
      <c r="G66" s="216" t="s">
        <v>39</v>
      </c>
      <c r="H66" s="217"/>
      <c r="I66" s="218" t="s">
        <v>19</v>
      </c>
      <c r="J66" s="219">
        <v>12.51</v>
      </c>
      <c r="K66" s="220">
        <v>-0.2</v>
      </c>
      <c r="L66" s="219"/>
      <c r="M66" s="220"/>
      <c r="N66" s="221" t="str">
        <f>IF(ISBLANK(J66),"",IF(J66&lt;=12.4,"KSM",IF(J66&lt;=13.04,"I A",IF(J66&lt;=13.84,"II A",IF(J66&lt;=14.94,"III A",IF(J66&lt;=15.94,"I JA",IF(J66&lt;=16.74,"II JA",IF(J66&lt;=17.44,"III JA"))))))))</f>
        <v>I A</v>
      </c>
      <c r="O66" s="222" t="s">
        <v>444</v>
      </c>
      <c r="P66" s="223" t="s">
        <v>445</v>
      </c>
      <c r="Q66" s="223" t="s">
        <v>446</v>
      </c>
      <c r="R66" s="224">
        <v>7</v>
      </c>
      <c r="S66" s="224">
        <v>3</v>
      </c>
    </row>
    <row r="67" spans="1:19" s="224" customFormat="1" ht="15" customHeight="1" x14ac:dyDescent="0.25">
      <c r="A67" s="211">
        <v>4</v>
      </c>
      <c r="B67" s="212"/>
      <c r="C67" s="213" t="s">
        <v>447</v>
      </c>
      <c r="D67" s="214" t="s">
        <v>448</v>
      </c>
      <c r="E67" s="215" t="s">
        <v>449</v>
      </c>
      <c r="F67" s="216" t="s">
        <v>283</v>
      </c>
      <c r="G67" s="216" t="s">
        <v>265</v>
      </c>
      <c r="H67" s="217"/>
      <c r="I67" s="218"/>
      <c r="J67" s="219">
        <v>13.21</v>
      </c>
      <c r="K67" s="220">
        <v>-0.2</v>
      </c>
      <c r="L67" s="219"/>
      <c r="M67" s="220"/>
      <c r="N67" s="221" t="str">
        <f>IF(ISBLANK(J67),"",IF(J67&lt;=12.4,"KSM",IF(J67&lt;=13.04,"I A",IF(J67&lt;=13.84,"II A",IF(J67&lt;=14.94,"III A",IF(J67&lt;=15.94,"I JA",IF(J67&lt;=16.74,"II JA",IF(J67&lt;=17.44,"III JA"))))))))</f>
        <v>II A</v>
      </c>
      <c r="O67" s="222" t="s">
        <v>450</v>
      </c>
      <c r="P67" s="223" t="s">
        <v>451</v>
      </c>
      <c r="Q67" s="223" t="s">
        <v>293</v>
      </c>
      <c r="R67" s="224">
        <v>7</v>
      </c>
      <c r="S67" s="224">
        <v>4</v>
      </c>
    </row>
    <row r="68" spans="1:19" s="224" customFormat="1" ht="15" customHeight="1" x14ac:dyDescent="0.25">
      <c r="A68" s="211">
        <v>5</v>
      </c>
      <c r="B68" s="212"/>
      <c r="C68" s="213" t="s">
        <v>300</v>
      </c>
      <c r="D68" s="214" t="s">
        <v>452</v>
      </c>
      <c r="E68" s="215" t="s">
        <v>453</v>
      </c>
      <c r="F68" s="216" t="s">
        <v>31</v>
      </c>
      <c r="G68" s="216" t="s">
        <v>32</v>
      </c>
      <c r="H68" s="217" t="s">
        <v>33</v>
      </c>
      <c r="I68" s="218"/>
      <c r="J68" s="219">
        <v>14.48</v>
      </c>
      <c r="K68" s="220">
        <v>-0.2</v>
      </c>
      <c r="L68" s="219"/>
      <c r="M68" s="220"/>
      <c r="N68" s="221" t="str">
        <f>IF(ISBLANK(J68),"",IF(J68&lt;=12.4,"KSM",IF(J68&lt;=13.04,"I A",IF(J68&lt;=13.84,"II A",IF(J68&lt;=14.94,"III A",IF(J68&lt;=15.94,"I JA",IF(J68&lt;=16.74,"II JA",IF(J68&lt;=17.44,"III JA"))))))))</f>
        <v>III A</v>
      </c>
      <c r="O68" s="222" t="s">
        <v>307</v>
      </c>
      <c r="P68" s="223" t="s">
        <v>454</v>
      </c>
      <c r="Q68" s="223" t="s">
        <v>325</v>
      </c>
      <c r="R68" s="224">
        <v>5</v>
      </c>
      <c r="S68" s="224">
        <v>5</v>
      </c>
    </row>
    <row r="69" spans="1:19" s="224" customFormat="1" ht="15" customHeight="1" x14ac:dyDescent="0.25">
      <c r="A69" s="211">
        <v>6</v>
      </c>
      <c r="B69" s="212"/>
      <c r="C69" s="213" t="s">
        <v>455</v>
      </c>
      <c r="D69" s="214" t="s">
        <v>456</v>
      </c>
      <c r="E69" s="215">
        <v>38997</v>
      </c>
      <c r="F69" s="216" t="s">
        <v>457</v>
      </c>
      <c r="G69" s="216" t="s">
        <v>149</v>
      </c>
      <c r="H69" s="217"/>
      <c r="I69" s="218" t="s">
        <v>19</v>
      </c>
      <c r="J69" s="219">
        <v>13.76</v>
      </c>
      <c r="K69" s="220">
        <v>-0.2</v>
      </c>
      <c r="L69" s="219"/>
      <c r="M69" s="220"/>
      <c r="N69" s="221"/>
      <c r="O69" s="222" t="s">
        <v>458</v>
      </c>
      <c r="P69" s="223"/>
      <c r="Q69" s="223"/>
    </row>
  </sheetData>
  <printOptions horizontalCentered="1"/>
  <pageMargins left="0.39370078740157483" right="0.39370078740157483" top="0.23622047244094491" bottom="0.15748031496062992" header="0.15748031496062992" footer="0.1574803149606299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topLeftCell="A4" zoomScaleNormal="140" workbookViewId="0">
      <selection activeCell="Q19" sqref="Q19"/>
    </sheetView>
  </sheetViews>
  <sheetFormatPr defaultColWidth="9.109375" defaultRowHeight="13.2" x14ac:dyDescent="0.2"/>
  <cols>
    <col min="1" max="1" width="5.6640625" style="103" customWidth="1"/>
    <col min="2" max="2" width="5.6640625" style="103" hidden="1" customWidth="1"/>
    <col min="3" max="3" width="10.109375" style="103" customWidth="1"/>
    <col min="4" max="4" width="15.5546875" style="103" customWidth="1"/>
    <col min="5" max="5" width="11" style="105" customWidth="1"/>
    <col min="6" max="6" width="13.33203125" style="23" customWidth="1"/>
    <col min="7" max="7" width="9.88671875" style="23" customWidth="1"/>
    <col min="8" max="8" width="11" style="24" hidden="1" customWidth="1"/>
    <col min="9" max="9" width="7.109375" style="169" bestFit="1" customWidth="1"/>
    <col min="10" max="10" width="9.109375" style="169"/>
    <col min="11" max="11" width="6.33203125" style="106" customWidth="1"/>
    <col min="12" max="12" width="26.33203125" style="151" customWidth="1"/>
    <col min="13" max="14" width="6.44140625" style="301" hidden="1" customWidth="1"/>
    <col min="15" max="15" width="4.6640625" style="103" hidden="1" customWidth="1"/>
    <col min="16" max="16384" width="9.109375" style="103"/>
  </cols>
  <sheetData>
    <row r="1" spans="1:15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100"/>
      <c r="N1" s="100"/>
    </row>
    <row r="2" spans="1:15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101"/>
      <c r="N2" s="101"/>
    </row>
    <row r="3" spans="1:15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299"/>
      <c r="L3" s="20"/>
      <c r="M3" s="102"/>
      <c r="N3" s="102"/>
    </row>
    <row r="4" spans="1:15" x14ac:dyDescent="0.2">
      <c r="C4" s="104"/>
      <c r="K4" s="300"/>
      <c r="L4" s="103"/>
    </row>
    <row r="5" spans="1:15" s="109" customFormat="1" ht="15.6" x14ac:dyDescent="0.25">
      <c r="C5" s="110" t="s">
        <v>738</v>
      </c>
      <c r="D5" s="110"/>
      <c r="E5" s="111"/>
      <c r="F5" s="27"/>
      <c r="G5" s="28"/>
      <c r="H5" s="24"/>
      <c r="I5" s="169"/>
      <c r="J5" s="169"/>
      <c r="K5" s="300"/>
      <c r="M5" s="108"/>
      <c r="N5" s="108"/>
    </row>
    <row r="6" spans="1:15" s="109" customFormat="1" ht="12" customHeight="1" thickBot="1" x14ac:dyDescent="0.3">
      <c r="C6" s="112"/>
      <c r="D6" s="112"/>
      <c r="E6" s="113"/>
      <c r="F6" s="28"/>
      <c r="G6" s="28"/>
      <c r="H6" s="24"/>
      <c r="I6" s="153"/>
      <c r="J6" s="153"/>
      <c r="K6" s="300"/>
      <c r="M6" s="108"/>
      <c r="N6" s="108"/>
    </row>
    <row r="7" spans="1:15" s="157" customFormat="1" ht="12.75" customHeight="1" thickBot="1" x14ac:dyDescent="0.3">
      <c r="A7" s="118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122" t="s">
        <v>10</v>
      </c>
      <c r="J7" s="123" t="s">
        <v>11</v>
      </c>
      <c r="K7" s="302" t="s">
        <v>12</v>
      </c>
      <c r="L7" s="125" t="s">
        <v>13</v>
      </c>
      <c r="M7" s="303"/>
      <c r="N7" s="303"/>
    </row>
    <row r="8" spans="1:15" ht="15.75" customHeight="1" x14ac:dyDescent="0.2">
      <c r="A8" s="139">
        <v>1</v>
      </c>
      <c r="B8" s="140"/>
      <c r="C8" s="304" t="s">
        <v>223</v>
      </c>
      <c r="D8" s="305" t="s">
        <v>796</v>
      </c>
      <c r="E8" s="143" t="s">
        <v>797</v>
      </c>
      <c r="F8" s="144" t="s">
        <v>334</v>
      </c>
      <c r="G8" s="144" t="s">
        <v>67</v>
      </c>
      <c r="H8" s="145" t="s">
        <v>68</v>
      </c>
      <c r="I8" s="146">
        <v>22</v>
      </c>
      <c r="J8" s="306">
        <v>6.6145833333333334E-4</v>
      </c>
      <c r="K8" s="271" t="str">
        <f t="shared" ref="K8:K26" si="0">IF(ISBLANK(J8),"",IF(J8&lt;=0.000659722222222222,"KSM",IF(J8&lt;=0.000695601851851852,"I A",IF(J8&lt;=0.000742361111111111,"II A",IF(J8&lt;=0.000811805555555556,"III A",IF(J8&lt;=0.00088125,"I JA",IF(J8&lt;=0.00093912037037037,"II JA",IF(J8&lt;=0.000973842592592593,"III JA"))))))))</f>
        <v>I A</v>
      </c>
      <c r="L8" s="138" t="s">
        <v>69</v>
      </c>
      <c r="M8" s="301" t="s">
        <v>798</v>
      </c>
      <c r="N8" s="301" t="s">
        <v>107</v>
      </c>
      <c r="O8" s="103">
        <v>1</v>
      </c>
    </row>
    <row r="9" spans="1:15" ht="15.75" customHeight="1" x14ac:dyDescent="0.2">
      <c r="A9" s="139">
        <v>2</v>
      </c>
      <c r="B9" s="140"/>
      <c r="C9" s="304" t="s">
        <v>262</v>
      </c>
      <c r="D9" s="305" t="s">
        <v>799</v>
      </c>
      <c r="E9" s="143" t="s">
        <v>800</v>
      </c>
      <c r="F9" s="144" t="s">
        <v>283</v>
      </c>
      <c r="G9" s="144" t="s">
        <v>265</v>
      </c>
      <c r="H9" s="145" t="s">
        <v>348</v>
      </c>
      <c r="I9" s="146">
        <v>18</v>
      </c>
      <c r="J9" s="306">
        <v>6.8958333333333328E-4</v>
      </c>
      <c r="K9" s="271" t="str">
        <f t="shared" si="0"/>
        <v>I A</v>
      </c>
      <c r="L9" s="138" t="s">
        <v>266</v>
      </c>
      <c r="M9" s="301" t="s">
        <v>801</v>
      </c>
      <c r="N9" s="301" t="s">
        <v>802</v>
      </c>
      <c r="O9" s="103">
        <v>2</v>
      </c>
    </row>
    <row r="10" spans="1:15" ht="15.75" customHeight="1" x14ac:dyDescent="0.2">
      <c r="A10" s="139">
        <v>3</v>
      </c>
      <c r="B10" s="140"/>
      <c r="C10" s="304" t="s">
        <v>808</v>
      </c>
      <c r="D10" s="305" t="s">
        <v>809</v>
      </c>
      <c r="E10" s="143" t="s">
        <v>342</v>
      </c>
      <c r="F10" s="144" t="s">
        <v>640</v>
      </c>
      <c r="G10" s="144" t="s">
        <v>468</v>
      </c>
      <c r="H10" s="145"/>
      <c r="I10" s="146">
        <v>15</v>
      </c>
      <c r="J10" s="306">
        <v>6.9247685185185178E-4</v>
      </c>
      <c r="K10" s="271" t="str">
        <f t="shared" si="0"/>
        <v>I A</v>
      </c>
      <c r="L10" s="138" t="s">
        <v>469</v>
      </c>
      <c r="M10" s="301" t="s">
        <v>810</v>
      </c>
      <c r="N10" s="301" t="s">
        <v>107</v>
      </c>
      <c r="O10" s="103">
        <v>5</v>
      </c>
    </row>
    <row r="11" spans="1:15" ht="15.75" customHeight="1" x14ac:dyDescent="0.2">
      <c r="A11" s="139">
        <v>4</v>
      </c>
      <c r="B11" s="140"/>
      <c r="C11" s="304" t="s">
        <v>258</v>
      </c>
      <c r="D11" s="305" t="s">
        <v>803</v>
      </c>
      <c r="E11" s="143" t="s">
        <v>804</v>
      </c>
      <c r="F11" s="144" t="s">
        <v>111</v>
      </c>
      <c r="G11" s="144" t="s">
        <v>112</v>
      </c>
      <c r="H11" s="145" t="s">
        <v>805</v>
      </c>
      <c r="I11" s="146">
        <v>13</v>
      </c>
      <c r="J11" s="306">
        <v>6.9803240740740752E-4</v>
      </c>
      <c r="K11" s="271" t="str">
        <f t="shared" si="0"/>
        <v>II A</v>
      </c>
      <c r="L11" s="138" t="s">
        <v>806</v>
      </c>
      <c r="M11" s="301" t="s">
        <v>795</v>
      </c>
      <c r="N11" s="301" t="s">
        <v>807</v>
      </c>
      <c r="O11" s="103">
        <v>4</v>
      </c>
    </row>
    <row r="12" spans="1:15" ht="15.75" customHeight="1" x14ac:dyDescent="0.2">
      <c r="A12" s="139">
        <v>5</v>
      </c>
      <c r="B12" s="140"/>
      <c r="C12" s="304" t="s">
        <v>777</v>
      </c>
      <c r="D12" s="305" t="s">
        <v>778</v>
      </c>
      <c r="E12" s="143" t="s">
        <v>779</v>
      </c>
      <c r="F12" s="144" t="s">
        <v>111</v>
      </c>
      <c r="G12" s="144" t="s">
        <v>112</v>
      </c>
      <c r="H12" s="145"/>
      <c r="I12" s="146">
        <v>12</v>
      </c>
      <c r="J12" s="306">
        <v>7.0138888888888887E-4</v>
      </c>
      <c r="K12" s="271" t="str">
        <f t="shared" si="0"/>
        <v>II A</v>
      </c>
      <c r="L12" s="138" t="s">
        <v>186</v>
      </c>
      <c r="M12" s="301" t="s">
        <v>780</v>
      </c>
      <c r="N12" s="301" t="s">
        <v>781</v>
      </c>
      <c r="O12" s="103">
        <v>6</v>
      </c>
    </row>
    <row r="13" spans="1:15" ht="15.75" customHeight="1" x14ac:dyDescent="0.2">
      <c r="A13" s="139">
        <v>6</v>
      </c>
      <c r="B13" s="140"/>
      <c r="C13" s="304" t="s">
        <v>511</v>
      </c>
      <c r="D13" s="305" t="s">
        <v>782</v>
      </c>
      <c r="E13" s="143" t="s">
        <v>783</v>
      </c>
      <c r="F13" s="144" t="s">
        <v>111</v>
      </c>
      <c r="G13" s="144" t="s">
        <v>112</v>
      </c>
      <c r="H13" s="145"/>
      <c r="I13" s="146">
        <v>11</v>
      </c>
      <c r="J13" s="306">
        <v>7.1342592592592595E-4</v>
      </c>
      <c r="K13" s="271" t="str">
        <f t="shared" si="0"/>
        <v>II A</v>
      </c>
      <c r="L13" s="138" t="s">
        <v>186</v>
      </c>
      <c r="M13" s="301" t="s">
        <v>784</v>
      </c>
      <c r="N13" s="301" t="s">
        <v>107</v>
      </c>
      <c r="O13" s="103">
        <v>7</v>
      </c>
    </row>
    <row r="14" spans="1:15" ht="15.75" customHeight="1" x14ac:dyDescent="0.2">
      <c r="A14" s="139">
        <v>7</v>
      </c>
      <c r="B14" s="140"/>
      <c r="C14" s="304" t="s">
        <v>319</v>
      </c>
      <c r="D14" s="305" t="s">
        <v>792</v>
      </c>
      <c r="E14" s="143" t="s">
        <v>793</v>
      </c>
      <c r="F14" s="144" t="s">
        <v>148</v>
      </c>
      <c r="G14" s="144" t="s">
        <v>149</v>
      </c>
      <c r="H14" s="145"/>
      <c r="I14" s="146">
        <v>10</v>
      </c>
      <c r="J14" s="306">
        <v>7.1851851851851851E-4</v>
      </c>
      <c r="K14" s="271" t="str">
        <f t="shared" si="0"/>
        <v>II A</v>
      </c>
      <c r="L14" s="138" t="s">
        <v>458</v>
      </c>
      <c r="M14" s="301" t="s">
        <v>794</v>
      </c>
      <c r="N14" s="301" t="s">
        <v>795</v>
      </c>
      <c r="O14" s="103">
        <v>3</v>
      </c>
    </row>
    <row r="15" spans="1:15" ht="15.75" customHeight="1" x14ac:dyDescent="0.2">
      <c r="A15" s="139">
        <v>8</v>
      </c>
      <c r="B15" s="140"/>
      <c r="C15" s="304" t="s">
        <v>740</v>
      </c>
      <c r="D15" s="305" t="s">
        <v>741</v>
      </c>
      <c r="E15" s="143" t="s">
        <v>742</v>
      </c>
      <c r="F15" s="144" t="s">
        <v>105</v>
      </c>
      <c r="G15" s="144" t="s">
        <v>265</v>
      </c>
      <c r="H15" s="145" t="s">
        <v>348</v>
      </c>
      <c r="I15" s="146" t="s">
        <v>19</v>
      </c>
      <c r="J15" s="306">
        <v>7.3680555555555554E-4</v>
      </c>
      <c r="K15" s="271" t="str">
        <f t="shared" si="0"/>
        <v>II A</v>
      </c>
      <c r="L15" s="138" t="s">
        <v>1809</v>
      </c>
      <c r="M15" s="301" t="s">
        <v>107</v>
      </c>
      <c r="N15" s="301" t="s">
        <v>107</v>
      </c>
      <c r="O15" s="103">
        <v>18</v>
      </c>
    </row>
    <row r="16" spans="1:15" ht="15.75" customHeight="1" x14ac:dyDescent="0.2">
      <c r="A16" s="139">
        <v>9</v>
      </c>
      <c r="B16" s="140"/>
      <c r="C16" s="304" t="s">
        <v>767</v>
      </c>
      <c r="D16" s="305" t="s">
        <v>774</v>
      </c>
      <c r="E16" s="143" t="s">
        <v>129</v>
      </c>
      <c r="F16" s="144" t="s">
        <v>38</v>
      </c>
      <c r="G16" s="144" t="s">
        <v>39</v>
      </c>
      <c r="H16" s="145" t="s">
        <v>485</v>
      </c>
      <c r="I16" s="146">
        <v>9</v>
      </c>
      <c r="J16" s="306">
        <v>7.3749999999999998E-4</v>
      </c>
      <c r="K16" s="271" t="str">
        <f t="shared" si="0"/>
        <v>II A</v>
      </c>
      <c r="L16" s="138" t="s">
        <v>486</v>
      </c>
      <c r="M16" s="301" t="s">
        <v>775</v>
      </c>
      <c r="N16" s="301" t="s">
        <v>776</v>
      </c>
      <c r="O16" s="103">
        <v>8</v>
      </c>
    </row>
    <row r="17" spans="1:15" ht="15.75" customHeight="1" x14ac:dyDescent="0.2">
      <c r="A17" s="139">
        <v>10</v>
      </c>
      <c r="B17" s="140"/>
      <c r="C17" s="304" t="s">
        <v>744</v>
      </c>
      <c r="D17" s="305" t="s">
        <v>741</v>
      </c>
      <c r="E17" s="143" t="s">
        <v>745</v>
      </c>
      <c r="F17" s="144" t="s">
        <v>264</v>
      </c>
      <c r="G17" s="144" t="s">
        <v>265</v>
      </c>
      <c r="H17" s="145"/>
      <c r="I17" s="146">
        <v>8</v>
      </c>
      <c r="J17" s="306">
        <v>7.4456018518518523E-4</v>
      </c>
      <c r="K17" s="271" t="str">
        <f t="shared" si="0"/>
        <v>III A</v>
      </c>
      <c r="L17" s="138" t="s">
        <v>1809</v>
      </c>
      <c r="M17" s="301" t="s">
        <v>746</v>
      </c>
      <c r="N17" s="301" t="s">
        <v>107</v>
      </c>
      <c r="O17" s="103">
        <v>16</v>
      </c>
    </row>
    <row r="18" spans="1:15" ht="15.75" customHeight="1" x14ac:dyDescent="0.2">
      <c r="A18" s="139">
        <v>11</v>
      </c>
      <c r="B18" s="140"/>
      <c r="C18" s="304" t="s">
        <v>767</v>
      </c>
      <c r="D18" s="305" t="s">
        <v>768</v>
      </c>
      <c r="E18" s="143" t="s">
        <v>769</v>
      </c>
      <c r="F18" s="144" t="s">
        <v>283</v>
      </c>
      <c r="G18" s="144" t="s">
        <v>265</v>
      </c>
      <c r="H18" s="145"/>
      <c r="I18" s="146">
        <v>7</v>
      </c>
      <c r="J18" s="306">
        <v>7.5034722222222224E-4</v>
      </c>
      <c r="K18" s="271" t="str">
        <f t="shared" si="0"/>
        <v>III A</v>
      </c>
      <c r="L18" s="138" t="s">
        <v>266</v>
      </c>
      <c r="M18" s="301" t="s">
        <v>770</v>
      </c>
      <c r="N18" s="301" t="s">
        <v>107</v>
      </c>
      <c r="O18" s="103">
        <v>14</v>
      </c>
    </row>
    <row r="19" spans="1:15" ht="15.75" customHeight="1" x14ac:dyDescent="0.2">
      <c r="A19" s="139">
        <v>12</v>
      </c>
      <c r="B19" s="140"/>
      <c r="C19" s="304" t="s">
        <v>460</v>
      </c>
      <c r="D19" s="305" t="s">
        <v>788</v>
      </c>
      <c r="E19" s="143" t="s">
        <v>789</v>
      </c>
      <c r="F19" s="144" t="s">
        <v>17</v>
      </c>
      <c r="G19" s="144" t="s">
        <v>39</v>
      </c>
      <c r="H19" s="145" t="s">
        <v>595</v>
      </c>
      <c r="I19" s="146" t="s">
        <v>19</v>
      </c>
      <c r="J19" s="306">
        <v>7.5127314814814816E-4</v>
      </c>
      <c r="K19" s="271" t="str">
        <f t="shared" si="0"/>
        <v>III A</v>
      </c>
      <c r="L19" s="138" t="s">
        <v>790</v>
      </c>
      <c r="M19" s="301" t="s">
        <v>791</v>
      </c>
      <c r="N19" s="301" t="s">
        <v>107</v>
      </c>
      <c r="O19" s="103">
        <v>10</v>
      </c>
    </row>
    <row r="20" spans="1:15" ht="15.75" customHeight="1" x14ac:dyDescent="0.2">
      <c r="A20" s="139">
        <v>13</v>
      </c>
      <c r="B20" s="140"/>
      <c r="C20" s="304" t="s">
        <v>785</v>
      </c>
      <c r="D20" s="305" t="s">
        <v>786</v>
      </c>
      <c r="E20" s="143" t="s">
        <v>216</v>
      </c>
      <c r="F20" s="144" t="s">
        <v>166</v>
      </c>
      <c r="G20" s="144" t="s">
        <v>167</v>
      </c>
      <c r="H20" s="145" t="s">
        <v>168</v>
      </c>
      <c r="I20" s="146">
        <v>6</v>
      </c>
      <c r="J20" s="306">
        <v>7.5162037037037038E-4</v>
      </c>
      <c r="K20" s="271" t="str">
        <f t="shared" si="0"/>
        <v>III A</v>
      </c>
      <c r="L20" s="138" t="s">
        <v>170</v>
      </c>
      <c r="M20" s="301" t="s">
        <v>787</v>
      </c>
      <c r="N20" s="301" t="s">
        <v>107</v>
      </c>
      <c r="O20" s="103">
        <v>9</v>
      </c>
    </row>
    <row r="21" spans="1:15" ht="15.75" customHeight="1" x14ac:dyDescent="0.2">
      <c r="A21" s="139">
        <v>14</v>
      </c>
      <c r="B21" s="140"/>
      <c r="C21" s="304" t="s">
        <v>460</v>
      </c>
      <c r="D21" s="305" t="s">
        <v>754</v>
      </c>
      <c r="E21" s="143" t="s">
        <v>213</v>
      </c>
      <c r="F21" s="144" t="s">
        <v>123</v>
      </c>
      <c r="G21" s="144" t="s">
        <v>124</v>
      </c>
      <c r="H21" s="145"/>
      <c r="I21" s="146">
        <v>5</v>
      </c>
      <c r="J21" s="306">
        <v>7.5972222222222229E-4</v>
      </c>
      <c r="K21" s="271" t="str">
        <f t="shared" si="0"/>
        <v>III A</v>
      </c>
      <c r="L21" s="138" t="s">
        <v>753</v>
      </c>
      <c r="M21" s="301" t="s">
        <v>755</v>
      </c>
      <c r="N21" s="301" t="s">
        <v>107</v>
      </c>
      <c r="O21" s="103">
        <v>13</v>
      </c>
    </row>
    <row r="22" spans="1:15" ht="15.75" customHeight="1" x14ac:dyDescent="0.2">
      <c r="A22" s="139">
        <v>15</v>
      </c>
      <c r="B22" s="140"/>
      <c r="C22" s="304" t="s">
        <v>760</v>
      </c>
      <c r="D22" s="305" t="s">
        <v>761</v>
      </c>
      <c r="E22" s="143" t="s">
        <v>762</v>
      </c>
      <c r="F22" s="144" t="s">
        <v>289</v>
      </c>
      <c r="G22" s="144" t="s">
        <v>112</v>
      </c>
      <c r="H22" s="145" t="s">
        <v>763</v>
      </c>
      <c r="I22" s="146">
        <v>4</v>
      </c>
      <c r="J22" s="306">
        <v>7.6192129629629624E-4</v>
      </c>
      <c r="K22" s="271" t="str">
        <f t="shared" si="0"/>
        <v>III A</v>
      </c>
      <c r="L22" s="138" t="s">
        <v>764</v>
      </c>
      <c r="M22" s="301" t="s">
        <v>765</v>
      </c>
      <c r="N22" s="301" t="s">
        <v>766</v>
      </c>
      <c r="O22" s="103">
        <v>12</v>
      </c>
    </row>
    <row r="23" spans="1:15" ht="15.75" customHeight="1" x14ac:dyDescent="0.2">
      <c r="A23" s="139">
        <v>16</v>
      </c>
      <c r="B23" s="140"/>
      <c r="C23" s="304" t="s">
        <v>744</v>
      </c>
      <c r="D23" s="305" t="s">
        <v>756</v>
      </c>
      <c r="E23" s="143" t="s">
        <v>757</v>
      </c>
      <c r="F23" s="144" t="s">
        <v>264</v>
      </c>
      <c r="G23" s="144" t="s">
        <v>265</v>
      </c>
      <c r="H23" s="145"/>
      <c r="I23" s="146">
        <v>3</v>
      </c>
      <c r="J23" s="306">
        <v>7.7870370370370365E-4</v>
      </c>
      <c r="K23" s="271" t="str">
        <f t="shared" si="0"/>
        <v>III A</v>
      </c>
      <c r="L23" s="138" t="s">
        <v>758</v>
      </c>
      <c r="M23" s="301" t="s">
        <v>759</v>
      </c>
      <c r="N23" s="301" t="s">
        <v>107</v>
      </c>
      <c r="O23" s="103">
        <v>11</v>
      </c>
    </row>
    <row r="24" spans="1:15" ht="15.75" customHeight="1" x14ac:dyDescent="0.2">
      <c r="A24" s="139">
        <v>17</v>
      </c>
      <c r="B24" s="140"/>
      <c r="C24" s="304" t="s">
        <v>115</v>
      </c>
      <c r="D24" s="305" t="s">
        <v>771</v>
      </c>
      <c r="E24" s="143" t="s">
        <v>772</v>
      </c>
      <c r="F24" s="144" t="s">
        <v>379</v>
      </c>
      <c r="G24" s="144" t="s">
        <v>380</v>
      </c>
      <c r="H24" s="145" t="s">
        <v>415</v>
      </c>
      <c r="I24" s="146">
        <v>2</v>
      </c>
      <c r="J24" s="306">
        <v>7.8067129629629634E-4</v>
      </c>
      <c r="K24" s="271" t="str">
        <f t="shared" si="0"/>
        <v>III A</v>
      </c>
      <c r="L24" s="138" t="s">
        <v>416</v>
      </c>
      <c r="M24" s="301" t="s">
        <v>773</v>
      </c>
      <c r="N24" s="301" t="s">
        <v>107</v>
      </c>
      <c r="O24" s="103">
        <v>15</v>
      </c>
    </row>
    <row r="25" spans="1:15" ht="15.75" customHeight="1" x14ac:dyDescent="0.2">
      <c r="A25" s="139">
        <v>18</v>
      </c>
      <c r="B25" s="140"/>
      <c r="C25" s="304" t="s">
        <v>102</v>
      </c>
      <c r="D25" s="305" t="s">
        <v>212</v>
      </c>
      <c r="E25" s="143" t="s">
        <v>747</v>
      </c>
      <c r="F25" s="144" t="s">
        <v>17</v>
      </c>
      <c r="G25" s="144" t="s">
        <v>18</v>
      </c>
      <c r="H25" s="145"/>
      <c r="I25" s="146" t="s">
        <v>19</v>
      </c>
      <c r="J25" s="306">
        <v>8.0358796296296298E-4</v>
      </c>
      <c r="K25" s="271" t="str">
        <f t="shared" si="0"/>
        <v>III A</v>
      </c>
      <c r="L25" s="138" t="s">
        <v>41</v>
      </c>
      <c r="M25" s="301" t="s">
        <v>748</v>
      </c>
      <c r="N25" s="301" t="s">
        <v>107</v>
      </c>
      <c r="O25" s="103">
        <v>17</v>
      </c>
    </row>
    <row r="26" spans="1:15" ht="15.75" customHeight="1" x14ac:dyDescent="0.2">
      <c r="A26" s="139">
        <v>19</v>
      </c>
      <c r="B26" s="140"/>
      <c r="C26" s="304" t="s">
        <v>749</v>
      </c>
      <c r="D26" s="305" t="s">
        <v>750</v>
      </c>
      <c r="E26" s="143" t="s">
        <v>751</v>
      </c>
      <c r="F26" s="144" t="s">
        <v>752</v>
      </c>
      <c r="G26" s="144" t="s">
        <v>124</v>
      </c>
      <c r="H26" s="145"/>
      <c r="I26" s="146" t="s">
        <v>19</v>
      </c>
      <c r="J26" s="306">
        <v>8.2037037037037029E-4</v>
      </c>
      <c r="K26" s="271" t="str">
        <f t="shared" si="0"/>
        <v>I JA</v>
      </c>
      <c r="L26" s="138" t="s">
        <v>753</v>
      </c>
      <c r="M26" s="301" t="s">
        <v>107</v>
      </c>
      <c r="N26" s="301" t="s">
        <v>107</v>
      </c>
      <c r="O26" s="103">
        <v>20</v>
      </c>
    </row>
    <row r="27" spans="1:15" s="109" customFormat="1" ht="4.5" customHeight="1" x14ac:dyDescent="0.25">
      <c r="C27" s="110"/>
      <c r="D27" s="110"/>
      <c r="E27" s="111"/>
      <c r="F27" s="27"/>
      <c r="G27" s="28"/>
      <c r="H27" s="24"/>
      <c r="I27" s="169"/>
      <c r="J27" s="169"/>
      <c r="K27" s="300"/>
      <c r="M27" s="108"/>
      <c r="N27" s="108"/>
    </row>
  </sheetData>
  <printOptions horizontalCentered="1"/>
  <pageMargins left="0.39370078740157483" right="0.39370078740157483" top="0.23622047244094491" bottom="0.15748031496062992" header="0.39370078740157483" footer="0.1574803149606299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0"/>
  <sheetViews>
    <sheetView topLeftCell="A22" zoomScaleNormal="150" workbookViewId="0">
      <selection activeCell="I61" sqref="I61"/>
    </sheetView>
  </sheetViews>
  <sheetFormatPr defaultColWidth="9.109375" defaultRowHeight="13.2" x14ac:dyDescent="0.25"/>
  <cols>
    <col min="1" max="1" width="5.6640625" style="324" customWidth="1"/>
    <col min="2" max="2" width="5.6640625" style="324" hidden="1" customWidth="1"/>
    <col min="3" max="3" width="12" style="324" customWidth="1"/>
    <col min="4" max="4" width="14.109375" style="324" customWidth="1"/>
    <col min="5" max="5" width="10.5546875" style="326" customWidth="1"/>
    <col min="6" max="6" width="12.33203125" style="327" customWidth="1"/>
    <col min="7" max="7" width="14.5546875" style="327" customWidth="1"/>
    <col min="8" max="8" width="9.33203125" style="328" hidden="1" customWidth="1"/>
    <col min="9" max="9" width="7" style="300" customWidth="1"/>
    <col min="10" max="10" width="9.109375" style="329"/>
    <col min="11" max="11" width="5.33203125" style="300" customWidth="1"/>
    <col min="12" max="12" width="24.88671875" style="357" customWidth="1"/>
    <col min="13" max="13" width="6" style="324" hidden="1" customWidth="1"/>
    <col min="14" max="14" width="5.88671875" style="324" hidden="1" customWidth="1"/>
    <col min="15" max="15" width="6" style="324" hidden="1" customWidth="1"/>
    <col min="16" max="16" width="6.44140625" style="324" hidden="1" customWidth="1"/>
    <col min="17" max="16384" width="9.109375" style="324"/>
  </cols>
  <sheetData>
    <row r="1" spans="1:16" s="308" customFormat="1" ht="15" customHeight="1" x14ac:dyDescent="0.25">
      <c r="A1" s="1" t="s">
        <v>0</v>
      </c>
      <c r="B1" s="307"/>
      <c r="D1" s="309"/>
      <c r="E1" s="310"/>
      <c r="H1" s="311"/>
      <c r="I1" s="312"/>
      <c r="J1" s="313"/>
      <c r="K1" s="313"/>
      <c r="L1" s="314"/>
    </row>
    <row r="2" spans="1:16" s="308" customFormat="1" ht="7.5" customHeight="1" x14ac:dyDescent="0.25">
      <c r="A2" s="1"/>
      <c r="B2" s="315"/>
      <c r="D2" s="309"/>
      <c r="E2" s="310"/>
      <c r="H2" s="311"/>
      <c r="I2" s="312"/>
      <c r="J2" s="313"/>
      <c r="K2" s="313"/>
      <c r="L2" s="314"/>
    </row>
    <row r="3" spans="1:16" s="323" customFormat="1" ht="15" customHeight="1" x14ac:dyDescent="0.25">
      <c r="A3" s="12" t="s">
        <v>1</v>
      </c>
      <c r="B3" s="316"/>
      <c r="C3" s="316"/>
      <c r="D3" s="317"/>
      <c r="E3" s="318"/>
      <c r="F3" s="319"/>
      <c r="G3" s="319"/>
      <c r="H3" s="320"/>
      <c r="I3" s="321"/>
      <c r="J3" s="299"/>
      <c r="K3" s="299"/>
      <c r="L3" s="322"/>
    </row>
    <row r="4" spans="1:16" x14ac:dyDescent="0.25">
      <c r="C4" s="325"/>
      <c r="L4" s="324"/>
    </row>
    <row r="5" spans="1:16" s="330" customFormat="1" ht="15.6" x14ac:dyDescent="0.25">
      <c r="C5" s="331" t="s">
        <v>811</v>
      </c>
      <c r="D5" s="331"/>
      <c r="E5" s="332"/>
      <c r="F5" s="333"/>
      <c r="G5" s="334"/>
      <c r="H5" s="328"/>
      <c r="I5" s="300"/>
      <c r="J5" s="329"/>
      <c r="K5" s="300"/>
    </row>
    <row r="6" spans="1:16" s="330" customFormat="1" ht="12" customHeight="1" thickBot="1" x14ac:dyDescent="0.3">
      <c r="C6" s="335">
        <v>1</v>
      </c>
      <c r="D6" s="335" t="s">
        <v>739</v>
      </c>
      <c r="E6" s="336"/>
      <c r="F6" s="334"/>
      <c r="G6" s="334"/>
      <c r="H6" s="328"/>
      <c r="I6" s="337"/>
      <c r="J6" s="338"/>
      <c r="K6" s="300"/>
      <c r="L6" s="339"/>
    </row>
    <row r="7" spans="1:16" s="350" customFormat="1" ht="14.25" customHeight="1" thickBot="1" x14ac:dyDescent="0.3">
      <c r="A7" s="118" t="s">
        <v>141</v>
      </c>
      <c r="B7" s="340" t="s">
        <v>3</v>
      </c>
      <c r="C7" s="341" t="s">
        <v>4</v>
      </c>
      <c r="D7" s="342" t="s">
        <v>5</v>
      </c>
      <c r="E7" s="343" t="s">
        <v>6</v>
      </c>
      <c r="F7" s="344" t="s">
        <v>7</v>
      </c>
      <c r="G7" s="345" t="s">
        <v>8</v>
      </c>
      <c r="H7" s="346" t="s">
        <v>9</v>
      </c>
      <c r="I7" s="347" t="s">
        <v>10</v>
      </c>
      <c r="J7" s="348" t="s">
        <v>11</v>
      </c>
      <c r="K7" s="302" t="s">
        <v>12</v>
      </c>
      <c r="L7" s="349" t="s">
        <v>13</v>
      </c>
    </row>
    <row r="8" spans="1:16" ht="15.75" customHeight="1" x14ac:dyDescent="0.25">
      <c r="A8" s="293">
        <v>1</v>
      </c>
      <c r="B8" s="351"/>
      <c r="C8" s="304" t="s">
        <v>812</v>
      </c>
      <c r="D8" s="305" t="s">
        <v>813</v>
      </c>
      <c r="E8" s="352" t="s">
        <v>814</v>
      </c>
      <c r="F8" s="353" t="s">
        <v>264</v>
      </c>
      <c r="G8" s="353" t="s">
        <v>265</v>
      </c>
      <c r="H8" s="354"/>
      <c r="I8" s="355"/>
      <c r="J8" s="356">
        <v>56.38</v>
      </c>
      <c r="K8" s="271" t="str">
        <f>IF(ISBLANK(J8),"",IF(J8&lt;=49.2,"KSM",IF(J8&lt;=51.7,"I A",IF(J8&lt;=55.5,"II A",IF(J8&lt;=60,"III A",IF(J8&lt;=66,"I JA",IF(J8&lt;=71,"II JA",IF(J8&lt;=75,"III JA"))))))))</f>
        <v>III A</v>
      </c>
      <c r="L8" s="354" t="s">
        <v>677</v>
      </c>
      <c r="M8" s="324" t="s">
        <v>815</v>
      </c>
      <c r="N8" s="324" t="s">
        <v>107</v>
      </c>
      <c r="O8" s="324" t="s">
        <v>816</v>
      </c>
      <c r="P8" s="324" t="s">
        <v>817</v>
      </c>
    </row>
    <row r="9" spans="1:16" ht="15.75" customHeight="1" x14ac:dyDescent="0.25">
      <c r="A9" s="293">
        <v>2</v>
      </c>
      <c r="B9" s="351"/>
      <c r="C9" s="304" t="s">
        <v>818</v>
      </c>
      <c r="D9" s="305" t="s">
        <v>819</v>
      </c>
      <c r="E9" s="352" t="s">
        <v>342</v>
      </c>
      <c r="F9" s="353" t="s">
        <v>38</v>
      </c>
      <c r="G9" s="353" t="s">
        <v>39</v>
      </c>
      <c r="H9" s="354" t="s">
        <v>820</v>
      </c>
      <c r="I9" s="355"/>
      <c r="J9" s="356">
        <v>54.7</v>
      </c>
      <c r="K9" s="271" t="str">
        <f>IF(ISBLANK(J9),"",IF(J9&lt;=49.2,"KSM",IF(J9&lt;=51.7,"I A",IF(J9&lt;=55.5,"II A",IF(J9&lt;=60,"III A",IF(J9&lt;=66,"I JA",IF(J9&lt;=71,"II JA",IF(J9&lt;=75,"III JA"))))))))</f>
        <v>II A</v>
      </c>
      <c r="L9" s="354" t="s">
        <v>821</v>
      </c>
      <c r="M9" s="324" t="s">
        <v>822</v>
      </c>
      <c r="N9" s="324" t="s">
        <v>823</v>
      </c>
      <c r="O9" s="324" t="s">
        <v>824</v>
      </c>
      <c r="P9" s="324" t="s">
        <v>825</v>
      </c>
    </row>
    <row r="10" spans="1:16" ht="15.75" customHeight="1" x14ac:dyDescent="0.25">
      <c r="A10" s="293">
        <v>3</v>
      </c>
      <c r="B10" s="351"/>
      <c r="C10" s="304" t="s">
        <v>826</v>
      </c>
      <c r="D10" s="305" t="s">
        <v>827</v>
      </c>
      <c r="E10" s="352" t="s">
        <v>828</v>
      </c>
      <c r="F10" s="353" t="s">
        <v>283</v>
      </c>
      <c r="G10" s="353" t="s">
        <v>265</v>
      </c>
      <c r="H10" s="354"/>
      <c r="I10" s="355"/>
      <c r="J10" s="356">
        <v>54.37</v>
      </c>
      <c r="K10" s="271" t="str">
        <f>IF(ISBLANK(J10),"",IF(J10&lt;=49.2,"KSM",IF(J10&lt;=51.7,"I A",IF(J10&lt;=55.5,"II A",IF(J10&lt;=60,"III A",IF(J10&lt;=66,"I JA",IF(J10&lt;=71,"II JA",IF(J10&lt;=75,"III JA"))))))))</f>
        <v>II A</v>
      </c>
      <c r="L10" s="354" t="s">
        <v>758</v>
      </c>
      <c r="M10" s="324" t="s">
        <v>829</v>
      </c>
      <c r="N10" s="324" t="s">
        <v>107</v>
      </c>
      <c r="O10" s="324" t="s">
        <v>107</v>
      </c>
      <c r="P10" s="324" t="s">
        <v>830</v>
      </c>
    </row>
    <row r="11" spans="1:16" ht="15.75" customHeight="1" x14ac:dyDescent="0.25">
      <c r="A11" s="293">
        <v>4</v>
      </c>
      <c r="B11" s="351"/>
      <c r="C11" s="304" t="s">
        <v>703</v>
      </c>
      <c r="D11" s="305" t="s">
        <v>831</v>
      </c>
      <c r="E11" s="352" t="s">
        <v>832</v>
      </c>
      <c r="F11" s="353" t="s">
        <v>38</v>
      </c>
      <c r="G11" s="353" t="s">
        <v>39</v>
      </c>
      <c r="H11" s="354" t="s">
        <v>820</v>
      </c>
      <c r="I11" s="355"/>
      <c r="J11" s="356">
        <v>55.9</v>
      </c>
      <c r="K11" s="271" t="str">
        <f>IF(ISBLANK(J11),"",IF(J11&lt;=49.2,"KSM",IF(J11&lt;=51.7,"I A",IF(J11&lt;=55.5,"II A",IF(J11&lt;=60,"III A",IF(J11&lt;=66,"I JA",IF(J11&lt;=71,"II JA",IF(J11&lt;=75,"III JA"))))))))</f>
        <v>III A</v>
      </c>
      <c r="L11" s="354" t="s">
        <v>833</v>
      </c>
      <c r="M11" s="324" t="s">
        <v>822</v>
      </c>
      <c r="N11" s="324" t="s">
        <v>107</v>
      </c>
      <c r="O11" s="324" t="s">
        <v>107</v>
      </c>
      <c r="P11" s="324" t="s">
        <v>107</v>
      </c>
    </row>
    <row r="12" spans="1:16" ht="15.75" customHeight="1" x14ac:dyDescent="0.25">
      <c r="A12" s="293">
        <v>5</v>
      </c>
      <c r="B12" s="351"/>
      <c r="C12" s="304" t="s">
        <v>703</v>
      </c>
      <c r="D12" s="305" t="s">
        <v>834</v>
      </c>
      <c r="E12" s="352" t="s">
        <v>835</v>
      </c>
      <c r="F12" s="353" t="s">
        <v>148</v>
      </c>
      <c r="G12" s="353" t="s">
        <v>149</v>
      </c>
      <c r="H12" s="354" t="s">
        <v>228</v>
      </c>
      <c r="I12" s="355"/>
      <c r="J12" s="356">
        <v>54.28</v>
      </c>
      <c r="K12" s="271" t="str">
        <f>IF(ISBLANK(J12),"",IF(J12&lt;=49.2,"KSM",IF(J12&lt;=51.7,"I A",IF(J12&lt;=55.5,"II A",IF(J12&lt;=60,"III A",IF(J12&lt;=66,"I JA",IF(J12&lt;=71,"II JA",IF(J12&lt;=75,"III JA"))))))))</f>
        <v>II A</v>
      </c>
      <c r="L12" s="354" t="s">
        <v>836</v>
      </c>
      <c r="M12" s="324" t="s">
        <v>837</v>
      </c>
      <c r="N12" s="324" t="s">
        <v>107</v>
      </c>
      <c r="O12" s="324" t="s">
        <v>107</v>
      </c>
      <c r="P12" s="324" t="s">
        <v>838</v>
      </c>
    </row>
    <row r="13" spans="1:16" ht="15.75" customHeight="1" x14ac:dyDescent="0.25">
      <c r="A13" s="293">
        <v>6</v>
      </c>
      <c r="B13" s="351"/>
      <c r="C13" s="304" t="s">
        <v>839</v>
      </c>
      <c r="D13" s="305" t="s">
        <v>840</v>
      </c>
      <c r="E13" s="352" t="s">
        <v>841</v>
      </c>
      <c r="F13" s="353" t="s">
        <v>264</v>
      </c>
      <c r="G13" s="353" t="s">
        <v>265</v>
      </c>
      <c r="H13" s="354"/>
      <c r="I13" s="355"/>
      <c r="J13" s="356">
        <v>56.29</v>
      </c>
      <c r="K13" s="271" t="str">
        <f t="shared" ref="K13" si="0">IF(ISBLANK(J13),"",IF(J13&lt;=49.2,"KSM",IF(J13&lt;=51.7,"I A",IF(J13&lt;=55.5,"II A",IF(J13&lt;=60,"III A",IF(J13&lt;=66,"I JA",IF(J13&lt;=71,"II JA",IF(J13&lt;=75,"III JA"))))))))</f>
        <v>III A</v>
      </c>
      <c r="L13" s="354" t="s">
        <v>842</v>
      </c>
      <c r="M13" s="324" t="s">
        <v>843</v>
      </c>
      <c r="N13" s="324" t="s">
        <v>107</v>
      </c>
      <c r="O13" s="324" t="s">
        <v>844</v>
      </c>
      <c r="P13" s="324" t="s">
        <v>845</v>
      </c>
    </row>
    <row r="14" spans="1:16" s="330" customFormat="1" ht="4.5" customHeight="1" x14ac:dyDescent="0.25">
      <c r="C14" s="331"/>
      <c r="D14" s="331"/>
      <c r="E14" s="332"/>
      <c r="F14" s="333"/>
      <c r="G14" s="334"/>
      <c r="H14" s="328"/>
      <c r="I14" s="300"/>
      <c r="J14" s="329"/>
      <c r="K14" s="300"/>
    </row>
    <row r="15" spans="1:16" s="330" customFormat="1" ht="12" customHeight="1" thickBot="1" x14ac:dyDescent="0.3">
      <c r="C15" s="335">
        <v>2</v>
      </c>
      <c r="D15" s="335" t="s">
        <v>739</v>
      </c>
      <c r="E15" s="336"/>
      <c r="F15" s="334"/>
      <c r="G15" s="334"/>
      <c r="H15" s="328"/>
      <c r="I15" s="337"/>
      <c r="J15" s="338"/>
      <c r="K15" s="300"/>
      <c r="L15" s="339"/>
    </row>
    <row r="16" spans="1:16" s="350" customFormat="1" ht="14.25" customHeight="1" thickBot="1" x14ac:dyDescent="0.3">
      <c r="A16" s="118" t="s">
        <v>141</v>
      </c>
      <c r="B16" s="340" t="s">
        <v>3</v>
      </c>
      <c r="C16" s="341" t="s">
        <v>4</v>
      </c>
      <c r="D16" s="342" t="s">
        <v>5</v>
      </c>
      <c r="E16" s="343" t="s">
        <v>6</v>
      </c>
      <c r="F16" s="344" t="s">
        <v>7</v>
      </c>
      <c r="G16" s="345" t="s">
        <v>8</v>
      </c>
      <c r="H16" s="346" t="s">
        <v>9</v>
      </c>
      <c r="I16" s="347" t="s">
        <v>10</v>
      </c>
      <c r="J16" s="348" t="s">
        <v>11</v>
      </c>
      <c r="K16" s="302" t="s">
        <v>12</v>
      </c>
      <c r="L16" s="349" t="s">
        <v>13</v>
      </c>
    </row>
    <row r="17" spans="1:16" ht="15.75" customHeight="1" x14ac:dyDescent="0.25">
      <c r="A17" s="293">
        <v>1</v>
      </c>
      <c r="B17" s="351"/>
      <c r="C17" s="304" t="s">
        <v>694</v>
      </c>
      <c r="D17" s="305" t="s">
        <v>846</v>
      </c>
      <c r="E17" s="352" t="s">
        <v>847</v>
      </c>
      <c r="F17" s="353" t="s">
        <v>148</v>
      </c>
      <c r="G17" s="353" t="s">
        <v>149</v>
      </c>
      <c r="H17" s="354"/>
      <c r="I17" s="355"/>
      <c r="J17" s="356">
        <v>57.08</v>
      </c>
      <c r="K17" s="271" t="str">
        <f t="shared" ref="K17:K22" si="1">IF(ISBLANK(J17),"",IF(J17&lt;=49.2,"KSM",IF(J17&lt;=51.7,"I A",IF(J17&lt;=55.5,"II A",IF(J17&lt;=60,"III A",IF(J17&lt;=66,"I JA",IF(J17&lt;=71,"II JA",IF(J17&lt;=75,"III JA"))))))))</f>
        <v>III A</v>
      </c>
      <c r="L17" s="354" t="s">
        <v>150</v>
      </c>
      <c r="M17" s="324" t="s">
        <v>848</v>
      </c>
      <c r="N17" s="324" t="s">
        <v>849</v>
      </c>
      <c r="O17" s="324" t="s">
        <v>850</v>
      </c>
      <c r="P17" s="324" t="s">
        <v>851</v>
      </c>
    </row>
    <row r="18" spans="1:16" ht="15.75" customHeight="1" x14ac:dyDescent="0.25">
      <c r="A18" s="293">
        <v>2</v>
      </c>
      <c r="B18" s="351"/>
      <c r="C18" s="304" t="s">
        <v>178</v>
      </c>
      <c r="D18" s="305" t="s">
        <v>852</v>
      </c>
      <c r="E18" s="352" t="s">
        <v>853</v>
      </c>
      <c r="F18" s="353" t="s">
        <v>283</v>
      </c>
      <c r="G18" s="353" t="s">
        <v>265</v>
      </c>
      <c r="H18" s="354"/>
      <c r="I18" s="355"/>
      <c r="J18" s="356">
        <v>54.87</v>
      </c>
      <c r="K18" s="271" t="str">
        <f t="shared" si="1"/>
        <v>II A</v>
      </c>
      <c r="L18" s="354" t="s">
        <v>758</v>
      </c>
      <c r="M18" s="324" t="s">
        <v>854</v>
      </c>
      <c r="N18" s="324" t="s">
        <v>107</v>
      </c>
      <c r="O18" s="324" t="s">
        <v>107</v>
      </c>
      <c r="P18" s="324" t="s">
        <v>107</v>
      </c>
    </row>
    <row r="19" spans="1:16" ht="15.75" customHeight="1" x14ac:dyDescent="0.25">
      <c r="A19" s="293">
        <v>3</v>
      </c>
      <c r="B19" s="351"/>
      <c r="C19" s="304" t="s">
        <v>855</v>
      </c>
      <c r="D19" s="305" t="s">
        <v>856</v>
      </c>
      <c r="E19" s="352" t="s">
        <v>857</v>
      </c>
      <c r="F19" s="353" t="s">
        <v>130</v>
      </c>
      <c r="G19" s="353" t="s">
        <v>131</v>
      </c>
      <c r="H19" s="354" t="s">
        <v>132</v>
      </c>
      <c r="I19" s="355"/>
      <c r="J19" s="356">
        <v>55.05</v>
      </c>
      <c r="K19" s="271" t="str">
        <f t="shared" si="1"/>
        <v>II A</v>
      </c>
      <c r="L19" s="354" t="s">
        <v>858</v>
      </c>
      <c r="M19" s="324" t="s">
        <v>859</v>
      </c>
      <c r="N19" s="324" t="s">
        <v>107</v>
      </c>
      <c r="O19" s="324" t="s">
        <v>860</v>
      </c>
      <c r="P19" s="324" t="s">
        <v>861</v>
      </c>
    </row>
    <row r="20" spans="1:16" ht="15.75" customHeight="1" x14ac:dyDescent="0.25">
      <c r="A20" s="293">
        <v>4</v>
      </c>
      <c r="B20" s="351"/>
      <c r="C20" s="304" t="s">
        <v>862</v>
      </c>
      <c r="D20" s="305" t="s">
        <v>863</v>
      </c>
      <c r="E20" s="352" t="s">
        <v>864</v>
      </c>
      <c r="F20" s="353" t="s">
        <v>130</v>
      </c>
      <c r="G20" s="353" t="s">
        <v>131</v>
      </c>
      <c r="H20" s="354" t="s">
        <v>132</v>
      </c>
      <c r="I20" s="355"/>
      <c r="J20" s="356" t="s">
        <v>169</v>
      </c>
      <c r="K20" s="271"/>
      <c r="L20" s="354" t="s">
        <v>858</v>
      </c>
      <c r="M20" s="324" t="s">
        <v>865</v>
      </c>
      <c r="N20" s="324" t="s">
        <v>866</v>
      </c>
      <c r="O20" s="324" t="s">
        <v>867</v>
      </c>
      <c r="P20" s="324" t="s">
        <v>107</v>
      </c>
    </row>
    <row r="21" spans="1:16" ht="15.75" customHeight="1" x14ac:dyDescent="0.25">
      <c r="A21" s="293">
        <v>5</v>
      </c>
      <c r="B21" s="351"/>
      <c r="C21" s="304" t="s">
        <v>868</v>
      </c>
      <c r="D21" s="305" t="s">
        <v>869</v>
      </c>
      <c r="E21" s="352" t="s">
        <v>185</v>
      </c>
      <c r="F21" s="353" t="s">
        <v>130</v>
      </c>
      <c r="G21" s="353" t="s">
        <v>131</v>
      </c>
      <c r="H21" s="354" t="s">
        <v>132</v>
      </c>
      <c r="I21" s="355"/>
      <c r="J21" s="356">
        <v>55.03</v>
      </c>
      <c r="K21" s="271" t="str">
        <f t="shared" si="1"/>
        <v>II A</v>
      </c>
      <c r="L21" s="354" t="s">
        <v>858</v>
      </c>
      <c r="M21" s="324" t="s">
        <v>870</v>
      </c>
      <c r="N21" s="324" t="s">
        <v>107</v>
      </c>
      <c r="O21" s="324" t="s">
        <v>871</v>
      </c>
      <c r="P21" s="324" t="s">
        <v>872</v>
      </c>
    </row>
    <row r="22" spans="1:16" ht="15.75" customHeight="1" x14ac:dyDescent="0.25">
      <c r="A22" s="293">
        <v>6</v>
      </c>
      <c r="B22" s="351"/>
      <c r="C22" s="304" t="s">
        <v>618</v>
      </c>
      <c r="D22" s="305" t="s">
        <v>873</v>
      </c>
      <c r="E22" s="352" t="s">
        <v>874</v>
      </c>
      <c r="F22" s="353" t="s">
        <v>289</v>
      </c>
      <c r="G22" s="353" t="s">
        <v>112</v>
      </c>
      <c r="H22" s="354"/>
      <c r="I22" s="355"/>
      <c r="J22" s="356">
        <v>58.28</v>
      </c>
      <c r="K22" s="271" t="str">
        <f t="shared" si="1"/>
        <v>III A</v>
      </c>
      <c r="L22" s="354" t="s">
        <v>875</v>
      </c>
      <c r="M22" s="324" t="s">
        <v>876</v>
      </c>
      <c r="N22" s="324" t="s">
        <v>107</v>
      </c>
      <c r="O22" s="324" t="s">
        <v>877</v>
      </c>
      <c r="P22" s="324" t="s">
        <v>107</v>
      </c>
    </row>
    <row r="23" spans="1:16" s="330" customFormat="1" ht="4.5" customHeight="1" x14ac:dyDescent="0.25">
      <c r="C23" s="331"/>
      <c r="D23" s="331"/>
      <c r="E23" s="332"/>
      <c r="F23" s="333"/>
      <c r="G23" s="334"/>
      <c r="H23" s="328"/>
      <c r="I23" s="300"/>
      <c r="J23" s="329"/>
      <c r="K23" s="300"/>
    </row>
    <row r="24" spans="1:16" s="330" customFormat="1" ht="12" customHeight="1" thickBot="1" x14ac:dyDescent="0.3">
      <c r="C24" s="335">
        <v>3</v>
      </c>
      <c r="D24" s="335" t="s">
        <v>739</v>
      </c>
      <c r="E24" s="336"/>
      <c r="F24" s="334"/>
      <c r="G24" s="334"/>
      <c r="H24" s="328"/>
      <c r="I24" s="337"/>
      <c r="J24" s="338"/>
      <c r="K24" s="300"/>
      <c r="L24" s="339"/>
    </row>
    <row r="25" spans="1:16" s="350" customFormat="1" ht="14.25" customHeight="1" thickBot="1" x14ac:dyDescent="0.3">
      <c r="A25" s="118" t="s">
        <v>141</v>
      </c>
      <c r="B25" s="340" t="s">
        <v>3</v>
      </c>
      <c r="C25" s="341" t="s">
        <v>4</v>
      </c>
      <c r="D25" s="342" t="s">
        <v>5</v>
      </c>
      <c r="E25" s="343" t="s">
        <v>6</v>
      </c>
      <c r="F25" s="344" t="s">
        <v>7</v>
      </c>
      <c r="G25" s="345" t="s">
        <v>8</v>
      </c>
      <c r="H25" s="346" t="s">
        <v>9</v>
      </c>
      <c r="I25" s="347" t="s">
        <v>10</v>
      </c>
      <c r="J25" s="348" t="s">
        <v>11</v>
      </c>
      <c r="K25" s="302" t="s">
        <v>12</v>
      </c>
      <c r="L25" s="349" t="s">
        <v>13</v>
      </c>
    </row>
    <row r="26" spans="1:16" ht="15.75" customHeight="1" x14ac:dyDescent="0.25">
      <c r="A26" s="293">
        <v>1</v>
      </c>
      <c r="B26" s="351"/>
      <c r="C26" s="304" t="s">
        <v>568</v>
      </c>
      <c r="D26" s="305" t="s">
        <v>878</v>
      </c>
      <c r="E26" s="352" t="s">
        <v>879</v>
      </c>
      <c r="F26" s="353" t="s">
        <v>17</v>
      </c>
      <c r="G26" s="353" t="s">
        <v>18</v>
      </c>
      <c r="H26" s="354"/>
      <c r="I26" s="355"/>
      <c r="J26" s="356">
        <v>59.39</v>
      </c>
      <c r="K26" s="271" t="str">
        <f t="shared" ref="K26:K31" si="2">IF(ISBLANK(J26),"",IF(J26&lt;=49.2,"KSM",IF(J26&lt;=51.7,"I A",IF(J26&lt;=55.5,"II A",IF(J26&lt;=60,"III A",IF(J26&lt;=66,"I JA",IF(J26&lt;=71,"II JA",IF(J26&lt;=75,"III JA"))))))))</f>
        <v>III A</v>
      </c>
      <c r="L26" s="354" t="s">
        <v>20</v>
      </c>
      <c r="M26" s="324" t="s">
        <v>880</v>
      </c>
      <c r="N26" s="324" t="s">
        <v>107</v>
      </c>
      <c r="O26" s="324" t="s">
        <v>107</v>
      </c>
      <c r="P26" s="324" t="s">
        <v>107</v>
      </c>
    </row>
    <row r="27" spans="1:16" ht="15.75" customHeight="1" x14ac:dyDescent="0.25">
      <c r="A27" s="293">
        <v>2</v>
      </c>
      <c r="B27" s="351"/>
      <c r="C27" s="304" t="s">
        <v>881</v>
      </c>
      <c r="D27" s="305" t="s">
        <v>882</v>
      </c>
      <c r="E27" s="352" t="s">
        <v>883</v>
      </c>
      <c r="F27" s="353" t="s">
        <v>264</v>
      </c>
      <c r="G27" s="353" t="s">
        <v>265</v>
      </c>
      <c r="H27" s="354"/>
      <c r="I27" s="355"/>
      <c r="J27" s="356">
        <v>59.09</v>
      </c>
      <c r="K27" s="271" t="str">
        <f t="shared" si="2"/>
        <v>III A</v>
      </c>
      <c r="L27" s="354" t="s">
        <v>1809</v>
      </c>
      <c r="M27" s="324" t="s">
        <v>884</v>
      </c>
      <c r="N27" s="324" t="s">
        <v>107</v>
      </c>
      <c r="O27" s="324" t="s">
        <v>885</v>
      </c>
      <c r="P27" s="324" t="s">
        <v>886</v>
      </c>
    </row>
    <row r="28" spans="1:16" ht="15.75" customHeight="1" x14ac:dyDescent="0.25">
      <c r="A28" s="293">
        <v>3</v>
      </c>
      <c r="B28" s="351"/>
      <c r="C28" s="304"/>
      <c r="D28" s="305"/>
      <c r="E28" s="352"/>
      <c r="F28" s="353"/>
      <c r="G28" s="353"/>
      <c r="H28" s="354"/>
      <c r="I28" s="355"/>
      <c r="J28" s="356"/>
      <c r="K28" s="271" t="str">
        <f t="shared" si="2"/>
        <v/>
      </c>
      <c r="L28" s="354"/>
      <c r="N28" s="324" t="s">
        <v>107</v>
      </c>
      <c r="O28" s="324" t="s">
        <v>107</v>
      </c>
      <c r="P28" s="324" t="s">
        <v>887</v>
      </c>
    </row>
    <row r="29" spans="1:16" ht="15.75" customHeight="1" x14ac:dyDescent="0.25">
      <c r="A29" s="293">
        <v>4</v>
      </c>
      <c r="B29" s="351"/>
      <c r="C29" s="304" t="s">
        <v>888</v>
      </c>
      <c r="D29" s="305" t="s">
        <v>889</v>
      </c>
      <c r="E29" s="352" t="s">
        <v>30</v>
      </c>
      <c r="F29" s="353" t="s">
        <v>264</v>
      </c>
      <c r="G29" s="353" t="s">
        <v>265</v>
      </c>
      <c r="H29" s="354"/>
      <c r="I29" s="355"/>
      <c r="J29" s="356">
        <v>58.04</v>
      </c>
      <c r="K29" s="271" t="str">
        <f t="shared" si="2"/>
        <v>III A</v>
      </c>
      <c r="L29" s="354" t="s">
        <v>266</v>
      </c>
      <c r="M29" s="324" t="s">
        <v>890</v>
      </c>
      <c r="N29" s="324" t="s">
        <v>107</v>
      </c>
      <c r="O29" s="324" t="s">
        <v>107</v>
      </c>
      <c r="P29" s="324" t="s">
        <v>891</v>
      </c>
    </row>
    <row r="30" spans="1:16" ht="15.75" customHeight="1" x14ac:dyDescent="0.25">
      <c r="A30" s="293">
        <v>5</v>
      </c>
      <c r="B30" s="351"/>
      <c r="C30" s="304"/>
      <c r="D30" s="305"/>
      <c r="E30" s="352"/>
      <c r="F30" s="353"/>
      <c r="G30" s="353"/>
      <c r="H30" s="354"/>
      <c r="I30" s="355"/>
      <c r="J30" s="356"/>
      <c r="K30" s="271"/>
      <c r="L30" s="354"/>
      <c r="N30" s="324" t="s">
        <v>892</v>
      </c>
      <c r="O30" s="324" t="s">
        <v>107</v>
      </c>
      <c r="P30" s="324" t="s">
        <v>107</v>
      </c>
    </row>
    <row r="31" spans="1:16" ht="15.75" customHeight="1" x14ac:dyDescent="0.25">
      <c r="A31" s="293">
        <v>6</v>
      </c>
      <c r="B31" s="351"/>
      <c r="C31" s="304" t="s">
        <v>893</v>
      </c>
      <c r="D31" s="305" t="s">
        <v>894</v>
      </c>
      <c r="E31" s="352" t="s">
        <v>895</v>
      </c>
      <c r="F31" s="353" t="s">
        <v>379</v>
      </c>
      <c r="G31" s="353" t="s">
        <v>380</v>
      </c>
      <c r="H31" s="354" t="s">
        <v>381</v>
      </c>
      <c r="I31" s="355"/>
      <c r="J31" s="356">
        <v>57.78</v>
      </c>
      <c r="K31" s="271" t="str">
        <f t="shared" si="2"/>
        <v>III A</v>
      </c>
      <c r="L31" s="354" t="s">
        <v>896</v>
      </c>
      <c r="M31" s="324" t="s">
        <v>107</v>
      </c>
      <c r="N31" s="324" t="s">
        <v>107</v>
      </c>
      <c r="O31" s="324" t="s">
        <v>107</v>
      </c>
      <c r="P31" s="324" t="s">
        <v>897</v>
      </c>
    </row>
    <row r="32" spans="1:16" s="330" customFormat="1" ht="4.5" customHeight="1" x14ac:dyDescent="0.25">
      <c r="C32" s="331"/>
      <c r="D32" s="331"/>
      <c r="E32" s="332"/>
      <c r="F32" s="333"/>
      <c r="G32" s="334"/>
      <c r="H32" s="328"/>
      <c r="I32" s="300"/>
      <c r="J32" s="329"/>
      <c r="K32" s="300"/>
    </row>
    <row r="33" spans="1:16" s="330" customFormat="1" ht="12" customHeight="1" thickBot="1" x14ac:dyDescent="0.3">
      <c r="C33" s="335">
        <v>4</v>
      </c>
      <c r="D33" s="335" t="s">
        <v>739</v>
      </c>
      <c r="E33" s="336"/>
      <c r="F33" s="334"/>
      <c r="G33" s="334"/>
      <c r="H33" s="328"/>
      <c r="I33" s="337"/>
      <c r="J33" s="338"/>
      <c r="K33" s="300"/>
      <c r="L33" s="339"/>
    </row>
    <row r="34" spans="1:16" s="350" customFormat="1" ht="14.25" customHeight="1" thickBot="1" x14ac:dyDescent="0.3">
      <c r="A34" s="118" t="s">
        <v>141</v>
      </c>
      <c r="B34" s="340" t="s">
        <v>3</v>
      </c>
      <c r="C34" s="341" t="s">
        <v>4</v>
      </c>
      <c r="D34" s="342" t="s">
        <v>5</v>
      </c>
      <c r="E34" s="343" t="s">
        <v>6</v>
      </c>
      <c r="F34" s="344" t="s">
        <v>7</v>
      </c>
      <c r="G34" s="345" t="s">
        <v>8</v>
      </c>
      <c r="H34" s="346" t="s">
        <v>9</v>
      </c>
      <c r="I34" s="347" t="s">
        <v>10</v>
      </c>
      <c r="J34" s="348" t="s">
        <v>11</v>
      </c>
      <c r="K34" s="302" t="s">
        <v>12</v>
      </c>
      <c r="L34" s="349" t="s">
        <v>13</v>
      </c>
    </row>
    <row r="35" spans="1:16" ht="15.75" customHeight="1" x14ac:dyDescent="0.25">
      <c r="A35" s="293">
        <v>1</v>
      </c>
      <c r="B35" s="351"/>
      <c r="C35" s="304" t="s">
        <v>898</v>
      </c>
      <c r="D35" s="305" t="s">
        <v>899</v>
      </c>
      <c r="E35" s="352" t="s">
        <v>900</v>
      </c>
      <c r="F35" s="353" t="s">
        <v>31</v>
      </c>
      <c r="G35" s="353" t="s">
        <v>32</v>
      </c>
      <c r="H35" s="354" t="s">
        <v>33</v>
      </c>
      <c r="I35" s="355"/>
      <c r="J35" s="356">
        <v>52.48</v>
      </c>
      <c r="K35" s="271" t="str">
        <f t="shared" ref="K35:K40" si="3">IF(ISBLANK(J35),"",IF(J35&lt;=49.2,"KSM",IF(J35&lt;=51.7,"I A",IF(J35&lt;=55.5,"II A",IF(J35&lt;=60,"III A",IF(J35&lt;=66,"I JA",IF(J35&lt;=71,"II JA",IF(J35&lt;=75,"III JA"))))))))</f>
        <v>II A</v>
      </c>
      <c r="L35" s="354" t="s">
        <v>307</v>
      </c>
      <c r="M35" s="324" t="s">
        <v>901</v>
      </c>
      <c r="N35" s="324" t="s">
        <v>902</v>
      </c>
      <c r="O35" s="324" t="s">
        <v>107</v>
      </c>
      <c r="P35" s="324" t="s">
        <v>903</v>
      </c>
    </row>
    <row r="36" spans="1:16" ht="15.75" customHeight="1" x14ac:dyDescent="0.25">
      <c r="A36" s="293">
        <v>2</v>
      </c>
      <c r="B36" s="351"/>
      <c r="C36" s="304" t="s">
        <v>904</v>
      </c>
      <c r="D36" s="305" t="s">
        <v>905</v>
      </c>
      <c r="E36" s="352" t="s">
        <v>906</v>
      </c>
      <c r="F36" s="353" t="s">
        <v>283</v>
      </c>
      <c r="G36" s="353" t="s">
        <v>265</v>
      </c>
      <c r="H36" s="354" t="s">
        <v>348</v>
      </c>
      <c r="I36" s="355"/>
      <c r="J36" s="356">
        <v>52.27</v>
      </c>
      <c r="K36" s="271" t="str">
        <f t="shared" si="3"/>
        <v>II A</v>
      </c>
      <c r="L36" s="138" t="s">
        <v>1810</v>
      </c>
      <c r="M36" s="324" t="s">
        <v>908</v>
      </c>
      <c r="N36" s="324" t="s">
        <v>107</v>
      </c>
      <c r="O36" s="324" t="s">
        <v>107</v>
      </c>
      <c r="P36" s="324" t="s">
        <v>909</v>
      </c>
    </row>
    <row r="37" spans="1:16" ht="15.75" customHeight="1" x14ac:dyDescent="0.25">
      <c r="A37" s="293">
        <v>3</v>
      </c>
      <c r="B37" s="351"/>
      <c r="C37" s="304" t="s">
        <v>910</v>
      </c>
      <c r="D37" s="305" t="s">
        <v>911</v>
      </c>
      <c r="E37" s="352" t="s">
        <v>373</v>
      </c>
      <c r="F37" s="353" t="s">
        <v>111</v>
      </c>
      <c r="G37" s="353" t="s">
        <v>112</v>
      </c>
      <c r="H37" s="354" t="s">
        <v>290</v>
      </c>
      <c r="I37" s="355"/>
      <c r="J37" s="356">
        <v>50.01</v>
      </c>
      <c r="K37" s="271" t="str">
        <f t="shared" si="3"/>
        <v>I A</v>
      </c>
      <c r="L37" s="354" t="s">
        <v>291</v>
      </c>
      <c r="M37" s="324" t="s">
        <v>107</v>
      </c>
      <c r="N37" s="324" t="s">
        <v>912</v>
      </c>
      <c r="O37" s="324" t="s">
        <v>913</v>
      </c>
      <c r="P37" s="324" t="s">
        <v>107</v>
      </c>
    </row>
    <row r="38" spans="1:16" ht="15.75" customHeight="1" x14ac:dyDescent="0.25">
      <c r="A38" s="293">
        <v>4</v>
      </c>
      <c r="B38" s="351"/>
      <c r="C38" s="304" t="s">
        <v>914</v>
      </c>
      <c r="D38" s="305" t="s">
        <v>915</v>
      </c>
      <c r="E38" s="352" t="s">
        <v>916</v>
      </c>
      <c r="F38" s="353" t="s">
        <v>283</v>
      </c>
      <c r="G38" s="353" t="s">
        <v>92</v>
      </c>
      <c r="H38" s="354"/>
      <c r="I38" s="355"/>
      <c r="J38" s="356">
        <v>51.52</v>
      </c>
      <c r="K38" s="271" t="str">
        <f t="shared" si="3"/>
        <v>I A</v>
      </c>
      <c r="L38" s="354" t="s">
        <v>266</v>
      </c>
      <c r="M38" s="324" t="s">
        <v>917</v>
      </c>
      <c r="N38" s="324" t="s">
        <v>107</v>
      </c>
      <c r="O38" s="324" t="s">
        <v>918</v>
      </c>
      <c r="P38" s="324" t="s">
        <v>107</v>
      </c>
    </row>
    <row r="39" spans="1:16" ht="15.75" customHeight="1" x14ac:dyDescent="0.25">
      <c r="A39" s="293">
        <v>5</v>
      </c>
      <c r="B39" s="351"/>
      <c r="C39" s="304" t="s">
        <v>919</v>
      </c>
      <c r="D39" s="305" t="s">
        <v>920</v>
      </c>
      <c r="E39" s="352" t="s">
        <v>921</v>
      </c>
      <c r="F39" s="353" t="s">
        <v>38</v>
      </c>
      <c r="G39" s="353" t="s">
        <v>39</v>
      </c>
      <c r="H39" s="354" t="s">
        <v>40</v>
      </c>
      <c r="I39" s="355"/>
      <c r="J39" s="356">
        <v>52.84</v>
      </c>
      <c r="K39" s="271" t="str">
        <f t="shared" si="3"/>
        <v>II A</v>
      </c>
      <c r="L39" s="354" t="s">
        <v>41</v>
      </c>
      <c r="M39" s="324" t="s">
        <v>922</v>
      </c>
      <c r="N39" s="324" t="s">
        <v>923</v>
      </c>
      <c r="O39" s="324" t="s">
        <v>924</v>
      </c>
      <c r="P39" s="324" t="s">
        <v>107</v>
      </c>
    </row>
    <row r="40" spans="1:16" ht="15.75" customHeight="1" x14ac:dyDescent="0.25">
      <c r="A40" s="293">
        <v>6</v>
      </c>
      <c r="B40" s="351"/>
      <c r="C40" s="304" t="s">
        <v>925</v>
      </c>
      <c r="D40" s="305" t="s">
        <v>926</v>
      </c>
      <c r="E40" s="352" t="s">
        <v>927</v>
      </c>
      <c r="F40" s="353" t="s">
        <v>283</v>
      </c>
      <c r="G40" s="353" t="s">
        <v>265</v>
      </c>
      <c r="H40" s="354"/>
      <c r="I40" s="355"/>
      <c r="J40" s="356">
        <v>51.71</v>
      </c>
      <c r="K40" s="271" t="str">
        <f t="shared" si="3"/>
        <v>II A</v>
      </c>
      <c r="L40" s="354" t="s">
        <v>677</v>
      </c>
      <c r="M40" s="324" t="s">
        <v>928</v>
      </c>
      <c r="N40" s="324" t="s">
        <v>107</v>
      </c>
      <c r="O40" s="324" t="s">
        <v>929</v>
      </c>
      <c r="P40" s="324" t="s">
        <v>930</v>
      </c>
    </row>
  </sheetData>
  <printOptions horizontalCentered="1"/>
  <pageMargins left="0.39370078740157483" right="0.39370078740157483" top="0.23622047244094491" bottom="0.19685039370078741" header="0.15748031496062992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9"/>
  <sheetViews>
    <sheetView zoomScaleNormal="150" workbookViewId="0">
      <selection activeCell="L11" sqref="L11"/>
    </sheetView>
  </sheetViews>
  <sheetFormatPr defaultColWidth="9.109375" defaultRowHeight="13.2" x14ac:dyDescent="0.25"/>
  <cols>
    <col min="1" max="1" width="5.6640625" style="324" customWidth="1"/>
    <col min="2" max="2" width="5.6640625" style="324" hidden="1" customWidth="1"/>
    <col min="3" max="3" width="12" style="324" customWidth="1"/>
    <col min="4" max="4" width="14.109375" style="324" customWidth="1"/>
    <col min="5" max="5" width="10.5546875" style="326" customWidth="1"/>
    <col min="6" max="6" width="12.33203125" style="327" customWidth="1"/>
    <col min="7" max="7" width="14.5546875" style="327" customWidth="1"/>
    <col min="8" max="8" width="9.33203125" style="328" hidden="1" customWidth="1"/>
    <col min="9" max="9" width="7" style="300" customWidth="1"/>
    <col min="10" max="10" width="9.109375" style="329"/>
    <col min="11" max="11" width="5.33203125" style="300" customWidth="1"/>
    <col min="12" max="12" width="24.88671875" style="357" customWidth="1"/>
    <col min="13" max="13" width="6" style="324" hidden="1" customWidth="1"/>
    <col min="14" max="14" width="5.88671875" style="324" hidden="1" customWidth="1"/>
    <col min="15" max="15" width="6" style="324" hidden="1" customWidth="1"/>
    <col min="16" max="16" width="6.44140625" style="324" hidden="1" customWidth="1"/>
    <col min="17" max="16384" width="9.109375" style="324"/>
  </cols>
  <sheetData>
    <row r="1" spans="1:16" s="308" customFormat="1" ht="15" customHeight="1" x14ac:dyDescent="0.25">
      <c r="A1" s="1" t="s">
        <v>0</v>
      </c>
      <c r="B1" s="307"/>
      <c r="D1" s="309"/>
      <c r="E1" s="310"/>
      <c r="H1" s="311"/>
      <c r="I1" s="312"/>
      <c r="J1" s="313"/>
      <c r="K1" s="313"/>
      <c r="L1" s="314"/>
    </row>
    <row r="2" spans="1:16" s="308" customFormat="1" ht="7.5" customHeight="1" x14ac:dyDescent="0.25">
      <c r="A2" s="1"/>
      <c r="B2" s="315"/>
      <c r="D2" s="309"/>
      <c r="E2" s="310"/>
      <c r="H2" s="311"/>
      <c r="I2" s="312"/>
      <c r="J2" s="313"/>
      <c r="K2" s="313"/>
      <c r="L2" s="314"/>
    </row>
    <row r="3" spans="1:16" s="323" customFormat="1" ht="15" customHeight="1" x14ac:dyDescent="0.25">
      <c r="A3" s="12" t="s">
        <v>1</v>
      </c>
      <c r="B3" s="316"/>
      <c r="C3" s="316"/>
      <c r="D3" s="317"/>
      <c r="E3" s="318"/>
      <c r="F3" s="319"/>
      <c r="G3" s="319"/>
      <c r="H3" s="320"/>
      <c r="I3" s="321"/>
      <c r="J3" s="299"/>
      <c r="K3" s="299"/>
      <c r="L3" s="322"/>
    </row>
    <row r="4" spans="1:16" x14ac:dyDescent="0.25">
      <c r="C4" s="325"/>
      <c r="L4" s="324"/>
    </row>
    <row r="5" spans="1:16" s="330" customFormat="1" ht="15.6" x14ac:dyDescent="0.25">
      <c r="C5" s="331" t="s">
        <v>811</v>
      </c>
      <c r="D5" s="331"/>
      <c r="E5" s="332"/>
      <c r="F5" s="333"/>
      <c r="G5" s="334"/>
      <c r="H5" s="328"/>
      <c r="I5" s="300"/>
      <c r="J5" s="329"/>
      <c r="K5" s="300"/>
    </row>
    <row r="6" spans="1:16" s="330" customFormat="1" ht="12" customHeight="1" thickBot="1" x14ac:dyDescent="0.3">
      <c r="C6" s="335"/>
      <c r="D6" s="335"/>
      <c r="E6" s="336"/>
      <c r="F6" s="334"/>
      <c r="G6" s="334"/>
      <c r="H6" s="328"/>
      <c r="I6" s="337"/>
      <c r="J6" s="338"/>
      <c r="K6" s="300"/>
      <c r="L6" s="339"/>
    </row>
    <row r="7" spans="1:16" s="350" customFormat="1" ht="14.25" customHeight="1" thickBot="1" x14ac:dyDescent="0.3">
      <c r="A7" s="118" t="s">
        <v>61</v>
      </c>
      <c r="B7" s="340" t="s">
        <v>3</v>
      </c>
      <c r="C7" s="341" t="s">
        <v>4</v>
      </c>
      <c r="D7" s="342" t="s">
        <v>5</v>
      </c>
      <c r="E7" s="343" t="s">
        <v>6</v>
      </c>
      <c r="F7" s="344" t="s">
        <v>7</v>
      </c>
      <c r="G7" s="345" t="s">
        <v>8</v>
      </c>
      <c r="H7" s="346" t="s">
        <v>9</v>
      </c>
      <c r="I7" s="347" t="s">
        <v>10</v>
      </c>
      <c r="J7" s="348" t="s">
        <v>11</v>
      </c>
      <c r="K7" s="302" t="s">
        <v>12</v>
      </c>
      <c r="L7" s="349" t="s">
        <v>13</v>
      </c>
    </row>
    <row r="8" spans="1:16" ht="15.75" customHeight="1" x14ac:dyDescent="0.25">
      <c r="A8" s="293">
        <v>1</v>
      </c>
      <c r="B8" s="351"/>
      <c r="C8" s="304" t="s">
        <v>910</v>
      </c>
      <c r="D8" s="305" t="s">
        <v>911</v>
      </c>
      <c r="E8" s="352" t="s">
        <v>373</v>
      </c>
      <c r="F8" s="353" t="s">
        <v>111</v>
      </c>
      <c r="G8" s="353" t="s">
        <v>112</v>
      </c>
      <c r="H8" s="354" t="s">
        <v>290</v>
      </c>
      <c r="I8" s="355">
        <v>22</v>
      </c>
      <c r="J8" s="356">
        <v>50.01</v>
      </c>
      <c r="K8" s="271" t="str">
        <f t="shared" ref="K8:K28" si="0">IF(ISBLANK(J8),"",IF(J8&lt;=49.2,"KSM",IF(J8&lt;=51.7,"I A",IF(J8&lt;=55.5,"II A",IF(J8&lt;=60,"III A",IF(J8&lt;=66,"I JA",IF(J8&lt;=71,"II JA",IF(J8&lt;=75,"III JA"))))))))</f>
        <v>I A</v>
      </c>
      <c r="L8" s="354" t="s">
        <v>291</v>
      </c>
      <c r="M8" s="324" t="s">
        <v>107</v>
      </c>
      <c r="N8" s="324" t="s">
        <v>912</v>
      </c>
      <c r="O8" s="324" t="s">
        <v>913</v>
      </c>
      <c r="P8" s="324" t="s">
        <v>107</v>
      </c>
    </row>
    <row r="9" spans="1:16" ht="15.75" customHeight="1" x14ac:dyDescent="0.25">
      <c r="A9" s="293">
        <v>2</v>
      </c>
      <c r="B9" s="351"/>
      <c r="C9" s="304" t="s">
        <v>914</v>
      </c>
      <c r="D9" s="305" t="s">
        <v>915</v>
      </c>
      <c r="E9" s="352" t="s">
        <v>916</v>
      </c>
      <c r="F9" s="353" t="s">
        <v>283</v>
      </c>
      <c r="G9" s="353" t="s">
        <v>92</v>
      </c>
      <c r="H9" s="354"/>
      <c r="I9" s="355">
        <v>18</v>
      </c>
      <c r="J9" s="356">
        <v>51.52</v>
      </c>
      <c r="K9" s="271" t="str">
        <f t="shared" si="0"/>
        <v>I A</v>
      </c>
      <c r="L9" s="354" t="s">
        <v>266</v>
      </c>
      <c r="M9" s="324" t="s">
        <v>917</v>
      </c>
      <c r="N9" s="324" t="s">
        <v>107</v>
      </c>
      <c r="O9" s="324" t="s">
        <v>918</v>
      </c>
      <c r="P9" s="324" t="s">
        <v>107</v>
      </c>
    </row>
    <row r="10" spans="1:16" ht="15.75" customHeight="1" x14ac:dyDescent="0.25">
      <c r="A10" s="293">
        <v>3</v>
      </c>
      <c r="B10" s="351"/>
      <c r="C10" s="304" t="s">
        <v>925</v>
      </c>
      <c r="D10" s="305" t="s">
        <v>926</v>
      </c>
      <c r="E10" s="352" t="s">
        <v>927</v>
      </c>
      <c r="F10" s="353" t="s">
        <v>283</v>
      </c>
      <c r="G10" s="353" t="s">
        <v>265</v>
      </c>
      <c r="H10" s="354"/>
      <c r="I10" s="355">
        <v>15</v>
      </c>
      <c r="J10" s="356">
        <v>51.71</v>
      </c>
      <c r="K10" s="271" t="str">
        <f t="shared" si="0"/>
        <v>II A</v>
      </c>
      <c r="L10" s="354" t="s">
        <v>677</v>
      </c>
      <c r="M10" s="324" t="s">
        <v>928</v>
      </c>
      <c r="N10" s="324" t="s">
        <v>107</v>
      </c>
      <c r="O10" s="324" t="s">
        <v>929</v>
      </c>
      <c r="P10" s="324" t="s">
        <v>930</v>
      </c>
    </row>
    <row r="11" spans="1:16" ht="15.75" customHeight="1" x14ac:dyDescent="0.25">
      <c r="A11" s="293">
        <v>4</v>
      </c>
      <c r="B11" s="351"/>
      <c r="C11" s="304" t="s">
        <v>904</v>
      </c>
      <c r="D11" s="305" t="s">
        <v>905</v>
      </c>
      <c r="E11" s="352" t="s">
        <v>906</v>
      </c>
      <c r="F11" s="353" t="s">
        <v>283</v>
      </c>
      <c r="G11" s="353" t="s">
        <v>265</v>
      </c>
      <c r="H11" s="354" t="s">
        <v>348</v>
      </c>
      <c r="I11" s="355">
        <v>13</v>
      </c>
      <c r="J11" s="356">
        <v>52.27</v>
      </c>
      <c r="K11" s="271" t="str">
        <f t="shared" si="0"/>
        <v>II A</v>
      </c>
      <c r="L11" s="138" t="s">
        <v>1810</v>
      </c>
      <c r="M11" s="324" t="s">
        <v>908</v>
      </c>
      <c r="N11" s="324" t="s">
        <v>107</v>
      </c>
      <c r="O11" s="324" t="s">
        <v>107</v>
      </c>
      <c r="P11" s="324" t="s">
        <v>909</v>
      </c>
    </row>
    <row r="12" spans="1:16" ht="15.75" customHeight="1" x14ac:dyDescent="0.25">
      <c r="A12" s="293">
        <v>5</v>
      </c>
      <c r="B12" s="351"/>
      <c r="C12" s="304" t="s">
        <v>898</v>
      </c>
      <c r="D12" s="305" t="s">
        <v>899</v>
      </c>
      <c r="E12" s="352" t="s">
        <v>900</v>
      </c>
      <c r="F12" s="353" t="s">
        <v>31</v>
      </c>
      <c r="G12" s="353" t="s">
        <v>32</v>
      </c>
      <c r="H12" s="354" t="s">
        <v>33</v>
      </c>
      <c r="I12" s="355">
        <v>12</v>
      </c>
      <c r="J12" s="356">
        <v>52.48</v>
      </c>
      <c r="K12" s="271" t="str">
        <f t="shared" si="0"/>
        <v>II A</v>
      </c>
      <c r="L12" s="354" t="s">
        <v>307</v>
      </c>
      <c r="M12" s="324" t="s">
        <v>901</v>
      </c>
      <c r="N12" s="324" t="s">
        <v>902</v>
      </c>
      <c r="O12" s="324" t="s">
        <v>107</v>
      </c>
      <c r="P12" s="324" t="s">
        <v>903</v>
      </c>
    </row>
    <row r="13" spans="1:16" ht="15.75" customHeight="1" x14ac:dyDescent="0.25">
      <c r="A13" s="293">
        <v>6</v>
      </c>
      <c r="B13" s="351"/>
      <c r="C13" s="304" t="s">
        <v>919</v>
      </c>
      <c r="D13" s="305" t="s">
        <v>920</v>
      </c>
      <c r="E13" s="352" t="s">
        <v>921</v>
      </c>
      <c r="F13" s="353" t="s">
        <v>38</v>
      </c>
      <c r="G13" s="353" t="s">
        <v>39</v>
      </c>
      <c r="H13" s="354" t="s">
        <v>40</v>
      </c>
      <c r="I13" s="355">
        <v>11</v>
      </c>
      <c r="J13" s="356">
        <v>52.84</v>
      </c>
      <c r="K13" s="271" t="str">
        <f t="shared" si="0"/>
        <v>II A</v>
      </c>
      <c r="L13" s="354" t="s">
        <v>41</v>
      </c>
      <c r="M13" s="324" t="s">
        <v>922</v>
      </c>
      <c r="N13" s="324" t="s">
        <v>923</v>
      </c>
      <c r="O13" s="324" t="s">
        <v>924</v>
      </c>
      <c r="P13" s="324" t="s">
        <v>107</v>
      </c>
    </row>
    <row r="14" spans="1:16" ht="15.75" customHeight="1" x14ac:dyDescent="0.25">
      <c r="A14" s="293">
        <v>7</v>
      </c>
      <c r="B14" s="351"/>
      <c r="C14" s="304" t="s">
        <v>703</v>
      </c>
      <c r="D14" s="305" t="s">
        <v>834</v>
      </c>
      <c r="E14" s="352" t="s">
        <v>835</v>
      </c>
      <c r="F14" s="353" t="s">
        <v>148</v>
      </c>
      <c r="G14" s="353" t="s">
        <v>149</v>
      </c>
      <c r="H14" s="354" t="s">
        <v>228</v>
      </c>
      <c r="I14" s="355">
        <v>10</v>
      </c>
      <c r="J14" s="356">
        <v>54.28</v>
      </c>
      <c r="K14" s="271" t="str">
        <f t="shared" si="0"/>
        <v>II A</v>
      </c>
      <c r="L14" s="354" t="s">
        <v>836</v>
      </c>
      <c r="M14" s="324" t="s">
        <v>837</v>
      </c>
      <c r="N14" s="324" t="s">
        <v>107</v>
      </c>
      <c r="O14" s="324" t="s">
        <v>107</v>
      </c>
      <c r="P14" s="324" t="s">
        <v>838</v>
      </c>
    </row>
    <row r="15" spans="1:16" ht="15.75" customHeight="1" x14ac:dyDescent="0.25">
      <c r="A15" s="293">
        <v>8</v>
      </c>
      <c r="B15" s="351"/>
      <c r="C15" s="304" t="s">
        <v>826</v>
      </c>
      <c r="D15" s="305" t="s">
        <v>827</v>
      </c>
      <c r="E15" s="352" t="s">
        <v>828</v>
      </c>
      <c r="F15" s="353" t="s">
        <v>283</v>
      </c>
      <c r="G15" s="353" t="s">
        <v>265</v>
      </c>
      <c r="H15" s="354"/>
      <c r="I15" s="355">
        <v>9</v>
      </c>
      <c r="J15" s="356">
        <v>54.37</v>
      </c>
      <c r="K15" s="271" t="str">
        <f t="shared" si="0"/>
        <v>II A</v>
      </c>
      <c r="L15" s="354" t="s">
        <v>758</v>
      </c>
      <c r="M15" s="324" t="s">
        <v>829</v>
      </c>
      <c r="N15" s="324" t="s">
        <v>107</v>
      </c>
      <c r="O15" s="324" t="s">
        <v>107</v>
      </c>
      <c r="P15" s="324" t="s">
        <v>830</v>
      </c>
    </row>
    <row r="16" spans="1:16" ht="15.75" customHeight="1" x14ac:dyDescent="0.25">
      <c r="A16" s="293">
        <v>9</v>
      </c>
      <c r="B16" s="351"/>
      <c r="C16" s="304" t="s">
        <v>818</v>
      </c>
      <c r="D16" s="305" t="s">
        <v>819</v>
      </c>
      <c r="E16" s="352" t="s">
        <v>342</v>
      </c>
      <c r="F16" s="353" t="s">
        <v>38</v>
      </c>
      <c r="G16" s="353" t="s">
        <v>39</v>
      </c>
      <c r="H16" s="354" t="s">
        <v>820</v>
      </c>
      <c r="I16" s="355">
        <v>8</v>
      </c>
      <c r="J16" s="356">
        <v>54.7</v>
      </c>
      <c r="K16" s="271" t="str">
        <f t="shared" si="0"/>
        <v>II A</v>
      </c>
      <c r="L16" s="354" t="s">
        <v>821</v>
      </c>
      <c r="M16" s="324" t="s">
        <v>822</v>
      </c>
      <c r="N16" s="324" t="s">
        <v>823</v>
      </c>
      <c r="O16" s="324" t="s">
        <v>824</v>
      </c>
      <c r="P16" s="324" t="s">
        <v>825</v>
      </c>
    </row>
    <row r="17" spans="1:16" ht="15.75" customHeight="1" x14ac:dyDescent="0.25">
      <c r="A17" s="293">
        <v>10</v>
      </c>
      <c r="B17" s="351"/>
      <c r="C17" s="304" t="s">
        <v>178</v>
      </c>
      <c r="D17" s="305" t="s">
        <v>852</v>
      </c>
      <c r="E17" s="352" t="s">
        <v>853</v>
      </c>
      <c r="F17" s="353" t="s">
        <v>283</v>
      </c>
      <c r="G17" s="353" t="s">
        <v>265</v>
      </c>
      <c r="H17" s="354"/>
      <c r="I17" s="355">
        <v>7</v>
      </c>
      <c r="J17" s="356">
        <v>54.87</v>
      </c>
      <c r="K17" s="271" t="str">
        <f t="shared" si="0"/>
        <v>II A</v>
      </c>
      <c r="L17" s="354" t="s">
        <v>758</v>
      </c>
      <c r="M17" s="324" t="s">
        <v>854</v>
      </c>
      <c r="N17" s="324" t="s">
        <v>107</v>
      </c>
      <c r="O17" s="324" t="s">
        <v>107</v>
      </c>
      <c r="P17" s="324" t="s">
        <v>107</v>
      </c>
    </row>
    <row r="18" spans="1:16" ht="15.75" customHeight="1" x14ac:dyDescent="0.25">
      <c r="A18" s="293">
        <v>11</v>
      </c>
      <c r="B18" s="351"/>
      <c r="C18" s="304" t="s">
        <v>868</v>
      </c>
      <c r="D18" s="305" t="s">
        <v>869</v>
      </c>
      <c r="E18" s="352" t="s">
        <v>185</v>
      </c>
      <c r="F18" s="353" t="s">
        <v>130</v>
      </c>
      <c r="G18" s="353" t="s">
        <v>131</v>
      </c>
      <c r="H18" s="354" t="s">
        <v>132</v>
      </c>
      <c r="I18" s="355">
        <v>6</v>
      </c>
      <c r="J18" s="356">
        <v>55.03</v>
      </c>
      <c r="K18" s="271" t="str">
        <f t="shared" si="0"/>
        <v>II A</v>
      </c>
      <c r="L18" s="354" t="s">
        <v>858</v>
      </c>
      <c r="M18" s="324" t="s">
        <v>870</v>
      </c>
      <c r="N18" s="324" t="s">
        <v>107</v>
      </c>
      <c r="O18" s="324" t="s">
        <v>871</v>
      </c>
      <c r="P18" s="324" t="s">
        <v>872</v>
      </c>
    </row>
    <row r="19" spans="1:16" ht="15.75" customHeight="1" x14ac:dyDescent="0.25">
      <c r="A19" s="293">
        <v>12</v>
      </c>
      <c r="B19" s="351"/>
      <c r="C19" s="304" t="s">
        <v>855</v>
      </c>
      <c r="D19" s="305" t="s">
        <v>856</v>
      </c>
      <c r="E19" s="352" t="s">
        <v>857</v>
      </c>
      <c r="F19" s="353" t="s">
        <v>130</v>
      </c>
      <c r="G19" s="353" t="s">
        <v>131</v>
      </c>
      <c r="H19" s="354" t="s">
        <v>132</v>
      </c>
      <c r="I19" s="355">
        <v>5</v>
      </c>
      <c r="J19" s="356">
        <v>55.05</v>
      </c>
      <c r="K19" s="271" t="str">
        <f t="shared" si="0"/>
        <v>II A</v>
      </c>
      <c r="L19" s="354" t="s">
        <v>858</v>
      </c>
      <c r="M19" s="324" t="s">
        <v>859</v>
      </c>
      <c r="N19" s="324" t="s">
        <v>107</v>
      </c>
      <c r="O19" s="324" t="s">
        <v>860</v>
      </c>
      <c r="P19" s="324" t="s">
        <v>861</v>
      </c>
    </row>
    <row r="20" spans="1:16" ht="15.75" customHeight="1" x14ac:dyDescent="0.25">
      <c r="A20" s="293">
        <v>13</v>
      </c>
      <c r="B20" s="351"/>
      <c r="C20" s="304" t="s">
        <v>703</v>
      </c>
      <c r="D20" s="305" t="s">
        <v>831</v>
      </c>
      <c r="E20" s="352" t="s">
        <v>832</v>
      </c>
      <c r="F20" s="353" t="s">
        <v>38</v>
      </c>
      <c r="G20" s="353" t="s">
        <v>39</v>
      </c>
      <c r="H20" s="354" t="s">
        <v>820</v>
      </c>
      <c r="I20" s="355">
        <v>4</v>
      </c>
      <c r="J20" s="356">
        <v>55.9</v>
      </c>
      <c r="K20" s="271" t="str">
        <f t="shared" si="0"/>
        <v>III A</v>
      </c>
      <c r="L20" s="354" t="s">
        <v>833</v>
      </c>
      <c r="M20" s="324" t="s">
        <v>822</v>
      </c>
      <c r="N20" s="324" t="s">
        <v>107</v>
      </c>
      <c r="O20" s="324" t="s">
        <v>107</v>
      </c>
      <c r="P20" s="324" t="s">
        <v>107</v>
      </c>
    </row>
    <row r="21" spans="1:16" ht="15.75" customHeight="1" x14ac:dyDescent="0.25">
      <c r="A21" s="293">
        <v>14</v>
      </c>
      <c r="B21" s="351"/>
      <c r="C21" s="304" t="s">
        <v>839</v>
      </c>
      <c r="D21" s="305" t="s">
        <v>840</v>
      </c>
      <c r="E21" s="352" t="s">
        <v>841</v>
      </c>
      <c r="F21" s="353" t="s">
        <v>264</v>
      </c>
      <c r="G21" s="353" t="s">
        <v>265</v>
      </c>
      <c r="H21" s="354"/>
      <c r="I21" s="355">
        <v>3</v>
      </c>
      <c r="J21" s="356">
        <v>56.29</v>
      </c>
      <c r="K21" s="271" t="str">
        <f t="shared" si="0"/>
        <v>III A</v>
      </c>
      <c r="L21" s="354" t="s">
        <v>842</v>
      </c>
      <c r="M21" s="324" t="s">
        <v>843</v>
      </c>
      <c r="N21" s="324" t="s">
        <v>107</v>
      </c>
      <c r="O21" s="324" t="s">
        <v>844</v>
      </c>
      <c r="P21" s="324" t="s">
        <v>845</v>
      </c>
    </row>
    <row r="22" spans="1:16" ht="15.75" customHeight="1" x14ac:dyDescent="0.25">
      <c r="A22" s="293">
        <v>15</v>
      </c>
      <c r="B22" s="351"/>
      <c r="C22" s="304" t="s">
        <v>812</v>
      </c>
      <c r="D22" s="305" t="s">
        <v>813</v>
      </c>
      <c r="E22" s="352" t="s">
        <v>814</v>
      </c>
      <c r="F22" s="353" t="s">
        <v>264</v>
      </c>
      <c r="G22" s="353" t="s">
        <v>265</v>
      </c>
      <c r="H22" s="354"/>
      <c r="I22" s="355">
        <v>2</v>
      </c>
      <c r="J22" s="356">
        <v>56.38</v>
      </c>
      <c r="K22" s="271" t="str">
        <f t="shared" si="0"/>
        <v>III A</v>
      </c>
      <c r="L22" s="354" t="s">
        <v>677</v>
      </c>
      <c r="M22" s="324" t="s">
        <v>815</v>
      </c>
      <c r="N22" s="324" t="s">
        <v>107</v>
      </c>
      <c r="O22" s="324" t="s">
        <v>816</v>
      </c>
      <c r="P22" s="324" t="s">
        <v>817</v>
      </c>
    </row>
    <row r="23" spans="1:16" ht="15.75" customHeight="1" x14ac:dyDescent="0.25">
      <c r="A23" s="293">
        <v>16</v>
      </c>
      <c r="B23" s="351"/>
      <c r="C23" s="304" t="s">
        <v>694</v>
      </c>
      <c r="D23" s="305" t="s">
        <v>846</v>
      </c>
      <c r="E23" s="352" t="s">
        <v>847</v>
      </c>
      <c r="F23" s="353" t="s">
        <v>148</v>
      </c>
      <c r="G23" s="353" t="s">
        <v>149</v>
      </c>
      <c r="H23" s="354"/>
      <c r="I23" s="355">
        <v>1</v>
      </c>
      <c r="J23" s="356">
        <v>57.08</v>
      </c>
      <c r="K23" s="271" t="str">
        <f t="shared" si="0"/>
        <v>III A</v>
      </c>
      <c r="L23" s="354" t="s">
        <v>150</v>
      </c>
      <c r="M23" s="324" t="s">
        <v>848</v>
      </c>
      <c r="N23" s="324" t="s">
        <v>849</v>
      </c>
      <c r="O23" s="324" t="s">
        <v>850</v>
      </c>
      <c r="P23" s="324" t="s">
        <v>851</v>
      </c>
    </row>
    <row r="24" spans="1:16" ht="15.75" customHeight="1" x14ac:dyDescent="0.25">
      <c r="A24" s="293">
        <v>17</v>
      </c>
      <c r="B24" s="351"/>
      <c r="C24" s="304" t="s">
        <v>893</v>
      </c>
      <c r="D24" s="305" t="s">
        <v>894</v>
      </c>
      <c r="E24" s="352" t="s">
        <v>895</v>
      </c>
      <c r="F24" s="353" t="s">
        <v>379</v>
      </c>
      <c r="G24" s="353" t="s">
        <v>380</v>
      </c>
      <c r="H24" s="354" t="s">
        <v>381</v>
      </c>
      <c r="I24" s="355"/>
      <c r="J24" s="356">
        <v>57.78</v>
      </c>
      <c r="K24" s="271" t="str">
        <f t="shared" si="0"/>
        <v>III A</v>
      </c>
      <c r="L24" s="354" t="s">
        <v>896</v>
      </c>
      <c r="M24" s="324" t="s">
        <v>107</v>
      </c>
      <c r="N24" s="324" t="s">
        <v>107</v>
      </c>
      <c r="O24" s="324" t="s">
        <v>107</v>
      </c>
      <c r="P24" s="324" t="s">
        <v>897</v>
      </c>
    </row>
    <row r="25" spans="1:16" ht="15.75" customHeight="1" x14ac:dyDescent="0.25">
      <c r="A25" s="293">
        <v>18</v>
      </c>
      <c r="B25" s="351"/>
      <c r="C25" s="304" t="s">
        <v>888</v>
      </c>
      <c r="D25" s="305" t="s">
        <v>889</v>
      </c>
      <c r="E25" s="352" t="s">
        <v>30</v>
      </c>
      <c r="F25" s="353" t="s">
        <v>264</v>
      </c>
      <c r="G25" s="353" t="s">
        <v>265</v>
      </c>
      <c r="H25" s="354"/>
      <c r="I25" s="355"/>
      <c r="J25" s="356">
        <v>58.04</v>
      </c>
      <c r="K25" s="271" t="str">
        <f t="shared" si="0"/>
        <v>III A</v>
      </c>
      <c r="L25" s="354" t="s">
        <v>266</v>
      </c>
      <c r="M25" s="324" t="s">
        <v>890</v>
      </c>
      <c r="N25" s="324" t="s">
        <v>107</v>
      </c>
      <c r="O25" s="324" t="s">
        <v>107</v>
      </c>
      <c r="P25" s="324" t="s">
        <v>891</v>
      </c>
    </row>
    <row r="26" spans="1:16" ht="15.75" customHeight="1" x14ac:dyDescent="0.25">
      <c r="A26" s="293">
        <v>19</v>
      </c>
      <c r="B26" s="351"/>
      <c r="C26" s="304" t="s">
        <v>618</v>
      </c>
      <c r="D26" s="305" t="s">
        <v>873</v>
      </c>
      <c r="E26" s="352" t="s">
        <v>874</v>
      </c>
      <c r="F26" s="353" t="s">
        <v>289</v>
      </c>
      <c r="G26" s="353" t="s">
        <v>112</v>
      </c>
      <c r="H26" s="354"/>
      <c r="I26" s="355"/>
      <c r="J26" s="356">
        <v>58.28</v>
      </c>
      <c r="K26" s="271" t="str">
        <f t="shared" si="0"/>
        <v>III A</v>
      </c>
      <c r="L26" s="354" t="s">
        <v>875</v>
      </c>
      <c r="M26" s="324" t="s">
        <v>876</v>
      </c>
      <c r="N26" s="324" t="s">
        <v>107</v>
      </c>
      <c r="O26" s="324" t="s">
        <v>877</v>
      </c>
      <c r="P26" s="324" t="s">
        <v>107</v>
      </c>
    </row>
    <row r="27" spans="1:16" ht="15.75" customHeight="1" x14ac:dyDescent="0.25">
      <c r="A27" s="293">
        <v>20</v>
      </c>
      <c r="B27" s="351"/>
      <c r="C27" s="304" t="s">
        <v>881</v>
      </c>
      <c r="D27" s="305" t="s">
        <v>882</v>
      </c>
      <c r="E27" s="352" t="s">
        <v>883</v>
      </c>
      <c r="F27" s="353" t="s">
        <v>264</v>
      </c>
      <c r="G27" s="353" t="s">
        <v>265</v>
      </c>
      <c r="H27" s="354"/>
      <c r="I27" s="355"/>
      <c r="J27" s="356">
        <v>59.09</v>
      </c>
      <c r="K27" s="271" t="str">
        <f t="shared" si="0"/>
        <v>III A</v>
      </c>
      <c r="L27" s="354" t="s">
        <v>1809</v>
      </c>
      <c r="M27" s="324" t="s">
        <v>884</v>
      </c>
      <c r="N27" s="324" t="s">
        <v>107</v>
      </c>
      <c r="O27" s="324" t="s">
        <v>885</v>
      </c>
      <c r="P27" s="324" t="s">
        <v>886</v>
      </c>
    </row>
    <row r="28" spans="1:16" ht="15.75" customHeight="1" x14ac:dyDescent="0.25">
      <c r="A28" s="293">
        <v>21</v>
      </c>
      <c r="B28" s="351"/>
      <c r="C28" s="304" t="s">
        <v>568</v>
      </c>
      <c r="D28" s="305" t="s">
        <v>878</v>
      </c>
      <c r="E28" s="352" t="s">
        <v>879</v>
      </c>
      <c r="F28" s="353" t="s">
        <v>17</v>
      </c>
      <c r="G28" s="353" t="s">
        <v>18</v>
      </c>
      <c r="H28" s="354"/>
      <c r="I28" s="355"/>
      <c r="J28" s="356">
        <v>59.39</v>
      </c>
      <c r="K28" s="271" t="str">
        <f t="shared" si="0"/>
        <v>III A</v>
      </c>
      <c r="L28" s="354" t="s">
        <v>20</v>
      </c>
      <c r="M28" s="324" t="s">
        <v>880</v>
      </c>
      <c r="N28" s="324" t="s">
        <v>107</v>
      </c>
      <c r="O28" s="324" t="s">
        <v>107</v>
      </c>
      <c r="P28" s="324" t="s">
        <v>107</v>
      </c>
    </row>
    <row r="29" spans="1:16" ht="15.75" customHeight="1" x14ac:dyDescent="0.25">
      <c r="A29" s="293"/>
      <c r="B29" s="351"/>
      <c r="C29" s="304" t="s">
        <v>862</v>
      </c>
      <c r="D29" s="305" t="s">
        <v>863</v>
      </c>
      <c r="E29" s="352" t="s">
        <v>864</v>
      </c>
      <c r="F29" s="353" t="s">
        <v>130</v>
      </c>
      <c r="G29" s="353" t="s">
        <v>131</v>
      </c>
      <c r="H29" s="354" t="s">
        <v>132</v>
      </c>
      <c r="I29" s="355"/>
      <c r="J29" s="356" t="s">
        <v>169</v>
      </c>
      <c r="K29" s="271"/>
      <c r="L29" s="354" t="s">
        <v>858</v>
      </c>
      <c r="M29" s="324" t="s">
        <v>865</v>
      </c>
      <c r="N29" s="324" t="s">
        <v>866</v>
      </c>
      <c r="O29" s="324" t="s">
        <v>867</v>
      </c>
      <c r="P29" s="324" t="s">
        <v>107</v>
      </c>
    </row>
  </sheetData>
  <printOptions horizontalCentered="1"/>
  <pageMargins left="0.39370078740157483" right="0.39370078740157483" top="0.23622047244094491" bottom="0.19685039370078741" header="0.15748031496062992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zoomScaleNormal="140" workbookViewId="0">
      <selection activeCell="I19" sqref="I19"/>
    </sheetView>
  </sheetViews>
  <sheetFormatPr defaultColWidth="9.109375" defaultRowHeight="13.2" x14ac:dyDescent="0.25"/>
  <cols>
    <col min="1" max="1" width="5.6640625" style="537" customWidth="1"/>
    <col min="2" max="2" width="6.88671875" style="537" customWidth="1"/>
    <col min="3" max="3" width="11.109375" style="537" customWidth="1"/>
    <col min="4" max="4" width="13.6640625" style="537" customWidth="1"/>
    <col min="5" max="5" width="11.88671875" style="643" customWidth="1"/>
    <col min="6" max="6" width="10.5546875" style="547" customWidth="1"/>
    <col min="7" max="7" width="9.6640625" style="547" customWidth="1"/>
    <col min="8" max="8" width="9.33203125" style="548" hidden="1" customWidth="1"/>
    <col min="9" max="9" width="5.88671875" style="644" bestFit="1" customWidth="1"/>
    <col min="10" max="10" width="9.88671875" style="645" customWidth="1"/>
    <col min="11" max="11" width="5.33203125" style="645" customWidth="1"/>
    <col min="12" max="12" width="28.88671875" style="546" customWidth="1"/>
    <col min="13" max="13" width="6.33203125" style="537" hidden="1" customWidth="1"/>
    <col min="14" max="15" width="0" style="537" hidden="1" customWidth="1"/>
    <col min="16" max="16384" width="9.109375" style="537"/>
  </cols>
  <sheetData>
    <row r="1" spans="1:15" s="525" customFormat="1" ht="15" customHeight="1" x14ac:dyDescent="0.25">
      <c r="A1" s="1" t="s">
        <v>0</v>
      </c>
      <c r="B1" s="524"/>
      <c r="D1" s="526"/>
      <c r="E1" s="527"/>
      <c r="H1" s="528"/>
      <c r="I1" s="529"/>
      <c r="J1" s="530"/>
      <c r="K1" s="530"/>
      <c r="L1" s="532"/>
    </row>
    <row r="2" spans="1:15" s="525" customFormat="1" ht="7.5" customHeight="1" x14ac:dyDescent="0.25">
      <c r="A2" s="1"/>
      <c r="B2" s="534"/>
      <c r="D2" s="526"/>
      <c r="E2" s="527"/>
      <c r="H2" s="528"/>
      <c r="I2" s="529"/>
      <c r="J2" s="530"/>
      <c r="K2" s="530"/>
      <c r="L2" s="532"/>
      <c r="M2" s="529"/>
      <c r="N2" s="642"/>
    </row>
    <row r="3" spans="1:15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3"/>
      <c r="L3" s="545"/>
    </row>
    <row r="4" spans="1:15" x14ac:dyDescent="0.25">
      <c r="C4" s="538"/>
    </row>
    <row r="5" spans="1:15" s="646" customFormat="1" ht="15.6" x14ac:dyDescent="0.25">
      <c r="C5" s="525" t="s">
        <v>1648</v>
      </c>
      <c r="D5" s="525"/>
      <c r="E5" s="527"/>
      <c r="F5" s="550"/>
      <c r="G5" s="551"/>
      <c r="H5" s="548"/>
      <c r="I5" s="647"/>
      <c r="J5" s="648"/>
      <c r="K5" s="645"/>
    </row>
    <row r="6" spans="1:15" s="646" customFormat="1" ht="16.5" customHeight="1" thickBot="1" x14ac:dyDescent="0.3">
      <c r="C6" s="112"/>
      <c r="D6" s="112"/>
      <c r="E6" s="527"/>
      <c r="F6" s="551"/>
      <c r="G6" s="551"/>
      <c r="H6" s="548"/>
      <c r="I6" s="647"/>
      <c r="J6" s="648"/>
      <c r="K6" s="645"/>
    </row>
    <row r="7" spans="1:15" s="533" customFormat="1" ht="12.75" customHeight="1" thickBot="1" x14ac:dyDescent="0.3">
      <c r="A7" s="649" t="s">
        <v>61</v>
      </c>
      <c r="B7" s="650" t="s">
        <v>3</v>
      </c>
      <c r="C7" s="651" t="s">
        <v>4</v>
      </c>
      <c r="D7" s="652" t="s">
        <v>5</v>
      </c>
      <c r="E7" s="653" t="s">
        <v>6</v>
      </c>
      <c r="F7" s="553" t="s">
        <v>7</v>
      </c>
      <c r="G7" s="36" t="s">
        <v>8</v>
      </c>
      <c r="H7" s="554" t="s">
        <v>9</v>
      </c>
      <c r="I7" s="654" t="s">
        <v>10</v>
      </c>
      <c r="J7" s="654" t="s">
        <v>11</v>
      </c>
      <c r="K7" s="655" t="s">
        <v>12</v>
      </c>
      <c r="L7" s="656" t="s">
        <v>13</v>
      </c>
    </row>
    <row r="8" spans="1:15" ht="15.75" customHeight="1" x14ac:dyDescent="0.25">
      <c r="A8" s="657">
        <v>1</v>
      </c>
      <c r="B8" s="658">
        <v>18</v>
      </c>
      <c r="C8" s="555" t="s">
        <v>932</v>
      </c>
      <c r="D8" s="556" t="s">
        <v>933</v>
      </c>
      <c r="E8" s="557" t="s">
        <v>934</v>
      </c>
      <c r="F8" s="558" t="s">
        <v>111</v>
      </c>
      <c r="G8" s="558" t="s">
        <v>112</v>
      </c>
      <c r="H8" s="559" t="s">
        <v>805</v>
      </c>
      <c r="I8" s="560">
        <v>22</v>
      </c>
      <c r="J8" s="561">
        <v>1.5960648148148149E-3</v>
      </c>
      <c r="K8" s="659" t="str">
        <f t="shared" ref="K8:K14" si="0">IF(ISBLANK(J8),"",IF(J8&lt;=0.00153935185185185,"KSM",IF(J8&lt;=0.00164351851851852,"I A",IF(J8&lt;=0.00179398148148148,"II A",IF(J8&lt;=0.00200231481481481,"III A",IF(J8&lt;=0.00217592592592593,"I JA",IF(J8&lt;=0.00230324074074074,"II JA",IF(J8&lt;=0.00243055555555556,"III JA"))))))))</f>
        <v>I A</v>
      </c>
      <c r="L8" s="562" t="s">
        <v>935</v>
      </c>
      <c r="M8" s="546" t="s">
        <v>1649</v>
      </c>
      <c r="N8" s="537" t="s">
        <v>1650</v>
      </c>
      <c r="O8" s="537" t="s">
        <v>1651</v>
      </c>
    </row>
    <row r="9" spans="1:15" ht="15.75" customHeight="1" x14ac:dyDescent="0.25">
      <c r="A9" s="657">
        <v>2</v>
      </c>
      <c r="B9" s="658">
        <v>24</v>
      </c>
      <c r="C9" s="555" t="s">
        <v>777</v>
      </c>
      <c r="D9" s="556" t="s">
        <v>778</v>
      </c>
      <c r="E9" s="557" t="s">
        <v>779</v>
      </c>
      <c r="F9" s="558" t="s">
        <v>111</v>
      </c>
      <c r="G9" s="558" t="s">
        <v>112</v>
      </c>
      <c r="H9" s="559"/>
      <c r="I9" s="560">
        <v>18</v>
      </c>
      <c r="J9" s="561">
        <v>1.6585648148148148E-3</v>
      </c>
      <c r="K9" s="659" t="str">
        <f t="shared" si="0"/>
        <v>II A</v>
      </c>
      <c r="L9" s="562" t="s">
        <v>186</v>
      </c>
      <c r="M9" s="546" t="s">
        <v>1652</v>
      </c>
      <c r="N9" s="537" t="s">
        <v>1653</v>
      </c>
      <c r="O9" s="537" t="s">
        <v>1654</v>
      </c>
    </row>
    <row r="10" spans="1:15" ht="15.75" customHeight="1" x14ac:dyDescent="0.25">
      <c r="A10" s="657">
        <v>3</v>
      </c>
      <c r="B10" s="658">
        <v>19</v>
      </c>
      <c r="C10" s="555" t="s">
        <v>1655</v>
      </c>
      <c r="D10" s="556" t="s">
        <v>1656</v>
      </c>
      <c r="E10" s="557" t="s">
        <v>1657</v>
      </c>
      <c r="F10" s="558" t="s">
        <v>1658</v>
      </c>
      <c r="G10" s="558" t="s">
        <v>1136</v>
      </c>
      <c r="H10" s="559"/>
      <c r="I10" s="560" t="s">
        <v>19</v>
      </c>
      <c r="J10" s="561">
        <v>1.6987268518518517E-3</v>
      </c>
      <c r="K10" s="659" t="str">
        <f t="shared" si="0"/>
        <v>II A</v>
      </c>
      <c r="L10" s="562" t="s">
        <v>1137</v>
      </c>
      <c r="M10" s="546" t="s">
        <v>1659</v>
      </c>
      <c r="N10" s="537" t="s">
        <v>107</v>
      </c>
      <c r="O10" s="537" t="s">
        <v>107</v>
      </c>
    </row>
    <row r="11" spans="1:15" ht="15.75" customHeight="1" x14ac:dyDescent="0.25">
      <c r="A11" s="657">
        <v>4</v>
      </c>
      <c r="B11" s="658">
        <v>25</v>
      </c>
      <c r="C11" s="555" t="s">
        <v>760</v>
      </c>
      <c r="D11" s="556" t="s">
        <v>761</v>
      </c>
      <c r="E11" s="557" t="s">
        <v>762</v>
      </c>
      <c r="F11" s="558" t="s">
        <v>289</v>
      </c>
      <c r="G11" s="558" t="s">
        <v>112</v>
      </c>
      <c r="H11" s="559" t="s">
        <v>763</v>
      </c>
      <c r="I11" s="560">
        <v>15</v>
      </c>
      <c r="J11" s="561">
        <v>1.7868055555555556E-3</v>
      </c>
      <c r="K11" s="659" t="str">
        <f t="shared" si="0"/>
        <v>II A</v>
      </c>
      <c r="L11" s="562" t="s">
        <v>1660</v>
      </c>
      <c r="M11" s="546" t="s">
        <v>1661</v>
      </c>
      <c r="N11" s="537" t="s">
        <v>1662</v>
      </c>
      <c r="O11" s="537" t="s">
        <v>1663</v>
      </c>
    </row>
    <row r="12" spans="1:15" ht="15.75" customHeight="1" x14ac:dyDescent="0.25">
      <c r="A12" s="657">
        <v>5</v>
      </c>
      <c r="B12" s="658">
        <v>2</v>
      </c>
      <c r="C12" s="555" t="s">
        <v>460</v>
      </c>
      <c r="D12" s="556" t="s">
        <v>754</v>
      </c>
      <c r="E12" s="557" t="s">
        <v>213</v>
      </c>
      <c r="F12" s="558" t="s">
        <v>123</v>
      </c>
      <c r="G12" s="558" t="s">
        <v>124</v>
      </c>
      <c r="H12" s="559"/>
      <c r="I12" s="560">
        <v>13</v>
      </c>
      <c r="J12" s="561">
        <v>1.8450231481481479E-3</v>
      </c>
      <c r="K12" s="659" t="str">
        <f t="shared" si="0"/>
        <v>III A</v>
      </c>
      <c r="L12" s="562" t="s">
        <v>753</v>
      </c>
      <c r="M12" s="546" t="s">
        <v>107</v>
      </c>
      <c r="N12" s="537" t="s">
        <v>107</v>
      </c>
      <c r="O12" s="537" t="s">
        <v>107</v>
      </c>
    </row>
    <row r="13" spans="1:15" ht="15.75" customHeight="1" x14ac:dyDescent="0.25">
      <c r="A13" s="657">
        <v>6</v>
      </c>
      <c r="B13" s="658">
        <v>49</v>
      </c>
      <c r="C13" s="555" t="s">
        <v>963</v>
      </c>
      <c r="D13" s="556" t="s">
        <v>964</v>
      </c>
      <c r="E13" s="557" t="s">
        <v>965</v>
      </c>
      <c r="F13" s="558" t="s">
        <v>966</v>
      </c>
      <c r="G13" s="558" t="s">
        <v>967</v>
      </c>
      <c r="H13" s="559" t="s">
        <v>968</v>
      </c>
      <c r="I13" s="560">
        <v>12</v>
      </c>
      <c r="J13" s="561">
        <v>1.8804398148148148E-3</v>
      </c>
      <c r="K13" s="659" t="str">
        <f t="shared" si="0"/>
        <v>III A</v>
      </c>
      <c r="L13" s="562" t="s">
        <v>969</v>
      </c>
      <c r="M13" s="546" t="s">
        <v>1664</v>
      </c>
      <c r="N13" s="537" t="s">
        <v>107</v>
      </c>
      <c r="O13" s="537" t="s">
        <v>107</v>
      </c>
    </row>
    <row r="14" spans="1:15" ht="15.75" customHeight="1" x14ac:dyDescent="0.25">
      <c r="A14" s="657" t="s">
        <v>1665</v>
      </c>
      <c r="B14" s="658">
        <v>29</v>
      </c>
      <c r="C14" s="555" t="s">
        <v>1666</v>
      </c>
      <c r="D14" s="556" t="s">
        <v>1667</v>
      </c>
      <c r="E14" s="557" t="s">
        <v>1668</v>
      </c>
      <c r="F14" s="558" t="s">
        <v>618</v>
      </c>
      <c r="G14" s="558"/>
      <c r="H14" s="559"/>
      <c r="I14" s="560" t="s">
        <v>1669</v>
      </c>
      <c r="J14" s="561">
        <v>1.7424768518518518E-3</v>
      </c>
      <c r="K14" s="659" t="str">
        <f t="shared" si="0"/>
        <v>II A</v>
      </c>
      <c r="L14" s="562" t="s">
        <v>1511</v>
      </c>
      <c r="M14" s="546" t="s">
        <v>107</v>
      </c>
      <c r="N14" s="537" t="s">
        <v>1670</v>
      </c>
    </row>
    <row r="15" spans="1:15" ht="15.75" customHeight="1" x14ac:dyDescent="0.25">
      <c r="A15" s="657"/>
      <c r="B15" s="658">
        <v>13</v>
      </c>
      <c r="C15" s="555" t="s">
        <v>223</v>
      </c>
      <c r="D15" s="556" t="s">
        <v>796</v>
      </c>
      <c r="E15" s="557" t="s">
        <v>797</v>
      </c>
      <c r="F15" s="558" t="s">
        <v>334</v>
      </c>
      <c r="G15" s="558" t="s">
        <v>67</v>
      </c>
      <c r="H15" s="559" t="s">
        <v>68</v>
      </c>
      <c r="I15" s="560"/>
      <c r="J15" s="561" t="s">
        <v>169</v>
      </c>
      <c r="K15" s="659"/>
      <c r="L15" s="562" t="s">
        <v>69</v>
      </c>
      <c r="M15" s="546" t="s">
        <v>1671</v>
      </c>
      <c r="N15" s="537" t="s">
        <v>107</v>
      </c>
      <c r="O15" s="537" t="s">
        <v>1672</v>
      </c>
    </row>
  </sheetData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"/>
  <sheetViews>
    <sheetView topLeftCell="A4" zoomScaleNormal="140" workbookViewId="0">
      <selection activeCell="L33" sqref="L33"/>
    </sheetView>
  </sheetViews>
  <sheetFormatPr defaultColWidth="9.109375" defaultRowHeight="13.2" x14ac:dyDescent="0.2"/>
  <cols>
    <col min="1" max="1" width="5.5546875" style="537" customWidth="1"/>
    <col min="2" max="2" width="5.6640625" style="537" customWidth="1"/>
    <col min="3" max="3" width="12.5546875" style="537" customWidth="1"/>
    <col min="4" max="4" width="15.44140625" style="537" bestFit="1" customWidth="1"/>
    <col min="5" max="5" width="10" style="643" customWidth="1"/>
    <col min="6" max="6" width="15.44140625" style="547" customWidth="1"/>
    <col min="7" max="7" width="14.44140625" style="547" customWidth="1"/>
    <col min="8" max="8" width="9.33203125" style="548" hidden="1" customWidth="1"/>
    <col min="9" max="9" width="5.88671875" style="644" bestFit="1" customWidth="1"/>
    <col min="10" max="10" width="9.109375" style="644"/>
    <col min="11" max="11" width="5.33203125" style="663" bestFit="1" customWidth="1"/>
    <col min="12" max="12" width="26" style="546" bestFit="1" customWidth="1"/>
    <col min="13" max="13" width="7.44140625" style="665" hidden="1" customWidth="1"/>
    <col min="14" max="16" width="7.44140625" style="537" hidden="1" customWidth="1"/>
    <col min="17" max="17" width="5.88671875" style="537" customWidth="1"/>
    <col min="18" max="16384" width="9.109375" style="537"/>
  </cols>
  <sheetData>
    <row r="1" spans="1:16" s="525" customFormat="1" ht="16.5" customHeight="1" x14ac:dyDescent="0.25">
      <c r="A1" s="1" t="s">
        <v>0</v>
      </c>
      <c r="B1" s="524"/>
      <c r="D1" s="526"/>
      <c r="E1" s="527"/>
      <c r="H1" s="528"/>
      <c r="I1" s="529"/>
      <c r="J1" s="530"/>
      <c r="K1" s="531"/>
      <c r="L1" s="532"/>
      <c r="M1" s="660"/>
    </row>
    <row r="2" spans="1:16" s="525" customFormat="1" ht="7.5" customHeight="1" x14ac:dyDescent="0.25">
      <c r="A2" s="1"/>
      <c r="B2" s="534"/>
      <c r="D2" s="526"/>
      <c r="E2" s="527"/>
      <c r="H2" s="528"/>
      <c r="I2" s="529"/>
      <c r="J2" s="530"/>
      <c r="K2" s="531"/>
      <c r="L2" s="532"/>
      <c r="M2" s="661"/>
    </row>
    <row r="3" spans="1:16" s="546" customFormat="1" ht="12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4"/>
      <c r="L3" s="545"/>
      <c r="M3" s="662"/>
    </row>
    <row r="4" spans="1:16" s="546" customFormat="1" ht="9" customHeight="1" x14ac:dyDescent="0.25">
      <c r="A4" s="537"/>
      <c r="B4" s="537"/>
      <c r="C4" s="537"/>
      <c r="D4" s="538"/>
      <c r="E4" s="539"/>
      <c r="F4" s="547"/>
      <c r="G4" s="547"/>
      <c r="H4" s="548"/>
      <c r="I4" s="542"/>
      <c r="J4" s="542"/>
      <c r="K4" s="663"/>
      <c r="L4" s="536"/>
      <c r="M4" s="662"/>
    </row>
    <row r="5" spans="1:16" s="646" customFormat="1" ht="12" customHeight="1" x14ac:dyDescent="0.25">
      <c r="C5" s="525" t="s">
        <v>1673</v>
      </c>
      <c r="D5" s="525"/>
      <c r="E5" s="527"/>
      <c r="F5" s="550"/>
      <c r="G5" s="551"/>
      <c r="H5" s="548"/>
      <c r="I5" s="647"/>
      <c r="J5" s="647"/>
      <c r="K5" s="663"/>
      <c r="M5" s="662"/>
    </row>
    <row r="6" spans="1:16" s="646" customFormat="1" ht="13.5" customHeight="1" thickBot="1" x14ac:dyDescent="0.3">
      <c r="C6" s="112">
        <v>1</v>
      </c>
      <c r="D6" s="112" t="s">
        <v>140</v>
      </c>
      <c r="E6" s="527"/>
      <c r="F6" s="551"/>
      <c r="G6" s="551"/>
      <c r="H6" s="548"/>
      <c r="I6" s="647"/>
      <c r="J6" s="647"/>
      <c r="K6" s="663"/>
      <c r="M6" s="662"/>
    </row>
    <row r="7" spans="1:16" s="533" customFormat="1" ht="12.75" customHeight="1" thickBot="1" x14ac:dyDescent="0.3">
      <c r="A7" s="650" t="s">
        <v>61</v>
      </c>
      <c r="B7" s="650" t="s">
        <v>3</v>
      </c>
      <c r="C7" s="651" t="s">
        <v>4</v>
      </c>
      <c r="D7" s="652" t="s">
        <v>5</v>
      </c>
      <c r="E7" s="653" t="s">
        <v>6</v>
      </c>
      <c r="F7" s="553" t="s">
        <v>7</v>
      </c>
      <c r="G7" s="36" t="s">
        <v>8</v>
      </c>
      <c r="H7" s="554" t="s">
        <v>9</v>
      </c>
      <c r="I7" s="654" t="s">
        <v>10</v>
      </c>
      <c r="J7" s="654" t="s">
        <v>11</v>
      </c>
      <c r="K7" s="664" t="s">
        <v>12</v>
      </c>
      <c r="L7" s="656" t="s">
        <v>13</v>
      </c>
      <c r="M7" s="660"/>
    </row>
    <row r="8" spans="1:16" ht="15.75" customHeight="1" x14ac:dyDescent="0.2">
      <c r="A8" s="658">
        <v>1</v>
      </c>
      <c r="B8" s="658">
        <v>73</v>
      </c>
      <c r="C8" s="555" t="s">
        <v>818</v>
      </c>
      <c r="D8" s="556" t="s">
        <v>819</v>
      </c>
      <c r="E8" s="557" t="s">
        <v>342</v>
      </c>
      <c r="F8" s="558" t="s">
        <v>38</v>
      </c>
      <c r="G8" s="558" t="s">
        <v>39</v>
      </c>
      <c r="H8" s="559" t="s">
        <v>820</v>
      </c>
      <c r="I8" s="560"/>
      <c r="J8" s="561">
        <v>1.4538194444444444E-3</v>
      </c>
      <c r="K8" s="659" t="str">
        <f t="shared" ref="K8:K16" si="0">IF(ISBLANK(J8),"",IF(J8&lt;=0.00131944444444444,"KSM",IF(J8&lt;=0.00140046296296296,"I A",IF(J8&lt;=0.00152777777777778,"II A",IF(J8&lt;=0.00168981481481481,"III A",IF(J8&lt;=0.00184027777777778,"I JA",IF(J8&lt;=0.00196759259259259,"II JA",IF(J8&lt;=0.00208333333333333,"III JA"))))))))</f>
        <v>II A</v>
      </c>
      <c r="L8" s="562" t="s">
        <v>821</v>
      </c>
      <c r="M8" s="665" t="s">
        <v>1674</v>
      </c>
      <c r="N8" s="537" t="s">
        <v>107</v>
      </c>
      <c r="O8" s="537" t="s">
        <v>825</v>
      </c>
      <c r="P8" s="537" t="s">
        <v>1675</v>
      </c>
    </row>
    <row r="9" spans="1:16" ht="15.75" customHeight="1" x14ac:dyDescent="0.2">
      <c r="A9" s="658">
        <v>2</v>
      </c>
      <c r="B9" s="658">
        <v>72</v>
      </c>
      <c r="C9" s="555" t="s">
        <v>598</v>
      </c>
      <c r="D9" s="556" t="s">
        <v>1676</v>
      </c>
      <c r="E9" s="557" t="s">
        <v>605</v>
      </c>
      <c r="F9" s="558" t="s">
        <v>38</v>
      </c>
      <c r="G9" s="558" t="s">
        <v>18</v>
      </c>
      <c r="H9" s="559" t="s">
        <v>40</v>
      </c>
      <c r="I9" s="560"/>
      <c r="J9" s="561">
        <v>1.4958333333333334E-3</v>
      </c>
      <c r="K9" s="659" t="str">
        <f t="shared" si="0"/>
        <v>II A</v>
      </c>
      <c r="L9" s="562" t="s">
        <v>41</v>
      </c>
      <c r="M9" s="665" t="s">
        <v>1677</v>
      </c>
      <c r="N9" s="537" t="s">
        <v>1678</v>
      </c>
      <c r="O9" s="537" t="s">
        <v>107</v>
      </c>
      <c r="P9" s="537" t="s">
        <v>1679</v>
      </c>
    </row>
    <row r="10" spans="1:16" ht="15.75" customHeight="1" x14ac:dyDescent="0.2">
      <c r="A10" s="658">
        <v>3</v>
      </c>
      <c r="B10" s="658">
        <v>23</v>
      </c>
      <c r="C10" s="555" t="s">
        <v>585</v>
      </c>
      <c r="D10" s="556" t="s">
        <v>1680</v>
      </c>
      <c r="E10" s="557" t="s">
        <v>1681</v>
      </c>
      <c r="F10" s="558" t="s">
        <v>289</v>
      </c>
      <c r="G10" s="558" t="s">
        <v>112</v>
      </c>
      <c r="H10" s="559" t="s">
        <v>763</v>
      </c>
      <c r="I10" s="560"/>
      <c r="J10" s="561">
        <v>1.5151620370370371E-3</v>
      </c>
      <c r="K10" s="659" t="str">
        <f t="shared" si="0"/>
        <v>II A</v>
      </c>
      <c r="L10" s="562" t="s">
        <v>764</v>
      </c>
      <c r="M10" s="665" t="s">
        <v>1682</v>
      </c>
      <c r="N10" s="537" t="s">
        <v>107</v>
      </c>
      <c r="O10" s="537" t="s">
        <v>1683</v>
      </c>
      <c r="P10" s="537" t="s">
        <v>1684</v>
      </c>
    </row>
    <row r="11" spans="1:16" ht="15.75" customHeight="1" x14ac:dyDescent="0.2">
      <c r="A11" s="658">
        <v>4</v>
      </c>
      <c r="B11" s="658">
        <v>46</v>
      </c>
      <c r="C11" s="555" t="s">
        <v>549</v>
      </c>
      <c r="D11" s="556" t="s">
        <v>1050</v>
      </c>
      <c r="E11" s="557" t="s">
        <v>1051</v>
      </c>
      <c r="F11" s="558" t="s">
        <v>45</v>
      </c>
      <c r="G11" s="558" t="s">
        <v>46</v>
      </c>
      <c r="H11" s="559"/>
      <c r="I11" s="560"/>
      <c r="J11" s="561">
        <v>1.5318287037037039E-3</v>
      </c>
      <c r="K11" s="659" t="str">
        <f t="shared" si="0"/>
        <v>III A</v>
      </c>
      <c r="L11" s="562" t="s">
        <v>1052</v>
      </c>
      <c r="M11" s="665" t="s">
        <v>1685</v>
      </c>
      <c r="N11" s="537" t="s">
        <v>107</v>
      </c>
      <c r="O11" s="537" t="s">
        <v>1686</v>
      </c>
      <c r="P11" s="537" t="s">
        <v>1053</v>
      </c>
    </row>
    <row r="12" spans="1:16" ht="15.75" customHeight="1" x14ac:dyDescent="0.2">
      <c r="A12" s="658">
        <v>5</v>
      </c>
      <c r="B12" s="658">
        <v>66</v>
      </c>
      <c r="C12" s="555" t="s">
        <v>888</v>
      </c>
      <c r="D12" s="556" t="s">
        <v>889</v>
      </c>
      <c r="E12" s="557" t="s">
        <v>30</v>
      </c>
      <c r="F12" s="558" t="s">
        <v>264</v>
      </c>
      <c r="G12" s="558" t="s">
        <v>265</v>
      </c>
      <c r="H12" s="559"/>
      <c r="I12" s="560"/>
      <c r="J12" s="561">
        <v>1.5408564814814816E-3</v>
      </c>
      <c r="K12" s="659" t="str">
        <f t="shared" si="0"/>
        <v>III A</v>
      </c>
      <c r="L12" s="562" t="s">
        <v>266</v>
      </c>
      <c r="M12" s="665" t="s">
        <v>1687</v>
      </c>
      <c r="N12" s="537" t="s">
        <v>107</v>
      </c>
      <c r="O12" s="537" t="s">
        <v>891</v>
      </c>
      <c r="P12" s="537" t="s">
        <v>1688</v>
      </c>
    </row>
    <row r="13" spans="1:16" ht="15.75" customHeight="1" x14ac:dyDescent="0.2">
      <c r="A13" s="658">
        <v>6</v>
      </c>
      <c r="B13" s="658">
        <v>86</v>
      </c>
      <c r="C13" s="555" t="s">
        <v>855</v>
      </c>
      <c r="D13" s="556" t="s">
        <v>856</v>
      </c>
      <c r="E13" s="557" t="s">
        <v>857</v>
      </c>
      <c r="F13" s="558" t="s">
        <v>130</v>
      </c>
      <c r="G13" s="558" t="s">
        <v>131</v>
      </c>
      <c r="H13" s="559" t="s">
        <v>132</v>
      </c>
      <c r="I13" s="560"/>
      <c r="J13" s="561">
        <v>1.5427083333333332E-3</v>
      </c>
      <c r="K13" s="659" t="str">
        <f t="shared" si="0"/>
        <v>III A</v>
      </c>
      <c r="L13" s="562" t="s">
        <v>858</v>
      </c>
      <c r="M13" s="665" t="s">
        <v>1689</v>
      </c>
      <c r="N13" s="537" t="s">
        <v>1690</v>
      </c>
      <c r="O13" s="537" t="s">
        <v>861</v>
      </c>
      <c r="P13" s="537" t="s">
        <v>1691</v>
      </c>
    </row>
    <row r="14" spans="1:16" ht="15.75" customHeight="1" x14ac:dyDescent="0.2">
      <c r="A14" s="658">
        <v>7</v>
      </c>
      <c r="B14" s="658">
        <v>81</v>
      </c>
      <c r="C14" s="555" t="s">
        <v>818</v>
      </c>
      <c r="D14" s="556" t="s">
        <v>1009</v>
      </c>
      <c r="E14" s="557" t="s">
        <v>992</v>
      </c>
      <c r="F14" s="558" t="s">
        <v>130</v>
      </c>
      <c r="G14" s="558" t="s">
        <v>131</v>
      </c>
      <c r="H14" s="559" t="s">
        <v>132</v>
      </c>
      <c r="I14" s="560"/>
      <c r="J14" s="561">
        <v>1.5703703703703704E-3</v>
      </c>
      <c r="K14" s="659" t="str">
        <f t="shared" si="0"/>
        <v>III A</v>
      </c>
      <c r="L14" s="562" t="s">
        <v>858</v>
      </c>
      <c r="M14" s="665" t="s">
        <v>1692</v>
      </c>
      <c r="N14" s="537" t="s">
        <v>107</v>
      </c>
      <c r="O14" s="537" t="s">
        <v>1693</v>
      </c>
      <c r="P14" s="537" t="s">
        <v>1010</v>
      </c>
    </row>
    <row r="15" spans="1:16" ht="15.75" customHeight="1" x14ac:dyDescent="0.2">
      <c r="A15" s="658">
        <v>8</v>
      </c>
      <c r="B15" s="658">
        <v>52</v>
      </c>
      <c r="C15" s="555" t="s">
        <v>549</v>
      </c>
      <c r="D15" s="556" t="s">
        <v>586</v>
      </c>
      <c r="E15" s="557" t="s">
        <v>707</v>
      </c>
      <c r="F15" s="558" t="s">
        <v>1694</v>
      </c>
      <c r="G15" s="558" t="s">
        <v>52</v>
      </c>
      <c r="H15" s="559"/>
      <c r="I15" s="560" t="s">
        <v>19</v>
      </c>
      <c r="J15" s="561">
        <v>1.6318287037037037E-3</v>
      </c>
      <c r="K15" s="659" t="str">
        <f t="shared" si="0"/>
        <v>III A</v>
      </c>
      <c r="L15" s="562" t="s">
        <v>53</v>
      </c>
      <c r="M15" s="665" t="s">
        <v>107</v>
      </c>
      <c r="N15" s="537" t="s">
        <v>107</v>
      </c>
      <c r="O15" s="537" t="s">
        <v>1695</v>
      </c>
      <c r="P15" s="537" t="s">
        <v>1696</v>
      </c>
    </row>
    <row r="16" spans="1:16" ht="15.75" customHeight="1" x14ac:dyDescent="0.2">
      <c r="A16" s="658">
        <v>9</v>
      </c>
      <c r="B16" s="658">
        <v>82</v>
      </c>
      <c r="C16" s="555" t="s">
        <v>1011</v>
      </c>
      <c r="D16" s="556" t="s">
        <v>1012</v>
      </c>
      <c r="E16" s="557" t="s">
        <v>1013</v>
      </c>
      <c r="F16" s="558" t="s">
        <v>130</v>
      </c>
      <c r="G16" s="558" t="s">
        <v>131</v>
      </c>
      <c r="H16" s="559" t="s">
        <v>132</v>
      </c>
      <c r="I16" s="560"/>
      <c r="J16" s="561">
        <v>1.7121527777777777E-3</v>
      </c>
      <c r="K16" s="659" t="str">
        <f t="shared" si="0"/>
        <v>I JA</v>
      </c>
      <c r="L16" s="562" t="s">
        <v>858</v>
      </c>
      <c r="M16" s="665" t="s">
        <v>1697</v>
      </c>
      <c r="N16" s="537" t="s">
        <v>107</v>
      </c>
      <c r="O16" s="537" t="s">
        <v>107</v>
      </c>
      <c r="P16" s="537" t="s">
        <v>107</v>
      </c>
    </row>
    <row r="17" spans="1:16" ht="10.5" customHeight="1" x14ac:dyDescent="0.2">
      <c r="A17" s="666"/>
      <c r="B17" s="666"/>
      <c r="C17" s="564"/>
      <c r="D17" s="565"/>
      <c r="E17" s="566"/>
      <c r="F17" s="567"/>
      <c r="G17" s="567"/>
      <c r="H17" s="568"/>
      <c r="I17" s="569"/>
      <c r="J17" s="667"/>
      <c r="K17" s="668"/>
      <c r="L17" s="571"/>
    </row>
    <row r="18" spans="1:16" s="646" customFormat="1" ht="13.5" customHeight="1" thickBot="1" x14ac:dyDescent="0.3">
      <c r="C18" s="112">
        <v>2</v>
      </c>
      <c r="D18" s="112" t="s">
        <v>140</v>
      </c>
      <c r="E18" s="527"/>
      <c r="F18" s="551"/>
      <c r="G18" s="551"/>
      <c r="H18" s="548"/>
      <c r="I18" s="647"/>
      <c r="J18" s="647"/>
      <c r="K18" s="663"/>
      <c r="M18" s="662"/>
    </row>
    <row r="19" spans="1:16" s="533" customFormat="1" ht="12.75" customHeight="1" thickBot="1" x14ac:dyDescent="0.3">
      <c r="A19" s="650" t="s">
        <v>61</v>
      </c>
      <c r="B19" s="650" t="s">
        <v>3</v>
      </c>
      <c r="C19" s="651" t="s">
        <v>4</v>
      </c>
      <c r="D19" s="652" t="s">
        <v>5</v>
      </c>
      <c r="E19" s="653" t="s">
        <v>6</v>
      </c>
      <c r="F19" s="553" t="s">
        <v>7</v>
      </c>
      <c r="G19" s="36" t="s">
        <v>8</v>
      </c>
      <c r="H19" s="554" t="s">
        <v>9</v>
      </c>
      <c r="I19" s="654" t="s">
        <v>10</v>
      </c>
      <c r="J19" s="654" t="s">
        <v>11</v>
      </c>
      <c r="K19" s="664" t="s">
        <v>12</v>
      </c>
      <c r="L19" s="656" t="s">
        <v>13</v>
      </c>
      <c r="M19" s="660"/>
    </row>
    <row r="20" spans="1:16" ht="15.75" customHeight="1" x14ac:dyDescent="0.2">
      <c r="A20" s="658">
        <v>1</v>
      </c>
      <c r="B20" s="658">
        <v>63</v>
      </c>
      <c r="C20" s="555" t="s">
        <v>904</v>
      </c>
      <c r="D20" s="556" t="s">
        <v>905</v>
      </c>
      <c r="E20" s="557" t="s">
        <v>906</v>
      </c>
      <c r="F20" s="558" t="s">
        <v>283</v>
      </c>
      <c r="G20" s="558" t="s">
        <v>265</v>
      </c>
      <c r="H20" s="559" t="s">
        <v>348</v>
      </c>
      <c r="I20" s="560"/>
      <c r="J20" s="561">
        <v>1.4064814814814814E-3</v>
      </c>
      <c r="K20" s="659" t="str">
        <f t="shared" ref="K20:K27" si="1">IF(ISBLANK(J20),"",IF(J20&lt;=0.00131944444444444,"KSM",IF(J20&lt;=0.00140046296296296,"I A",IF(J20&lt;=0.00152777777777778,"II A",IF(J20&lt;=0.00168981481481481,"III A",IF(J20&lt;=0.00184027777777778,"I JA",IF(J20&lt;=0.00196759259259259,"II JA",IF(J20&lt;=0.00208333333333333,"III JA"))))))))</f>
        <v>II A</v>
      </c>
      <c r="L20" s="138" t="s">
        <v>1810</v>
      </c>
      <c r="M20" s="665" t="s">
        <v>1698</v>
      </c>
      <c r="N20" s="537" t="s">
        <v>107</v>
      </c>
      <c r="O20" s="537" t="s">
        <v>909</v>
      </c>
      <c r="P20" s="537" t="s">
        <v>107</v>
      </c>
    </row>
    <row r="21" spans="1:16" ht="15.75" customHeight="1" x14ac:dyDescent="0.2">
      <c r="A21" s="658">
        <v>2</v>
      </c>
      <c r="B21" s="658">
        <v>39</v>
      </c>
      <c r="C21" s="555" t="s">
        <v>1028</v>
      </c>
      <c r="D21" s="556" t="s">
        <v>1029</v>
      </c>
      <c r="E21" s="557" t="s">
        <v>1030</v>
      </c>
      <c r="F21" s="558" t="s">
        <v>31</v>
      </c>
      <c r="G21" s="558" t="s">
        <v>32</v>
      </c>
      <c r="H21" s="559" t="s">
        <v>33</v>
      </c>
      <c r="I21" s="560"/>
      <c r="J21" s="561">
        <v>1.4128472222222222E-3</v>
      </c>
      <c r="K21" s="659" t="str">
        <f t="shared" si="1"/>
        <v>II A</v>
      </c>
      <c r="L21" s="562" t="s">
        <v>307</v>
      </c>
      <c r="M21" s="665" t="s">
        <v>1699</v>
      </c>
      <c r="N21" s="537" t="s">
        <v>1700</v>
      </c>
      <c r="O21" s="537" t="s">
        <v>1701</v>
      </c>
      <c r="P21" s="537" t="s">
        <v>1033</v>
      </c>
    </row>
    <row r="22" spans="1:16" ht="15.75" customHeight="1" x14ac:dyDescent="0.2">
      <c r="A22" s="658">
        <v>3</v>
      </c>
      <c r="B22" s="658">
        <v>40</v>
      </c>
      <c r="C22" s="555" t="s">
        <v>898</v>
      </c>
      <c r="D22" s="556" t="s">
        <v>899</v>
      </c>
      <c r="E22" s="557" t="s">
        <v>900</v>
      </c>
      <c r="F22" s="558" t="s">
        <v>31</v>
      </c>
      <c r="G22" s="558" t="s">
        <v>32</v>
      </c>
      <c r="H22" s="559" t="s">
        <v>33</v>
      </c>
      <c r="I22" s="560"/>
      <c r="J22" s="561">
        <v>1.4153935185185187E-3</v>
      </c>
      <c r="K22" s="659" t="str">
        <f t="shared" si="1"/>
        <v>II A</v>
      </c>
      <c r="L22" s="562" t="s">
        <v>307</v>
      </c>
      <c r="M22" s="665" t="s">
        <v>1702</v>
      </c>
      <c r="N22" s="537" t="s">
        <v>1703</v>
      </c>
      <c r="O22" s="537" t="s">
        <v>903</v>
      </c>
      <c r="P22" s="537" t="s">
        <v>1704</v>
      </c>
    </row>
    <row r="23" spans="1:16" ht="15.75" customHeight="1" x14ac:dyDescent="0.2">
      <c r="A23" s="658">
        <v>4</v>
      </c>
      <c r="B23" s="658">
        <v>60</v>
      </c>
      <c r="C23" s="555" t="s">
        <v>914</v>
      </c>
      <c r="D23" s="556" t="s">
        <v>915</v>
      </c>
      <c r="E23" s="557" t="s">
        <v>916</v>
      </c>
      <c r="F23" s="558" t="s">
        <v>283</v>
      </c>
      <c r="G23" s="558" t="s">
        <v>92</v>
      </c>
      <c r="H23" s="559"/>
      <c r="I23" s="560"/>
      <c r="J23" s="561">
        <v>1.4172453703703706E-3</v>
      </c>
      <c r="K23" s="659" t="str">
        <f t="shared" si="1"/>
        <v>II A</v>
      </c>
      <c r="L23" s="562" t="s">
        <v>266</v>
      </c>
      <c r="M23" s="665" t="s">
        <v>1705</v>
      </c>
      <c r="N23" s="537" t="s">
        <v>107</v>
      </c>
      <c r="O23" s="537" t="s">
        <v>107</v>
      </c>
      <c r="P23" s="537" t="s">
        <v>107</v>
      </c>
    </row>
    <row r="24" spans="1:16" ht="15.75" customHeight="1" x14ac:dyDescent="0.2">
      <c r="A24" s="658">
        <v>5</v>
      </c>
      <c r="B24" s="658">
        <v>31</v>
      </c>
      <c r="C24" s="555" t="s">
        <v>703</v>
      </c>
      <c r="D24" s="556" t="s">
        <v>834</v>
      </c>
      <c r="E24" s="557" t="s">
        <v>835</v>
      </c>
      <c r="F24" s="558" t="s">
        <v>148</v>
      </c>
      <c r="G24" s="558" t="s">
        <v>149</v>
      </c>
      <c r="H24" s="559" t="s">
        <v>228</v>
      </c>
      <c r="I24" s="560"/>
      <c r="J24" s="561">
        <v>1.4336805555555554E-3</v>
      </c>
      <c r="K24" s="659" t="str">
        <f t="shared" si="1"/>
        <v>II A</v>
      </c>
      <c r="L24" s="562" t="s">
        <v>836</v>
      </c>
      <c r="M24" s="665" t="s">
        <v>1706</v>
      </c>
      <c r="N24" s="537" t="s">
        <v>1707</v>
      </c>
      <c r="O24" s="537" t="s">
        <v>1708</v>
      </c>
      <c r="P24" s="537" t="s">
        <v>1709</v>
      </c>
    </row>
    <row r="25" spans="1:16" ht="15.75" customHeight="1" x14ac:dyDescent="0.2">
      <c r="A25" s="658">
        <v>6</v>
      </c>
      <c r="B25" s="658">
        <v>77</v>
      </c>
      <c r="C25" s="555" t="s">
        <v>568</v>
      </c>
      <c r="D25" s="556" t="s">
        <v>1034</v>
      </c>
      <c r="E25" s="557" t="s">
        <v>386</v>
      </c>
      <c r="F25" s="558" t="s">
        <v>57</v>
      </c>
      <c r="G25" s="558" t="s">
        <v>58</v>
      </c>
      <c r="H25" s="559" t="s">
        <v>59</v>
      </c>
      <c r="I25" s="560"/>
      <c r="J25" s="561">
        <v>1.4348379629629631E-3</v>
      </c>
      <c r="K25" s="659" t="str">
        <f t="shared" si="1"/>
        <v>II A</v>
      </c>
      <c r="L25" s="562" t="s">
        <v>60</v>
      </c>
      <c r="M25" s="665" t="s">
        <v>1710</v>
      </c>
      <c r="N25" s="537" t="s">
        <v>107</v>
      </c>
      <c r="O25" s="537" t="s">
        <v>1711</v>
      </c>
      <c r="P25" s="537" t="s">
        <v>1035</v>
      </c>
    </row>
    <row r="26" spans="1:16" ht="15.75" customHeight="1" x14ac:dyDescent="0.2">
      <c r="A26" s="658">
        <v>7</v>
      </c>
      <c r="B26" s="658">
        <v>28</v>
      </c>
      <c r="C26" s="555" t="s">
        <v>910</v>
      </c>
      <c r="D26" s="556" t="s">
        <v>178</v>
      </c>
      <c r="E26" s="557" t="s">
        <v>1712</v>
      </c>
      <c r="F26" s="558" t="s">
        <v>1713</v>
      </c>
      <c r="G26" s="558" t="s">
        <v>1364</v>
      </c>
      <c r="H26" s="559"/>
      <c r="I26" s="560"/>
      <c r="J26" s="561">
        <v>1.4435185185185187E-3</v>
      </c>
      <c r="K26" s="659" t="str">
        <f t="shared" si="1"/>
        <v>II A</v>
      </c>
      <c r="L26" s="562" t="s">
        <v>1714</v>
      </c>
      <c r="M26" s="665" t="s">
        <v>1715</v>
      </c>
      <c r="N26" s="537" t="s">
        <v>1716</v>
      </c>
      <c r="O26" s="537" t="s">
        <v>1717</v>
      </c>
      <c r="P26" s="537" t="s">
        <v>1718</v>
      </c>
    </row>
    <row r="27" spans="1:16" ht="15.75" customHeight="1" x14ac:dyDescent="0.2">
      <c r="A27" s="658">
        <v>8</v>
      </c>
      <c r="B27" s="658">
        <v>64</v>
      </c>
      <c r="C27" s="555" t="s">
        <v>178</v>
      </c>
      <c r="D27" s="556" t="s">
        <v>852</v>
      </c>
      <c r="E27" s="557" t="s">
        <v>853</v>
      </c>
      <c r="F27" s="558" t="s">
        <v>283</v>
      </c>
      <c r="G27" s="558" t="s">
        <v>265</v>
      </c>
      <c r="H27" s="559"/>
      <c r="I27" s="560"/>
      <c r="J27" s="561">
        <v>1.5039351851851852E-3</v>
      </c>
      <c r="K27" s="659" t="str">
        <f t="shared" si="1"/>
        <v>II A</v>
      </c>
      <c r="L27" s="562" t="s">
        <v>758</v>
      </c>
      <c r="M27" s="665" t="s">
        <v>1719</v>
      </c>
      <c r="N27" s="537" t="s">
        <v>107</v>
      </c>
      <c r="O27" s="537" t="s">
        <v>107</v>
      </c>
      <c r="P27" s="537" t="s">
        <v>107</v>
      </c>
    </row>
  </sheetData>
  <printOptions horizontalCentered="1"/>
  <pageMargins left="0.39370078740157483" right="0.39370078740157483" top="0.23622047244094491" bottom="0" header="0.39370078740157483" footer="0.3937007874015748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4"/>
  <sheetViews>
    <sheetView zoomScaleNormal="140" workbookViewId="0">
      <selection activeCell="G28" sqref="G28"/>
    </sheetView>
  </sheetViews>
  <sheetFormatPr defaultColWidth="9.109375" defaultRowHeight="13.2" x14ac:dyDescent="0.2"/>
  <cols>
    <col min="1" max="1" width="5.5546875" style="537" customWidth="1"/>
    <col min="2" max="2" width="5.6640625" style="537" customWidth="1"/>
    <col min="3" max="3" width="12.5546875" style="537" customWidth="1"/>
    <col min="4" max="4" width="15.44140625" style="537" bestFit="1" customWidth="1"/>
    <col min="5" max="5" width="10" style="643" customWidth="1"/>
    <col min="6" max="6" width="15.44140625" style="547" customWidth="1"/>
    <col min="7" max="7" width="14.44140625" style="547" customWidth="1"/>
    <col min="8" max="8" width="9.33203125" style="548" hidden="1" customWidth="1"/>
    <col min="9" max="9" width="5.88671875" style="644" bestFit="1" customWidth="1"/>
    <col min="10" max="10" width="9.109375" style="644"/>
    <col min="11" max="11" width="5.33203125" style="663" bestFit="1" customWidth="1"/>
    <col min="12" max="12" width="26" style="546" bestFit="1" customWidth="1"/>
    <col min="13" max="13" width="7.44140625" style="665" hidden="1" customWidth="1"/>
    <col min="14" max="16" width="7.44140625" style="537" hidden="1" customWidth="1"/>
    <col min="17" max="17" width="5.88671875" style="537" customWidth="1"/>
    <col min="18" max="16384" width="9.109375" style="537"/>
  </cols>
  <sheetData>
    <row r="1" spans="1:16" s="525" customFormat="1" ht="16.5" customHeight="1" x14ac:dyDescent="0.25">
      <c r="A1" s="1" t="s">
        <v>0</v>
      </c>
      <c r="B1" s="524"/>
      <c r="D1" s="526"/>
      <c r="E1" s="527"/>
      <c r="H1" s="528"/>
      <c r="I1" s="529"/>
      <c r="J1" s="530"/>
      <c r="K1" s="531"/>
      <c r="L1" s="532"/>
      <c r="M1" s="660"/>
    </row>
    <row r="2" spans="1:16" s="525" customFormat="1" ht="7.5" customHeight="1" x14ac:dyDescent="0.25">
      <c r="A2" s="1"/>
      <c r="B2" s="534"/>
      <c r="D2" s="526"/>
      <c r="E2" s="527"/>
      <c r="H2" s="528"/>
      <c r="I2" s="529"/>
      <c r="J2" s="530"/>
      <c r="K2" s="531"/>
      <c r="L2" s="532"/>
      <c r="M2" s="661"/>
    </row>
    <row r="3" spans="1:16" s="546" customFormat="1" ht="12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4"/>
      <c r="L3" s="545"/>
      <c r="M3" s="662"/>
    </row>
    <row r="4" spans="1:16" s="546" customFormat="1" ht="9" customHeight="1" x14ac:dyDescent="0.25">
      <c r="A4" s="537"/>
      <c r="B4" s="537"/>
      <c r="C4" s="537"/>
      <c r="D4" s="538"/>
      <c r="E4" s="539"/>
      <c r="F4" s="547"/>
      <c r="G4" s="547"/>
      <c r="H4" s="548"/>
      <c r="I4" s="542"/>
      <c r="J4" s="542"/>
      <c r="K4" s="663"/>
      <c r="L4" s="536"/>
      <c r="M4" s="662"/>
    </row>
    <row r="5" spans="1:16" s="646" customFormat="1" ht="12" customHeight="1" x14ac:dyDescent="0.25">
      <c r="C5" s="525" t="s">
        <v>1673</v>
      </c>
      <c r="D5" s="525"/>
      <c r="E5" s="527"/>
      <c r="F5" s="550"/>
      <c r="G5" s="551"/>
      <c r="H5" s="548"/>
      <c r="I5" s="647"/>
      <c r="J5" s="647"/>
      <c r="K5" s="663"/>
      <c r="M5" s="662"/>
    </row>
    <row r="6" spans="1:16" s="646" customFormat="1" ht="13.5" customHeight="1" thickBot="1" x14ac:dyDescent="0.3">
      <c r="C6" s="112"/>
      <c r="D6" s="112"/>
      <c r="E6" s="527"/>
      <c r="F6" s="551"/>
      <c r="G6" s="551"/>
      <c r="H6" s="548"/>
      <c r="I6" s="647"/>
      <c r="J6" s="647"/>
      <c r="K6" s="663"/>
      <c r="M6" s="662"/>
    </row>
    <row r="7" spans="1:16" s="533" customFormat="1" ht="12.75" customHeight="1" thickBot="1" x14ac:dyDescent="0.3">
      <c r="A7" s="650" t="s">
        <v>61</v>
      </c>
      <c r="B7" s="650" t="s">
        <v>3</v>
      </c>
      <c r="C7" s="651" t="s">
        <v>4</v>
      </c>
      <c r="D7" s="652" t="s">
        <v>5</v>
      </c>
      <c r="E7" s="653" t="s">
        <v>6</v>
      </c>
      <c r="F7" s="553" t="s">
        <v>7</v>
      </c>
      <c r="G7" s="36" t="s">
        <v>8</v>
      </c>
      <c r="H7" s="554" t="s">
        <v>9</v>
      </c>
      <c r="I7" s="654" t="s">
        <v>10</v>
      </c>
      <c r="J7" s="654" t="s">
        <v>11</v>
      </c>
      <c r="K7" s="664" t="s">
        <v>12</v>
      </c>
      <c r="L7" s="656" t="s">
        <v>13</v>
      </c>
      <c r="M7" s="660"/>
    </row>
    <row r="8" spans="1:16" ht="15.75" customHeight="1" x14ac:dyDescent="0.2">
      <c r="A8" s="658">
        <v>1</v>
      </c>
      <c r="B8" s="658">
        <v>63</v>
      </c>
      <c r="C8" s="555" t="s">
        <v>904</v>
      </c>
      <c r="D8" s="556" t="s">
        <v>905</v>
      </c>
      <c r="E8" s="557" t="s">
        <v>906</v>
      </c>
      <c r="F8" s="558" t="s">
        <v>283</v>
      </c>
      <c r="G8" s="558" t="s">
        <v>265</v>
      </c>
      <c r="H8" s="559" t="s">
        <v>348</v>
      </c>
      <c r="I8" s="560">
        <v>22</v>
      </c>
      <c r="J8" s="561">
        <v>1.4064814814814814E-3</v>
      </c>
      <c r="K8" s="659" t="str">
        <f t="shared" ref="K8:K24" si="0">IF(ISBLANK(J8),"",IF(J8&lt;=0.00131944444444444,"KSM",IF(J8&lt;=0.00140046296296296,"I A",IF(J8&lt;=0.00152777777777778,"II A",IF(J8&lt;=0.00168981481481481,"III A",IF(J8&lt;=0.00184027777777778,"I JA",IF(J8&lt;=0.00196759259259259,"II JA",IF(J8&lt;=0.00208333333333333,"III JA"))))))))</f>
        <v>II A</v>
      </c>
      <c r="L8" s="138" t="s">
        <v>1810</v>
      </c>
      <c r="M8" s="665" t="s">
        <v>1698</v>
      </c>
      <c r="N8" s="537" t="s">
        <v>107</v>
      </c>
      <c r="O8" s="537" t="s">
        <v>909</v>
      </c>
      <c r="P8" s="537" t="s">
        <v>107</v>
      </c>
    </row>
    <row r="9" spans="1:16" ht="15.75" customHeight="1" x14ac:dyDescent="0.2">
      <c r="A9" s="658">
        <v>2</v>
      </c>
      <c r="B9" s="658">
        <v>39</v>
      </c>
      <c r="C9" s="555" t="s">
        <v>1028</v>
      </c>
      <c r="D9" s="556" t="s">
        <v>1029</v>
      </c>
      <c r="E9" s="557" t="s">
        <v>1030</v>
      </c>
      <c r="F9" s="558" t="s">
        <v>31</v>
      </c>
      <c r="G9" s="558" t="s">
        <v>32</v>
      </c>
      <c r="H9" s="559" t="s">
        <v>33</v>
      </c>
      <c r="I9" s="560">
        <v>18</v>
      </c>
      <c r="J9" s="561">
        <v>1.4128472222222222E-3</v>
      </c>
      <c r="K9" s="659" t="str">
        <f t="shared" si="0"/>
        <v>II A</v>
      </c>
      <c r="L9" s="562" t="s">
        <v>307</v>
      </c>
      <c r="M9" s="665" t="s">
        <v>1699</v>
      </c>
      <c r="N9" s="537" t="s">
        <v>1700</v>
      </c>
      <c r="O9" s="537" t="s">
        <v>1701</v>
      </c>
      <c r="P9" s="537" t="s">
        <v>1033</v>
      </c>
    </row>
    <row r="10" spans="1:16" ht="15.75" customHeight="1" x14ac:dyDescent="0.2">
      <c r="A10" s="658">
        <v>3</v>
      </c>
      <c r="B10" s="658">
        <v>40</v>
      </c>
      <c r="C10" s="555" t="s">
        <v>898</v>
      </c>
      <c r="D10" s="556" t="s">
        <v>899</v>
      </c>
      <c r="E10" s="557" t="s">
        <v>900</v>
      </c>
      <c r="F10" s="558" t="s">
        <v>31</v>
      </c>
      <c r="G10" s="558" t="s">
        <v>32</v>
      </c>
      <c r="H10" s="559" t="s">
        <v>33</v>
      </c>
      <c r="I10" s="560">
        <v>15</v>
      </c>
      <c r="J10" s="561">
        <v>1.4153935185185187E-3</v>
      </c>
      <c r="K10" s="659" t="str">
        <f t="shared" si="0"/>
        <v>II A</v>
      </c>
      <c r="L10" s="562" t="s">
        <v>307</v>
      </c>
      <c r="M10" s="665" t="s">
        <v>1702</v>
      </c>
      <c r="N10" s="537" t="s">
        <v>1703</v>
      </c>
      <c r="O10" s="537" t="s">
        <v>903</v>
      </c>
      <c r="P10" s="537" t="s">
        <v>1704</v>
      </c>
    </row>
    <row r="11" spans="1:16" ht="15.75" customHeight="1" x14ac:dyDescent="0.2">
      <c r="A11" s="658">
        <v>4</v>
      </c>
      <c r="B11" s="658">
        <v>60</v>
      </c>
      <c r="C11" s="555" t="s">
        <v>914</v>
      </c>
      <c r="D11" s="556" t="s">
        <v>915</v>
      </c>
      <c r="E11" s="557" t="s">
        <v>916</v>
      </c>
      <c r="F11" s="558" t="s">
        <v>283</v>
      </c>
      <c r="G11" s="558" t="s">
        <v>92</v>
      </c>
      <c r="H11" s="559"/>
      <c r="I11" s="560">
        <v>13</v>
      </c>
      <c r="J11" s="561">
        <v>1.4172453703703706E-3</v>
      </c>
      <c r="K11" s="659" t="str">
        <f t="shared" si="0"/>
        <v>II A</v>
      </c>
      <c r="L11" s="562" t="s">
        <v>266</v>
      </c>
      <c r="M11" s="665" t="s">
        <v>1705</v>
      </c>
      <c r="N11" s="537" t="s">
        <v>107</v>
      </c>
      <c r="O11" s="537" t="s">
        <v>107</v>
      </c>
      <c r="P11" s="537" t="s">
        <v>107</v>
      </c>
    </row>
    <row r="12" spans="1:16" ht="15.75" customHeight="1" x14ac:dyDescent="0.2">
      <c r="A12" s="658">
        <v>5</v>
      </c>
      <c r="B12" s="658">
        <v>31</v>
      </c>
      <c r="C12" s="555" t="s">
        <v>703</v>
      </c>
      <c r="D12" s="556" t="s">
        <v>834</v>
      </c>
      <c r="E12" s="557" t="s">
        <v>835</v>
      </c>
      <c r="F12" s="558" t="s">
        <v>148</v>
      </c>
      <c r="G12" s="558" t="s">
        <v>149</v>
      </c>
      <c r="H12" s="559" t="s">
        <v>228</v>
      </c>
      <c r="I12" s="560">
        <v>12</v>
      </c>
      <c r="J12" s="561">
        <v>1.4336805555555554E-3</v>
      </c>
      <c r="K12" s="659" t="str">
        <f t="shared" si="0"/>
        <v>II A</v>
      </c>
      <c r="L12" s="562" t="s">
        <v>836</v>
      </c>
      <c r="M12" s="665" t="s">
        <v>1706</v>
      </c>
      <c r="N12" s="537" t="s">
        <v>1707</v>
      </c>
      <c r="O12" s="537" t="s">
        <v>1708</v>
      </c>
      <c r="P12" s="537" t="s">
        <v>1709</v>
      </c>
    </row>
    <row r="13" spans="1:16" ht="15.75" customHeight="1" x14ac:dyDescent="0.2">
      <c r="A13" s="658">
        <v>6</v>
      </c>
      <c r="B13" s="658">
        <v>77</v>
      </c>
      <c r="C13" s="555" t="s">
        <v>568</v>
      </c>
      <c r="D13" s="556" t="s">
        <v>1034</v>
      </c>
      <c r="E13" s="557" t="s">
        <v>386</v>
      </c>
      <c r="F13" s="558" t="s">
        <v>57</v>
      </c>
      <c r="G13" s="558" t="s">
        <v>58</v>
      </c>
      <c r="H13" s="559" t="s">
        <v>59</v>
      </c>
      <c r="I13" s="560">
        <v>11</v>
      </c>
      <c r="J13" s="561">
        <v>1.4348379629629631E-3</v>
      </c>
      <c r="K13" s="659" t="str">
        <f t="shared" si="0"/>
        <v>II A</v>
      </c>
      <c r="L13" s="562" t="s">
        <v>60</v>
      </c>
      <c r="M13" s="665" t="s">
        <v>1710</v>
      </c>
      <c r="N13" s="537" t="s">
        <v>107</v>
      </c>
      <c r="O13" s="537" t="s">
        <v>1711</v>
      </c>
      <c r="P13" s="537" t="s">
        <v>1035</v>
      </c>
    </row>
    <row r="14" spans="1:16" ht="15.75" customHeight="1" x14ac:dyDescent="0.2">
      <c r="A14" s="658">
        <v>7</v>
      </c>
      <c r="B14" s="658">
        <v>28</v>
      </c>
      <c r="C14" s="555" t="s">
        <v>910</v>
      </c>
      <c r="D14" s="556" t="s">
        <v>178</v>
      </c>
      <c r="E14" s="557" t="s">
        <v>1712</v>
      </c>
      <c r="F14" s="558" t="s">
        <v>1713</v>
      </c>
      <c r="G14" s="558" t="s">
        <v>1364</v>
      </c>
      <c r="H14" s="559"/>
      <c r="I14" s="560">
        <v>10</v>
      </c>
      <c r="J14" s="561">
        <v>1.4435185185185187E-3</v>
      </c>
      <c r="K14" s="659" t="str">
        <f t="shared" si="0"/>
        <v>II A</v>
      </c>
      <c r="L14" s="562" t="s">
        <v>1714</v>
      </c>
      <c r="M14" s="665" t="s">
        <v>1715</v>
      </c>
      <c r="N14" s="537" t="s">
        <v>1716</v>
      </c>
      <c r="O14" s="537" t="s">
        <v>1717</v>
      </c>
      <c r="P14" s="537" t="s">
        <v>1718</v>
      </c>
    </row>
    <row r="15" spans="1:16" ht="15.75" customHeight="1" x14ac:dyDescent="0.2">
      <c r="A15" s="658">
        <v>8</v>
      </c>
      <c r="B15" s="658">
        <v>73</v>
      </c>
      <c r="C15" s="555" t="s">
        <v>818</v>
      </c>
      <c r="D15" s="556" t="s">
        <v>819</v>
      </c>
      <c r="E15" s="557" t="s">
        <v>342</v>
      </c>
      <c r="F15" s="558" t="s">
        <v>38</v>
      </c>
      <c r="G15" s="558" t="s">
        <v>39</v>
      </c>
      <c r="H15" s="559" t="s">
        <v>820</v>
      </c>
      <c r="I15" s="560">
        <v>9</v>
      </c>
      <c r="J15" s="561">
        <v>1.4538194444444444E-3</v>
      </c>
      <c r="K15" s="659" t="str">
        <f t="shared" si="0"/>
        <v>II A</v>
      </c>
      <c r="L15" s="562" t="s">
        <v>821</v>
      </c>
      <c r="M15" s="665" t="s">
        <v>1674</v>
      </c>
      <c r="N15" s="537" t="s">
        <v>107</v>
      </c>
      <c r="O15" s="537" t="s">
        <v>825</v>
      </c>
      <c r="P15" s="537" t="s">
        <v>1675</v>
      </c>
    </row>
    <row r="16" spans="1:16" ht="15.75" customHeight="1" x14ac:dyDescent="0.2">
      <c r="A16" s="658">
        <v>9</v>
      </c>
      <c r="B16" s="658">
        <v>72</v>
      </c>
      <c r="C16" s="555" t="s">
        <v>598</v>
      </c>
      <c r="D16" s="556" t="s">
        <v>1676</v>
      </c>
      <c r="E16" s="557" t="s">
        <v>605</v>
      </c>
      <c r="F16" s="558" t="s">
        <v>38</v>
      </c>
      <c r="G16" s="558" t="s">
        <v>18</v>
      </c>
      <c r="H16" s="559" t="s">
        <v>40</v>
      </c>
      <c r="I16" s="560">
        <v>8</v>
      </c>
      <c r="J16" s="561">
        <v>1.4958333333333334E-3</v>
      </c>
      <c r="K16" s="659" t="str">
        <f t="shared" si="0"/>
        <v>II A</v>
      </c>
      <c r="L16" s="562" t="s">
        <v>41</v>
      </c>
      <c r="M16" s="665" t="s">
        <v>1677</v>
      </c>
      <c r="N16" s="537" t="s">
        <v>1678</v>
      </c>
      <c r="O16" s="537" t="s">
        <v>107</v>
      </c>
      <c r="P16" s="537" t="s">
        <v>1679</v>
      </c>
    </row>
    <row r="17" spans="1:16" ht="15.75" customHeight="1" x14ac:dyDescent="0.2">
      <c r="A17" s="658">
        <v>10</v>
      </c>
      <c r="B17" s="658">
        <v>64</v>
      </c>
      <c r="C17" s="555" t="s">
        <v>178</v>
      </c>
      <c r="D17" s="556" t="s">
        <v>852</v>
      </c>
      <c r="E17" s="557" t="s">
        <v>853</v>
      </c>
      <c r="F17" s="558" t="s">
        <v>283</v>
      </c>
      <c r="G17" s="558" t="s">
        <v>265</v>
      </c>
      <c r="H17" s="559"/>
      <c r="I17" s="560">
        <v>7</v>
      </c>
      <c r="J17" s="561">
        <v>1.5039351851851852E-3</v>
      </c>
      <c r="K17" s="659" t="str">
        <f t="shared" si="0"/>
        <v>II A</v>
      </c>
      <c r="L17" s="562" t="s">
        <v>758</v>
      </c>
      <c r="M17" s="665" t="s">
        <v>1719</v>
      </c>
      <c r="N17" s="537" t="s">
        <v>107</v>
      </c>
      <c r="O17" s="537" t="s">
        <v>107</v>
      </c>
      <c r="P17" s="537" t="s">
        <v>107</v>
      </c>
    </row>
    <row r="18" spans="1:16" ht="15.75" customHeight="1" x14ac:dyDescent="0.2">
      <c r="A18" s="658">
        <v>11</v>
      </c>
      <c r="B18" s="658">
        <v>23</v>
      </c>
      <c r="C18" s="555" t="s">
        <v>585</v>
      </c>
      <c r="D18" s="556" t="s">
        <v>1680</v>
      </c>
      <c r="E18" s="557" t="s">
        <v>1681</v>
      </c>
      <c r="F18" s="558" t="s">
        <v>289</v>
      </c>
      <c r="G18" s="558" t="s">
        <v>112</v>
      </c>
      <c r="H18" s="559" t="s">
        <v>763</v>
      </c>
      <c r="I18" s="560">
        <v>6</v>
      </c>
      <c r="J18" s="561">
        <v>1.5151620370370371E-3</v>
      </c>
      <c r="K18" s="659" t="str">
        <f t="shared" si="0"/>
        <v>II A</v>
      </c>
      <c r="L18" s="562" t="s">
        <v>764</v>
      </c>
      <c r="M18" s="665" t="s">
        <v>1682</v>
      </c>
      <c r="N18" s="537" t="s">
        <v>107</v>
      </c>
      <c r="O18" s="537" t="s">
        <v>1683</v>
      </c>
      <c r="P18" s="537" t="s">
        <v>1684</v>
      </c>
    </row>
    <row r="19" spans="1:16" ht="15.75" customHeight="1" x14ac:dyDescent="0.2">
      <c r="A19" s="658">
        <v>12</v>
      </c>
      <c r="B19" s="658">
        <v>46</v>
      </c>
      <c r="C19" s="555" t="s">
        <v>549</v>
      </c>
      <c r="D19" s="556" t="s">
        <v>1050</v>
      </c>
      <c r="E19" s="557" t="s">
        <v>1051</v>
      </c>
      <c r="F19" s="558" t="s">
        <v>45</v>
      </c>
      <c r="G19" s="558" t="s">
        <v>46</v>
      </c>
      <c r="H19" s="559"/>
      <c r="I19" s="560">
        <v>5</v>
      </c>
      <c r="J19" s="561">
        <v>1.5318287037037039E-3</v>
      </c>
      <c r="K19" s="659" t="str">
        <f t="shared" si="0"/>
        <v>III A</v>
      </c>
      <c r="L19" s="562" t="s">
        <v>1052</v>
      </c>
      <c r="M19" s="665" t="s">
        <v>1685</v>
      </c>
      <c r="N19" s="537" t="s">
        <v>107</v>
      </c>
      <c r="O19" s="537" t="s">
        <v>1686</v>
      </c>
      <c r="P19" s="537" t="s">
        <v>1053</v>
      </c>
    </row>
    <row r="20" spans="1:16" ht="15.75" customHeight="1" x14ac:dyDescent="0.2">
      <c r="A20" s="658">
        <v>13</v>
      </c>
      <c r="B20" s="658">
        <v>66</v>
      </c>
      <c r="C20" s="555" t="s">
        <v>888</v>
      </c>
      <c r="D20" s="556" t="s">
        <v>889</v>
      </c>
      <c r="E20" s="557" t="s">
        <v>30</v>
      </c>
      <c r="F20" s="558" t="s">
        <v>264</v>
      </c>
      <c r="G20" s="558" t="s">
        <v>265</v>
      </c>
      <c r="H20" s="559"/>
      <c r="I20" s="560">
        <v>4</v>
      </c>
      <c r="J20" s="561">
        <v>1.5408564814814816E-3</v>
      </c>
      <c r="K20" s="659" t="str">
        <f t="shared" si="0"/>
        <v>III A</v>
      </c>
      <c r="L20" s="562" t="s">
        <v>266</v>
      </c>
      <c r="M20" s="665" t="s">
        <v>1687</v>
      </c>
      <c r="N20" s="537" t="s">
        <v>107</v>
      </c>
      <c r="O20" s="537" t="s">
        <v>891</v>
      </c>
      <c r="P20" s="537" t="s">
        <v>1688</v>
      </c>
    </row>
    <row r="21" spans="1:16" ht="15.75" customHeight="1" x14ac:dyDescent="0.2">
      <c r="A21" s="658">
        <v>14</v>
      </c>
      <c r="B21" s="658">
        <v>86</v>
      </c>
      <c r="C21" s="555" t="s">
        <v>855</v>
      </c>
      <c r="D21" s="556" t="s">
        <v>856</v>
      </c>
      <c r="E21" s="557" t="s">
        <v>857</v>
      </c>
      <c r="F21" s="558" t="s">
        <v>130</v>
      </c>
      <c r="G21" s="558" t="s">
        <v>131</v>
      </c>
      <c r="H21" s="559" t="s">
        <v>132</v>
      </c>
      <c r="I21" s="560">
        <v>3</v>
      </c>
      <c r="J21" s="561">
        <v>1.5427083333333332E-3</v>
      </c>
      <c r="K21" s="659" t="str">
        <f t="shared" si="0"/>
        <v>III A</v>
      </c>
      <c r="L21" s="562" t="s">
        <v>858</v>
      </c>
      <c r="M21" s="665" t="s">
        <v>1689</v>
      </c>
      <c r="N21" s="537" t="s">
        <v>1690</v>
      </c>
      <c r="O21" s="537" t="s">
        <v>861</v>
      </c>
      <c r="P21" s="537" t="s">
        <v>1691</v>
      </c>
    </row>
    <row r="22" spans="1:16" ht="15.75" customHeight="1" x14ac:dyDescent="0.2">
      <c r="A22" s="658">
        <v>15</v>
      </c>
      <c r="B22" s="658">
        <v>81</v>
      </c>
      <c r="C22" s="555" t="s">
        <v>818</v>
      </c>
      <c r="D22" s="556" t="s">
        <v>1009</v>
      </c>
      <c r="E22" s="557" t="s">
        <v>992</v>
      </c>
      <c r="F22" s="558" t="s">
        <v>130</v>
      </c>
      <c r="G22" s="558" t="s">
        <v>131</v>
      </c>
      <c r="H22" s="559" t="s">
        <v>132</v>
      </c>
      <c r="I22" s="560">
        <v>2</v>
      </c>
      <c r="J22" s="561">
        <v>1.5703703703703704E-3</v>
      </c>
      <c r="K22" s="659" t="str">
        <f t="shared" si="0"/>
        <v>III A</v>
      </c>
      <c r="L22" s="562" t="s">
        <v>858</v>
      </c>
      <c r="M22" s="665" t="s">
        <v>1692</v>
      </c>
      <c r="N22" s="537" t="s">
        <v>107</v>
      </c>
      <c r="O22" s="537" t="s">
        <v>1693</v>
      </c>
      <c r="P22" s="537" t="s">
        <v>1010</v>
      </c>
    </row>
    <row r="23" spans="1:16" ht="15.75" customHeight="1" x14ac:dyDescent="0.2">
      <c r="A23" s="658">
        <v>16</v>
      </c>
      <c r="B23" s="658">
        <v>52</v>
      </c>
      <c r="C23" s="555" t="s">
        <v>549</v>
      </c>
      <c r="D23" s="556" t="s">
        <v>586</v>
      </c>
      <c r="E23" s="557" t="s">
        <v>707</v>
      </c>
      <c r="F23" s="558" t="s">
        <v>1694</v>
      </c>
      <c r="G23" s="558" t="s">
        <v>52</v>
      </c>
      <c r="H23" s="559"/>
      <c r="I23" s="560" t="s">
        <v>19</v>
      </c>
      <c r="J23" s="561">
        <v>1.6318287037037037E-3</v>
      </c>
      <c r="K23" s="659" t="str">
        <f t="shared" si="0"/>
        <v>III A</v>
      </c>
      <c r="L23" s="562" t="s">
        <v>53</v>
      </c>
      <c r="M23" s="665" t="s">
        <v>107</v>
      </c>
      <c r="N23" s="537" t="s">
        <v>107</v>
      </c>
      <c r="O23" s="537" t="s">
        <v>1695</v>
      </c>
      <c r="P23" s="537" t="s">
        <v>1696</v>
      </c>
    </row>
    <row r="24" spans="1:16" ht="15.75" customHeight="1" x14ac:dyDescent="0.2">
      <c r="A24" s="658">
        <v>17</v>
      </c>
      <c r="B24" s="658">
        <v>82</v>
      </c>
      <c r="C24" s="555" t="s">
        <v>1011</v>
      </c>
      <c r="D24" s="556" t="s">
        <v>1012</v>
      </c>
      <c r="E24" s="557" t="s">
        <v>1013</v>
      </c>
      <c r="F24" s="558" t="s">
        <v>130</v>
      </c>
      <c r="G24" s="558" t="s">
        <v>131</v>
      </c>
      <c r="H24" s="559" t="s">
        <v>132</v>
      </c>
      <c r="I24" s="560">
        <v>1</v>
      </c>
      <c r="J24" s="561">
        <v>1.7121527777777777E-3</v>
      </c>
      <c r="K24" s="659" t="str">
        <f t="shared" si="0"/>
        <v>I JA</v>
      </c>
      <c r="L24" s="562" t="s">
        <v>858</v>
      </c>
      <c r="M24" s="665" t="s">
        <v>1697</v>
      </c>
      <c r="N24" s="537" t="s">
        <v>107</v>
      </c>
      <c r="O24" s="537" t="s">
        <v>107</v>
      </c>
      <c r="P24" s="537" t="s">
        <v>107</v>
      </c>
    </row>
  </sheetData>
  <printOptions horizontalCentered="1"/>
  <pageMargins left="0.39370078740157483" right="0.39370078740157483" top="0.23622047244094491" bottom="0" header="0.39370078740157483" footer="0.39370078740157483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7"/>
  <sheetViews>
    <sheetView zoomScaleNormal="130" workbookViewId="0">
      <selection activeCell="J20" sqref="J20"/>
    </sheetView>
  </sheetViews>
  <sheetFormatPr defaultColWidth="9.109375" defaultRowHeight="13.2" x14ac:dyDescent="0.25"/>
  <cols>
    <col min="1" max="2" width="5.6640625" style="13" customWidth="1"/>
    <col min="3" max="3" width="11.109375" style="13" customWidth="1"/>
    <col min="4" max="4" width="14.5546875" style="13" customWidth="1"/>
    <col min="5" max="5" width="8.88671875" style="53" customWidth="1"/>
    <col min="6" max="6" width="15.109375" style="23" customWidth="1"/>
    <col min="7" max="7" width="11" style="23" customWidth="1"/>
    <col min="8" max="8" width="9.33203125" style="24" hidden="1" customWidth="1"/>
    <col min="9" max="9" width="5.88671875" style="54" customWidth="1"/>
    <col min="10" max="10" width="9.109375" style="25"/>
    <col min="11" max="11" width="5.33203125" style="25" customWidth="1"/>
    <col min="12" max="12" width="29.6640625" style="22" customWidth="1"/>
    <col min="13" max="13" width="6.5546875" style="364" hidden="1" customWidth="1"/>
    <col min="14" max="14" width="9.109375" style="365"/>
    <col min="15" max="15" width="20.44140625" style="365" customWidth="1"/>
    <col min="16" max="17" width="9.109375" style="365"/>
    <col min="18" max="16384" width="9.109375" style="13"/>
  </cols>
  <sheetData>
    <row r="1" spans="1:17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359"/>
      <c r="N1" s="360"/>
      <c r="O1" s="360"/>
      <c r="P1" s="360"/>
      <c r="Q1" s="360"/>
    </row>
    <row r="2" spans="1:17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361"/>
      <c r="N2" s="362"/>
      <c r="O2" s="363"/>
      <c r="P2" s="360"/>
      <c r="Q2" s="360"/>
    </row>
    <row r="3" spans="1:17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364"/>
      <c r="N3" s="365"/>
      <c r="O3" s="365"/>
      <c r="P3" s="365"/>
      <c r="Q3" s="365"/>
    </row>
    <row r="4" spans="1:17" x14ac:dyDescent="0.25">
      <c r="C4" s="14"/>
    </row>
    <row r="5" spans="1:17" s="26" customFormat="1" ht="15.6" x14ac:dyDescent="0.25">
      <c r="C5" s="3" t="s">
        <v>931</v>
      </c>
      <c r="D5" s="3"/>
      <c r="E5" s="5"/>
      <c r="F5" s="27"/>
      <c r="G5" s="28"/>
      <c r="H5" s="24"/>
      <c r="I5" s="29"/>
      <c r="J5" s="58"/>
      <c r="K5" s="25"/>
      <c r="M5" s="364"/>
      <c r="N5" s="365"/>
      <c r="O5" s="365"/>
      <c r="P5" s="365"/>
      <c r="Q5" s="365"/>
    </row>
    <row r="6" spans="1:17" s="26" customFormat="1" ht="16.5" customHeight="1" thickBot="1" x14ac:dyDescent="0.3">
      <c r="C6" s="112"/>
      <c r="D6" s="112"/>
      <c r="E6" s="5"/>
      <c r="F6" s="28"/>
      <c r="G6" s="28"/>
      <c r="H6" s="24"/>
      <c r="I6" s="29"/>
      <c r="J6" s="58"/>
      <c r="K6" s="25"/>
      <c r="M6" s="364"/>
      <c r="N6" s="365"/>
      <c r="O6" s="365"/>
      <c r="P6" s="365"/>
      <c r="Q6" s="365"/>
    </row>
    <row r="7" spans="1:17" s="41" customFormat="1" ht="18" customHeight="1" thickBot="1" x14ac:dyDescent="0.3">
      <c r="A7" s="30" t="s">
        <v>61</v>
      </c>
      <c r="B7" s="31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8" t="s">
        <v>10</v>
      </c>
      <c r="J7" s="38" t="s">
        <v>11</v>
      </c>
      <c r="K7" s="39" t="s">
        <v>12</v>
      </c>
      <c r="L7" s="40" t="s">
        <v>13</v>
      </c>
      <c r="M7" s="359"/>
      <c r="N7" s="360"/>
      <c r="O7" s="360"/>
      <c r="P7" s="360"/>
      <c r="Q7" s="360"/>
    </row>
    <row r="8" spans="1:17" ht="17.25" customHeight="1" x14ac:dyDescent="0.25">
      <c r="A8" s="366">
        <v>1</v>
      </c>
      <c r="B8" s="366">
        <v>18</v>
      </c>
      <c r="C8" s="141" t="s">
        <v>932</v>
      </c>
      <c r="D8" s="142" t="s">
        <v>933</v>
      </c>
      <c r="E8" s="143" t="s">
        <v>934</v>
      </c>
      <c r="F8" s="144" t="s">
        <v>111</v>
      </c>
      <c r="G8" s="144" t="s">
        <v>112</v>
      </c>
      <c r="H8" s="145" t="s">
        <v>805</v>
      </c>
      <c r="I8" s="146">
        <v>22</v>
      </c>
      <c r="J8" s="367">
        <v>3.280902777777778E-3</v>
      </c>
      <c r="K8" s="61" t="str">
        <f t="shared" ref="K8:K16" si="0">IF(ISBLANK(J8),"",IF(J8&lt;=0.00314814814814815,"KSM",IF(J8&lt;=0.00335648148148148,"I A",IF(J8&lt;=0.00361111111111111,"II A",IF(J8&lt;=0.00395833333333333,"III A",IF(J8&lt;=0.00425925925925926,"I JA",IF(J8&lt;=0.00451388888888889,"II JA",IF(J8&lt;=0.00471064814814815,"III JA"))))))))</f>
        <v>I A</v>
      </c>
      <c r="L8" s="138" t="s">
        <v>935</v>
      </c>
      <c r="M8" s="364" t="s">
        <v>936</v>
      </c>
    </row>
    <row r="9" spans="1:17" ht="17.25" customHeight="1" x14ac:dyDescent="0.25">
      <c r="A9" s="366">
        <v>2</v>
      </c>
      <c r="B9" s="366">
        <v>70</v>
      </c>
      <c r="C9" s="141" t="s">
        <v>937</v>
      </c>
      <c r="D9" s="142" t="s">
        <v>938</v>
      </c>
      <c r="E9" s="143" t="s">
        <v>939</v>
      </c>
      <c r="F9" s="144" t="s">
        <v>38</v>
      </c>
      <c r="G9" s="144" t="s">
        <v>39</v>
      </c>
      <c r="H9" s="145" t="s">
        <v>820</v>
      </c>
      <c r="I9" s="146">
        <v>18</v>
      </c>
      <c r="J9" s="367">
        <v>3.4416666666666662E-3</v>
      </c>
      <c r="K9" s="61" t="str">
        <f t="shared" si="0"/>
        <v>II A</v>
      </c>
      <c r="L9" s="138" t="s">
        <v>821</v>
      </c>
      <c r="M9" s="364" t="s">
        <v>940</v>
      </c>
    </row>
    <row r="10" spans="1:17" ht="17.25" customHeight="1" x14ac:dyDescent="0.25">
      <c r="A10" s="366">
        <v>3</v>
      </c>
      <c r="B10" s="366">
        <v>54</v>
      </c>
      <c r="C10" s="141" t="s">
        <v>941</v>
      </c>
      <c r="D10" s="142" t="s">
        <v>942</v>
      </c>
      <c r="E10" s="143" t="s">
        <v>943</v>
      </c>
      <c r="F10" s="144" t="s">
        <v>283</v>
      </c>
      <c r="G10" s="144" t="s">
        <v>265</v>
      </c>
      <c r="H10" s="145" t="s">
        <v>348</v>
      </c>
      <c r="I10" s="146">
        <v>15</v>
      </c>
      <c r="J10" s="367">
        <v>3.4685185185185183E-3</v>
      </c>
      <c r="K10" s="61" t="str">
        <f t="shared" si="0"/>
        <v>II A</v>
      </c>
      <c r="L10" s="138" t="s">
        <v>1810</v>
      </c>
      <c r="M10" s="364" t="s">
        <v>944</v>
      </c>
    </row>
    <row r="11" spans="1:17" ht="17.25" customHeight="1" x14ac:dyDescent="0.25">
      <c r="A11" s="366">
        <v>4</v>
      </c>
      <c r="B11" s="366">
        <v>53</v>
      </c>
      <c r="C11" s="141" t="s">
        <v>371</v>
      </c>
      <c r="D11" s="142" t="s">
        <v>945</v>
      </c>
      <c r="E11" s="143" t="s">
        <v>946</v>
      </c>
      <c r="F11" s="144" t="s">
        <v>283</v>
      </c>
      <c r="G11" s="144" t="s">
        <v>265</v>
      </c>
      <c r="H11" s="145" t="s">
        <v>387</v>
      </c>
      <c r="I11" s="146">
        <v>13</v>
      </c>
      <c r="J11" s="367">
        <v>3.5763888888888894E-3</v>
      </c>
      <c r="K11" s="61" t="str">
        <f t="shared" si="0"/>
        <v>II A</v>
      </c>
      <c r="L11" s="138" t="s">
        <v>388</v>
      </c>
      <c r="M11" s="364" t="s">
        <v>947</v>
      </c>
    </row>
    <row r="12" spans="1:17" ht="17.25" customHeight="1" x14ac:dyDescent="0.25">
      <c r="A12" s="366">
        <v>5</v>
      </c>
      <c r="B12" s="366">
        <v>9</v>
      </c>
      <c r="C12" s="141" t="s">
        <v>948</v>
      </c>
      <c r="D12" s="142" t="s">
        <v>949</v>
      </c>
      <c r="E12" s="143" t="s">
        <v>950</v>
      </c>
      <c r="F12" s="144" t="s">
        <v>951</v>
      </c>
      <c r="G12" s="144" t="s">
        <v>952</v>
      </c>
      <c r="H12" s="145"/>
      <c r="I12" s="146" t="s">
        <v>19</v>
      </c>
      <c r="J12" s="367">
        <v>3.754629629629629E-3</v>
      </c>
      <c r="K12" s="61" t="str">
        <f t="shared" si="0"/>
        <v>III A</v>
      </c>
      <c r="L12" s="138" t="s">
        <v>953</v>
      </c>
      <c r="M12" s="364" t="s">
        <v>954</v>
      </c>
    </row>
    <row r="13" spans="1:17" ht="17.25" customHeight="1" x14ac:dyDescent="0.25">
      <c r="A13" s="366">
        <v>6</v>
      </c>
      <c r="B13" s="366">
        <v>15</v>
      </c>
      <c r="C13" s="141" t="s">
        <v>955</v>
      </c>
      <c r="D13" s="142" t="s">
        <v>295</v>
      </c>
      <c r="E13" s="143" t="s">
        <v>956</v>
      </c>
      <c r="F13" s="144" t="s">
        <v>957</v>
      </c>
      <c r="G13" s="144" t="s">
        <v>298</v>
      </c>
      <c r="H13" s="145"/>
      <c r="I13" s="146" t="s">
        <v>19</v>
      </c>
      <c r="J13" s="367">
        <v>3.8479166666666666E-3</v>
      </c>
      <c r="K13" s="61" t="str">
        <f t="shared" si="0"/>
        <v>III A</v>
      </c>
      <c r="L13" s="138" t="s">
        <v>299</v>
      </c>
      <c r="M13" s="364" t="s">
        <v>107</v>
      </c>
    </row>
    <row r="14" spans="1:17" ht="17.25" customHeight="1" x14ac:dyDescent="0.25">
      <c r="A14" s="366">
        <v>7</v>
      </c>
      <c r="B14" s="366">
        <v>35</v>
      </c>
      <c r="C14" s="141" t="s">
        <v>958</v>
      </c>
      <c r="D14" s="142" t="s">
        <v>959</v>
      </c>
      <c r="E14" s="143" t="s">
        <v>136</v>
      </c>
      <c r="F14" s="144" t="s">
        <v>960</v>
      </c>
      <c r="G14" s="144" t="s">
        <v>32</v>
      </c>
      <c r="H14" s="145" t="s">
        <v>33</v>
      </c>
      <c r="I14" s="146" t="s">
        <v>19</v>
      </c>
      <c r="J14" s="367">
        <v>3.8740740740740745E-3</v>
      </c>
      <c r="K14" s="61" t="str">
        <f t="shared" si="0"/>
        <v>III A</v>
      </c>
      <c r="L14" s="138" t="s">
        <v>961</v>
      </c>
      <c r="M14" s="364" t="s">
        <v>962</v>
      </c>
    </row>
    <row r="15" spans="1:17" ht="17.25" customHeight="1" x14ac:dyDescent="0.25">
      <c r="A15" s="366">
        <v>8</v>
      </c>
      <c r="B15" s="366">
        <v>49</v>
      </c>
      <c r="C15" s="141" t="s">
        <v>963</v>
      </c>
      <c r="D15" s="142" t="s">
        <v>964</v>
      </c>
      <c r="E15" s="143" t="s">
        <v>965</v>
      </c>
      <c r="F15" s="144" t="s">
        <v>966</v>
      </c>
      <c r="G15" s="144" t="s">
        <v>967</v>
      </c>
      <c r="H15" s="145" t="s">
        <v>968</v>
      </c>
      <c r="I15" s="146">
        <v>12</v>
      </c>
      <c r="J15" s="367">
        <v>3.9635416666666664E-3</v>
      </c>
      <c r="K15" s="61" t="str">
        <f t="shared" si="0"/>
        <v>I JA</v>
      </c>
      <c r="L15" s="138" t="s">
        <v>969</v>
      </c>
      <c r="M15" s="364" t="s">
        <v>970</v>
      </c>
    </row>
    <row r="16" spans="1:17" ht="17.25" customHeight="1" x14ac:dyDescent="0.25">
      <c r="A16" s="366">
        <v>9</v>
      </c>
      <c r="B16" s="366">
        <v>36</v>
      </c>
      <c r="C16" s="141" t="s">
        <v>63</v>
      </c>
      <c r="D16" s="142" t="s">
        <v>971</v>
      </c>
      <c r="E16" s="143" t="s">
        <v>443</v>
      </c>
      <c r="F16" s="144" t="s">
        <v>960</v>
      </c>
      <c r="G16" s="144" t="s">
        <v>32</v>
      </c>
      <c r="H16" s="145" t="s">
        <v>33</v>
      </c>
      <c r="I16" s="146" t="s">
        <v>19</v>
      </c>
      <c r="J16" s="367">
        <v>4.1427083333333342E-3</v>
      </c>
      <c r="K16" s="61" t="str">
        <f t="shared" si="0"/>
        <v>I JA</v>
      </c>
      <c r="L16" s="138" t="s">
        <v>961</v>
      </c>
      <c r="M16" s="364" t="s">
        <v>972</v>
      </c>
    </row>
    <row r="17" spans="11:11" x14ac:dyDescent="0.25">
      <c r="K17" s="368"/>
    </row>
  </sheetData>
  <printOptions horizontalCentered="1"/>
  <pageMargins left="0.2" right="0.17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7"/>
  <sheetViews>
    <sheetView topLeftCell="A10" zoomScaleNormal="140" workbookViewId="0">
      <selection activeCell="S15" sqref="S15"/>
    </sheetView>
  </sheetViews>
  <sheetFormatPr defaultColWidth="9.109375" defaultRowHeight="13.2" x14ac:dyDescent="0.25"/>
  <cols>
    <col min="1" max="2" width="5.6640625" style="181" customWidth="1"/>
    <col min="3" max="3" width="12.33203125" style="181" customWidth="1"/>
    <col min="4" max="4" width="14.6640625" style="181" customWidth="1"/>
    <col min="5" max="5" width="9.6640625" style="191" customWidth="1"/>
    <col min="6" max="6" width="14.44140625" style="192" customWidth="1"/>
    <col min="7" max="7" width="12" style="192" customWidth="1"/>
    <col min="8" max="8" width="9.33203125" style="193" hidden="1" customWidth="1"/>
    <col min="9" max="9" width="6.6640625" style="194" customWidth="1"/>
    <col min="10" max="10" width="9.109375" style="194"/>
    <col min="11" max="11" width="5.33203125" style="225" customWidth="1"/>
    <col min="12" max="12" width="21.33203125" style="190" customWidth="1"/>
    <col min="13" max="13" width="6.33203125" style="190" hidden="1" customWidth="1"/>
    <col min="14" max="14" width="7.109375" style="181" hidden="1" customWidth="1"/>
    <col min="15" max="15" width="7.33203125" style="181" hidden="1" customWidth="1"/>
    <col min="16" max="16384" width="9.109375" style="181"/>
  </cols>
  <sheetData>
    <row r="1" spans="1:16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41"/>
    </row>
    <row r="2" spans="1:16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375"/>
      <c r="N2" s="7"/>
      <c r="O2" s="7"/>
    </row>
    <row r="3" spans="1:16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</row>
    <row r="4" spans="1:16" s="190" customFormat="1" ht="12" customHeight="1" x14ac:dyDescent="0.25">
      <c r="A4" s="181"/>
      <c r="B4" s="181"/>
      <c r="C4" s="181"/>
      <c r="D4" s="112"/>
      <c r="E4" s="182"/>
      <c r="F4" s="192"/>
      <c r="G4" s="192"/>
      <c r="H4" s="193"/>
      <c r="I4" s="185"/>
      <c r="J4" s="185"/>
      <c r="K4" s="225"/>
      <c r="L4" s="188"/>
    </row>
    <row r="5" spans="1:16" s="12" customFormat="1" ht="15.6" x14ac:dyDescent="0.25">
      <c r="C5" s="170" t="s">
        <v>994</v>
      </c>
      <c r="D5" s="170"/>
      <c r="E5" s="172"/>
      <c r="F5" s="198"/>
      <c r="G5" s="199"/>
      <c r="H5" s="193"/>
      <c r="I5" s="180"/>
      <c r="J5" s="180"/>
      <c r="K5" s="225"/>
      <c r="M5" s="190"/>
    </row>
    <row r="6" spans="1:16" s="12" customFormat="1" ht="16.2" thickBot="1" x14ac:dyDescent="0.3">
      <c r="C6" s="112">
        <v>1</v>
      </c>
      <c r="D6" s="112" t="s">
        <v>140</v>
      </c>
      <c r="E6" s="172"/>
      <c r="F6" s="199"/>
      <c r="G6" s="199"/>
      <c r="H6" s="193"/>
      <c r="I6" s="180"/>
      <c r="J6" s="180"/>
      <c r="K6" s="225"/>
      <c r="M6" s="190"/>
    </row>
    <row r="7" spans="1:16" s="378" customFormat="1" ht="14.25" customHeight="1" thickBot="1" x14ac:dyDescent="0.3">
      <c r="A7" s="30" t="s">
        <v>61</v>
      </c>
      <c r="B7" s="200" t="s">
        <v>3</v>
      </c>
      <c r="C7" s="201" t="s">
        <v>4</v>
      </c>
      <c r="D7" s="202" t="s">
        <v>5</v>
      </c>
      <c r="E7" s="203" t="s">
        <v>6</v>
      </c>
      <c r="F7" s="36" t="s">
        <v>7</v>
      </c>
      <c r="G7" s="36" t="s">
        <v>8</v>
      </c>
      <c r="H7" s="204" t="s">
        <v>9</v>
      </c>
      <c r="I7" s="376" t="s">
        <v>10</v>
      </c>
      <c r="J7" s="376" t="s">
        <v>11</v>
      </c>
      <c r="K7" s="377" t="s">
        <v>12</v>
      </c>
      <c r="L7" s="208" t="s">
        <v>13</v>
      </c>
    </row>
    <row r="8" spans="1:16" ht="17.25" customHeight="1" x14ac:dyDescent="0.25">
      <c r="A8" s="211">
        <v>1</v>
      </c>
      <c r="B8" s="211">
        <v>16</v>
      </c>
      <c r="C8" s="213" t="s">
        <v>995</v>
      </c>
      <c r="D8" s="214" t="s">
        <v>996</v>
      </c>
      <c r="E8" s="215" t="s">
        <v>997</v>
      </c>
      <c r="F8" s="216" t="s">
        <v>297</v>
      </c>
      <c r="G8" s="216" t="s">
        <v>298</v>
      </c>
      <c r="H8" s="217"/>
      <c r="I8" s="218"/>
      <c r="J8" s="379">
        <v>3.2494212962962967E-3</v>
      </c>
      <c r="K8" s="221" t="str">
        <f t="shared" ref="K8:K14" si="0">IF(ISBLANK(J8),"",IF(J8&lt;=0.00273148148148148,"KSM",IF(J8&lt;=0.00289351851851852,"I A",IF(J8&lt;=0.00318287037037037,"II A",IF(J8&lt;=0.00353009259259259,"III A",IF(J8&lt;=0.00385416666666667,"I JA",IF(J8&lt;=0.0041087962962963,"II JA",IF(J8&lt;=0.00428240740740741,"III JA"))))))))</f>
        <v>III A</v>
      </c>
      <c r="L8" s="222" t="s">
        <v>299</v>
      </c>
      <c r="M8" s="190" t="s">
        <v>107</v>
      </c>
      <c r="N8" s="380" t="s">
        <v>107</v>
      </c>
      <c r="O8" s="380" t="s">
        <v>998</v>
      </c>
      <c r="P8" s="381"/>
    </row>
    <row r="9" spans="1:16" ht="17.25" customHeight="1" x14ac:dyDescent="0.25">
      <c r="A9" s="211">
        <v>2</v>
      </c>
      <c r="B9" s="211">
        <v>4</v>
      </c>
      <c r="C9" s="213" t="s">
        <v>572</v>
      </c>
      <c r="D9" s="214" t="s">
        <v>999</v>
      </c>
      <c r="E9" s="215" t="s">
        <v>1000</v>
      </c>
      <c r="F9" s="216" t="s">
        <v>24</v>
      </c>
      <c r="G9" s="216" t="s">
        <v>25</v>
      </c>
      <c r="H9" s="217" t="s">
        <v>26</v>
      </c>
      <c r="I9" s="218"/>
      <c r="J9" s="379">
        <v>3.3939814814814818E-3</v>
      </c>
      <c r="K9" s="221" t="str">
        <f t="shared" si="0"/>
        <v>III A</v>
      </c>
      <c r="L9" s="222" t="s">
        <v>27</v>
      </c>
      <c r="M9" s="190" t="s">
        <v>107</v>
      </c>
      <c r="N9" s="380" t="s">
        <v>107</v>
      </c>
      <c r="O9" s="380" t="s">
        <v>107</v>
      </c>
      <c r="P9" s="381"/>
    </row>
    <row r="10" spans="1:16" ht="17.25" customHeight="1" x14ac:dyDescent="0.25">
      <c r="A10" s="211">
        <v>3</v>
      </c>
      <c r="B10" s="211">
        <v>43</v>
      </c>
      <c r="C10" s="213" t="s">
        <v>1001</v>
      </c>
      <c r="D10" s="214" t="s">
        <v>1002</v>
      </c>
      <c r="E10" s="215" t="s">
        <v>1003</v>
      </c>
      <c r="F10" s="216" t="s">
        <v>1004</v>
      </c>
      <c r="G10" s="216" t="s">
        <v>1005</v>
      </c>
      <c r="H10" s="217"/>
      <c r="I10" s="218"/>
      <c r="J10" s="379">
        <v>3.4046296296296294E-3</v>
      </c>
      <c r="K10" s="221" t="str">
        <f t="shared" si="0"/>
        <v>III A</v>
      </c>
      <c r="L10" s="222" t="s">
        <v>1006</v>
      </c>
      <c r="M10" s="190" t="s">
        <v>1007</v>
      </c>
      <c r="N10" s="380" t="s">
        <v>1008</v>
      </c>
      <c r="O10" s="380" t="s">
        <v>107</v>
      </c>
      <c r="P10" s="381"/>
    </row>
    <row r="11" spans="1:16" ht="17.25" customHeight="1" x14ac:dyDescent="0.25">
      <c r="A11" s="211">
        <v>4</v>
      </c>
      <c r="B11" s="211">
        <v>81</v>
      </c>
      <c r="C11" s="213" t="s">
        <v>818</v>
      </c>
      <c r="D11" s="214" t="s">
        <v>1009</v>
      </c>
      <c r="E11" s="215" t="s">
        <v>992</v>
      </c>
      <c r="F11" s="216" t="s">
        <v>130</v>
      </c>
      <c r="G11" s="216" t="s">
        <v>131</v>
      </c>
      <c r="H11" s="217" t="s">
        <v>132</v>
      </c>
      <c r="I11" s="218"/>
      <c r="J11" s="379">
        <v>3.4418981481481484E-3</v>
      </c>
      <c r="K11" s="221" t="str">
        <f t="shared" si="0"/>
        <v>III A</v>
      </c>
      <c r="L11" s="222" t="s">
        <v>858</v>
      </c>
      <c r="M11" s="190" t="s">
        <v>107</v>
      </c>
      <c r="N11" s="380" t="s">
        <v>107</v>
      </c>
      <c r="O11" s="380" t="s">
        <v>1010</v>
      </c>
      <c r="P11" s="381"/>
    </row>
    <row r="12" spans="1:16" ht="17.25" customHeight="1" x14ac:dyDescent="0.25">
      <c r="A12" s="211">
        <v>5</v>
      </c>
      <c r="B12" s="211">
        <v>82</v>
      </c>
      <c r="C12" s="213" t="s">
        <v>1011</v>
      </c>
      <c r="D12" s="214" t="s">
        <v>1012</v>
      </c>
      <c r="E12" s="215" t="s">
        <v>1013</v>
      </c>
      <c r="F12" s="216" t="s">
        <v>130</v>
      </c>
      <c r="G12" s="216" t="s">
        <v>131</v>
      </c>
      <c r="H12" s="217" t="s">
        <v>132</v>
      </c>
      <c r="I12" s="218"/>
      <c r="J12" s="379">
        <v>3.5143518518518523E-3</v>
      </c>
      <c r="K12" s="221" t="str">
        <f t="shared" si="0"/>
        <v>III A</v>
      </c>
      <c r="L12" s="222" t="s">
        <v>858</v>
      </c>
      <c r="M12" s="190" t="s">
        <v>107</v>
      </c>
      <c r="N12" s="380" t="s">
        <v>107</v>
      </c>
      <c r="O12" s="380" t="s">
        <v>107</v>
      </c>
      <c r="P12" s="381"/>
    </row>
    <row r="13" spans="1:16" ht="17.25" customHeight="1" x14ac:dyDescent="0.25">
      <c r="A13" s="211">
        <v>6</v>
      </c>
      <c r="B13" s="211">
        <v>44</v>
      </c>
      <c r="C13" s="213" t="s">
        <v>839</v>
      </c>
      <c r="D13" s="214" t="s">
        <v>1014</v>
      </c>
      <c r="E13" s="215" t="s">
        <v>965</v>
      </c>
      <c r="F13" s="216" t="s">
        <v>1004</v>
      </c>
      <c r="G13" s="216" t="s">
        <v>1005</v>
      </c>
      <c r="H13" s="217"/>
      <c r="I13" s="218"/>
      <c r="J13" s="379">
        <v>3.5406249999999999E-3</v>
      </c>
      <c r="K13" s="221" t="str">
        <f t="shared" si="0"/>
        <v>I JA</v>
      </c>
      <c r="L13" s="222" t="s">
        <v>1006</v>
      </c>
      <c r="M13" s="190" t="s">
        <v>107</v>
      </c>
      <c r="N13" s="380" t="s">
        <v>107</v>
      </c>
      <c r="O13" s="380" t="s">
        <v>107</v>
      </c>
      <c r="P13" s="381"/>
    </row>
    <row r="14" spans="1:16" ht="17.25" customHeight="1" x14ac:dyDescent="0.25">
      <c r="A14" s="211">
        <v>7</v>
      </c>
      <c r="B14" s="211">
        <v>17</v>
      </c>
      <c r="C14" s="213" t="s">
        <v>1015</v>
      </c>
      <c r="D14" s="214" t="s">
        <v>1016</v>
      </c>
      <c r="E14" s="215" t="s">
        <v>1017</v>
      </c>
      <c r="F14" s="216" t="s">
        <v>957</v>
      </c>
      <c r="G14" s="216" t="s">
        <v>298</v>
      </c>
      <c r="H14" s="217"/>
      <c r="I14" s="218" t="s">
        <v>19</v>
      </c>
      <c r="J14" s="379">
        <v>3.5734953703703705E-3</v>
      </c>
      <c r="K14" s="221" t="str">
        <f t="shared" si="0"/>
        <v>I JA</v>
      </c>
      <c r="L14" s="222" t="s">
        <v>299</v>
      </c>
      <c r="M14" s="190" t="s">
        <v>107</v>
      </c>
      <c r="N14" s="380" t="s">
        <v>107</v>
      </c>
      <c r="O14" s="380" t="s">
        <v>1018</v>
      </c>
      <c r="P14" s="381"/>
    </row>
    <row r="15" spans="1:16" ht="17.25" customHeight="1" x14ac:dyDescent="0.25">
      <c r="A15" s="211"/>
      <c r="B15" s="211">
        <v>42</v>
      </c>
      <c r="C15" s="213" t="s">
        <v>614</v>
      </c>
      <c r="D15" s="214" t="s">
        <v>1019</v>
      </c>
      <c r="E15" s="215" t="s">
        <v>1020</v>
      </c>
      <c r="F15" s="216" t="s">
        <v>1004</v>
      </c>
      <c r="G15" s="216" t="s">
        <v>1005</v>
      </c>
      <c r="H15" s="217"/>
      <c r="I15" s="218"/>
      <c r="J15" s="379" t="s">
        <v>169</v>
      </c>
      <c r="K15" s="221"/>
      <c r="L15" s="222" t="s">
        <v>1006</v>
      </c>
      <c r="M15" s="190" t="s">
        <v>107</v>
      </c>
      <c r="N15" s="380" t="s">
        <v>1021</v>
      </c>
      <c r="O15" s="380" t="s">
        <v>107</v>
      </c>
      <c r="P15" s="381"/>
    </row>
    <row r="16" spans="1:16" s="12" customFormat="1" ht="9.75" customHeight="1" x14ac:dyDescent="0.25">
      <c r="C16" s="170"/>
      <c r="D16" s="170"/>
      <c r="E16" s="172"/>
      <c r="F16" s="198"/>
      <c r="G16" s="199"/>
      <c r="H16" s="193"/>
      <c r="I16" s="180"/>
      <c r="J16" s="180"/>
      <c r="K16" s="225"/>
      <c r="M16" s="190"/>
    </row>
    <row r="17" spans="1:16" s="12" customFormat="1" ht="16.2" thickBot="1" x14ac:dyDescent="0.3">
      <c r="C17" s="112">
        <v>2</v>
      </c>
      <c r="D17" s="112" t="s">
        <v>140</v>
      </c>
      <c r="E17" s="172"/>
      <c r="F17" s="199"/>
      <c r="G17" s="199"/>
      <c r="H17" s="193"/>
      <c r="I17" s="180"/>
      <c r="J17" s="180"/>
      <c r="K17" s="225"/>
      <c r="M17" s="190"/>
    </row>
    <row r="18" spans="1:16" s="378" customFormat="1" ht="14.25" customHeight="1" thickBot="1" x14ac:dyDescent="0.3">
      <c r="A18" s="30" t="s">
        <v>87</v>
      </c>
      <c r="B18" s="200" t="s">
        <v>3</v>
      </c>
      <c r="C18" s="201" t="s">
        <v>4</v>
      </c>
      <c r="D18" s="202" t="s">
        <v>5</v>
      </c>
      <c r="E18" s="203" t="s">
        <v>6</v>
      </c>
      <c r="F18" s="36" t="s">
        <v>7</v>
      </c>
      <c r="G18" s="36" t="s">
        <v>8</v>
      </c>
      <c r="H18" s="204" t="s">
        <v>9</v>
      </c>
      <c r="I18" s="376" t="s">
        <v>10</v>
      </c>
      <c r="J18" s="376" t="s">
        <v>11</v>
      </c>
      <c r="K18" s="377" t="s">
        <v>12</v>
      </c>
      <c r="L18" s="208" t="s">
        <v>13</v>
      </c>
    </row>
    <row r="19" spans="1:16" ht="17.25" customHeight="1" x14ac:dyDescent="0.25">
      <c r="A19" s="211">
        <v>1</v>
      </c>
      <c r="B19" s="211">
        <v>80</v>
      </c>
      <c r="C19" s="213" t="s">
        <v>1022</v>
      </c>
      <c r="D19" s="214" t="s">
        <v>1023</v>
      </c>
      <c r="E19" s="215" t="s">
        <v>1024</v>
      </c>
      <c r="F19" s="216" t="s">
        <v>130</v>
      </c>
      <c r="G19" s="216" t="s">
        <v>131</v>
      </c>
      <c r="H19" s="217" t="s">
        <v>132</v>
      </c>
      <c r="I19" s="218"/>
      <c r="J19" s="379">
        <v>2.9936342592592588E-3</v>
      </c>
      <c r="K19" s="221" t="str">
        <f t="shared" ref="K19:K25" si="1">IF(ISBLANK(J19),"",IF(J19&lt;=0.00273148148148148,"KSM",IF(J19&lt;=0.00289351851851852,"I A",IF(J19&lt;=0.00318287037037037,"II A",IF(J19&lt;=0.00353009259259259,"III A",IF(J19&lt;=0.00385416666666667,"I JA",IF(J19&lt;=0.0041087962962963,"II JA",IF(J19&lt;=0.00428240740740741,"III JA"))))))))</f>
        <v>II A</v>
      </c>
      <c r="L19" s="222" t="s">
        <v>858</v>
      </c>
      <c r="M19" s="190" t="s">
        <v>1025</v>
      </c>
      <c r="N19" s="380" t="s">
        <v>1026</v>
      </c>
      <c r="O19" s="380" t="s">
        <v>1027</v>
      </c>
      <c r="P19" s="381"/>
    </row>
    <row r="20" spans="1:16" ht="17.25" customHeight="1" x14ac:dyDescent="0.25">
      <c r="A20" s="211">
        <v>2</v>
      </c>
      <c r="B20" s="211">
        <v>39</v>
      </c>
      <c r="C20" s="213" t="s">
        <v>1028</v>
      </c>
      <c r="D20" s="214" t="s">
        <v>1029</v>
      </c>
      <c r="E20" s="215" t="s">
        <v>1030</v>
      </c>
      <c r="F20" s="216" t="s">
        <v>31</v>
      </c>
      <c r="G20" s="216" t="s">
        <v>32</v>
      </c>
      <c r="H20" s="217" t="s">
        <v>33</v>
      </c>
      <c r="I20" s="218"/>
      <c r="J20" s="379">
        <v>3.0202546296296297E-3</v>
      </c>
      <c r="K20" s="221" t="str">
        <f t="shared" si="1"/>
        <v>II A</v>
      </c>
      <c r="L20" s="222" t="s">
        <v>307</v>
      </c>
      <c r="M20" s="190" t="s">
        <v>1031</v>
      </c>
      <c r="N20" s="380" t="s">
        <v>1032</v>
      </c>
      <c r="O20" s="380" t="s">
        <v>1033</v>
      </c>
      <c r="P20" s="381"/>
    </row>
    <row r="21" spans="1:16" ht="17.25" customHeight="1" x14ac:dyDescent="0.25">
      <c r="A21" s="211">
        <v>3</v>
      </c>
      <c r="B21" s="211">
        <v>77</v>
      </c>
      <c r="C21" s="213" t="s">
        <v>568</v>
      </c>
      <c r="D21" s="214" t="s">
        <v>1034</v>
      </c>
      <c r="E21" s="215" t="s">
        <v>386</v>
      </c>
      <c r="F21" s="216" t="s">
        <v>57</v>
      </c>
      <c r="G21" s="216" t="s">
        <v>58</v>
      </c>
      <c r="H21" s="217" t="s">
        <v>59</v>
      </c>
      <c r="I21" s="218"/>
      <c r="J21" s="379">
        <v>3.0569444444444442E-3</v>
      </c>
      <c r="K21" s="221" t="str">
        <f t="shared" si="1"/>
        <v>II A</v>
      </c>
      <c r="L21" s="222" t="s">
        <v>60</v>
      </c>
      <c r="M21" s="190" t="s">
        <v>107</v>
      </c>
      <c r="N21" s="380" t="s">
        <v>107</v>
      </c>
      <c r="O21" s="380" t="s">
        <v>1035</v>
      </c>
      <c r="P21" s="381"/>
    </row>
    <row r="22" spans="1:16" ht="17.25" customHeight="1" x14ac:dyDescent="0.25">
      <c r="A22" s="211">
        <v>4</v>
      </c>
      <c r="B22" s="211">
        <v>76</v>
      </c>
      <c r="C22" s="213" t="s">
        <v>1036</v>
      </c>
      <c r="D22" s="214" t="s">
        <v>1037</v>
      </c>
      <c r="E22" s="215" t="s">
        <v>1038</v>
      </c>
      <c r="F22" s="216" t="s">
        <v>57</v>
      </c>
      <c r="G22" s="216" t="s">
        <v>58</v>
      </c>
      <c r="H22" s="217" t="s">
        <v>59</v>
      </c>
      <c r="I22" s="218"/>
      <c r="J22" s="379">
        <v>3.1879629629629632E-3</v>
      </c>
      <c r="K22" s="221" t="str">
        <f t="shared" si="1"/>
        <v>III A</v>
      </c>
      <c r="L22" s="222" t="s">
        <v>60</v>
      </c>
      <c r="M22" s="190" t="s">
        <v>1039</v>
      </c>
      <c r="N22" s="380" t="s">
        <v>107</v>
      </c>
      <c r="O22" s="380" t="s">
        <v>1040</v>
      </c>
      <c r="P22" s="381"/>
    </row>
    <row r="23" spans="1:16" ht="17.25" customHeight="1" x14ac:dyDescent="0.25">
      <c r="A23" s="211">
        <v>5</v>
      </c>
      <c r="B23" s="211">
        <v>20</v>
      </c>
      <c r="C23" s="213" t="s">
        <v>549</v>
      </c>
      <c r="D23" s="214" t="s">
        <v>1041</v>
      </c>
      <c r="E23" s="215" t="s">
        <v>1042</v>
      </c>
      <c r="F23" s="216" t="s">
        <v>1043</v>
      </c>
      <c r="G23" s="216" t="s">
        <v>112</v>
      </c>
      <c r="H23" s="217"/>
      <c r="I23" s="218" t="s">
        <v>19</v>
      </c>
      <c r="J23" s="379">
        <v>3.1980324074074068E-3</v>
      </c>
      <c r="K23" s="221" t="str">
        <f t="shared" si="1"/>
        <v>III A</v>
      </c>
      <c r="L23" s="222" t="s">
        <v>1044</v>
      </c>
      <c r="M23" s="190" t="s">
        <v>1045</v>
      </c>
      <c r="N23" s="380" t="s">
        <v>107</v>
      </c>
      <c r="O23" s="380" t="s">
        <v>1046</v>
      </c>
      <c r="P23" s="381"/>
    </row>
    <row r="24" spans="1:16" ht="17.25" customHeight="1" x14ac:dyDescent="0.25">
      <c r="A24" s="211">
        <v>6</v>
      </c>
      <c r="B24" s="211">
        <v>48</v>
      </c>
      <c r="C24" s="213" t="s">
        <v>152</v>
      </c>
      <c r="D24" s="214" t="s">
        <v>1047</v>
      </c>
      <c r="E24" s="215" t="s">
        <v>1048</v>
      </c>
      <c r="F24" s="216" t="s">
        <v>966</v>
      </c>
      <c r="G24" s="216" t="s">
        <v>967</v>
      </c>
      <c r="H24" s="217" t="s">
        <v>968</v>
      </c>
      <c r="I24" s="218"/>
      <c r="J24" s="379">
        <v>3.2194444444444445E-3</v>
      </c>
      <c r="K24" s="221" t="str">
        <f t="shared" si="1"/>
        <v>III A</v>
      </c>
      <c r="L24" s="222" t="s">
        <v>969</v>
      </c>
      <c r="M24" s="190" t="s">
        <v>1049</v>
      </c>
      <c r="N24" s="380" t="s">
        <v>107</v>
      </c>
      <c r="O24" s="380" t="s">
        <v>107</v>
      </c>
      <c r="P24" s="381"/>
    </row>
    <row r="25" spans="1:16" ht="17.25" customHeight="1" x14ac:dyDescent="0.25">
      <c r="A25" s="211">
        <v>7</v>
      </c>
      <c r="B25" s="211">
        <v>46</v>
      </c>
      <c r="C25" s="213" t="s">
        <v>549</v>
      </c>
      <c r="D25" s="214" t="s">
        <v>1050</v>
      </c>
      <c r="E25" s="215" t="s">
        <v>1051</v>
      </c>
      <c r="F25" s="216" t="s">
        <v>45</v>
      </c>
      <c r="G25" s="216" t="s">
        <v>46</v>
      </c>
      <c r="H25" s="217"/>
      <c r="I25" s="218"/>
      <c r="J25" s="379">
        <v>3.2262731481481478E-3</v>
      </c>
      <c r="K25" s="221" t="str">
        <f t="shared" si="1"/>
        <v>III A</v>
      </c>
      <c r="L25" s="222" t="s">
        <v>1052</v>
      </c>
      <c r="M25" s="190" t="s">
        <v>107</v>
      </c>
      <c r="N25" s="380" t="s">
        <v>107</v>
      </c>
      <c r="O25" s="380" t="s">
        <v>1053</v>
      </c>
      <c r="P25" s="381"/>
    </row>
    <row r="26" spans="1:16" ht="17.25" customHeight="1" x14ac:dyDescent="0.25">
      <c r="A26" s="211"/>
      <c r="B26" s="211">
        <v>3</v>
      </c>
      <c r="C26" s="213" t="s">
        <v>1054</v>
      </c>
      <c r="D26" s="214" t="s">
        <v>1055</v>
      </c>
      <c r="E26" s="215" t="s">
        <v>1056</v>
      </c>
      <c r="F26" s="216" t="s">
        <v>24</v>
      </c>
      <c r="G26" s="216" t="s">
        <v>25</v>
      </c>
      <c r="H26" s="217" t="s">
        <v>26</v>
      </c>
      <c r="I26" s="218"/>
      <c r="J26" s="379" t="s">
        <v>271</v>
      </c>
      <c r="K26" s="221"/>
      <c r="L26" s="222" t="s">
        <v>27</v>
      </c>
      <c r="M26" s="190" t="s">
        <v>107</v>
      </c>
      <c r="N26" s="380" t="s">
        <v>107</v>
      </c>
      <c r="O26" s="380" t="s">
        <v>1057</v>
      </c>
      <c r="P26" s="381"/>
    </row>
    <row r="27" spans="1:16" ht="14.4" x14ac:dyDescent="0.3">
      <c r="M27" s="382"/>
      <c r="N27" s="382"/>
      <c r="O27" s="382"/>
    </row>
  </sheetData>
  <printOptions horizontalCentered="1"/>
  <pageMargins left="0.39370078740157483" right="0.39370078740157483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3"/>
  <sheetViews>
    <sheetView zoomScaleNormal="140" workbookViewId="0">
      <selection activeCell="P26" sqref="P26"/>
    </sheetView>
  </sheetViews>
  <sheetFormatPr defaultColWidth="9.109375" defaultRowHeight="13.2" x14ac:dyDescent="0.25"/>
  <cols>
    <col min="1" max="2" width="5.6640625" style="181" customWidth="1"/>
    <col min="3" max="3" width="12.33203125" style="181" customWidth="1"/>
    <col min="4" max="4" width="14.6640625" style="181" customWidth="1"/>
    <col min="5" max="5" width="9.6640625" style="191" customWidth="1"/>
    <col min="6" max="6" width="14.44140625" style="192" customWidth="1"/>
    <col min="7" max="7" width="12" style="192" customWidth="1"/>
    <col min="8" max="8" width="9.33203125" style="193" hidden="1" customWidth="1"/>
    <col min="9" max="9" width="6.6640625" style="194" customWidth="1"/>
    <col min="10" max="10" width="9.109375" style="194"/>
    <col min="11" max="11" width="5.33203125" style="225" customWidth="1"/>
    <col min="12" max="12" width="21.33203125" style="190" customWidth="1"/>
    <col min="13" max="13" width="6.33203125" style="190" hidden="1" customWidth="1"/>
    <col min="14" max="14" width="7.109375" style="181" hidden="1" customWidth="1"/>
    <col min="15" max="15" width="7.33203125" style="181" hidden="1" customWidth="1"/>
    <col min="16" max="16384" width="9.109375" style="181"/>
  </cols>
  <sheetData>
    <row r="1" spans="1:16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41"/>
    </row>
    <row r="2" spans="1:16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375"/>
      <c r="N2" s="7"/>
      <c r="O2" s="7"/>
    </row>
    <row r="3" spans="1:16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</row>
    <row r="4" spans="1:16" s="190" customFormat="1" ht="12" customHeight="1" x14ac:dyDescent="0.25">
      <c r="A4" s="181"/>
      <c r="B4" s="181"/>
      <c r="C4" s="181"/>
      <c r="D4" s="112"/>
      <c r="E4" s="182"/>
      <c r="F4" s="192"/>
      <c r="G4" s="192"/>
      <c r="H4" s="193"/>
      <c r="I4" s="185"/>
      <c r="J4" s="185"/>
      <c r="K4" s="225"/>
      <c r="L4" s="188"/>
    </row>
    <row r="5" spans="1:16" s="12" customFormat="1" ht="15.6" x14ac:dyDescent="0.25">
      <c r="C5" s="170" t="s">
        <v>994</v>
      </c>
      <c r="D5" s="170"/>
      <c r="E5" s="172"/>
      <c r="F5" s="198"/>
      <c r="G5" s="199"/>
      <c r="H5" s="193"/>
      <c r="I5" s="180"/>
      <c r="J5" s="180"/>
      <c r="K5" s="225"/>
      <c r="M5" s="190"/>
    </row>
    <row r="6" spans="1:16" s="12" customFormat="1" ht="16.2" thickBot="1" x14ac:dyDescent="0.3">
      <c r="C6" s="112"/>
      <c r="D6" s="112"/>
      <c r="E6" s="172"/>
      <c r="F6" s="199"/>
      <c r="G6" s="199"/>
      <c r="H6" s="193"/>
      <c r="I6" s="180"/>
      <c r="J6" s="180"/>
      <c r="K6" s="225"/>
      <c r="M6" s="190"/>
    </row>
    <row r="7" spans="1:16" s="378" customFormat="1" ht="14.25" customHeight="1" thickBot="1" x14ac:dyDescent="0.3">
      <c r="A7" s="30" t="s">
        <v>61</v>
      </c>
      <c r="B7" s="200" t="s">
        <v>3</v>
      </c>
      <c r="C7" s="201" t="s">
        <v>4</v>
      </c>
      <c r="D7" s="202" t="s">
        <v>5</v>
      </c>
      <c r="E7" s="203" t="s">
        <v>6</v>
      </c>
      <c r="F7" s="36" t="s">
        <v>7</v>
      </c>
      <c r="G7" s="36" t="s">
        <v>8</v>
      </c>
      <c r="H7" s="204" t="s">
        <v>9</v>
      </c>
      <c r="I7" s="376" t="s">
        <v>10</v>
      </c>
      <c r="J7" s="376" t="s">
        <v>11</v>
      </c>
      <c r="K7" s="377" t="s">
        <v>12</v>
      </c>
      <c r="L7" s="208" t="s">
        <v>13</v>
      </c>
    </row>
    <row r="8" spans="1:16" ht="17.25" customHeight="1" x14ac:dyDescent="0.25">
      <c r="A8" s="211">
        <v>1</v>
      </c>
      <c r="B8" s="211">
        <v>80</v>
      </c>
      <c r="C8" s="213" t="s">
        <v>1022</v>
      </c>
      <c r="D8" s="214" t="s">
        <v>1023</v>
      </c>
      <c r="E8" s="215" t="s">
        <v>1024</v>
      </c>
      <c r="F8" s="216" t="s">
        <v>130</v>
      </c>
      <c r="G8" s="216" t="s">
        <v>131</v>
      </c>
      <c r="H8" s="217" t="s">
        <v>132</v>
      </c>
      <c r="I8" s="218">
        <v>22</v>
      </c>
      <c r="J8" s="379">
        <v>2.9936342592592588E-3</v>
      </c>
      <c r="K8" s="221" t="str">
        <f t="shared" ref="K8:K21" si="0">IF(ISBLANK(J8),"",IF(J8&lt;=0.00273148148148148,"KSM",IF(J8&lt;=0.00289351851851852,"I A",IF(J8&lt;=0.00318287037037037,"II A",IF(J8&lt;=0.00353009259259259,"III A",IF(J8&lt;=0.00385416666666667,"I JA",IF(J8&lt;=0.0041087962962963,"II JA",IF(J8&lt;=0.00428240740740741,"III JA"))))))))</f>
        <v>II A</v>
      </c>
      <c r="L8" s="222" t="s">
        <v>858</v>
      </c>
      <c r="M8" s="190" t="s">
        <v>1025</v>
      </c>
      <c r="N8" s="380" t="s">
        <v>1026</v>
      </c>
      <c r="O8" s="380" t="s">
        <v>1027</v>
      </c>
      <c r="P8" s="381"/>
    </row>
    <row r="9" spans="1:16" ht="17.25" customHeight="1" x14ac:dyDescent="0.25">
      <c r="A9" s="211">
        <v>2</v>
      </c>
      <c r="B9" s="211">
        <v>39</v>
      </c>
      <c r="C9" s="213" t="s">
        <v>1028</v>
      </c>
      <c r="D9" s="214" t="s">
        <v>1029</v>
      </c>
      <c r="E9" s="215" t="s">
        <v>1030</v>
      </c>
      <c r="F9" s="216" t="s">
        <v>31</v>
      </c>
      <c r="G9" s="216" t="s">
        <v>32</v>
      </c>
      <c r="H9" s="217" t="s">
        <v>33</v>
      </c>
      <c r="I9" s="218">
        <v>18</v>
      </c>
      <c r="J9" s="379">
        <v>3.0202546296296297E-3</v>
      </c>
      <c r="K9" s="221" t="str">
        <f t="shared" si="0"/>
        <v>II A</v>
      </c>
      <c r="L9" s="222" t="s">
        <v>307</v>
      </c>
      <c r="M9" s="190" t="s">
        <v>1031</v>
      </c>
      <c r="N9" s="380" t="s">
        <v>1032</v>
      </c>
      <c r="O9" s="380" t="s">
        <v>1033</v>
      </c>
      <c r="P9" s="381"/>
    </row>
    <row r="10" spans="1:16" ht="17.25" customHeight="1" x14ac:dyDescent="0.25">
      <c r="A10" s="211">
        <v>3</v>
      </c>
      <c r="B10" s="211">
        <v>77</v>
      </c>
      <c r="C10" s="213" t="s">
        <v>568</v>
      </c>
      <c r="D10" s="214" t="s">
        <v>1034</v>
      </c>
      <c r="E10" s="215" t="s">
        <v>386</v>
      </c>
      <c r="F10" s="216" t="s">
        <v>57</v>
      </c>
      <c r="G10" s="216" t="s">
        <v>58</v>
      </c>
      <c r="H10" s="217" t="s">
        <v>59</v>
      </c>
      <c r="I10" s="218">
        <v>15</v>
      </c>
      <c r="J10" s="379">
        <v>3.0569444444444442E-3</v>
      </c>
      <c r="K10" s="221" t="str">
        <f t="shared" si="0"/>
        <v>II A</v>
      </c>
      <c r="L10" s="222" t="s">
        <v>60</v>
      </c>
      <c r="M10" s="190" t="s">
        <v>107</v>
      </c>
      <c r="N10" s="380" t="s">
        <v>107</v>
      </c>
      <c r="O10" s="380" t="s">
        <v>1035</v>
      </c>
      <c r="P10" s="381"/>
    </row>
    <row r="11" spans="1:16" ht="17.25" customHeight="1" x14ac:dyDescent="0.25">
      <c r="A11" s="211">
        <v>4</v>
      </c>
      <c r="B11" s="211">
        <v>76</v>
      </c>
      <c r="C11" s="213" t="s">
        <v>1036</v>
      </c>
      <c r="D11" s="214" t="s">
        <v>1037</v>
      </c>
      <c r="E11" s="215" t="s">
        <v>1038</v>
      </c>
      <c r="F11" s="216" t="s">
        <v>57</v>
      </c>
      <c r="G11" s="216" t="s">
        <v>58</v>
      </c>
      <c r="H11" s="217" t="s">
        <v>59</v>
      </c>
      <c r="I11" s="218">
        <v>13</v>
      </c>
      <c r="J11" s="379">
        <v>3.1879629629629632E-3</v>
      </c>
      <c r="K11" s="221" t="str">
        <f t="shared" si="0"/>
        <v>III A</v>
      </c>
      <c r="L11" s="222" t="s">
        <v>60</v>
      </c>
      <c r="M11" s="190" t="s">
        <v>1039</v>
      </c>
      <c r="N11" s="380" t="s">
        <v>107</v>
      </c>
      <c r="O11" s="380" t="s">
        <v>1040</v>
      </c>
      <c r="P11" s="381"/>
    </row>
    <row r="12" spans="1:16" ht="17.25" customHeight="1" x14ac:dyDescent="0.25">
      <c r="A12" s="211">
        <v>5</v>
      </c>
      <c r="B12" s="211">
        <v>20</v>
      </c>
      <c r="C12" s="213" t="s">
        <v>549</v>
      </c>
      <c r="D12" s="214" t="s">
        <v>1041</v>
      </c>
      <c r="E12" s="215" t="s">
        <v>1042</v>
      </c>
      <c r="F12" s="216" t="s">
        <v>1043</v>
      </c>
      <c r="G12" s="216" t="s">
        <v>112</v>
      </c>
      <c r="H12" s="217"/>
      <c r="I12" s="218" t="s">
        <v>19</v>
      </c>
      <c r="J12" s="379">
        <v>3.1980324074074068E-3</v>
      </c>
      <c r="K12" s="221" t="str">
        <f t="shared" si="0"/>
        <v>III A</v>
      </c>
      <c r="L12" s="222" t="s">
        <v>1044</v>
      </c>
      <c r="M12" s="190" t="s">
        <v>1045</v>
      </c>
      <c r="N12" s="380" t="s">
        <v>107</v>
      </c>
      <c r="O12" s="380" t="s">
        <v>1046</v>
      </c>
      <c r="P12" s="381"/>
    </row>
    <row r="13" spans="1:16" ht="17.25" customHeight="1" x14ac:dyDescent="0.25">
      <c r="A13" s="211">
        <v>6</v>
      </c>
      <c r="B13" s="211">
        <v>48</v>
      </c>
      <c r="C13" s="213" t="s">
        <v>152</v>
      </c>
      <c r="D13" s="214" t="s">
        <v>1047</v>
      </c>
      <c r="E13" s="215" t="s">
        <v>1048</v>
      </c>
      <c r="F13" s="216" t="s">
        <v>966</v>
      </c>
      <c r="G13" s="216" t="s">
        <v>967</v>
      </c>
      <c r="H13" s="217" t="s">
        <v>968</v>
      </c>
      <c r="I13" s="218">
        <v>12</v>
      </c>
      <c r="J13" s="379">
        <v>3.2194444444444445E-3</v>
      </c>
      <c r="K13" s="221" t="str">
        <f t="shared" si="0"/>
        <v>III A</v>
      </c>
      <c r="L13" s="222" t="s">
        <v>969</v>
      </c>
      <c r="M13" s="190" t="s">
        <v>1049</v>
      </c>
      <c r="N13" s="380" t="s">
        <v>107</v>
      </c>
      <c r="O13" s="380" t="s">
        <v>107</v>
      </c>
      <c r="P13" s="381"/>
    </row>
    <row r="14" spans="1:16" ht="17.25" customHeight="1" x14ac:dyDescent="0.25">
      <c r="A14" s="211">
        <v>7</v>
      </c>
      <c r="B14" s="211">
        <v>46</v>
      </c>
      <c r="C14" s="213" t="s">
        <v>549</v>
      </c>
      <c r="D14" s="214" t="s">
        <v>1050</v>
      </c>
      <c r="E14" s="215" t="s">
        <v>1051</v>
      </c>
      <c r="F14" s="216" t="s">
        <v>45</v>
      </c>
      <c r="G14" s="216" t="s">
        <v>46</v>
      </c>
      <c r="H14" s="217"/>
      <c r="I14" s="218">
        <v>11</v>
      </c>
      <c r="J14" s="379">
        <v>3.2262731481481478E-3</v>
      </c>
      <c r="K14" s="221" t="str">
        <f t="shared" si="0"/>
        <v>III A</v>
      </c>
      <c r="L14" s="222" t="s">
        <v>1052</v>
      </c>
      <c r="M14" s="190" t="s">
        <v>107</v>
      </c>
      <c r="N14" s="380" t="s">
        <v>107</v>
      </c>
      <c r="O14" s="380" t="s">
        <v>1053</v>
      </c>
      <c r="P14" s="381"/>
    </row>
    <row r="15" spans="1:16" ht="17.25" customHeight="1" x14ac:dyDescent="0.25">
      <c r="A15" s="211">
        <v>8</v>
      </c>
      <c r="B15" s="211">
        <v>16</v>
      </c>
      <c r="C15" s="213" t="s">
        <v>995</v>
      </c>
      <c r="D15" s="214" t="s">
        <v>996</v>
      </c>
      <c r="E15" s="215" t="s">
        <v>997</v>
      </c>
      <c r="F15" s="216" t="s">
        <v>297</v>
      </c>
      <c r="G15" s="216" t="s">
        <v>298</v>
      </c>
      <c r="H15" s="217"/>
      <c r="I15" s="218">
        <v>10</v>
      </c>
      <c r="J15" s="379">
        <v>3.2494212962962967E-3</v>
      </c>
      <c r="K15" s="221" t="str">
        <f t="shared" si="0"/>
        <v>III A</v>
      </c>
      <c r="L15" s="222" t="s">
        <v>299</v>
      </c>
      <c r="M15" s="190" t="s">
        <v>107</v>
      </c>
      <c r="N15" s="380" t="s">
        <v>107</v>
      </c>
      <c r="O15" s="380" t="s">
        <v>998</v>
      </c>
      <c r="P15" s="381"/>
    </row>
    <row r="16" spans="1:16" ht="17.25" customHeight="1" x14ac:dyDescent="0.25">
      <c r="A16" s="211">
        <v>9</v>
      </c>
      <c r="B16" s="211">
        <v>4</v>
      </c>
      <c r="C16" s="213" t="s">
        <v>572</v>
      </c>
      <c r="D16" s="214" t="s">
        <v>999</v>
      </c>
      <c r="E16" s="215" t="s">
        <v>1000</v>
      </c>
      <c r="F16" s="216" t="s">
        <v>24</v>
      </c>
      <c r="G16" s="216" t="s">
        <v>25</v>
      </c>
      <c r="H16" s="217" t="s">
        <v>26</v>
      </c>
      <c r="I16" s="218">
        <v>9</v>
      </c>
      <c r="J16" s="379">
        <v>3.3939814814814818E-3</v>
      </c>
      <c r="K16" s="221" t="str">
        <f t="shared" si="0"/>
        <v>III A</v>
      </c>
      <c r="L16" s="222" t="s">
        <v>27</v>
      </c>
      <c r="M16" s="190" t="s">
        <v>107</v>
      </c>
      <c r="N16" s="380" t="s">
        <v>107</v>
      </c>
      <c r="O16" s="380" t="s">
        <v>107</v>
      </c>
      <c r="P16" s="381"/>
    </row>
    <row r="17" spans="1:16" ht="17.25" customHeight="1" x14ac:dyDescent="0.25">
      <c r="A17" s="211">
        <v>10</v>
      </c>
      <c r="B17" s="211">
        <v>43</v>
      </c>
      <c r="C17" s="213" t="s">
        <v>1001</v>
      </c>
      <c r="D17" s="214" t="s">
        <v>1002</v>
      </c>
      <c r="E17" s="215" t="s">
        <v>1003</v>
      </c>
      <c r="F17" s="216" t="s">
        <v>1004</v>
      </c>
      <c r="G17" s="216" t="s">
        <v>1005</v>
      </c>
      <c r="H17" s="217"/>
      <c r="I17" s="218">
        <v>8</v>
      </c>
      <c r="J17" s="379">
        <v>3.4046296296296294E-3</v>
      </c>
      <c r="K17" s="221" t="str">
        <f t="shared" si="0"/>
        <v>III A</v>
      </c>
      <c r="L17" s="222" t="s">
        <v>1006</v>
      </c>
      <c r="M17" s="190" t="s">
        <v>1007</v>
      </c>
      <c r="N17" s="380" t="s">
        <v>1008</v>
      </c>
      <c r="O17" s="380" t="s">
        <v>107</v>
      </c>
      <c r="P17" s="381"/>
    </row>
    <row r="18" spans="1:16" ht="17.25" customHeight="1" x14ac:dyDescent="0.25">
      <c r="A18" s="211">
        <v>11</v>
      </c>
      <c r="B18" s="211">
        <v>81</v>
      </c>
      <c r="C18" s="213" t="s">
        <v>818</v>
      </c>
      <c r="D18" s="214" t="s">
        <v>1009</v>
      </c>
      <c r="E18" s="215" t="s">
        <v>992</v>
      </c>
      <c r="F18" s="216" t="s">
        <v>130</v>
      </c>
      <c r="G18" s="216" t="s">
        <v>131</v>
      </c>
      <c r="H18" s="217" t="s">
        <v>132</v>
      </c>
      <c r="I18" s="218">
        <v>7</v>
      </c>
      <c r="J18" s="379">
        <v>3.4418981481481484E-3</v>
      </c>
      <c r="K18" s="221" t="str">
        <f t="shared" si="0"/>
        <v>III A</v>
      </c>
      <c r="L18" s="222" t="s">
        <v>858</v>
      </c>
      <c r="M18" s="190" t="s">
        <v>107</v>
      </c>
      <c r="N18" s="380" t="s">
        <v>107</v>
      </c>
      <c r="O18" s="380" t="s">
        <v>1010</v>
      </c>
      <c r="P18" s="381"/>
    </row>
    <row r="19" spans="1:16" ht="17.25" customHeight="1" x14ac:dyDescent="0.25">
      <c r="A19" s="211">
        <v>12</v>
      </c>
      <c r="B19" s="211">
        <v>82</v>
      </c>
      <c r="C19" s="213" t="s">
        <v>1011</v>
      </c>
      <c r="D19" s="214" t="s">
        <v>1012</v>
      </c>
      <c r="E19" s="215" t="s">
        <v>1013</v>
      </c>
      <c r="F19" s="216" t="s">
        <v>130</v>
      </c>
      <c r="G19" s="216" t="s">
        <v>131</v>
      </c>
      <c r="H19" s="217" t="s">
        <v>132</v>
      </c>
      <c r="I19" s="218">
        <v>6</v>
      </c>
      <c r="J19" s="379">
        <v>3.5143518518518523E-3</v>
      </c>
      <c r="K19" s="221" t="str">
        <f t="shared" si="0"/>
        <v>III A</v>
      </c>
      <c r="L19" s="222" t="s">
        <v>858</v>
      </c>
      <c r="M19" s="190" t="s">
        <v>107</v>
      </c>
      <c r="N19" s="380" t="s">
        <v>107</v>
      </c>
      <c r="O19" s="380" t="s">
        <v>107</v>
      </c>
      <c r="P19" s="381"/>
    </row>
    <row r="20" spans="1:16" ht="17.25" customHeight="1" x14ac:dyDescent="0.25">
      <c r="A20" s="211">
        <v>13</v>
      </c>
      <c r="B20" s="211">
        <v>44</v>
      </c>
      <c r="C20" s="213" t="s">
        <v>839</v>
      </c>
      <c r="D20" s="214" t="s">
        <v>1014</v>
      </c>
      <c r="E20" s="215" t="s">
        <v>965</v>
      </c>
      <c r="F20" s="216" t="s">
        <v>1004</v>
      </c>
      <c r="G20" s="216" t="s">
        <v>1005</v>
      </c>
      <c r="H20" s="217"/>
      <c r="I20" s="218">
        <v>5</v>
      </c>
      <c r="J20" s="379">
        <v>3.5406249999999999E-3</v>
      </c>
      <c r="K20" s="221" t="str">
        <f t="shared" si="0"/>
        <v>I JA</v>
      </c>
      <c r="L20" s="222" t="s">
        <v>1006</v>
      </c>
      <c r="M20" s="190" t="s">
        <v>107</v>
      </c>
      <c r="N20" s="380" t="s">
        <v>107</v>
      </c>
      <c r="O20" s="380" t="s">
        <v>107</v>
      </c>
      <c r="P20" s="381"/>
    </row>
    <row r="21" spans="1:16" ht="17.25" customHeight="1" x14ac:dyDescent="0.25">
      <c r="A21" s="211">
        <v>14</v>
      </c>
      <c r="B21" s="211">
        <v>17</v>
      </c>
      <c r="C21" s="213" t="s">
        <v>1015</v>
      </c>
      <c r="D21" s="214" t="s">
        <v>1016</v>
      </c>
      <c r="E21" s="215" t="s">
        <v>1017</v>
      </c>
      <c r="F21" s="216" t="s">
        <v>957</v>
      </c>
      <c r="G21" s="216" t="s">
        <v>298</v>
      </c>
      <c r="H21" s="217"/>
      <c r="I21" s="218" t="s">
        <v>19</v>
      </c>
      <c r="J21" s="379">
        <v>3.5734953703703705E-3</v>
      </c>
      <c r="K21" s="221" t="str">
        <f t="shared" si="0"/>
        <v>I JA</v>
      </c>
      <c r="L21" s="222" t="s">
        <v>299</v>
      </c>
      <c r="M21" s="190" t="s">
        <v>107</v>
      </c>
      <c r="N21" s="380" t="s">
        <v>107</v>
      </c>
      <c r="O21" s="380" t="s">
        <v>1018</v>
      </c>
      <c r="P21" s="381"/>
    </row>
    <row r="22" spans="1:16" ht="17.25" customHeight="1" x14ac:dyDescent="0.25">
      <c r="A22" s="211"/>
      <c r="B22" s="211">
        <v>42</v>
      </c>
      <c r="C22" s="213" t="s">
        <v>614</v>
      </c>
      <c r="D22" s="214" t="s">
        <v>1019</v>
      </c>
      <c r="E22" s="215" t="s">
        <v>1020</v>
      </c>
      <c r="F22" s="216" t="s">
        <v>1004</v>
      </c>
      <c r="G22" s="216" t="s">
        <v>1005</v>
      </c>
      <c r="H22" s="217"/>
      <c r="I22" s="218"/>
      <c r="J22" s="379" t="s">
        <v>169</v>
      </c>
      <c r="K22" s="221"/>
      <c r="L22" s="222" t="s">
        <v>1006</v>
      </c>
      <c r="M22" s="190" t="s">
        <v>107</v>
      </c>
      <c r="N22" s="380" t="s">
        <v>1021</v>
      </c>
      <c r="O22" s="380" t="s">
        <v>107</v>
      </c>
      <c r="P22" s="381"/>
    </row>
    <row r="23" spans="1:16" ht="14.4" x14ac:dyDescent="0.3">
      <c r="M23" s="382"/>
      <c r="N23" s="382"/>
      <c r="O23" s="382"/>
    </row>
  </sheetData>
  <printOptions horizontalCentered="1"/>
  <pageMargins left="0.39370078740157483" right="0.39370078740157483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zoomScaleNormal="140" workbookViewId="0">
      <selection activeCell="L9" sqref="L9"/>
    </sheetView>
  </sheetViews>
  <sheetFormatPr defaultColWidth="9.109375" defaultRowHeight="13.2" x14ac:dyDescent="0.25"/>
  <cols>
    <col min="1" max="1" width="5.6640625" style="537" customWidth="1"/>
    <col min="2" max="2" width="5.33203125" style="537" customWidth="1"/>
    <col min="3" max="3" width="10.88671875" style="537" customWidth="1"/>
    <col min="4" max="4" width="13.88671875" style="537" customWidth="1"/>
    <col min="5" max="5" width="9.88671875" style="643" customWidth="1"/>
    <col min="6" max="6" width="14.88671875" style="547" customWidth="1"/>
    <col min="7" max="7" width="11.109375" style="547" customWidth="1"/>
    <col min="8" max="8" width="9.33203125" style="548" hidden="1" customWidth="1"/>
    <col min="9" max="9" width="5.88671875" style="644" bestFit="1" customWidth="1"/>
    <col min="10" max="10" width="9.109375" style="645"/>
    <col min="11" max="11" width="5.33203125" style="663" bestFit="1" customWidth="1"/>
    <col min="12" max="12" width="25.88671875" style="546" customWidth="1"/>
    <col min="13" max="16384" width="9.109375" style="537"/>
  </cols>
  <sheetData>
    <row r="1" spans="1:15" s="525" customFormat="1" ht="15" customHeight="1" x14ac:dyDescent="0.25">
      <c r="A1" s="1" t="s">
        <v>0</v>
      </c>
      <c r="B1" s="524"/>
      <c r="D1" s="526"/>
      <c r="E1" s="527"/>
      <c r="H1" s="528"/>
      <c r="I1" s="529"/>
      <c r="J1" s="530"/>
      <c r="K1" s="531"/>
      <c r="L1" s="532"/>
    </row>
    <row r="2" spans="1:15" s="525" customFormat="1" ht="7.5" customHeight="1" x14ac:dyDescent="0.25">
      <c r="A2" s="1"/>
      <c r="B2" s="534"/>
      <c r="D2" s="526"/>
      <c r="E2" s="527"/>
      <c r="H2" s="528"/>
      <c r="I2" s="529"/>
      <c r="J2" s="530"/>
      <c r="K2" s="531"/>
      <c r="L2" s="532"/>
      <c r="M2" s="529"/>
      <c r="N2" s="529"/>
      <c r="O2" s="642"/>
    </row>
    <row r="3" spans="1:15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4"/>
      <c r="L3" s="545"/>
      <c r="M3" s="536"/>
    </row>
    <row r="4" spans="1:15" x14ac:dyDescent="0.25">
      <c r="C4" s="538"/>
    </row>
    <row r="5" spans="1:15" s="646" customFormat="1" ht="15.6" x14ac:dyDescent="0.25">
      <c r="C5" s="525" t="s">
        <v>1740</v>
      </c>
      <c r="D5" s="525"/>
      <c r="E5" s="527"/>
      <c r="F5" s="550"/>
      <c r="G5" s="551"/>
      <c r="H5" s="548"/>
      <c r="I5" s="647"/>
      <c r="J5" s="648"/>
      <c r="K5" s="663"/>
    </row>
    <row r="6" spans="1:15" s="646" customFormat="1" ht="16.5" customHeight="1" thickBot="1" x14ac:dyDescent="0.3">
      <c r="C6" s="525"/>
      <c r="D6" s="538"/>
      <c r="E6" s="527"/>
      <c r="F6" s="551"/>
      <c r="G6" s="551"/>
      <c r="H6" s="548"/>
      <c r="I6" s="647"/>
      <c r="J6" s="648"/>
      <c r="K6" s="663"/>
    </row>
    <row r="7" spans="1:15" s="533" customFormat="1" ht="18" customHeight="1" thickBot="1" x14ac:dyDescent="0.3">
      <c r="A7" s="649" t="s">
        <v>61</v>
      </c>
      <c r="B7" s="200" t="s">
        <v>3</v>
      </c>
      <c r="C7" s="651" t="s">
        <v>4</v>
      </c>
      <c r="D7" s="652" t="s">
        <v>5</v>
      </c>
      <c r="E7" s="653" t="s">
        <v>6</v>
      </c>
      <c r="F7" s="553" t="s">
        <v>7</v>
      </c>
      <c r="G7" s="36" t="s">
        <v>8</v>
      </c>
      <c r="H7" s="554" t="s">
        <v>9</v>
      </c>
      <c r="I7" s="654" t="s">
        <v>10</v>
      </c>
      <c r="J7" s="654" t="s">
        <v>11</v>
      </c>
      <c r="K7" s="664" t="s">
        <v>12</v>
      </c>
      <c r="L7" s="656" t="s">
        <v>13</v>
      </c>
    </row>
    <row r="8" spans="1:15" s="683" customFormat="1" ht="15.75" customHeight="1" x14ac:dyDescent="0.25">
      <c r="A8" s="674">
        <v>1</v>
      </c>
      <c r="B8" s="674">
        <v>55</v>
      </c>
      <c r="C8" s="675" t="s">
        <v>1300</v>
      </c>
      <c r="D8" s="676" t="s">
        <v>1741</v>
      </c>
      <c r="E8" s="677" t="s">
        <v>1742</v>
      </c>
      <c r="F8" s="678" t="s">
        <v>105</v>
      </c>
      <c r="G8" s="678" t="s">
        <v>265</v>
      </c>
      <c r="H8" s="679"/>
      <c r="I8" s="680" t="s">
        <v>19</v>
      </c>
      <c r="J8" s="681">
        <v>7.4699074074074069E-3</v>
      </c>
      <c r="K8" s="659" t="str">
        <f t="shared" ref="K8:K13" si="0">IF(ISBLANK(J8),"",IF(J8&gt;0.0100694444444444,"",IF(J8&lt;=0.0068287037037037,"KSM",IF(J8&lt;=0.00729166666666667,"I A",IF(J8&lt;=0.00796296296296296,"II A",IF(J8&lt;=0.00873842592592593,"III A",IF(J8&lt;=0.00943287037037037,"I JA",IF(J8&lt;=0.0100694444444444,"II JA"))))))))</f>
        <v>II A</v>
      </c>
      <c r="L8" s="682" t="s">
        <v>404</v>
      </c>
    </row>
    <row r="9" spans="1:15" s="683" customFormat="1" ht="15.75" customHeight="1" x14ac:dyDescent="0.25">
      <c r="A9" s="674">
        <v>2</v>
      </c>
      <c r="B9" s="674">
        <v>54</v>
      </c>
      <c r="C9" s="675" t="s">
        <v>941</v>
      </c>
      <c r="D9" s="676" t="s">
        <v>942</v>
      </c>
      <c r="E9" s="677" t="s">
        <v>943</v>
      </c>
      <c r="F9" s="678" t="s">
        <v>283</v>
      </c>
      <c r="G9" s="678" t="s">
        <v>265</v>
      </c>
      <c r="H9" s="679" t="s">
        <v>348</v>
      </c>
      <c r="I9" s="680">
        <v>22</v>
      </c>
      <c r="J9" s="681">
        <v>7.6532407407407408E-3</v>
      </c>
      <c r="K9" s="659" t="str">
        <f t="shared" si="0"/>
        <v>II A</v>
      </c>
      <c r="L9" s="138" t="s">
        <v>1810</v>
      </c>
    </row>
    <row r="10" spans="1:15" s="683" customFormat="1" ht="15.75" customHeight="1" x14ac:dyDescent="0.25">
      <c r="A10" s="674">
        <v>3</v>
      </c>
      <c r="B10" s="674">
        <v>53</v>
      </c>
      <c r="C10" s="675" t="s">
        <v>371</v>
      </c>
      <c r="D10" s="676" t="s">
        <v>945</v>
      </c>
      <c r="E10" s="677" t="s">
        <v>946</v>
      </c>
      <c r="F10" s="678" t="s">
        <v>283</v>
      </c>
      <c r="G10" s="678" t="s">
        <v>265</v>
      </c>
      <c r="H10" s="679" t="s">
        <v>387</v>
      </c>
      <c r="I10" s="680">
        <v>18</v>
      </c>
      <c r="J10" s="681">
        <v>7.6631944444444447E-3</v>
      </c>
      <c r="K10" s="659" t="str">
        <f t="shared" si="0"/>
        <v>II A</v>
      </c>
      <c r="L10" s="682" t="s">
        <v>388</v>
      </c>
    </row>
    <row r="11" spans="1:15" s="683" customFormat="1" ht="15.75" customHeight="1" x14ac:dyDescent="0.25">
      <c r="A11" s="674">
        <v>4</v>
      </c>
      <c r="B11" s="674">
        <v>70</v>
      </c>
      <c r="C11" s="675" t="s">
        <v>937</v>
      </c>
      <c r="D11" s="676" t="s">
        <v>938</v>
      </c>
      <c r="E11" s="677" t="s">
        <v>939</v>
      </c>
      <c r="F11" s="678" t="s">
        <v>38</v>
      </c>
      <c r="G11" s="678" t="s">
        <v>39</v>
      </c>
      <c r="H11" s="679" t="s">
        <v>820</v>
      </c>
      <c r="I11" s="680">
        <v>15</v>
      </c>
      <c r="J11" s="681">
        <v>8.0201388888888874E-3</v>
      </c>
      <c r="K11" s="659" t="str">
        <f t="shared" si="0"/>
        <v>III A</v>
      </c>
      <c r="L11" s="682" t="s">
        <v>821</v>
      </c>
    </row>
    <row r="12" spans="1:15" s="683" customFormat="1" ht="15.75" customHeight="1" x14ac:dyDescent="0.25">
      <c r="A12" s="674">
        <v>5</v>
      </c>
      <c r="B12" s="674">
        <v>34</v>
      </c>
      <c r="C12" s="675" t="s">
        <v>70</v>
      </c>
      <c r="D12" s="676" t="s">
        <v>71</v>
      </c>
      <c r="E12" s="677" t="s">
        <v>72</v>
      </c>
      <c r="F12" s="678" t="s">
        <v>31</v>
      </c>
      <c r="G12" s="678" t="s">
        <v>32</v>
      </c>
      <c r="H12" s="679" t="s">
        <v>33</v>
      </c>
      <c r="I12" s="680">
        <v>13</v>
      </c>
      <c r="J12" s="681">
        <v>8.1577546296296294E-3</v>
      </c>
      <c r="K12" s="659" t="str">
        <f t="shared" si="0"/>
        <v>III A</v>
      </c>
      <c r="L12" s="682" t="s">
        <v>34</v>
      </c>
    </row>
    <row r="13" spans="1:15" s="683" customFormat="1" ht="15.75" customHeight="1" x14ac:dyDescent="0.25">
      <c r="A13" s="674">
        <v>6</v>
      </c>
      <c r="B13" s="674">
        <v>50</v>
      </c>
      <c r="C13" s="675" t="s">
        <v>78</v>
      </c>
      <c r="D13" s="676" t="s">
        <v>79</v>
      </c>
      <c r="E13" s="677" t="s">
        <v>80</v>
      </c>
      <c r="F13" s="678" t="s">
        <v>81</v>
      </c>
      <c r="G13" s="678" t="s">
        <v>82</v>
      </c>
      <c r="H13" s="679" t="s">
        <v>83</v>
      </c>
      <c r="I13" s="680">
        <v>12</v>
      </c>
      <c r="J13" s="681">
        <v>8.9434027777777775E-3</v>
      </c>
      <c r="K13" s="659" t="str">
        <f t="shared" si="0"/>
        <v>I JA</v>
      </c>
      <c r="L13" s="682" t="s">
        <v>84</v>
      </c>
    </row>
  </sheetData>
  <printOptions horizontalCentered="1"/>
  <pageMargins left="0.16" right="0.17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0"/>
  <sheetViews>
    <sheetView topLeftCell="A7" zoomScaleNormal="130" workbookViewId="0">
      <selection activeCell="J19" sqref="J19"/>
    </sheetView>
  </sheetViews>
  <sheetFormatPr defaultColWidth="9.109375" defaultRowHeight="13.2" x14ac:dyDescent="0.2"/>
  <cols>
    <col min="1" max="1" width="5.33203125" style="181" customWidth="1"/>
    <col min="2" max="2" width="5.33203125" style="181" hidden="1" customWidth="1"/>
    <col min="3" max="3" width="13.109375" style="181" customWidth="1"/>
    <col min="4" max="4" width="14.6640625" style="181" customWidth="1"/>
    <col min="5" max="5" width="9.44140625" style="191" customWidth="1"/>
    <col min="6" max="6" width="14.6640625" style="192" customWidth="1"/>
    <col min="7" max="7" width="10.33203125" style="192" customWidth="1"/>
    <col min="8" max="8" width="11" style="193" hidden="1" customWidth="1"/>
    <col min="9" max="9" width="6.109375" style="194" customWidth="1"/>
    <col min="10" max="10" width="8.109375" style="195" customWidth="1"/>
    <col min="11" max="11" width="4.44140625" style="195" customWidth="1"/>
    <col min="12" max="12" width="5.88671875" style="195" customWidth="1"/>
    <col min="13" max="13" width="4.44140625" style="195" customWidth="1"/>
    <col min="14" max="14" width="5.33203125" style="225" customWidth="1"/>
    <col min="15" max="15" width="26.88671875" style="190" customWidth="1"/>
    <col min="16" max="16" width="6.5546875" style="197" hidden="1" customWidth="1"/>
    <col min="17" max="17" width="7.33203125" style="189" hidden="1" customWidth="1"/>
    <col min="18" max="18" width="2.6640625" style="181" hidden="1" customWidth="1"/>
    <col min="19" max="19" width="2" style="181" hidden="1" customWidth="1"/>
    <col min="20" max="20" width="2" style="181" customWidth="1"/>
    <col min="21" max="16384" width="9.109375" style="181"/>
  </cols>
  <sheetData>
    <row r="1" spans="1:19" s="170" customFormat="1" ht="15" customHeight="1" x14ac:dyDescent="0.25">
      <c r="A1" s="1" t="s">
        <v>0</v>
      </c>
      <c r="B1" s="1"/>
      <c r="D1" s="171"/>
      <c r="E1" s="172"/>
      <c r="H1" s="173"/>
      <c r="I1" s="174"/>
      <c r="J1" s="175"/>
      <c r="K1" s="175"/>
      <c r="L1" s="175"/>
      <c r="M1" s="175"/>
      <c r="N1" s="176"/>
      <c r="P1" s="177"/>
      <c r="Q1" s="177"/>
      <c r="R1" s="1"/>
    </row>
    <row r="2" spans="1:19" s="170" customFormat="1" ht="7.5" customHeight="1" x14ac:dyDescent="0.25">
      <c r="A2" s="1"/>
      <c r="B2" s="178"/>
      <c r="D2" s="171"/>
      <c r="E2" s="172"/>
      <c r="H2" s="173"/>
      <c r="I2" s="174"/>
      <c r="J2" s="175"/>
      <c r="K2" s="175"/>
      <c r="L2" s="175"/>
      <c r="M2" s="175"/>
      <c r="N2" s="179"/>
      <c r="O2" s="180"/>
      <c r="P2" s="177"/>
      <c r="Q2" s="177"/>
      <c r="R2" s="1"/>
    </row>
    <row r="3" spans="1:19" s="190" customFormat="1" ht="15" customHeight="1" x14ac:dyDescent="0.25">
      <c r="A3" s="12" t="s">
        <v>1</v>
      </c>
      <c r="B3" s="181"/>
      <c r="C3" s="181"/>
      <c r="D3" s="112"/>
      <c r="E3" s="182"/>
      <c r="F3" s="183"/>
      <c r="G3" s="183"/>
      <c r="H3" s="184"/>
      <c r="I3" s="185"/>
      <c r="J3" s="186"/>
      <c r="K3" s="186"/>
      <c r="L3" s="186"/>
      <c r="M3" s="186"/>
      <c r="N3" s="187"/>
      <c r="O3" s="188"/>
      <c r="P3" s="189"/>
      <c r="Q3" s="189"/>
      <c r="R3" s="12"/>
    </row>
    <row r="4" spans="1:19" ht="6" customHeight="1" x14ac:dyDescent="0.2">
      <c r="C4" s="112"/>
      <c r="N4" s="196"/>
    </row>
    <row r="5" spans="1:19" s="12" customFormat="1" ht="15.6" x14ac:dyDescent="0.25">
      <c r="C5" s="170" t="s">
        <v>237</v>
      </c>
      <c r="D5" s="170"/>
      <c r="E5" s="182"/>
      <c r="F5" s="198"/>
      <c r="G5" s="199"/>
      <c r="H5" s="193"/>
      <c r="I5" s="194"/>
      <c r="J5" s="195"/>
      <c r="K5" s="195"/>
      <c r="L5" s="195"/>
      <c r="M5" s="195"/>
      <c r="N5" s="196"/>
      <c r="O5" s="190"/>
      <c r="P5" s="189"/>
      <c r="Q5" s="189"/>
    </row>
    <row r="6" spans="1:19" ht="13.8" thickBot="1" x14ac:dyDescent="0.25">
      <c r="C6" s="112"/>
      <c r="D6" s="112"/>
      <c r="E6" s="182"/>
      <c r="F6" s="199"/>
      <c r="G6" s="199"/>
      <c r="N6" s="196"/>
    </row>
    <row r="7" spans="1:19" s="210" customFormat="1" ht="14.25" customHeight="1" thickBot="1" x14ac:dyDescent="0.3">
      <c r="A7" s="118" t="s">
        <v>61</v>
      </c>
      <c r="B7" s="200" t="s">
        <v>3</v>
      </c>
      <c r="C7" s="201" t="s">
        <v>4</v>
      </c>
      <c r="D7" s="202" t="s">
        <v>5</v>
      </c>
      <c r="E7" s="203" t="s">
        <v>6</v>
      </c>
      <c r="F7" s="36" t="s">
        <v>7</v>
      </c>
      <c r="G7" s="36" t="s">
        <v>8</v>
      </c>
      <c r="H7" s="204" t="s">
        <v>9</v>
      </c>
      <c r="I7" s="205" t="s">
        <v>10</v>
      </c>
      <c r="J7" s="206" t="s">
        <v>142</v>
      </c>
      <c r="K7" s="206" t="s">
        <v>143</v>
      </c>
      <c r="L7" s="206" t="s">
        <v>144</v>
      </c>
      <c r="M7" s="206" t="s">
        <v>143</v>
      </c>
      <c r="N7" s="207" t="s">
        <v>12</v>
      </c>
      <c r="O7" s="208" t="s">
        <v>13</v>
      </c>
      <c r="P7" s="209"/>
      <c r="Q7" s="209"/>
    </row>
    <row r="8" spans="1:19" s="224" customFormat="1" ht="15" customHeight="1" x14ac:dyDescent="0.25">
      <c r="A8" s="211">
        <v>1</v>
      </c>
      <c r="B8" s="212"/>
      <c r="C8" s="213" t="s">
        <v>407</v>
      </c>
      <c r="D8" s="214" t="s">
        <v>408</v>
      </c>
      <c r="E8" s="215" t="s">
        <v>225</v>
      </c>
      <c r="F8" s="216" t="s">
        <v>111</v>
      </c>
      <c r="G8" s="216" t="s">
        <v>112</v>
      </c>
      <c r="H8" s="217"/>
      <c r="I8" s="218">
        <v>22</v>
      </c>
      <c r="J8" s="402">
        <v>12.18</v>
      </c>
      <c r="K8" s="220">
        <v>0.3</v>
      </c>
      <c r="L8" s="219">
        <v>11.91</v>
      </c>
      <c r="M8" s="220">
        <v>0.2</v>
      </c>
      <c r="N8" s="221" t="str">
        <f t="shared" ref="N8:N13" si="0">IF(ISBLANK(J8),"",IF(J8&lt;=12.4,"KSM",IF(J8&lt;=13.04,"I A",IF(J8&lt;=13.84,"II A",IF(J8&lt;=14.94,"III A",IF(J8&lt;=15.94,"I JA",IF(J8&lt;=16.74,"II JA",IF(J8&lt;=17.44,"III JA"))))))))</f>
        <v>KSM</v>
      </c>
      <c r="O8" s="222" t="s">
        <v>409</v>
      </c>
      <c r="P8" s="223" t="s">
        <v>410</v>
      </c>
      <c r="Q8" s="223" t="s">
        <v>411</v>
      </c>
      <c r="R8" s="224">
        <v>6</v>
      </c>
      <c r="S8" s="224">
        <v>3</v>
      </c>
    </row>
    <row r="9" spans="1:19" s="224" customFormat="1" ht="15" customHeight="1" x14ac:dyDescent="0.25">
      <c r="A9" s="211">
        <v>2</v>
      </c>
      <c r="B9" s="212"/>
      <c r="C9" s="213" t="s">
        <v>223</v>
      </c>
      <c r="D9" s="214" t="s">
        <v>442</v>
      </c>
      <c r="E9" s="215" t="s">
        <v>443</v>
      </c>
      <c r="F9" s="216" t="s">
        <v>17</v>
      </c>
      <c r="G9" s="216" t="s">
        <v>39</v>
      </c>
      <c r="H9" s="217"/>
      <c r="I9" s="218" t="s">
        <v>19</v>
      </c>
      <c r="J9" s="402">
        <v>12.51</v>
      </c>
      <c r="K9" s="220">
        <v>-0.2</v>
      </c>
      <c r="L9" s="219">
        <v>12.33</v>
      </c>
      <c r="M9" s="220">
        <v>0.2</v>
      </c>
      <c r="N9" s="221" t="s">
        <v>1144</v>
      </c>
      <c r="O9" s="222" t="s">
        <v>444</v>
      </c>
      <c r="P9" s="223" t="s">
        <v>445</v>
      </c>
      <c r="Q9" s="223" t="s">
        <v>446</v>
      </c>
      <c r="R9" s="224">
        <v>7</v>
      </c>
      <c r="S9" s="224">
        <v>3</v>
      </c>
    </row>
    <row r="10" spans="1:19" s="224" customFormat="1" ht="15" customHeight="1" x14ac:dyDescent="0.25">
      <c r="A10" s="211">
        <v>3</v>
      </c>
      <c r="B10" s="212"/>
      <c r="C10" s="213" t="s">
        <v>371</v>
      </c>
      <c r="D10" s="214" t="s">
        <v>372</v>
      </c>
      <c r="E10" s="215" t="s">
        <v>373</v>
      </c>
      <c r="F10" s="216" t="s">
        <v>111</v>
      </c>
      <c r="G10" s="216" t="s">
        <v>112</v>
      </c>
      <c r="H10" s="217" t="s">
        <v>290</v>
      </c>
      <c r="I10" s="218">
        <v>18</v>
      </c>
      <c r="J10" s="402">
        <v>12.58</v>
      </c>
      <c r="K10" s="220">
        <v>0.9</v>
      </c>
      <c r="L10" s="219">
        <v>12.48</v>
      </c>
      <c r="M10" s="220">
        <v>0.2</v>
      </c>
      <c r="N10" s="221" t="str">
        <f t="shared" si="0"/>
        <v>I A</v>
      </c>
      <c r="O10" s="222" t="s">
        <v>291</v>
      </c>
      <c r="P10" s="223" t="s">
        <v>374</v>
      </c>
      <c r="Q10" s="223" t="s">
        <v>375</v>
      </c>
      <c r="R10" s="224">
        <v>5</v>
      </c>
      <c r="S10" s="224">
        <v>3</v>
      </c>
    </row>
    <row r="11" spans="1:19" s="224" customFormat="1" ht="15" customHeight="1" x14ac:dyDescent="0.25">
      <c r="A11" s="211">
        <v>4</v>
      </c>
      <c r="B11" s="212"/>
      <c r="C11" s="213" t="s">
        <v>340</v>
      </c>
      <c r="D11" s="214" t="s">
        <v>341</v>
      </c>
      <c r="E11" s="215" t="s">
        <v>342</v>
      </c>
      <c r="F11" s="216" t="s">
        <v>38</v>
      </c>
      <c r="G11" s="216" t="s">
        <v>39</v>
      </c>
      <c r="H11" s="217"/>
      <c r="I11" s="218">
        <v>15</v>
      </c>
      <c r="J11" s="402">
        <v>12.9</v>
      </c>
      <c r="K11" s="220">
        <v>0.7</v>
      </c>
      <c r="L11" s="219">
        <v>12.84</v>
      </c>
      <c r="M11" s="220">
        <v>0.2</v>
      </c>
      <c r="N11" s="221" t="str">
        <f t="shared" si="0"/>
        <v>I A</v>
      </c>
      <c r="O11" s="222" t="s">
        <v>343</v>
      </c>
      <c r="P11" s="223" t="s">
        <v>344</v>
      </c>
      <c r="Q11" s="223" t="s">
        <v>248</v>
      </c>
      <c r="R11" s="224">
        <v>4</v>
      </c>
      <c r="S11" s="224">
        <v>3</v>
      </c>
    </row>
    <row r="12" spans="1:19" s="224" customFormat="1" ht="15" customHeight="1" x14ac:dyDescent="0.25">
      <c r="A12" s="211">
        <v>5</v>
      </c>
      <c r="B12" s="212"/>
      <c r="C12" s="213" t="s">
        <v>275</v>
      </c>
      <c r="D12" s="214" t="s">
        <v>259</v>
      </c>
      <c r="E12" s="215" t="s">
        <v>316</v>
      </c>
      <c r="F12" s="216" t="s">
        <v>283</v>
      </c>
      <c r="G12" s="216" t="s">
        <v>265</v>
      </c>
      <c r="H12" s="217"/>
      <c r="I12" s="218">
        <v>13</v>
      </c>
      <c r="J12" s="402">
        <v>13.02</v>
      </c>
      <c r="K12" s="220">
        <v>0</v>
      </c>
      <c r="L12" s="219">
        <v>13.01</v>
      </c>
      <c r="M12" s="220">
        <v>0.2</v>
      </c>
      <c r="N12" s="221" t="str">
        <f t="shared" si="0"/>
        <v>I A</v>
      </c>
      <c r="O12" s="222" t="s">
        <v>266</v>
      </c>
      <c r="P12" s="223" t="s">
        <v>317</v>
      </c>
      <c r="Q12" s="223" t="s">
        <v>318</v>
      </c>
      <c r="R12" s="224">
        <v>3</v>
      </c>
      <c r="S12" s="224">
        <v>3</v>
      </c>
    </row>
    <row r="13" spans="1:19" s="224" customFormat="1" ht="15" customHeight="1" thickBot="1" x14ac:dyDescent="0.3">
      <c r="A13" s="211">
        <v>6</v>
      </c>
      <c r="B13" s="212"/>
      <c r="C13" s="213" t="s">
        <v>412</v>
      </c>
      <c r="D13" s="214" t="s">
        <v>413</v>
      </c>
      <c r="E13" s="215" t="s">
        <v>414</v>
      </c>
      <c r="F13" s="216" t="s">
        <v>379</v>
      </c>
      <c r="G13" s="216" t="s">
        <v>380</v>
      </c>
      <c r="H13" s="217" t="s">
        <v>415</v>
      </c>
      <c r="I13" s="218">
        <v>12</v>
      </c>
      <c r="J13" s="219">
        <v>13</v>
      </c>
      <c r="K13" s="220">
        <v>0.3</v>
      </c>
      <c r="L13" s="402">
        <v>13.18</v>
      </c>
      <c r="M13" s="220">
        <v>0.2</v>
      </c>
      <c r="N13" s="221" t="str">
        <f t="shared" si="0"/>
        <v>I A</v>
      </c>
      <c r="O13" s="222" t="s">
        <v>416</v>
      </c>
      <c r="P13" s="223" t="s">
        <v>417</v>
      </c>
      <c r="Q13" s="223" t="s">
        <v>418</v>
      </c>
      <c r="R13" s="224">
        <v>6</v>
      </c>
      <c r="S13" s="224">
        <v>4</v>
      </c>
    </row>
    <row r="14" spans="1:19" s="210" customFormat="1" ht="14.25" customHeight="1" thickBot="1" x14ac:dyDescent="0.3">
      <c r="A14" s="118" t="s">
        <v>61</v>
      </c>
      <c r="B14" s="200" t="s">
        <v>3</v>
      </c>
      <c r="C14" s="201" t="s">
        <v>4</v>
      </c>
      <c r="D14" s="202" t="s">
        <v>5</v>
      </c>
      <c r="E14" s="203" t="s">
        <v>6</v>
      </c>
      <c r="F14" s="36" t="s">
        <v>7</v>
      </c>
      <c r="G14" s="36" t="s">
        <v>8</v>
      </c>
      <c r="H14" s="204" t="s">
        <v>9</v>
      </c>
      <c r="I14" s="205" t="s">
        <v>10</v>
      </c>
      <c r="J14" s="206" t="s">
        <v>142</v>
      </c>
      <c r="K14" s="206" t="s">
        <v>143</v>
      </c>
      <c r="L14" s="206" t="s">
        <v>144</v>
      </c>
      <c r="M14" s="206" t="s">
        <v>143</v>
      </c>
      <c r="N14" s="207" t="s">
        <v>12</v>
      </c>
      <c r="O14" s="208" t="s">
        <v>13</v>
      </c>
      <c r="P14" s="209"/>
      <c r="Q14" s="209"/>
    </row>
    <row r="15" spans="1:19" s="224" customFormat="1" ht="15" customHeight="1" x14ac:dyDescent="0.25">
      <c r="A15" s="211">
        <v>7</v>
      </c>
      <c r="B15" s="212"/>
      <c r="C15" s="213" t="s">
        <v>63</v>
      </c>
      <c r="D15" s="214" t="s">
        <v>249</v>
      </c>
      <c r="E15" s="215" t="s">
        <v>250</v>
      </c>
      <c r="F15" s="216" t="s">
        <v>148</v>
      </c>
      <c r="G15" s="216" t="s">
        <v>149</v>
      </c>
      <c r="H15" s="217"/>
      <c r="I15" s="218">
        <v>11</v>
      </c>
      <c r="J15" s="219">
        <v>13.04</v>
      </c>
      <c r="K15" s="220">
        <v>0</v>
      </c>
      <c r="L15" s="219"/>
      <c r="M15" s="220"/>
      <c r="N15" s="221" t="str">
        <f t="shared" ref="N15:N49" si="1">IF(ISBLANK(J15),"",IF(J15&lt;=12.4,"KSM",IF(J15&lt;=13.04,"I A",IF(J15&lt;=13.84,"II A",IF(J15&lt;=14.94,"III A",IF(J15&lt;=15.94,"I JA",IF(J15&lt;=16.74,"II JA",IF(J15&lt;=17.44,"III JA"))))))))</f>
        <v>I A</v>
      </c>
      <c r="O15" s="222" t="s">
        <v>251</v>
      </c>
      <c r="P15" s="223" t="s">
        <v>252</v>
      </c>
      <c r="Q15" s="223" t="s">
        <v>253</v>
      </c>
      <c r="R15" s="224">
        <v>1</v>
      </c>
      <c r="S15" s="224">
        <v>3</v>
      </c>
    </row>
    <row r="16" spans="1:19" s="224" customFormat="1" ht="15" customHeight="1" x14ac:dyDescent="0.25">
      <c r="A16" s="211">
        <v>8</v>
      </c>
      <c r="B16" s="212"/>
      <c r="C16" s="213" t="s">
        <v>319</v>
      </c>
      <c r="D16" s="214" t="s">
        <v>320</v>
      </c>
      <c r="E16" s="215" t="s">
        <v>80</v>
      </c>
      <c r="F16" s="216" t="s">
        <v>38</v>
      </c>
      <c r="G16" s="216" t="s">
        <v>39</v>
      </c>
      <c r="H16" s="217" t="s">
        <v>209</v>
      </c>
      <c r="I16" s="218">
        <v>10</v>
      </c>
      <c r="J16" s="219">
        <v>13.15</v>
      </c>
      <c r="K16" s="220">
        <v>0</v>
      </c>
      <c r="L16" s="219"/>
      <c r="M16" s="220"/>
      <c r="N16" s="221" t="str">
        <f t="shared" si="1"/>
        <v>II A</v>
      </c>
      <c r="O16" s="222" t="s">
        <v>210</v>
      </c>
      <c r="P16" s="223" t="s">
        <v>321</v>
      </c>
      <c r="Q16" s="223" t="s">
        <v>322</v>
      </c>
      <c r="R16" s="224">
        <v>4</v>
      </c>
      <c r="S16" s="224">
        <v>4</v>
      </c>
    </row>
    <row r="17" spans="1:19" s="224" customFormat="1" ht="15" customHeight="1" x14ac:dyDescent="0.25">
      <c r="A17" s="211">
        <v>9</v>
      </c>
      <c r="B17" s="212"/>
      <c r="C17" s="213" t="s">
        <v>345</v>
      </c>
      <c r="D17" s="214" t="s">
        <v>346</v>
      </c>
      <c r="E17" s="215" t="s">
        <v>347</v>
      </c>
      <c r="F17" s="216" t="s">
        <v>283</v>
      </c>
      <c r="G17" s="216" t="s">
        <v>265</v>
      </c>
      <c r="H17" s="217" t="s">
        <v>348</v>
      </c>
      <c r="I17" s="218">
        <v>9</v>
      </c>
      <c r="J17" s="219">
        <v>13.16</v>
      </c>
      <c r="K17" s="220">
        <v>0.7</v>
      </c>
      <c r="L17" s="219"/>
      <c r="M17" s="220"/>
      <c r="N17" s="221" t="str">
        <f t="shared" si="1"/>
        <v>II A</v>
      </c>
      <c r="O17" s="222" t="s">
        <v>349</v>
      </c>
      <c r="P17" s="223" t="s">
        <v>350</v>
      </c>
      <c r="Q17" s="223" t="s">
        <v>286</v>
      </c>
      <c r="R17" s="224">
        <v>3</v>
      </c>
      <c r="S17" s="224">
        <v>4</v>
      </c>
    </row>
    <row r="18" spans="1:19" s="224" customFormat="1" ht="15" customHeight="1" x14ac:dyDescent="0.25">
      <c r="A18" s="211">
        <v>10</v>
      </c>
      <c r="B18" s="212"/>
      <c r="C18" s="213" t="s">
        <v>280</v>
      </c>
      <c r="D18" s="214" t="s">
        <v>281</v>
      </c>
      <c r="E18" s="215" t="s">
        <v>282</v>
      </c>
      <c r="F18" s="216" t="s">
        <v>283</v>
      </c>
      <c r="G18" s="216" t="s">
        <v>265</v>
      </c>
      <c r="H18" s="217"/>
      <c r="I18" s="218">
        <v>8</v>
      </c>
      <c r="J18" s="219">
        <v>13.17</v>
      </c>
      <c r="K18" s="220">
        <v>0</v>
      </c>
      <c r="L18" s="219"/>
      <c r="M18" s="220"/>
      <c r="N18" s="221" t="str">
        <f t="shared" si="1"/>
        <v>II A</v>
      </c>
      <c r="O18" s="222" t="s">
        <v>284</v>
      </c>
      <c r="P18" s="223" t="s">
        <v>285</v>
      </c>
      <c r="Q18" s="223" t="s">
        <v>286</v>
      </c>
      <c r="R18" s="224">
        <v>2</v>
      </c>
      <c r="S18" s="224">
        <v>3</v>
      </c>
    </row>
    <row r="19" spans="1:19" s="224" customFormat="1" ht="15" customHeight="1" x14ac:dyDescent="0.25">
      <c r="A19" s="211">
        <v>11</v>
      </c>
      <c r="B19" s="212"/>
      <c r="C19" s="213" t="s">
        <v>447</v>
      </c>
      <c r="D19" s="214" t="s">
        <v>448</v>
      </c>
      <c r="E19" s="215" t="s">
        <v>449</v>
      </c>
      <c r="F19" s="216" t="s">
        <v>283</v>
      </c>
      <c r="G19" s="216" t="s">
        <v>265</v>
      </c>
      <c r="H19" s="217"/>
      <c r="I19" s="218">
        <v>7</v>
      </c>
      <c r="J19" s="219">
        <v>13.21</v>
      </c>
      <c r="K19" s="220">
        <v>-0.2</v>
      </c>
      <c r="L19" s="219"/>
      <c r="M19" s="220"/>
      <c r="N19" s="221" t="str">
        <f t="shared" si="1"/>
        <v>II A</v>
      </c>
      <c r="O19" s="222" t="s">
        <v>450</v>
      </c>
      <c r="P19" s="223" t="s">
        <v>451</v>
      </c>
      <c r="Q19" s="223" t="s">
        <v>293</v>
      </c>
      <c r="R19" s="224">
        <v>7</v>
      </c>
      <c r="S19" s="224">
        <v>4</v>
      </c>
    </row>
    <row r="20" spans="1:19" s="224" customFormat="1" ht="15" customHeight="1" x14ac:dyDescent="0.25">
      <c r="A20" s="211">
        <v>12</v>
      </c>
      <c r="B20" s="212"/>
      <c r="C20" s="213" t="s">
        <v>63</v>
      </c>
      <c r="D20" s="214" t="s">
        <v>287</v>
      </c>
      <c r="E20" s="215" t="s">
        <v>288</v>
      </c>
      <c r="F20" s="216" t="s">
        <v>289</v>
      </c>
      <c r="G20" s="216" t="s">
        <v>112</v>
      </c>
      <c r="H20" s="217" t="s">
        <v>290</v>
      </c>
      <c r="I20" s="218">
        <v>6</v>
      </c>
      <c r="J20" s="219">
        <v>13.23</v>
      </c>
      <c r="K20" s="220">
        <v>0</v>
      </c>
      <c r="L20" s="219"/>
      <c r="M20" s="220"/>
      <c r="N20" s="221" t="str">
        <f t="shared" si="1"/>
        <v>II A</v>
      </c>
      <c r="O20" s="222" t="s">
        <v>291</v>
      </c>
      <c r="P20" s="223" t="s">
        <v>292</v>
      </c>
      <c r="Q20" s="223" t="s">
        <v>293</v>
      </c>
      <c r="R20" s="224">
        <v>2</v>
      </c>
      <c r="S20" s="224">
        <v>4</v>
      </c>
    </row>
    <row r="21" spans="1:19" s="224" customFormat="1" ht="15" customHeight="1" x14ac:dyDescent="0.25">
      <c r="A21" s="211">
        <v>13</v>
      </c>
      <c r="B21" s="212"/>
      <c r="C21" s="213" t="s">
        <v>376</v>
      </c>
      <c r="D21" s="214" t="s">
        <v>377</v>
      </c>
      <c r="E21" s="215" t="s">
        <v>378</v>
      </c>
      <c r="F21" s="216" t="s">
        <v>379</v>
      </c>
      <c r="G21" s="216" t="s">
        <v>380</v>
      </c>
      <c r="H21" s="217" t="s">
        <v>381</v>
      </c>
      <c r="I21" s="218">
        <v>5</v>
      </c>
      <c r="J21" s="219">
        <v>13.26</v>
      </c>
      <c r="K21" s="220">
        <v>0.9</v>
      </c>
      <c r="L21" s="219"/>
      <c r="M21" s="220"/>
      <c r="N21" s="221" t="str">
        <f t="shared" si="1"/>
        <v>II A</v>
      </c>
      <c r="O21" s="222" t="s">
        <v>382</v>
      </c>
      <c r="P21" s="223" t="s">
        <v>321</v>
      </c>
      <c r="Q21" s="223" t="s">
        <v>383</v>
      </c>
      <c r="R21" s="224">
        <v>5</v>
      </c>
      <c r="S21" s="224">
        <v>4</v>
      </c>
    </row>
    <row r="22" spans="1:19" s="224" customFormat="1" ht="15" customHeight="1" x14ac:dyDescent="0.25">
      <c r="A22" s="211">
        <v>14</v>
      </c>
      <c r="B22" s="212"/>
      <c r="C22" s="213" t="s">
        <v>367</v>
      </c>
      <c r="D22" s="214" t="s">
        <v>368</v>
      </c>
      <c r="E22" s="215" t="s">
        <v>369</v>
      </c>
      <c r="F22" s="216" t="s">
        <v>334</v>
      </c>
      <c r="G22" s="216" t="s">
        <v>67</v>
      </c>
      <c r="H22" s="217" t="s">
        <v>68</v>
      </c>
      <c r="I22" s="218">
        <v>4</v>
      </c>
      <c r="J22" s="219">
        <v>13.35</v>
      </c>
      <c r="K22" s="220">
        <v>0.9</v>
      </c>
      <c r="L22" s="219"/>
      <c r="M22" s="220"/>
      <c r="N22" s="221" t="str">
        <f t="shared" si="1"/>
        <v>II A</v>
      </c>
      <c r="O22" s="222" t="s">
        <v>69</v>
      </c>
      <c r="P22" s="223" t="s">
        <v>314</v>
      </c>
      <c r="Q22" s="223" t="s">
        <v>370</v>
      </c>
      <c r="R22" s="224">
        <v>5</v>
      </c>
      <c r="S22" s="224">
        <v>2</v>
      </c>
    </row>
    <row r="23" spans="1:19" s="224" customFormat="1" ht="15" customHeight="1" x14ac:dyDescent="0.25">
      <c r="A23" s="211">
        <v>15</v>
      </c>
      <c r="B23" s="212"/>
      <c r="C23" s="213" t="s">
        <v>401</v>
      </c>
      <c r="D23" s="214" t="s">
        <v>402</v>
      </c>
      <c r="E23" s="215" t="s">
        <v>403</v>
      </c>
      <c r="F23" s="216" t="s">
        <v>264</v>
      </c>
      <c r="G23" s="216" t="s">
        <v>265</v>
      </c>
      <c r="H23" s="217"/>
      <c r="I23" s="218">
        <v>3</v>
      </c>
      <c r="J23" s="219">
        <v>13.44</v>
      </c>
      <c r="K23" s="220">
        <v>0.3</v>
      </c>
      <c r="L23" s="219"/>
      <c r="M23" s="220"/>
      <c r="N23" s="221" t="str">
        <f t="shared" si="1"/>
        <v>II A</v>
      </c>
      <c r="O23" s="222" t="s">
        <v>404</v>
      </c>
      <c r="P23" s="223" t="s">
        <v>405</v>
      </c>
      <c r="Q23" s="223" t="s">
        <v>406</v>
      </c>
      <c r="R23" s="224">
        <v>6</v>
      </c>
      <c r="S23" s="224">
        <v>2</v>
      </c>
    </row>
    <row r="24" spans="1:19" s="224" customFormat="1" ht="15" customHeight="1" x14ac:dyDescent="0.25">
      <c r="A24" s="211">
        <v>16</v>
      </c>
      <c r="B24" s="212"/>
      <c r="C24" s="213" t="s">
        <v>310</v>
      </c>
      <c r="D24" s="214" t="s">
        <v>311</v>
      </c>
      <c r="E24" s="215" t="s">
        <v>312</v>
      </c>
      <c r="F24" s="216" t="s">
        <v>24</v>
      </c>
      <c r="G24" s="216" t="s">
        <v>25</v>
      </c>
      <c r="H24" s="217" t="s">
        <v>26</v>
      </c>
      <c r="I24" s="218">
        <v>2</v>
      </c>
      <c r="J24" s="219">
        <v>13.55</v>
      </c>
      <c r="K24" s="220">
        <v>0</v>
      </c>
      <c r="L24" s="219"/>
      <c r="M24" s="220"/>
      <c r="N24" s="221" t="str">
        <f t="shared" si="1"/>
        <v>II A</v>
      </c>
      <c r="O24" s="222" t="s">
        <v>313</v>
      </c>
      <c r="P24" s="223" t="s">
        <v>314</v>
      </c>
      <c r="Q24" s="223" t="s">
        <v>315</v>
      </c>
      <c r="R24" s="224">
        <v>3</v>
      </c>
      <c r="S24" s="224">
        <v>2</v>
      </c>
    </row>
    <row r="25" spans="1:19" s="224" customFormat="1" ht="15" customHeight="1" x14ac:dyDescent="0.25">
      <c r="A25" s="211">
        <v>16</v>
      </c>
      <c r="B25" s="212"/>
      <c r="C25" s="213" t="s">
        <v>384</v>
      </c>
      <c r="D25" s="214" t="s">
        <v>385</v>
      </c>
      <c r="E25" s="215" t="s">
        <v>386</v>
      </c>
      <c r="F25" s="216" t="s">
        <v>264</v>
      </c>
      <c r="G25" s="216" t="s">
        <v>265</v>
      </c>
      <c r="H25" s="217" t="s">
        <v>387</v>
      </c>
      <c r="I25" s="218">
        <v>1</v>
      </c>
      <c r="J25" s="219">
        <v>13.55</v>
      </c>
      <c r="K25" s="220">
        <v>0.9</v>
      </c>
      <c r="L25" s="219"/>
      <c r="M25" s="220"/>
      <c r="N25" s="221" t="str">
        <f t="shared" si="1"/>
        <v>II A</v>
      </c>
      <c r="O25" s="222" t="s">
        <v>388</v>
      </c>
      <c r="P25" s="223" t="s">
        <v>389</v>
      </c>
      <c r="Q25" s="223" t="s">
        <v>390</v>
      </c>
      <c r="R25" s="224">
        <v>7</v>
      </c>
      <c r="S25" s="224">
        <v>5</v>
      </c>
    </row>
    <row r="26" spans="1:19" s="224" customFormat="1" ht="15" customHeight="1" x14ac:dyDescent="0.25">
      <c r="A26" s="211">
        <v>18</v>
      </c>
      <c r="B26" s="212"/>
      <c r="C26" s="213" t="s">
        <v>437</v>
      </c>
      <c r="D26" s="214" t="s">
        <v>235</v>
      </c>
      <c r="E26" s="215" t="s">
        <v>438</v>
      </c>
      <c r="F26" s="216" t="s">
        <v>264</v>
      </c>
      <c r="G26" s="216" t="s">
        <v>265</v>
      </c>
      <c r="H26" s="217"/>
      <c r="I26" s="218"/>
      <c r="J26" s="219">
        <v>13.59</v>
      </c>
      <c r="K26" s="220">
        <v>-0.2</v>
      </c>
      <c r="L26" s="219"/>
      <c r="M26" s="220"/>
      <c r="N26" s="221" t="str">
        <f t="shared" si="1"/>
        <v>II A</v>
      </c>
      <c r="O26" s="222" t="s">
        <v>439</v>
      </c>
      <c r="P26" s="223" t="s">
        <v>440</v>
      </c>
      <c r="Q26" s="223" t="s">
        <v>441</v>
      </c>
      <c r="R26" s="224">
        <v>7</v>
      </c>
      <c r="S26" s="224">
        <v>2</v>
      </c>
    </row>
    <row r="27" spans="1:19" s="224" customFormat="1" ht="15.75" customHeight="1" x14ac:dyDescent="0.25">
      <c r="A27" s="211">
        <v>19</v>
      </c>
      <c r="B27" s="212"/>
      <c r="C27" s="213" t="s">
        <v>326</v>
      </c>
      <c r="D27" s="214" t="s">
        <v>327</v>
      </c>
      <c r="E27" s="215" t="s">
        <v>328</v>
      </c>
      <c r="F27" s="216" t="s">
        <v>329</v>
      </c>
      <c r="G27" s="216"/>
      <c r="H27" s="217"/>
      <c r="I27" s="218" t="s">
        <v>19</v>
      </c>
      <c r="J27" s="219">
        <v>13.62</v>
      </c>
      <c r="K27" s="220">
        <v>0</v>
      </c>
      <c r="L27" s="219"/>
      <c r="M27" s="220"/>
      <c r="N27" s="221" t="str">
        <f t="shared" si="1"/>
        <v>II A</v>
      </c>
      <c r="O27" s="222" t="s">
        <v>330</v>
      </c>
      <c r="P27" s="223" t="s">
        <v>107</v>
      </c>
      <c r="Q27" s="223" t="s">
        <v>107</v>
      </c>
      <c r="R27" s="224">
        <v>3</v>
      </c>
      <c r="S27" s="224">
        <v>6</v>
      </c>
    </row>
    <row r="28" spans="1:19" s="224" customFormat="1" ht="15.75" customHeight="1" x14ac:dyDescent="0.25">
      <c r="A28" s="211">
        <v>20</v>
      </c>
      <c r="B28" s="212"/>
      <c r="C28" s="213" t="s">
        <v>243</v>
      </c>
      <c r="D28" s="214" t="s">
        <v>244</v>
      </c>
      <c r="E28" s="215" t="s">
        <v>245</v>
      </c>
      <c r="F28" s="216" t="s">
        <v>31</v>
      </c>
      <c r="G28" s="216" t="s">
        <v>32</v>
      </c>
      <c r="H28" s="217"/>
      <c r="I28" s="218"/>
      <c r="J28" s="219">
        <v>13.75</v>
      </c>
      <c r="K28" s="220">
        <v>0</v>
      </c>
      <c r="L28" s="219"/>
      <c r="M28" s="220"/>
      <c r="N28" s="221" t="str">
        <f t="shared" si="1"/>
        <v>II A</v>
      </c>
      <c r="O28" s="222" t="s">
        <v>246</v>
      </c>
      <c r="P28" s="223" t="s">
        <v>247</v>
      </c>
      <c r="Q28" s="223" t="s">
        <v>248</v>
      </c>
      <c r="R28" s="224">
        <v>1</v>
      </c>
      <c r="S28" s="224">
        <v>2</v>
      </c>
    </row>
    <row r="29" spans="1:19" s="224" customFormat="1" ht="15.75" customHeight="1" x14ac:dyDescent="0.25">
      <c r="A29" s="211">
        <v>21</v>
      </c>
      <c r="B29" s="212"/>
      <c r="C29" s="213" t="s">
        <v>455</v>
      </c>
      <c r="D29" s="214" t="s">
        <v>456</v>
      </c>
      <c r="E29" s="215">
        <v>38997</v>
      </c>
      <c r="F29" s="216" t="s">
        <v>457</v>
      </c>
      <c r="G29" s="216" t="s">
        <v>149</v>
      </c>
      <c r="H29" s="217"/>
      <c r="I29" s="218" t="s">
        <v>19</v>
      </c>
      <c r="J29" s="219">
        <v>13.76</v>
      </c>
      <c r="K29" s="220">
        <v>-0.2</v>
      </c>
      <c r="L29" s="219"/>
      <c r="M29" s="220"/>
      <c r="N29" s="221" t="str">
        <f t="shared" si="1"/>
        <v>II A</v>
      </c>
      <c r="O29" s="222" t="s">
        <v>458</v>
      </c>
      <c r="P29" s="223"/>
      <c r="Q29" s="223"/>
    </row>
    <row r="30" spans="1:19" s="224" customFormat="1" ht="15.75" customHeight="1" x14ac:dyDescent="0.25">
      <c r="A30" s="211">
        <v>22</v>
      </c>
      <c r="B30" s="212"/>
      <c r="C30" s="213" t="s">
        <v>254</v>
      </c>
      <c r="D30" s="214" t="s">
        <v>255</v>
      </c>
      <c r="E30" s="215" t="s">
        <v>256</v>
      </c>
      <c r="F30" s="216" t="s">
        <v>24</v>
      </c>
      <c r="G30" s="216" t="s">
        <v>25</v>
      </c>
      <c r="H30" s="217"/>
      <c r="I30" s="218"/>
      <c r="J30" s="219">
        <v>13.83</v>
      </c>
      <c r="K30" s="220">
        <v>0</v>
      </c>
      <c r="L30" s="219"/>
      <c r="M30" s="220"/>
      <c r="N30" s="221" t="str">
        <f t="shared" si="1"/>
        <v>II A</v>
      </c>
      <c r="O30" s="222" t="s">
        <v>214</v>
      </c>
      <c r="P30" s="223" t="s">
        <v>107</v>
      </c>
      <c r="Q30" s="223" t="s">
        <v>257</v>
      </c>
      <c r="R30" s="224">
        <v>1</v>
      </c>
      <c r="S30" s="224">
        <v>4</v>
      </c>
    </row>
    <row r="31" spans="1:19" s="224" customFormat="1" ht="15.75" customHeight="1" x14ac:dyDescent="0.25">
      <c r="A31" s="211">
        <v>23</v>
      </c>
      <c r="B31" s="212"/>
      <c r="C31" s="213" t="s">
        <v>336</v>
      </c>
      <c r="D31" s="214" t="s">
        <v>337</v>
      </c>
      <c r="E31" s="215" t="s">
        <v>338</v>
      </c>
      <c r="F31" s="216" t="s">
        <v>166</v>
      </c>
      <c r="G31" s="216" t="s">
        <v>167</v>
      </c>
      <c r="H31" s="217"/>
      <c r="I31" s="218"/>
      <c r="J31" s="219">
        <v>13.91</v>
      </c>
      <c r="K31" s="220">
        <v>0.7</v>
      </c>
      <c r="L31" s="219"/>
      <c r="M31" s="220"/>
      <c r="N31" s="221" t="str">
        <f t="shared" si="1"/>
        <v>III A</v>
      </c>
      <c r="O31" s="222" t="s">
        <v>222</v>
      </c>
      <c r="P31" s="223" t="s">
        <v>107</v>
      </c>
      <c r="Q31" s="223" t="s">
        <v>339</v>
      </c>
      <c r="R31" s="224">
        <v>4</v>
      </c>
      <c r="S31" s="224">
        <v>2</v>
      </c>
    </row>
    <row r="32" spans="1:19" s="224" customFormat="1" ht="15.75" customHeight="1" x14ac:dyDescent="0.25">
      <c r="A32" s="211">
        <v>24</v>
      </c>
      <c r="B32" s="212"/>
      <c r="C32" s="213" t="s">
        <v>275</v>
      </c>
      <c r="D32" s="214" t="s">
        <v>276</v>
      </c>
      <c r="E32" s="215" t="s">
        <v>277</v>
      </c>
      <c r="F32" s="216" t="s">
        <v>148</v>
      </c>
      <c r="G32" s="216" t="s">
        <v>149</v>
      </c>
      <c r="H32" s="217" t="s">
        <v>228</v>
      </c>
      <c r="I32" s="218"/>
      <c r="J32" s="219">
        <v>13.99</v>
      </c>
      <c r="K32" s="220">
        <v>0</v>
      </c>
      <c r="L32" s="219"/>
      <c r="M32" s="220"/>
      <c r="N32" s="221" t="str">
        <f t="shared" si="1"/>
        <v>III A</v>
      </c>
      <c r="O32" s="222" t="s">
        <v>229</v>
      </c>
      <c r="P32" s="223" t="s">
        <v>278</v>
      </c>
      <c r="Q32" s="223" t="s">
        <v>279</v>
      </c>
      <c r="R32" s="224">
        <v>2</v>
      </c>
      <c r="S32" s="224">
        <v>2</v>
      </c>
    </row>
    <row r="33" spans="1:19" s="224" customFormat="1" ht="15" customHeight="1" x14ac:dyDescent="0.25">
      <c r="A33" s="211">
        <v>25</v>
      </c>
      <c r="B33" s="212"/>
      <c r="C33" s="213" t="s">
        <v>419</v>
      </c>
      <c r="D33" s="214" t="s">
        <v>420</v>
      </c>
      <c r="E33" s="215" t="s">
        <v>421</v>
      </c>
      <c r="F33" s="216" t="s">
        <v>289</v>
      </c>
      <c r="G33" s="216" t="s">
        <v>112</v>
      </c>
      <c r="H33" s="217"/>
      <c r="I33" s="218"/>
      <c r="J33" s="219">
        <v>14.04</v>
      </c>
      <c r="K33" s="220">
        <v>0.3</v>
      </c>
      <c r="L33" s="219"/>
      <c r="M33" s="220"/>
      <c r="N33" s="221" t="str">
        <f t="shared" si="1"/>
        <v>III A</v>
      </c>
      <c r="O33" s="222" t="s">
        <v>422</v>
      </c>
      <c r="P33" s="223" t="s">
        <v>423</v>
      </c>
      <c r="Q33" s="223" t="s">
        <v>424</v>
      </c>
      <c r="R33" s="224">
        <v>6</v>
      </c>
      <c r="S33" s="224">
        <v>5</v>
      </c>
    </row>
    <row r="34" spans="1:19" s="224" customFormat="1" ht="15" customHeight="1" x14ac:dyDescent="0.25">
      <c r="A34" s="211">
        <v>26</v>
      </c>
      <c r="B34" s="212"/>
      <c r="C34" s="213" t="s">
        <v>351</v>
      </c>
      <c r="D34" s="214" t="s">
        <v>352</v>
      </c>
      <c r="E34" s="215" t="s">
        <v>353</v>
      </c>
      <c r="F34" s="216" t="s">
        <v>148</v>
      </c>
      <c r="G34" s="216" t="s">
        <v>149</v>
      </c>
      <c r="H34" s="217" t="s">
        <v>228</v>
      </c>
      <c r="I34" s="218"/>
      <c r="J34" s="219">
        <v>14.1</v>
      </c>
      <c r="K34" s="220">
        <v>0.7</v>
      </c>
      <c r="L34" s="219"/>
      <c r="M34" s="220"/>
      <c r="N34" s="221" t="str">
        <f t="shared" si="1"/>
        <v>III A</v>
      </c>
      <c r="O34" s="222" t="s">
        <v>229</v>
      </c>
      <c r="P34" s="223" t="s">
        <v>354</v>
      </c>
      <c r="Q34" s="223" t="s">
        <v>355</v>
      </c>
      <c r="R34" s="224">
        <v>4</v>
      </c>
      <c r="S34" s="224">
        <v>5</v>
      </c>
    </row>
    <row r="35" spans="1:19" s="224" customFormat="1" ht="15" customHeight="1" x14ac:dyDescent="0.25">
      <c r="A35" s="211">
        <v>27</v>
      </c>
      <c r="B35" s="212"/>
      <c r="C35" s="213" t="s">
        <v>258</v>
      </c>
      <c r="D35" s="214" t="s">
        <v>259</v>
      </c>
      <c r="E35" s="215" t="s">
        <v>260</v>
      </c>
      <c r="F35" s="216" t="s">
        <v>166</v>
      </c>
      <c r="G35" s="216" t="s">
        <v>167</v>
      </c>
      <c r="H35" s="217"/>
      <c r="I35" s="218"/>
      <c r="J35" s="219">
        <v>14.12</v>
      </c>
      <c r="K35" s="220">
        <v>0</v>
      </c>
      <c r="L35" s="219"/>
      <c r="M35" s="220"/>
      <c r="N35" s="221" t="str">
        <f t="shared" si="1"/>
        <v>III A</v>
      </c>
      <c r="O35" s="222" t="s">
        <v>170</v>
      </c>
      <c r="P35" s="223" t="s">
        <v>107</v>
      </c>
      <c r="Q35" s="223" t="s">
        <v>261</v>
      </c>
      <c r="R35" s="224">
        <v>1</v>
      </c>
      <c r="S35" s="224">
        <v>5</v>
      </c>
    </row>
    <row r="36" spans="1:19" s="224" customFormat="1" ht="15" customHeight="1" x14ac:dyDescent="0.25">
      <c r="A36" s="211">
        <v>28</v>
      </c>
      <c r="B36" s="212"/>
      <c r="C36" s="213" t="s">
        <v>63</v>
      </c>
      <c r="D36" s="214" t="s">
        <v>323</v>
      </c>
      <c r="E36" s="215" t="s">
        <v>324</v>
      </c>
      <c r="F36" s="216" t="s">
        <v>45</v>
      </c>
      <c r="G36" s="216" t="s">
        <v>46</v>
      </c>
      <c r="H36" s="217"/>
      <c r="I36" s="218"/>
      <c r="J36" s="219">
        <v>14.4</v>
      </c>
      <c r="K36" s="220">
        <v>0</v>
      </c>
      <c r="L36" s="219"/>
      <c r="M36" s="220"/>
      <c r="N36" s="221" t="str">
        <f t="shared" si="1"/>
        <v>III A</v>
      </c>
      <c r="O36" s="222" t="s">
        <v>303</v>
      </c>
      <c r="P36" s="223" t="s">
        <v>107</v>
      </c>
      <c r="Q36" s="223" t="s">
        <v>325</v>
      </c>
      <c r="R36" s="224">
        <v>3</v>
      </c>
      <c r="S36" s="224">
        <v>5</v>
      </c>
    </row>
    <row r="37" spans="1:19" s="224" customFormat="1" ht="15" customHeight="1" x14ac:dyDescent="0.25">
      <c r="A37" s="211">
        <v>29</v>
      </c>
      <c r="B37" s="212"/>
      <c r="C37" s="213" t="s">
        <v>239</v>
      </c>
      <c r="D37" s="214" t="s">
        <v>240</v>
      </c>
      <c r="E37" s="215" t="s">
        <v>241</v>
      </c>
      <c r="F37" s="216" t="s">
        <v>130</v>
      </c>
      <c r="G37" s="216" t="s">
        <v>131</v>
      </c>
      <c r="H37" s="217"/>
      <c r="I37" s="218"/>
      <c r="J37" s="219">
        <v>14.47</v>
      </c>
      <c r="K37" s="220">
        <v>0</v>
      </c>
      <c r="L37" s="219"/>
      <c r="M37" s="220"/>
      <c r="N37" s="221" t="str">
        <f t="shared" si="1"/>
        <v>III A</v>
      </c>
      <c r="O37" s="222" t="s">
        <v>133</v>
      </c>
      <c r="P37" s="223" t="s">
        <v>242</v>
      </c>
      <c r="Q37" s="223" t="s">
        <v>107</v>
      </c>
      <c r="R37" s="224">
        <v>1</v>
      </c>
      <c r="S37" s="224">
        <v>1</v>
      </c>
    </row>
    <row r="38" spans="1:19" s="224" customFormat="1" ht="15" customHeight="1" x14ac:dyDescent="0.25">
      <c r="A38" s="211">
        <v>30</v>
      </c>
      <c r="B38" s="212"/>
      <c r="C38" s="213" t="s">
        <v>300</v>
      </c>
      <c r="D38" s="214" t="s">
        <v>452</v>
      </c>
      <c r="E38" s="215" t="s">
        <v>453</v>
      </c>
      <c r="F38" s="216" t="s">
        <v>31</v>
      </c>
      <c r="G38" s="216" t="s">
        <v>32</v>
      </c>
      <c r="H38" s="217" t="s">
        <v>33</v>
      </c>
      <c r="I38" s="218"/>
      <c r="J38" s="219">
        <v>14.48</v>
      </c>
      <c r="K38" s="220">
        <v>-0.2</v>
      </c>
      <c r="L38" s="219"/>
      <c r="M38" s="220"/>
      <c r="N38" s="221" t="str">
        <f t="shared" si="1"/>
        <v>III A</v>
      </c>
      <c r="O38" s="222" t="s">
        <v>307</v>
      </c>
      <c r="P38" s="223" t="s">
        <v>454</v>
      </c>
      <c r="Q38" s="223" t="s">
        <v>325</v>
      </c>
      <c r="R38" s="224">
        <v>5</v>
      </c>
      <c r="S38" s="224">
        <v>5</v>
      </c>
    </row>
    <row r="39" spans="1:19" s="224" customFormat="1" ht="15" customHeight="1" x14ac:dyDescent="0.25">
      <c r="A39" s="211">
        <v>31</v>
      </c>
      <c r="B39" s="212"/>
      <c r="C39" s="213" t="s">
        <v>262</v>
      </c>
      <c r="D39" s="214" t="s">
        <v>263</v>
      </c>
      <c r="E39" s="215" t="s">
        <v>50</v>
      </c>
      <c r="F39" s="216" t="s">
        <v>264</v>
      </c>
      <c r="G39" s="216" t="s">
        <v>265</v>
      </c>
      <c r="H39" s="217"/>
      <c r="I39" s="218"/>
      <c r="J39" s="219">
        <v>14.58</v>
      </c>
      <c r="K39" s="220">
        <v>0</v>
      </c>
      <c r="L39" s="219"/>
      <c r="M39" s="220"/>
      <c r="N39" s="221" t="str">
        <f t="shared" si="1"/>
        <v>III A</v>
      </c>
      <c r="O39" s="222" t="s">
        <v>266</v>
      </c>
      <c r="P39" s="223" t="s">
        <v>267</v>
      </c>
      <c r="Q39" s="223" t="s">
        <v>268</v>
      </c>
      <c r="R39" s="224">
        <v>1</v>
      </c>
      <c r="S39" s="224">
        <v>6</v>
      </c>
    </row>
    <row r="40" spans="1:19" s="224" customFormat="1" ht="15" customHeight="1" x14ac:dyDescent="0.25">
      <c r="A40" s="211">
        <v>31</v>
      </c>
      <c r="B40" s="212"/>
      <c r="C40" s="213" t="s">
        <v>294</v>
      </c>
      <c r="D40" s="214" t="s">
        <v>295</v>
      </c>
      <c r="E40" s="215" t="s">
        <v>296</v>
      </c>
      <c r="F40" s="216" t="s">
        <v>297</v>
      </c>
      <c r="G40" s="216" t="s">
        <v>298</v>
      </c>
      <c r="H40" s="217"/>
      <c r="I40" s="218"/>
      <c r="J40" s="219">
        <v>14.58</v>
      </c>
      <c r="K40" s="220">
        <v>0</v>
      </c>
      <c r="L40" s="219"/>
      <c r="M40" s="220"/>
      <c r="N40" s="221" t="str">
        <f t="shared" si="1"/>
        <v>III A</v>
      </c>
      <c r="O40" s="222" t="s">
        <v>299</v>
      </c>
      <c r="P40" s="223" t="s">
        <v>107</v>
      </c>
      <c r="Q40" s="223" t="s">
        <v>182</v>
      </c>
      <c r="R40" s="224">
        <v>2</v>
      </c>
      <c r="S40" s="224">
        <v>5</v>
      </c>
    </row>
    <row r="41" spans="1:19" s="224" customFormat="1" ht="15" customHeight="1" x14ac:dyDescent="0.25">
      <c r="A41" s="211">
        <v>33</v>
      </c>
      <c r="B41" s="212"/>
      <c r="C41" s="213" t="s">
        <v>304</v>
      </c>
      <c r="D41" s="214" t="s">
        <v>305</v>
      </c>
      <c r="E41" s="215" t="s">
        <v>306</v>
      </c>
      <c r="F41" s="216" t="s">
        <v>31</v>
      </c>
      <c r="G41" s="216" t="s">
        <v>32</v>
      </c>
      <c r="H41" s="217" t="s">
        <v>33</v>
      </c>
      <c r="I41" s="218"/>
      <c r="J41" s="219">
        <v>14.62</v>
      </c>
      <c r="K41" s="220">
        <v>0</v>
      </c>
      <c r="L41" s="219"/>
      <c r="M41" s="220"/>
      <c r="N41" s="221" t="str">
        <f t="shared" si="1"/>
        <v>III A</v>
      </c>
      <c r="O41" s="222" t="s">
        <v>307</v>
      </c>
      <c r="P41" s="223" t="s">
        <v>308</v>
      </c>
      <c r="Q41" s="223" t="s">
        <v>309</v>
      </c>
      <c r="R41" s="224">
        <v>2</v>
      </c>
      <c r="S41" s="224">
        <v>1</v>
      </c>
    </row>
    <row r="42" spans="1:19" s="224" customFormat="1" ht="15" customHeight="1" x14ac:dyDescent="0.25">
      <c r="A42" s="211">
        <v>34</v>
      </c>
      <c r="B42" s="212"/>
      <c r="C42" s="213" t="s">
        <v>425</v>
      </c>
      <c r="D42" s="214" t="s">
        <v>426</v>
      </c>
      <c r="E42" s="215" t="s">
        <v>427</v>
      </c>
      <c r="F42" s="216" t="s">
        <v>31</v>
      </c>
      <c r="G42" s="216" t="s">
        <v>32</v>
      </c>
      <c r="H42" s="217" t="s">
        <v>33</v>
      </c>
      <c r="I42" s="218"/>
      <c r="J42" s="219">
        <v>14.64</v>
      </c>
      <c r="K42" s="220">
        <v>0.3</v>
      </c>
      <c r="L42" s="219"/>
      <c r="M42" s="220"/>
      <c r="N42" s="221" t="str">
        <f t="shared" si="1"/>
        <v>III A</v>
      </c>
      <c r="O42" s="222" t="s">
        <v>307</v>
      </c>
      <c r="P42" s="223" t="s">
        <v>428</v>
      </c>
      <c r="Q42" s="223" t="s">
        <v>429</v>
      </c>
      <c r="R42" s="224">
        <v>6</v>
      </c>
      <c r="S42" s="224">
        <v>6</v>
      </c>
    </row>
    <row r="43" spans="1:19" s="224" customFormat="1" ht="15" customHeight="1" x14ac:dyDescent="0.25">
      <c r="A43" s="211">
        <v>35</v>
      </c>
      <c r="B43" s="212"/>
      <c r="C43" s="213" t="s">
        <v>397</v>
      </c>
      <c r="D43" s="214" t="s">
        <v>398</v>
      </c>
      <c r="E43" s="215" t="s">
        <v>399</v>
      </c>
      <c r="F43" s="216" t="s">
        <v>363</v>
      </c>
      <c r="G43" s="216" t="s">
        <v>364</v>
      </c>
      <c r="H43" s="217" t="s">
        <v>365</v>
      </c>
      <c r="I43" s="218" t="s">
        <v>19</v>
      </c>
      <c r="J43" s="219">
        <v>14.99</v>
      </c>
      <c r="K43" s="220">
        <v>0.3</v>
      </c>
      <c r="L43" s="219"/>
      <c r="M43" s="220"/>
      <c r="N43" s="221" t="str">
        <f t="shared" si="1"/>
        <v>I JA</v>
      </c>
      <c r="O43" s="222" t="s">
        <v>366</v>
      </c>
      <c r="P43" s="223" t="s">
        <v>400</v>
      </c>
      <c r="Q43" s="223" t="s">
        <v>177</v>
      </c>
      <c r="R43" s="224">
        <v>5</v>
      </c>
      <c r="S43" s="224">
        <v>6</v>
      </c>
    </row>
    <row r="44" spans="1:19" s="224" customFormat="1" ht="15" customHeight="1" x14ac:dyDescent="0.25">
      <c r="A44" s="211">
        <v>36</v>
      </c>
      <c r="B44" s="212"/>
      <c r="C44" s="213" t="s">
        <v>300</v>
      </c>
      <c r="D44" s="214" t="s">
        <v>301</v>
      </c>
      <c r="E44" s="215" t="s">
        <v>302</v>
      </c>
      <c r="F44" s="216" t="s">
        <v>45</v>
      </c>
      <c r="G44" s="216" t="s">
        <v>46</v>
      </c>
      <c r="H44" s="217"/>
      <c r="I44" s="218"/>
      <c r="J44" s="219">
        <v>15.22</v>
      </c>
      <c r="K44" s="220">
        <v>0</v>
      </c>
      <c r="L44" s="219"/>
      <c r="M44" s="220"/>
      <c r="N44" s="221" t="str">
        <f t="shared" si="1"/>
        <v>I JA</v>
      </c>
      <c r="O44" s="222" t="s">
        <v>303</v>
      </c>
      <c r="P44" s="223" t="s">
        <v>107</v>
      </c>
      <c r="Q44" s="223" t="s">
        <v>107</v>
      </c>
      <c r="R44" s="224">
        <v>2</v>
      </c>
      <c r="S44" s="224">
        <v>6</v>
      </c>
    </row>
    <row r="45" spans="1:19" s="224" customFormat="1" ht="15" customHeight="1" x14ac:dyDescent="0.25">
      <c r="A45" s="211">
        <v>37</v>
      </c>
      <c r="B45" s="212"/>
      <c r="C45" s="213" t="s">
        <v>360</v>
      </c>
      <c r="D45" s="214" t="s">
        <v>361</v>
      </c>
      <c r="E45" s="215" t="s">
        <v>362</v>
      </c>
      <c r="F45" s="216" t="s">
        <v>363</v>
      </c>
      <c r="G45" s="216" t="s">
        <v>364</v>
      </c>
      <c r="H45" s="217" t="s">
        <v>365</v>
      </c>
      <c r="I45" s="218" t="s">
        <v>19</v>
      </c>
      <c r="J45" s="219">
        <v>15.24</v>
      </c>
      <c r="K45" s="220">
        <v>0.9</v>
      </c>
      <c r="L45" s="219"/>
      <c r="M45" s="220"/>
      <c r="N45" s="221" t="str">
        <f t="shared" si="1"/>
        <v>I JA</v>
      </c>
      <c r="O45" s="222" t="s">
        <v>366</v>
      </c>
      <c r="P45" s="223" t="s">
        <v>107</v>
      </c>
      <c r="Q45" s="223" t="s">
        <v>309</v>
      </c>
      <c r="R45" s="224">
        <v>5</v>
      </c>
      <c r="S45" s="224">
        <v>1</v>
      </c>
    </row>
    <row r="46" spans="1:19" s="224" customFormat="1" ht="15" customHeight="1" x14ac:dyDescent="0.25">
      <c r="A46" s="211">
        <v>38</v>
      </c>
      <c r="B46" s="212"/>
      <c r="C46" s="213" t="s">
        <v>360</v>
      </c>
      <c r="D46" s="214" t="s">
        <v>391</v>
      </c>
      <c r="E46" s="215" t="s">
        <v>392</v>
      </c>
      <c r="F46" s="216" t="s">
        <v>393</v>
      </c>
      <c r="G46" s="216" t="s">
        <v>394</v>
      </c>
      <c r="H46" s="217" t="s">
        <v>395</v>
      </c>
      <c r="I46" s="218"/>
      <c r="J46" s="219">
        <v>15.3</v>
      </c>
      <c r="K46" s="220">
        <v>0.9</v>
      </c>
      <c r="L46" s="219"/>
      <c r="M46" s="220"/>
      <c r="N46" s="221" t="str">
        <f t="shared" si="1"/>
        <v>I JA</v>
      </c>
      <c r="O46" s="222" t="s">
        <v>396</v>
      </c>
      <c r="P46" s="223" t="s">
        <v>107</v>
      </c>
      <c r="Q46" s="223" t="s">
        <v>172</v>
      </c>
      <c r="R46" s="224">
        <v>6</v>
      </c>
      <c r="S46" s="224">
        <v>1</v>
      </c>
    </row>
    <row r="47" spans="1:19" s="224" customFormat="1" ht="15" customHeight="1" x14ac:dyDescent="0.25">
      <c r="A47" s="211">
        <v>39</v>
      </c>
      <c r="B47" s="212"/>
      <c r="C47" s="213" t="s">
        <v>331</v>
      </c>
      <c r="D47" s="214" t="s">
        <v>332</v>
      </c>
      <c r="E47" s="215" t="s">
        <v>333</v>
      </c>
      <c r="F47" s="216" t="s">
        <v>334</v>
      </c>
      <c r="G47" s="216" t="s">
        <v>67</v>
      </c>
      <c r="H47" s="217" t="s">
        <v>68</v>
      </c>
      <c r="I47" s="218"/>
      <c r="J47" s="219">
        <v>15.31</v>
      </c>
      <c r="K47" s="220">
        <v>0.7</v>
      </c>
      <c r="L47" s="219"/>
      <c r="M47" s="220"/>
      <c r="N47" s="221" t="str">
        <f t="shared" si="1"/>
        <v>I JA</v>
      </c>
      <c r="O47" s="222" t="s">
        <v>69</v>
      </c>
      <c r="P47" s="223" t="s">
        <v>107</v>
      </c>
      <c r="Q47" s="223" t="s">
        <v>335</v>
      </c>
      <c r="R47" s="224">
        <v>4</v>
      </c>
      <c r="S47" s="224">
        <v>1</v>
      </c>
    </row>
    <row r="48" spans="1:19" s="224" customFormat="1" ht="15" customHeight="1" x14ac:dyDescent="0.25">
      <c r="A48" s="211">
        <v>40</v>
      </c>
      <c r="B48" s="212"/>
      <c r="C48" s="213" t="s">
        <v>430</v>
      </c>
      <c r="D48" s="214" t="s">
        <v>431</v>
      </c>
      <c r="E48" s="215" t="s">
        <v>432</v>
      </c>
      <c r="F48" s="216" t="s">
        <v>433</v>
      </c>
      <c r="G48" s="216" t="s">
        <v>434</v>
      </c>
      <c r="H48" s="217"/>
      <c r="I48" s="218"/>
      <c r="J48" s="219">
        <v>15.32</v>
      </c>
      <c r="K48" s="220">
        <v>-0.2</v>
      </c>
      <c r="L48" s="219"/>
      <c r="M48" s="220"/>
      <c r="N48" s="221" t="str">
        <f t="shared" si="1"/>
        <v>I JA</v>
      </c>
      <c r="O48" s="222" t="s">
        <v>435</v>
      </c>
      <c r="P48" s="223" t="s">
        <v>107</v>
      </c>
      <c r="Q48" s="223" t="s">
        <v>436</v>
      </c>
      <c r="R48" s="224">
        <v>7</v>
      </c>
      <c r="S48" s="224">
        <v>1</v>
      </c>
    </row>
    <row r="49" spans="1:19" s="224" customFormat="1" ht="15" customHeight="1" x14ac:dyDescent="0.25">
      <c r="A49" s="211">
        <v>41</v>
      </c>
      <c r="B49" s="212"/>
      <c r="C49" s="213" t="s">
        <v>356</v>
      </c>
      <c r="D49" s="214" t="s">
        <v>357</v>
      </c>
      <c r="E49" s="215" t="s">
        <v>358</v>
      </c>
      <c r="F49" s="216" t="s">
        <v>334</v>
      </c>
      <c r="G49" s="216" t="s">
        <v>67</v>
      </c>
      <c r="H49" s="217" t="s">
        <v>68</v>
      </c>
      <c r="I49" s="218"/>
      <c r="J49" s="219">
        <v>16.48</v>
      </c>
      <c r="K49" s="220">
        <v>0.7</v>
      </c>
      <c r="L49" s="219"/>
      <c r="M49" s="220"/>
      <c r="N49" s="221" t="str">
        <f t="shared" si="1"/>
        <v>II JA</v>
      </c>
      <c r="O49" s="222" t="s">
        <v>359</v>
      </c>
      <c r="P49" s="223" t="s">
        <v>107</v>
      </c>
      <c r="Q49" s="223" t="s">
        <v>107</v>
      </c>
      <c r="R49" s="224">
        <v>4</v>
      </c>
      <c r="S49" s="224">
        <v>6</v>
      </c>
    </row>
    <row r="50" spans="1:19" s="224" customFormat="1" ht="15" customHeight="1" x14ac:dyDescent="0.25">
      <c r="A50" s="211"/>
      <c r="B50" s="212"/>
      <c r="C50" s="213" t="s">
        <v>115</v>
      </c>
      <c r="D50" s="214" t="s">
        <v>269</v>
      </c>
      <c r="E50" s="215" t="s">
        <v>270</v>
      </c>
      <c r="F50" s="216" t="s">
        <v>24</v>
      </c>
      <c r="G50" s="216" t="s">
        <v>25</v>
      </c>
      <c r="H50" s="217" t="s">
        <v>26</v>
      </c>
      <c r="I50" s="218">
        <v>-5</v>
      </c>
      <c r="J50" s="219" t="s">
        <v>271</v>
      </c>
      <c r="K50" s="220"/>
      <c r="L50" s="219"/>
      <c r="M50" s="220"/>
      <c r="N50" s="221"/>
      <c r="O50" s="222" t="s">
        <v>272</v>
      </c>
      <c r="P50" s="223" t="s">
        <v>273</v>
      </c>
      <c r="Q50" s="223" t="s">
        <v>274</v>
      </c>
      <c r="R50" s="224">
        <v>3</v>
      </c>
      <c r="S50" s="224">
        <v>1</v>
      </c>
    </row>
  </sheetData>
  <printOptions horizontalCentered="1"/>
  <pageMargins left="0.39370078740157483" right="0.39370078740157483" top="0.23622047244094491" bottom="0.15748031496062992" header="0.15748031496062992" footer="0.1574803149606299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zoomScaleNormal="130" workbookViewId="0">
      <selection activeCell="Q13" sqref="Q13"/>
    </sheetView>
  </sheetViews>
  <sheetFormatPr defaultColWidth="9.109375" defaultRowHeight="13.2" x14ac:dyDescent="0.2"/>
  <cols>
    <col min="1" max="2" width="5.6640625" style="13" customWidth="1"/>
    <col min="3" max="3" width="12.33203125" style="13" customWidth="1"/>
    <col min="4" max="4" width="14.88671875" style="13" bestFit="1" customWidth="1"/>
    <col min="5" max="5" width="8.88671875" style="53" customWidth="1"/>
    <col min="6" max="6" width="15" style="24" customWidth="1"/>
    <col min="7" max="7" width="10.6640625" style="24" customWidth="1"/>
    <col min="8" max="8" width="9.33203125" style="24" hidden="1" customWidth="1"/>
    <col min="9" max="9" width="5.88671875" style="54" bestFit="1" customWidth="1"/>
    <col min="10" max="10" width="9.109375" style="54"/>
    <col min="11" max="11" width="5.33203125" style="368" bestFit="1" customWidth="1"/>
    <col min="12" max="12" width="21.44140625" style="22" customWidth="1"/>
    <col min="13" max="13" width="6.33203125" style="690" customWidth="1"/>
    <col min="14" max="14" width="9.33203125" style="22" customWidth="1"/>
    <col min="15" max="16384" width="9.109375" style="13"/>
  </cols>
  <sheetData>
    <row r="1" spans="1:15" s="3" customFormat="1" ht="15" customHeight="1" x14ac:dyDescent="0.25">
      <c r="A1" s="1" t="s">
        <v>0</v>
      </c>
      <c r="B1" s="2"/>
      <c r="D1" s="4"/>
      <c r="E1" s="5"/>
      <c r="F1" s="227"/>
      <c r="G1" s="227"/>
      <c r="H1" s="6"/>
      <c r="I1" s="7"/>
      <c r="J1" s="8"/>
      <c r="K1" s="313"/>
      <c r="L1" s="9"/>
      <c r="M1" s="41"/>
      <c r="N1" s="41"/>
    </row>
    <row r="2" spans="1:15" s="3" customFormat="1" ht="7.5" customHeight="1" x14ac:dyDescent="0.25">
      <c r="A2" s="1"/>
      <c r="B2" s="10"/>
      <c r="D2" s="4"/>
      <c r="E2" s="5"/>
      <c r="F2" s="227"/>
      <c r="G2" s="227"/>
      <c r="H2" s="6"/>
      <c r="I2" s="7"/>
      <c r="J2" s="8"/>
      <c r="K2" s="313"/>
      <c r="L2" s="9"/>
      <c r="M2" s="375"/>
      <c r="N2" s="375"/>
      <c r="O2" s="11"/>
    </row>
    <row r="3" spans="1:15" s="22" customFormat="1" ht="15" customHeight="1" x14ac:dyDescent="0.25">
      <c r="A3" s="12" t="s">
        <v>1292</v>
      </c>
      <c r="B3" s="13"/>
      <c r="C3" s="13"/>
      <c r="D3" s="14"/>
      <c r="E3" s="15"/>
      <c r="F3" s="17"/>
      <c r="G3" s="17"/>
      <c r="H3" s="17"/>
      <c r="I3" s="18"/>
      <c r="J3" s="19"/>
      <c r="K3" s="299"/>
      <c r="L3" s="20"/>
      <c r="M3" s="21"/>
    </row>
    <row r="4" spans="1:15" s="22" customFormat="1" ht="12" customHeight="1" x14ac:dyDescent="0.25">
      <c r="A4" s="13"/>
      <c r="B4" s="13"/>
      <c r="C4" s="13"/>
      <c r="D4" s="14"/>
      <c r="E4" s="15"/>
      <c r="F4" s="24"/>
      <c r="G4" s="24"/>
      <c r="H4" s="24"/>
      <c r="I4" s="18"/>
      <c r="J4" s="18"/>
      <c r="K4" s="368"/>
      <c r="L4" s="21"/>
    </row>
    <row r="5" spans="1:15" s="26" customFormat="1" ht="15.6" x14ac:dyDescent="0.25">
      <c r="C5" s="3" t="s">
        <v>1743</v>
      </c>
      <c r="D5" s="3"/>
      <c r="E5" s="5"/>
      <c r="F5" s="684"/>
      <c r="G5" s="685"/>
      <c r="H5" s="24"/>
      <c r="I5" s="29"/>
      <c r="J5" s="29"/>
      <c r="K5" s="368"/>
      <c r="M5" s="22"/>
      <c r="N5" s="22"/>
    </row>
    <row r="6" spans="1:15" s="26" customFormat="1" ht="16.2" thickBot="1" x14ac:dyDescent="0.3">
      <c r="C6" s="3"/>
      <c r="D6" s="14"/>
      <c r="E6" s="5"/>
      <c r="F6" s="685"/>
      <c r="G6" s="685"/>
      <c r="H6" s="24"/>
      <c r="I6" s="29"/>
      <c r="J6" s="29"/>
      <c r="K6" s="368"/>
      <c r="M6" s="22"/>
      <c r="N6" s="22"/>
    </row>
    <row r="7" spans="1:15" s="41" customFormat="1" ht="18" customHeight="1" thickBot="1" x14ac:dyDescent="0.3">
      <c r="A7" s="30" t="s">
        <v>61</v>
      </c>
      <c r="B7" s="200" t="s">
        <v>3</v>
      </c>
      <c r="C7" s="32" t="s">
        <v>4</v>
      </c>
      <c r="D7" s="33" t="s">
        <v>5</v>
      </c>
      <c r="E7" s="34" t="s">
        <v>6</v>
      </c>
      <c r="F7" s="686" t="s">
        <v>7</v>
      </c>
      <c r="G7" s="233" t="s">
        <v>8</v>
      </c>
      <c r="H7" s="37" t="s">
        <v>9</v>
      </c>
      <c r="I7" s="38" t="s">
        <v>10</v>
      </c>
      <c r="J7" s="38" t="s">
        <v>11</v>
      </c>
      <c r="K7" s="523" t="s">
        <v>12</v>
      </c>
      <c r="L7" s="40" t="s">
        <v>13</v>
      </c>
    </row>
    <row r="8" spans="1:15" s="52" customFormat="1" ht="15.75" customHeight="1" x14ac:dyDescent="0.25">
      <c r="A8" s="42">
        <v>1</v>
      </c>
      <c r="B8" s="42">
        <v>80</v>
      </c>
      <c r="C8" s="43" t="s">
        <v>1022</v>
      </c>
      <c r="D8" s="44" t="s">
        <v>1023</v>
      </c>
      <c r="E8" s="45" t="s">
        <v>1024</v>
      </c>
      <c r="F8" s="47" t="s">
        <v>130</v>
      </c>
      <c r="G8" s="47" t="s">
        <v>131</v>
      </c>
      <c r="H8" s="47" t="s">
        <v>132</v>
      </c>
      <c r="I8" s="48">
        <v>22</v>
      </c>
      <c r="J8" s="49">
        <v>6.5903935185185189E-3</v>
      </c>
      <c r="K8" s="687" t="str">
        <f t="shared" ref="K8:K16" si="0">IF(ISBLANK(J8),"",IF(J8&lt;=0.00592592592592593,"KSM",IF(J8&lt;=0.00636574074074074,"I A",IF(J8&lt;=0.00700231481481482,"II A",IF(J8&lt;=0.00775462962962963,"III A",IF(J8&lt;=0.00844907407407407,"I JA",IF(J8&lt;=0.00896990740740741,"II JA",IF(J8&lt;=0.009375,"III JA"))))))))</f>
        <v>II A</v>
      </c>
      <c r="L8" s="51" t="s">
        <v>858</v>
      </c>
      <c r="M8" s="688"/>
      <c r="N8" s="689"/>
    </row>
    <row r="9" spans="1:15" s="52" customFormat="1" ht="15.75" customHeight="1" x14ac:dyDescent="0.25">
      <c r="A9" s="42">
        <v>2</v>
      </c>
      <c r="B9" s="42">
        <v>76</v>
      </c>
      <c r="C9" s="43" t="s">
        <v>1036</v>
      </c>
      <c r="D9" s="44" t="s">
        <v>1037</v>
      </c>
      <c r="E9" s="45" t="s">
        <v>1038</v>
      </c>
      <c r="F9" s="47" t="s">
        <v>57</v>
      </c>
      <c r="G9" s="47" t="s">
        <v>58</v>
      </c>
      <c r="H9" s="47" t="s">
        <v>59</v>
      </c>
      <c r="I9" s="48">
        <v>18</v>
      </c>
      <c r="J9" s="49">
        <v>6.7952546296296303E-3</v>
      </c>
      <c r="K9" s="687" t="str">
        <f t="shared" si="0"/>
        <v>II A</v>
      </c>
      <c r="L9" s="51" t="s">
        <v>60</v>
      </c>
      <c r="M9" s="688"/>
      <c r="N9" s="689"/>
    </row>
    <row r="10" spans="1:15" s="52" customFormat="1" ht="15.75" customHeight="1" x14ac:dyDescent="0.25">
      <c r="A10" s="42">
        <v>3</v>
      </c>
      <c r="B10" s="42">
        <v>51</v>
      </c>
      <c r="C10" s="43" t="s">
        <v>48</v>
      </c>
      <c r="D10" s="44" t="s">
        <v>49</v>
      </c>
      <c r="E10" s="45" t="s">
        <v>50</v>
      </c>
      <c r="F10" s="47" t="s">
        <v>51</v>
      </c>
      <c r="G10" s="47" t="s">
        <v>52</v>
      </c>
      <c r="H10" s="47"/>
      <c r="I10" s="48">
        <v>15</v>
      </c>
      <c r="J10" s="49">
        <v>6.9038194444444442E-3</v>
      </c>
      <c r="K10" s="687" t="str">
        <f t="shared" si="0"/>
        <v>II A</v>
      </c>
      <c r="L10" s="51" t="s">
        <v>53</v>
      </c>
      <c r="M10" s="688"/>
      <c r="N10" s="689"/>
    </row>
    <row r="11" spans="1:15" s="52" customFormat="1" ht="15.75" customHeight="1" x14ac:dyDescent="0.25">
      <c r="A11" s="42">
        <v>4</v>
      </c>
      <c r="B11" s="42">
        <v>37</v>
      </c>
      <c r="C11" s="43" t="s">
        <v>28</v>
      </c>
      <c r="D11" s="44" t="s">
        <v>29</v>
      </c>
      <c r="E11" s="45" t="s">
        <v>30</v>
      </c>
      <c r="F11" s="47" t="s">
        <v>31</v>
      </c>
      <c r="G11" s="47" t="s">
        <v>32</v>
      </c>
      <c r="H11" s="47" t="s">
        <v>33</v>
      </c>
      <c r="I11" s="48">
        <v>13</v>
      </c>
      <c r="J11" s="49">
        <v>6.9978009259259255E-3</v>
      </c>
      <c r="K11" s="687" t="str">
        <f t="shared" si="0"/>
        <v>II A</v>
      </c>
      <c r="L11" s="51" t="s">
        <v>34</v>
      </c>
      <c r="M11" s="688"/>
      <c r="N11" s="689"/>
    </row>
    <row r="12" spans="1:15" s="52" customFormat="1" ht="15.75" customHeight="1" x14ac:dyDescent="0.25">
      <c r="A12" s="42">
        <v>5</v>
      </c>
      <c r="B12" s="42">
        <v>48</v>
      </c>
      <c r="C12" s="43" t="s">
        <v>152</v>
      </c>
      <c r="D12" s="44" t="s">
        <v>1047</v>
      </c>
      <c r="E12" s="45" t="s">
        <v>1048</v>
      </c>
      <c r="F12" s="47" t="s">
        <v>966</v>
      </c>
      <c r="G12" s="47" t="s">
        <v>967</v>
      </c>
      <c r="H12" s="47" t="s">
        <v>968</v>
      </c>
      <c r="I12" s="48">
        <v>12</v>
      </c>
      <c r="J12" s="49">
        <v>7.0853009259259254E-3</v>
      </c>
      <c r="K12" s="687" t="str">
        <f t="shared" si="0"/>
        <v>III A</v>
      </c>
      <c r="L12" s="51" t="s">
        <v>969</v>
      </c>
      <c r="M12" s="688"/>
      <c r="N12" s="689"/>
    </row>
    <row r="13" spans="1:15" s="52" customFormat="1" ht="15.75" customHeight="1" x14ac:dyDescent="0.25">
      <c r="A13" s="42">
        <v>6</v>
      </c>
      <c r="B13" s="42">
        <v>11</v>
      </c>
      <c r="C13" s="43" t="s">
        <v>561</v>
      </c>
      <c r="D13" s="44" t="s">
        <v>1744</v>
      </c>
      <c r="E13" s="45" t="s">
        <v>270</v>
      </c>
      <c r="F13" s="47" t="s">
        <v>334</v>
      </c>
      <c r="G13" s="47" t="s">
        <v>67</v>
      </c>
      <c r="H13" s="47" t="s">
        <v>68</v>
      </c>
      <c r="I13" s="48">
        <v>11</v>
      </c>
      <c r="J13" s="49">
        <v>7.2482638888888883E-3</v>
      </c>
      <c r="K13" s="687" t="str">
        <f t="shared" si="0"/>
        <v>III A</v>
      </c>
      <c r="L13" s="51" t="s">
        <v>359</v>
      </c>
      <c r="M13" s="688"/>
      <c r="N13" s="689"/>
    </row>
    <row r="14" spans="1:15" s="52" customFormat="1" ht="15.75" customHeight="1" x14ac:dyDescent="0.25">
      <c r="A14" s="42">
        <v>7</v>
      </c>
      <c r="B14" s="42">
        <v>33</v>
      </c>
      <c r="C14" s="43" t="s">
        <v>1745</v>
      </c>
      <c r="D14" s="44" t="s">
        <v>1746</v>
      </c>
      <c r="E14" s="45" t="s">
        <v>1122</v>
      </c>
      <c r="F14" s="47" t="s">
        <v>1346</v>
      </c>
      <c r="G14" s="47" t="s">
        <v>626</v>
      </c>
      <c r="H14" s="47"/>
      <c r="I14" s="48">
        <v>10</v>
      </c>
      <c r="J14" s="49">
        <v>7.2938657407407405E-3</v>
      </c>
      <c r="K14" s="687" t="str">
        <f t="shared" si="0"/>
        <v>III A</v>
      </c>
      <c r="L14" s="51" t="s">
        <v>1347</v>
      </c>
      <c r="M14" s="688"/>
      <c r="N14" s="689"/>
    </row>
    <row r="15" spans="1:15" s="52" customFormat="1" ht="15.75" customHeight="1" x14ac:dyDescent="0.25">
      <c r="A15" s="42">
        <v>8</v>
      </c>
      <c r="B15" s="42">
        <v>93</v>
      </c>
      <c r="C15" s="43" t="s">
        <v>1747</v>
      </c>
      <c r="D15" s="44" t="s">
        <v>29</v>
      </c>
      <c r="E15" s="45" t="s">
        <v>1748</v>
      </c>
      <c r="F15" s="47" t="s">
        <v>960</v>
      </c>
      <c r="G15" s="47" t="s">
        <v>32</v>
      </c>
      <c r="H15" s="47" t="s">
        <v>33</v>
      </c>
      <c r="I15" s="48" t="s">
        <v>19</v>
      </c>
      <c r="J15" s="49">
        <v>7.3849537037037035E-3</v>
      </c>
      <c r="K15" s="687" t="str">
        <f t="shared" si="0"/>
        <v>III A</v>
      </c>
      <c r="L15" s="51"/>
      <c r="M15" s="688"/>
      <c r="N15" s="689"/>
    </row>
    <row r="16" spans="1:15" s="52" customFormat="1" ht="15.75" customHeight="1" x14ac:dyDescent="0.25">
      <c r="A16" s="42">
        <v>9</v>
      </c>
      <c r="B16" s="42">
        <v>27</v>
      </c>
      <c r="C16" s="43" t="s">
        <v>163</v>
      </c>
      <c r="D16" s="44" t="s">
        <v>1749</v>
      </c>
      <c r="E16" s="45" t="s">
        <v>1750</v>
      </c>
      <c r="F16" s="47" t="s">
        <v>1713</v>
      </c>
      <c r="G16" s="47" t="s">
        <v>1364</v>
      </c>
      <c r="H16" s="47"/>
      <c r="I16" s="48">
        <v>9</v>
      </c>
      <c r="J16" s="49">
        <v>8.3642361111111105E-3</v>
      </c>
      <c r="K16" s="687" t="str">
        <f t="shared" si="0"/>
        <v>I JA</v>
      </c>
      <c r="L16" s="51" t="s">
        <v>1714</v>
      </c>
      <c r="M16" s="688"/>
      <c r="N16" s="689"/>
    </row>
  </sheetData>
  <printOptions horizontalCentered="1"/>
  <pageMargins left="0.39370078740157483" right="0.39370078740157483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3"/>
  <sheetViews>
    <sheetView zoomScaleNormal="120" workbookViewId="0">
      <selection activeCell="J20" sqref="J20"/>
    </sheetView>
  </sheetViews>
  <sheetFormatPr defaultColWidth="9.109375" defaultRowHeight="13.2" x14ac:dyDescent="0.25"/>
  <cols>
    <col min="1" max="1" width="5.6640625" style="13" customWidth="1"/>
    <col min="2" max="2" width="5.6640625" style="13" hidden="1" customWidth="1"/>
    <col min="3" max="3" width="11.109375" style="13" customWidth="1"/>
    <col min="4" max="4" width="15.44140625" style="13" bestFit="1" customWidth="1"/>
    <col min="5" max="5" width="9.88671875" style="53" customWidth="1"/>
    <col min="6" max="6" width="15" style="23" customWidth="1"/>
    <col min="7" max="7" width="12.109375" style="23" customWidth="1"/>
    <col min="8" max="8" width="9.33203125" style="24" hidden="1" customWidth="1"/>
    <col min="9" max="9" width="5.88671875" style="54" bestFit="1" customWidth="1"/>
    <col min="10" max="10" width="9.33203125" style="397" customWidth="1"/>
    <col min="11" max="11" width="4.33203125" style="397" bestFit="1" customWidth="1"/>
    <col min="12" max="12" width="9.33203125" style="397" hidden="1" customWidth="1"/>
    <col min="13" max="13" width="4.33203125" style="397" hidden="1" customWidth="1"/>
    <col min="14" max="14" width="5" style="13" bestFit="1" customWidth="1"/>
    <col min="15" max="15" width="23.33203125" style="13" customWidth="1"/>
    <col min="16" max="16" width="6.88671875" style="22" hidden="1" customWidth="1"/>
    <col min="17" max="17" width="9.109375" style="22" hidden="1" customWidth="1"/>
    <col min="18" max="19" width="2" style="13" customWidth="1"/>
    <col min="20" max="16384" width="9.109375" style="13"/>
  </cols>
  <sheetData>
    <row r="1" spans="1:17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8"/>
      <c r="M1" s="8"/>
      <c r="N1" s="9"/>
      <c r="P1" s="41"/>
      <c r="Q1" s="41"/>
    </row>
    <row r="2" spans="1:17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8"/>
      <c r="M2" s="8"/>
      <c r="N2" s="9"/>
      <c r="O2" s="7"/>
      <c r="P2" s="21"/>
      <c r="Q2" s="41"/>
    </row>
    <row r="3" spans="1:17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19"/>
      <c r="M3" s="19"/>
      <c r="N3" s="20"/>
      <c r="O3" s="21"/>
    </row>
    <row r="4" spans="1:17" x14ac:dyDescent="0.25">
      <c r="C4" s="14"/>
    </row>
    <row r="5" spans="1:17" s="26" customFormat="1" ht="15.6" x14ac:dyDescent="0.25">
      <c r="C5" s="3" t="s">
        <v>1120</v>
      </c>
      <c r="D5" s="3"/>
      <c r="E5" s="15"/>
      <c r="F5" s="27"/>
      <c r="G5" s="28"/>
      <c r="H5" s="24"/>
      <c r="I5" s="54"/>
      <c r="J5" s="397"/>
      <c r="K5" s="397"/>
      <c r="L5" s="397"/>
      <c r="M5" s="397"/>
      <c r="P5" s="22"/>
      <c r="Q5" s="22"/>
    </row>
    <row r="6" spans="1:17" ht="13.8" thickBot="1" x14ac:dyDescent="0.3">
      <c r="C6" s="14"/>
      <c r="D6" s="14" t="s">
        <v>1116</v>
      </c>
      <c r="E6" s="15"/>
      <c r="F6" s="28"/>
      <c r="G6" s="28"/>
    </row>
    <row r="7" spans="1:17" s="399" customFormat="1" ht="18" customHeight="1" thickBot="1" x14ac:dyDescent="0.3">
      <c r="A7" s="118" t="s">
        <v>61</v>
      </c>
      <c r="B7" s="31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98" t="s">
        <v>10</v>
      </c>
      <c r="J7" s="123" t="s">
        <v>11</v>
      </c>
      <c r="K7" s="123" t="s">
        <v>143</v>
      </c>
      <c r="L7" s="123" t="s">
        <v>144</v>
      </c>
      <c r="M7" s="123" t="s">
        <v>143</v>
      </c>
      <c r="N7" s="39" t="s">
        <v>12</v>
      </c>
      <c r="O7" s="40" t="s">
        <v>13</v>
      </c>
    </row>
    <row r="8" spans="1:17" s="401" customFormat="1" ht="18" customHeight="1" x14ac:dyDescent="0.25">
      <c r="A8" s="366">
        <v>1</v>
      </c>
      <c r="B8" s="212"/>
      <c r="C8" s="213" t="s">
        <v>102</v>
      </c>
      <c r="D8" s="214" t="s">
        <v>1121</v>
      </c>
      <c r="E8" s="215" t="s">
        <v>1122</v>
      </c>
      <c r="F8" s="216" t="s">
        <v>148</v>
      </c>
      <c r="G8" s="216" t="s">
        <v>149</v>
      </c>
      <c r="H8" s="217"/>
      <c r="I8" s="218">
        <v>22</v>
      </c>
      <c r="J8" s="219">
        <v>14.37</v>
      </c>
      <c r="K8" s="220">
        <v>2</v>
      </c>
      <c r="L8" s="219"/>
      <c r="M8" s="220"/>
      <c r="N8" s="61" t="str">
        <f t="shared" ref="N8:N13" si="0">IF(ISBLANK(J8),"",IF(J8&lt;=14.84,"KSM",IF(J8&lt;=16.04,"I A",IF(J8&lt;=17.44,"II A",IF(J8&lt;=18.84,"III A",IF(J8&lt;=20.04,"I JA",IF(J8&lt;=21.24,"II JA",IF(J8&lt;=22.24,"III JA"))))))))</f>
        <v>KSM</v>
      </c>
      <c r="O8" s="222" t="s">
        <v>150</v>
      </c>
      <c r="P8" s="400" t="s">
        <v>1123</v>
      </c>
      <c r="Q8" s="400" t="s">
        <v>339</v>
      </c>
    </row>
    <row r="9" spans="1:17" s="401" customFormat="1" ht="18" customHeight="1" x14ac:dyDescent="0.25">
      <c r="A9" s="366">
        <v>2</v>
      </c>
      <c r="B9" s="212"/>
      <c r="C9" s="213" t="s">
        <v>1124</v>
      </c>
      <c r="D9" s="214" t="s">
        <v>1125</v>
      </c>
      <c r="E9" s="215" t="s">
        <v>1126</v>
      </c>
      <c r="F9" s="216" t="s">
        <v>38</v>
      </c>
      <c r="G9" s="216" t="s">
        <v>39</v>
      </c>
      <c r="H9" s="217" t="s">
        <v>209</v>
      </c>
      <c r="I9" s="218">
        <v>18</v>
      </c>
      <c r="J9" s="219">
        <v>15.13</v>
      </c>
      <c r="K9" s="220">
        <v>2</v>
      </c>
      <c r="L9" s="219"/>
      <c r="M9" s="220"/>
      <c r="N9" s="61" t="str">
        <f t="shared" si="0"/>
        <v>I A</v>
      </c>
      <c r="O9" s="222" t="s">
        <v>682</v>
      </c>
      <c r="P9" s="400" t="s">
        <v>1127</v>
      </c>
      <c r="Q9" s="400" t="s">
        <v>1128</v>
      </c>
    </row>
    <row r="10" spans="1:17" s="401" customFormat="1" ht="18" customHeight="1" x14ac:dyDescent="0.25">
      <c r="A10" s="366">
        <v>3</v>
      </c>
      <c r="B10" s="212"/>
      <c r="C10" s="213" t="s">
        <v>1129</v>
      </c>
      <c r="D10" s="214" t="s">
        <v>1130</v>
      </c>
      <c r="E10" s="215" t="s">
        <v>532</v>
      </c>
      <c r="F10" s="216" t="s">
        <v>1131</v>
      </c>
      <c r="G10" s="216" t="s">
        <v>265</v>
      </c>
      <c r="H10" s="217"/>
      <c r="I10" s="218">
        <v>15</v>
      </c>
      <c r="J10" s="219">
        <v>15.92</v>
      </c>
      <c r="K10" s="220">
        <v>2</v>
      </c>
      <c r="L10" s="219"/>
      <c r="M10" s="220"/>
      <c r="N10" s="61" t="str">
        <f t="shared" si="0"/>
        <v>I A</v>
      </c>
      <c r="O10" s="222" t="s">
        <v>490</v>
      </c>
      <c r="P10" s="400" t="s">
        <v>107</v>
      </c>
      <c r="Q10" s="400" t="s">
        <v>1132</v>
      </c>
    </row>
    <row r="11" spans="1:17" s="401" customFormat="1" ht="18" customHeight="1" x14ac:dyDescent="0.25">
      <c r="A11" s="366">
        <v>4</v>
      </c>
      <c r="B11" s="212"/>
      <c r="C11" s="213" t="s">
        <v>300</v>
      </c>
      <c r="D11" s="214" t="s">
        <v>1133</v>
      </c>
      <c r="E11" s="215" t="s">
        <v>1134</v>
      </c>
      <c r="F11" s="216" t="s">
        <v>1135</v>
      </c>
      <c r="G11" s="216" t="s">
        <v>1136</v>
      </c>
      <c r="H11" s="217"/>
      <c r="I11" s="218">
        <v>13</v>
      </c>
      <c r="J11" s="219">
        <v>16.079999999999998</v>
      </c>
      <c r="K11" s="220">
        <v>2</v>
      </c>
      <c r="L11" s="219"/>
      <c r="M11" s="220"/>
      <c r="N11" s="61" t="str">
        <f t="shared" si="0"/>
        <v>II A</v>
      </c>
      <c r="O11" s="222" t="s">
        <v>1137</v>
      </c>
      <c r="P11" s="400" t="s">
        <v>1138</v>
      </c>
      <c r="Q11" s="400" t="s">
        <v>1139</v>
      </c>
    </row>
    <row r="12" spans="1:17" s="401" customFormat="1" ht="18" customHeight="1" x14ac:dyDescent="0.25">
      <c r="A12" s="366">
        <v>5</v>
      </c>
      <c r="B12" s="212"/>
      <c r="C12" s="213" t="s">
        <v>519</v>
      </c>
      <c r="D12" s="214" t="s">
        <v>520</v>
      </c>
      <c r="E12" s="215" t="s">
        <v>521</v>
      </c>
      <c r="F12" s="216" t="s">
        <v>289</v>
      </c>
      <c r="G12" s="216" t="s">
        <v>112</v>
      </c>
      <c r="H12" s="217"/>
      <c r="I12" s="218">
        <v>12</v>
      </c>
      <c r="J12" s="219">
        <v>16.37</v>
      </c>
      <c r="K12" s="220">
        <v>2</v>
      </c>
      <c r="L12" s="219"/>
      <c r="M12" s="220"/>
      <c r="N12" s="61" t="str">
        <f t="shared" si="0"/>
        <v>II A</v>
      </c>
      <c r="O12" s="222" t="s">
        <v>522</v>
      </c>
      <c r="P12" s="400" t="s">
        <v>1140</v>
      </c>
      <c r="Q12" s="400" t="s">
        <v>1141</v>
      </c>
    </row>
    <row r="13" spans="1:17" s="401" customFormat="1" ht="18" customHeight="1" x14ac:dyDescent="0.25">
      <c r="A13" s="366">
        <v>6</v>
      </c>
      <c r="B13" s="212"/>
      <c r="C13" s="213" t="s">
        <v>477</v>
      </c>
      <c r="D13" s="214" t="s">
        <v>478</v>
      </c>
      <c r="E13" s="215" t="s">
        <v>479</v>
      </c>
      <c r="F13" s="216" t="s">
        <v>289</v>
      </c>
      <c r="G13" s="216" t="s">
        <v>112</v>
      </c>
      <c r="H13" s="217"/>
      <c r="I13" s="218">
        <v>11</v>
      </c>
      <c r="J13" s="219">
        <v>16.71</v>
      </c>
      <c r="K13" s="220">
        <v>2</v>
      </c>
      <c r="L13" s="219"/>
      <c r="M13" s="220"/>
      <c r="N13" s="61" t="str">
        <f t="shared" si="0"/>
        <v>II A</v>
      </c>
      <c r="O13" s="222" t="s">
        <v>186</v>
      </c>
      <c r="P13" s="400" t="s">
        <v>1142</v>
      </c>
      <c r="Q13" s="400" t="s">
        <v>1143</v>
      </c>
    </row>
  </sheetData>
  <printOptions horizontalCentered="1"/>
  <pageMargins left="0.17" right="0.27" top="0.43307086614173229" bottom="0.39370078740157483" header="0.15748031496062992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1"/>
  <sheetViews>
    <sheetView zoomScaleNormal="130" workbookViewId="0">
      <selection activeCell="U14" sqref="U14"/>
    </sheetView>
  </sheetViews>
  <sheetFormatPr defaultColWidth="9.109375" defaultRowHeight="13.2" x14ac:dyDescent="0.25"/>
  <cols>
    <col min="1" max="1" width="5.6640625" style="103" customWidth="1"/>
    <col min="2" max="2" width="5.6640625" style="103" hidden="1" customWidth="1"/>
    <col min="3" max="3" width="11.109375" style="103" customWidth="1"/>
    <col min="4" max="4" width="11.5546875" style="103" customWidth="1"/>
    <col min="5" max="5" width="10.88671875" style="105" customWidth="1"/>
    <col min="6" max="6" width="11.5546875" style="23" customWidth="1"/>
    <col min="7" max="7" width="12.5546875" style="23" customWidth="1"/>
    <col min="8" max="8" width="9.33203125" style="24" hidden="1" customWidth="1"/>
    <col min="9" max="9" width="5.88671875" style="106" bestFit="1" customWidth="1"/>
    <col min="10" max="10" width="8.109375" style="107" customWidth="1"/>
    <col min="11" max="11" width="4.44140625" style="107" bestFit="1" customWidth="1"/>
    <col min="12" max="12" width="8.109375" style="107" hidden="1" customWidth="1"/>
    <col min="13" max="13" width="4.44140625" style="107" hidden="1" customWidth="1"/>
    <col min="14" max="14" width="5.33203125" style="106" bestFit="1" customWidth="1"/>
    <col min="15" max="15" width="22.5546875" style="151" bestFit="1" customWidth="1"/>
    <col min="16" max="16" width="4.5546875" style="116" hidden="1" customWidth="1"/>
    <col min="17" max="17" width="3.6640625" style="150" hidden="1" customWidth="1"/>
    <col min="18" max="18" width="2" style="150" customWidth="1"/>
    <col min="19" max="16384" width="9.109375" style="150"/>
  </cols>
  <sheetData>
    <row r="1" spans="1:17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8"/>
      <c r="M1" s="8"/>
      <c r="N1" s="9"/>
      <c r="P1" s="100"/>
    </row>
    <row r="2" spans="1:17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8"/>
      <c r="M2" s="8"/>
      <c r="N2" s="9"/>
      <c r="O2" s="7"/>
      <c r="P2" s="101"/>
    </row>
    <row r="3" spans="1:17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19"/>
      <c r="M3" s="19"/>
      <c r="N3" s="20"/>
      <c r="O3" s="21"/>
      <c r="P3" s="102"/>
    </row>
    <row r="4" spans="1:17" s="103" customFormat="1" x14ac:dyDescent="0.25">
      <c r="C4" s="104"/>
      <c r="E4" s="105"/>
      <c r="F4" s="23"/>
      <c r="G4" s="23"/>
      <c r="H4" s="24"/>
      <c r="I4" s="106"/>
      <c r="J4" s="107"/>
      <c r="K4" s="107"/>
      <c r="L4" s="107"/>
      <c r="M4" s="107"/>
      <c r="N4" s="106"/>
      <c r="P4" s="108"/>
    </row>
    <row r="5" spans="1:17" s="109" customFormat="1" ht="15.6" x14ac:dyDescent="0.25">
      <c r="C5" s="110" t="s">
        <v>139</v>
      </c>
      <c r="D5" s="110"/>
      <c r="E5" s="111"/>
      <c r="F5" s="27"/>
      <c r="G5" s="28"/>
      <c r="H5" s="24"/>
      <c r="I5" s="106"/>
      <c r="J5" s="107"/>
      <c r="K5" s="107"/>
      <c r="L5" s="107"/>
      <c r="M5" s="107"/>
      <c r="N5" s="106"/>
      <c r="P5" s="108"/>
    </row>
    <row r="6" spans="1:17" s="117" customFormat="1" ht="16.2" thickBot="1" x14ac:dyDescent="0.3">
      <c r="A6" s="109"/>
      <c r="B6" s="109"/>
      <c r="C6" s="112">
        <v>1</v>
      </c>
      <c r="D6" s="112" t="s">
        <v>140</v>
      </c>
      <c r="E6" s="113"/>
      <c r="F6" s="28"/>
      <c r="G6" s="28"/>
      <c r="H6" s="24"/>
      <c r="I6" s="114"/>
      <c r="J6" s="115"/>
      <c r="K6" s="115"/>
      <c r="L6" s="115"/>
      <c r="M6" s="115"/>
      <c r="N6" s="106"/>
      <c r="O6" s="109"/>
      <c r="P6" s="116"/>
    </row>
    <row r="7" spans="1:17" s="127" customFormat="1" ht="15" customHeight="1" thickBot="1" x14ac:dyDescent="0.3">
      <c r="A7" s="118" t="s">
        <v>141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122" t="s">
        <v>10</v>
      </c>
      <c r="J7" s="123" t="s">
        <v>142</v>
      </c>
      <c r="K7" s="123" t="s">
        <v>143</v>
      </c>
      <c r="L7" s="123" t="s">
        <v>144</v>
      </c>
      <c r="M7" s="123" t="s">
        <v>143</v>
      </c>
      <c r="N7" s="124" t="s">
        <v>12</v>
      </c>
      <c r="O7" s="125" t="s">
        <v>13</v>
      </c>
      <c r="P7" s="126"/>
    </row>
    <row r="8" spans="1:17" s="127" customFormat="1" ht="15" customHeight="1" x14ac:dyDescent="0.25">
      <c r="A8" s="128">
        <v>1</v>
      </c>
      <c r="B8" s="129"/>
      <c r="C8" s="130"/>
      <c r="D8" s="131"/>
      <c r="E8" s="132"/>
      <c r="F8" s="133"/>
      <c r="G8" s="134"/>
      <c r="H8" s="135"/>
      <c r="I8" s="136"/>
      <c r="J8" s="137"/>
      <c r="K8" s="137"/>
      <c r="L8" s="137"/>
      <c r="M8" s="137"/>
      <c r="N8" s="61" t="str">
        <f>IF(ISBLANK(J8),"",IF(J8&lt;=14.54,"KSM",IF(J8&lt;=15.34,"I A",IF(J8&lt;=16.44,"II A",IF(J8&lt;=17.94,"III A",IF(J8&lt;=19.44,"I JA",IF(J8&lt;=20.84,"II JA",IF(J8&lt;=21.84,"III JA"))))))))</f>
        <v/>
      </c>
      <c r="O8" s="138"/>
      <c r="P8" s="126"/>
    </row>
    <row r="9" spans="1:17" ht="16.5" customHeight="1" x14ac:dyDescent="0.25">
      <c r="A9" s="139">
        <v>2</v>
      </c>
      <c r="B9" s="140"/>
      <c r="C9" s="141" t="s">
        <v>145</v>
      </c>
      <c r="D9" s="142" t="s">
        <v>146</v>
      </c>
      <c r="E9" s="143" t="s">
        <v>147</v>
      </c>
      <c r="F9" s="144" t="s">
        <v>148</v>
      </c>
      <c r="G9" s="144" t="s">
        <v>149</v>
      </c>
      <c r="H9" s="145"/>
      <c r="I9" s="146"/>
      <c r="J9" s="147">
        <v>17.02</v>
      </c>
      <c r="K9" s="148">
        <v>2.2000000000000002</v>
      </c>
      <c r="L9" s="147"/>
      <c r="M9" s="149"/>
      <c r="N9" s="61" t="str">
        <f t="shared" ref="N9:N13" si="0">IF(ISBLANK(J9),"",IF(J9&lt;=14.54,"KSM",IF(J9&lt;=15.34,"I A",IF(J9&lt;=16.44,"II A",IF(J9&lt;=17.94,"III A",IF(J9&lt;=19.44,"I JA",IF(J9&lt;=20.84,"II JA",IF(J9&lt;=21.84,"III JA"))))))))</f>
        <v>III A</v>
      </c>
      <c r="O9" s="138" t="s">
        <v>150</v>
      </c>
      <c r="P9" s="116" t="s">
        <v>151</v>
      </c>
      <c r="Q9" s="150" t="s">
        <v>107</v>
      </c>
    </row>
    <row r="10" spans="1:17" ht="16.5" customHeight="1" x14ac:dyDescent="0.25">
      <c r="A10" s="139">
        <v>3</v>
      </c>
      <c r="B10" s="140"/>
      <c r="C10" s="141" t="s">
        <v>152</v>
      </c>
      <c r="D10" s="142" t="s">
        <v>153</v>
      </c>
      <c r="E10" s="143" t="s">
        <v>154</v>
      </c>
      <c r="F10" s="144" t="s">
        <v>111</v>
      </c>
      <c r="G10" s="144" t="s">
        <v>112</v>
      </c>
      <c r="H10" s="145"/>
      <c r="I10" s="146"/>
      <c r="J10" s="147">
        <v>16.350000000000001</v>
      </c>
      <c r="K10" s="148">
        <v>2.2000000000000002</v>
      </c>
      <c r="L10" s="147"/>
      <c r="M10" s="149"/>
      <c r="N10" s="61" t="str">
        <f t="shared" si="0"/>
        <v>II A</v>
      </c>
      <c r="O10" s="138" t="s">
        <v>155</v>
      </c>
      <c r="P10" s="116" t="s">
        <v>107</v>
      </c>
      <c r="Q10" s="150" t="s">
        <v>156</v>
      </c>
    </row>
    <row r="11" spans="1:17" ht="16.5" customHeight="1" x14ac:dyDescent="0.25">
      <c r="A11" s="139">
        <v>4</v>
      </c>
      <c r="B11" s="140"/>
      <c r="C11" s="141" t="s">
        <v>157</v>
      </c>
      <c r="D11" s="142" t="s">
        <v>158</v>
      </c>
      <c r="E11" s="143" t="s">
        <v>159</v>
      </c>
      <c r="F11" s="144" t="s">
        <v>148</v>
      </c>
      <c r="G11" s="144" t="s">
        <v>149</v>
      </c>
      <c r="H11" s="145"/>
      <c r="I11" s="146"/>
      <c r="J11" s="147">
        <v>17.670000000000002</v>
      </c>
      <c r="K11" s="148">
        <v>2.2000000000000002</v>
      </c>
      <c r="L11" s="147"/>
      <c r="M11" s="149"/>
      <c r="N11" s="61" t="str">
        <f t="shared" si="0"/>
        <v>III A</v>
      </c>
      <c r="O11" s="138" t="s">
        <v>160</v>
      </c>
      <c r="P11" s="116" t="s">
        <v>161</v>
      </c>
      <c r="Q11" s="150" t="s">
        <v>162</v>
      </c>
    </row>
    <row r="12" spans="1:17" ht="16.5" customHeight="1" x14ac:dyDescent="0.25">
      <c r="A12" s="139">
        <v>5</v>
      </c>
      <c r="B12" s="140"/>
      <c r="C12" s="141" t="s">
        <v>163</v>
      </c>
      <c r="D12" s="142" t="s">
        <v>164</v>
      </c>
      <c r="E12" s="143" t="s">
        <v>165</v>
      </c>
      <c r="F12" s="144" t="s">
        <v>166</v>
      </c>
      <c r="G12" s="144" t="s">
        <v>167</v>
      </c>
      <c r="H12" s="145" t="s">
        <v>168</v>
      </c>
      <c r="I12" s="146"/>
      <c r="J12" s="147" t="s">
        <v>169</v>
      </c>
      <c r="K12" s="148"/>
      <c r="L12" s="147"/>
      <c r="M12" s="149"/>
      <c r="N12" s="61"/>
      <c r="O12" s="138" t="s">
        <v>170</v>
      </c>
      <c r="P12" s="116" t="s">
        <v>171</v>
      </c>
      <c r="Q12" s="150" t="s">
        <v>172</v>
      </c>
    </row>
    <row r="13" spans="1:17" ht="16.5" customHeight="1" x14ac:dyDescent="0.25">
      <c r="A13" s="139">
        <v>6</v>
      </c>
      <c r="B13" s="140"/>
      <c r="C13" s="141"/>
      <c r="D13" s="142"/>
      <c r="E13" s="143"/>
      <c r="F13" s="144"/>
      <c r="G13" s="144"/>
      <c r="H13" s="145"/>
      <c r="I13" s="146"/>
      <c r="J13" s="147"/>
      <c r="K13" s="148"/>
      <c r="L13" s="147"/>
      <c r="M13" s="149"/>
      <c r="N13" s="61" t="str">
        <f t="shared" si="0"/>
        <v/>
      </c>
      <c r="O13" s="138"/>
    </row>
    <row r="14" spans="1:17" ht="7.5" customHeight="1" x14ac:dyDescent="0.25"/>
    <row r="15" spans="1:17" s="117" customFormat="1" ht="16.2" thickBot="1" x14ac:dyDescent="0.3">
      <c r="A15" s="109"/>
      <c r="B15" s="109"/>
      <c r="C15" s="112">
        <v>2</v>
      </c>
      <c r="D15" s="112" t="s">
        <v>140</v>
      </c>
      <c r="E15" s="113"/>
      <c r="F15" s="28"/>
      <c r="G15" s="28"/>
      <c r="H15" s="24"/>
      <c r="I15" s="114"/>
      <c r="J15" s="115"/>
      <c r="K15" s="115"/>
      <c r="L15" s="115"/>
      <c r="M15" s="115"/>
      <c r="N15" s="106"/>
      <c r="O15" s="109"/>
      <c r="P15" s="116"/>
    </row>
    <row r="16" spans="1:17" s="127" customFormat="1" ht="15" customHeight="1" thickBot="1" x14ac:dyDescent="0.3">
      <c r="A16" s="118" t="s">
        <v>141</v>
      </c>
      <c r="B16" s="31" t="s">
        <v>3</v>
      </c>
      <c r="C16" s="119" t="s">
        <v>4</v>
      </c>
      <c r="D16" s="120" t="s">
        <v>5</v>
      </c>
      <c r="E16" s="121" t="s">
        <v>6</v>
      </c>
      <c r="F16" s="35" t="s">
        <v>7</v>
      </c>
      <c r="G16" s="36" t="s">
        <v>8</v>
      </c>
      <c r="H16" s="37" t="s">
        <v>9</v>
      </c>
      <c r="I16" s="122" t="s">
        <v>10</v>
      </c>
      <c r="J16" s="123" t="s">
        <v>142</v>
      </c>
      <c r="K16" s="123" t="s">
        <v>143</v>
      </c>
      <c r="L16" s="123" t="s">
        <v>144</v>
      </c>
      <c r="M16" s="123" t="s">
        <v>143</v>
      </c>
      <c r="N16" s="124" t="s">
        <v>12</v>
      </c>
      <c r="O16" s="125" t="s">
        <v>13</v>
      </c>
      <c r="P16" s="126"/>
    </row>
    <row r="17" spans="1:17" ht="16.5" customHeight="1" x14ac:dyDescent="0.25">
      <c r="A17" s="139">
        <v>1</v>
      </c>
      <c r="B17" s="140"/>
      <c r="C17" s="141"/>
      <c r="D17" s="142"/>
      <c r="E17" s="143"/>
      <c r="F17" s="144"/>
      <c r="G17" s="144"/>
      <c r="H17" s="145"/>
      <c r="I17" s="146"/>
      <c r="J17" s="147"/>
      <c r="K17" s="148"/>
      <c r="L17" s="147"/>
      <c r="M17" s="149"/>
      <c r="N17" s="61" t="str">
        <f>IF(ISBLANK(J17),"",IF(J17&lt;=14.54,"KSM",IF(J17&lt;=15.34,"I A",IF(J17&lt;=16.44,"II A",IF(J17&lt;=17.94,"III A",IF(J17&lt;=19.44,"I JA",IF(J17&lt;=20.84,"II JA",IF(J17&lt;=21.84,"III JA"))))))))</f>
        <v/>
      </c>
      <c r="O17" s="138"/>
    </row>
    <row r="18" spans="1:17" ht="16.5" customHeight="1" x14ac:dyDescent="0.25">
      <c r="A18" s="139">
        <v>2</v>
      </c>
      <c r="B18" s="140"/>
      <c r="C18" s="141" t="s">
        <v>173</v>
      </c>
      <c r="D18" s="142" t="s">
        <v>174</v>
      </c>
      <c r="E18" s="143" t="s">
        <v>175</v>
      </c>
      <c r="F18" s="144" t="s">
        <v>148</v>
      </c>
      <c r="G18" s="144" t="s">
        <v>149</v>
      </c>
      <c r="H18" s="145"/>
      <c r="I18" s="146"/>
      <c r="J18" s="147">
        <v>18.739999999999998</v>
      </c>
      <c r="K18" s="148">
        <v>0.2</v>
      </c>
      <c r="L18" s="147"/>
      <c r="M18" s="149"/>
      <c r="N18" s="61" t="str">
        <f t="shared" ref="N18:N21" si="1">IF(ISBLANK(J18),"",IF(J18&lt;=14.54,"KSM",IF(J18&lt;=15.34,"I A",IF(J18&lt;=16.44,"II A",IF(J18&lt;=17.94,"III A",IF(J18&lt;=19.44,"I JA",IF(J18&lt;=20.84,"II JA",IF(J18&lt;=21.84,"III JA"))))))))</f>
        <v>I JA</v>
      </c>
      <c r="O18" s="138" t="s">
        <v>160</v>
      </c>
      <c r="P18" s="116" t="s">
        <v>176</v>
      </c>
      <c r="Q18" s="150" t="s">
        <v>177</v>
      </c>
    </row>
    <row r="19" spans="1:17" ht="16.5" customHeight="1" x14ac:dyDescent="0.25">
      <c r="A19" s="139">
        <v>3</v>
      </c>
      <c r="B19" s="140"/>
      <c r="C19" s="141" t="s">
        <v>178</v>
      </c>
      <c r="D19" s="142" t="s">
        <v>179</v>
      </c>
      <c r="E19" s="143" t="s">
        <v>180</v>
      </c>
      <c r="F19" s="144" t="s">
        <v>166</v>
      </c>
      <c r="G19" s="144" t="s">
        <v>167</v>
      </c>
      <c r="H19" s="145" t="s">
        <v>168</v>
      </c>
      <c r="I19" s="146"/>
      <c r="J19" s="147">
        <v>16.05</v>
      </c>
      <c r="K19" s="148">
        <v>0.2</v>
      </c>
      <c r="L19" s="147"/>
      <c r="M19" s="149"/>
      <c r="N19" s="61" t="str">
        <f t="shared" si="1"/>
        <v>II A</v>
      </c>
      <c r="O19" s="138" t="s">
        <v>170</v>
      </c>
      <c r="P19" s="116" t="s">
        <v>181</v>
      </c>
      <c r="Q19" s="150" t="s">
        <v>182</v>
      </c>
    </row>
    <row r="20" spans="1:17" ht="16.5" customHeight="1" x14ac:dyDescent="0.25">
      <c r="A20" s="139">
        <v>4</v>
      </c>
      <c r="B20" s="140"/>
      <c r="C20" s="141" t="s">
        <v>183</v>
      </c>
      <c r="D20" s="142" t="s">
        <v>184</v>
      </c>
      <c r="E20" s="143" t="s">
        <v>185</v>
      </c>
      <c r="F20" s="144" t="s">
        <v>111</v>
      </c>
      <c r="G20" s="144" t="s">
        <v>112</v>
      </c>
      <c r="H20" s="145"/>
      <c r="I20" s="146"/>
      <c r="J20" s="147">
        <v>16.75</v>
      </c>
      <c r="K20" s="148">
        <v>0.2</v>
      </c>
      <c r="L20" s="147"/>
      <c r="M20" s="149"/>
      <c r="N20" s="61" t="str">
        <f t="shared" si="1"/>
        <v>III A</v>
      </c>
      <c r="O20" s="138" t="s">
        <v>186</v>
      </c>
      <c r="P20" s="116" t="s">
        <v>187</v>
      </c>
      <c r="Q20" s="150" t="s">
        <v>188</v>
      </c>
    </row>
    <row r="21" spans="1:17" ht="16.5" customHeight="1" x14ac:dyDescent="0.25">
      <c r="A21" s="139">
        <v>5</v>
      </c>
      <c r="B21" s="140"/>
      <c r="C21" s="141"/>
      <c r="D21" s="142"/>
      <c r="E21" s="143"/>
      <c r="F21" s="144"/>
      <c r="G21" s="144"/>
      <c r="H21" s="145"/>
      <c r="I21" s="146"/>
      <c r="J21" s="147"/>
      <c r="K21" s="148"/>
      <c r="L21" s="147"/>
      <c r="M21" s="149"/>
      <c r="N21" s="61" t="str">
        <f t="shared" si="1"/>
        <v/>
      </c>
      <c r="O21" s="138"/>
    </row>
  </sheetData>
  <printOptions horizontalCentered="1"/>
  <pageMargins left="0.15748031496062992" right="0.19685039370078741" top="0.23622047244094491" bottom="0.15748031496062992" header="0.23622047244094491" footer="0.1574803149606299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zoomScaleNormal="130" workbookViewId="0">
      <selection activeCell="O23" sqref="O23"/>
    </sheetView>
  </sheetViews>
  <sheetFormatPr defaultColWidth="9.109375" defaultRowHeight="13.2" x14ac:dyDescent="0.25"/>
  <cols>
    <col min="1" max="1" width="5.6640625" style="103" customWidth="1"/>
    <col min="2" max="2" width="5.6640625" style="103" hidden="1" customWidth="1"/>
    <col min="3" max="3" width="11.109375" style="103" customWidth="1"/>
    <col min="4" max="4" width="11.5546875" style="103" customWidth="1"/>
    <col min="5" max="5" width="10.88671875" style="105" customWidth="1"/>
    <col min="6" max="6" width="11.5546875" style="23" customWidth="1"/>
    <col min="7" max="7" width="12.5546875" style="23" customWidth="1"/>
    <col min="8" max="8" width="9.33203125" style="24" hidden="1" customWidth="1"/>
    <col min="9" max="9" width="5.88671875" style="106" bestFit="1" customWidth="1"/>
    <col min="10" max="10" width="8.109375" style="107" customWidth="1"/>
    <col min="11" max="11" width="4.44140625" style="107" bestFit="1" customWidth="1"/>
    <col min="12" max="12" width="7" style="107" customWidth="1"/>
    <col min="13" max="13" width="4.44140625" style="107" customWidth="1"/>
    <col min="14" max="14" width="5.33203125" style="106" bestFit="1" customWidth="1"/>
    <col min="15" max="15" width="22.5546875" style="151" bestFit="1" customWidth="1"/>
    <col min="16" max="16" width="4.5546875" style="116" hidden="1" customWidth="1"/>
    <col min="17" max="17" width="3.6640625" style="150" hidden="1" customWidth="1"/>
    <col min="18" max="18" width="2" style="150" customWidth="1"/>
    <col min="19" max="16384" width="9.109375" style="150"/>
  </cols>
  <sheetData>
    <row r="1" spans="1:17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8"/>
      <c r="M1" s="8"/>
      <c r="N1" s="9"/>
      <c r="P1" s="100"/>
    </row>
    <row r="2" spans="1:17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8"/>
      <c r="M2" s="8"/>
      <c r="N2" s="9"/>
      <c r="O2" s="7"/>
      <c r="P2" s="101"/>
    </row>
    <row r="3" spans="1:17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19"/>
      <c r="M3" s="19"/>
      <c r="N3" s="20"/>
      <c r="O3" s="21"/>
      <c r="P3" s="102"/>
    </row>
    <row r="4" spans="1:17" s="103" customFormat="1" x14ac:dyDescent="0.25">
      <c r="C4" s="104"/>
      <c r="E4" s="105"/>
      <c r="F4" s="23"/>
      <c r="G4" s="23"/>
      <c r="H4" s="24"/>
      <c r="I4" s="106"/>
      <c r="J4" s="107"/>
      <c r="K4" s="107"/>
      <c r="L4" s="107"/>
      <c r="M4" s="107"/>
      <c r="N4" s="106"/>
      <c r="P4" s="108"/>
    </row>
    <row r="5" spans="1:17" s="109" customFormat="1" ht="15.6" x14ac:dyDescent="0.25">
      <c r="C5" s="110" t="s">
        <v>139</v>
      </c>
      <c r="D5" s="110"/>
      <c r="E5" s="111"/>
      <c r="F5" s="27"/>
      <c r="G5" s="28"/>
      <c r="H5" s="24"/>
      <c r="I5" s="106"/>
      <c r="J5" s="107"/>
      <c r="K5" s="107"/>
      <c r="L5" s="107"/>
      <c r="M5" s="107"/>
      <c r="N5" s="106"/>
      <c r="P5" s="108"/>
    </row>
    <row r="6" spans="1:17" s="117" customFormat="1" ht="16.2" thickBot="1" x14ac:dyDescent="0.3">
      <c r="A6" s="109"/>
      <c r="B6" s="109"/>
      <c r="C6" s="112"/>
      <c r="D6" s="112" t="s">
        <v>1116</v>
      </c>
      <c r="E6" s="113"/>
      <c r="F6" s="28"/>
      <c r="G6" s="28"/>
      <c r="H6" s="24"/>
      <c r="I6" s="114"/>
      <c r="J6" s="115"/>
      <c r="K6" s="115"/>
      <c r="L6" s="115"/>
      <c r="M6" s="115"/>
      <c r="N6" s="106"/>
      <c r="O6" s="109"/>
      <c r="P6" s="116"/>
    </row>
    <row r="7" spans="1:17" s="127" customFormat="1" ht="15" customHeight="1" thickBot="1" x14ac:dyDescent="0.3">
      <c r="A7" s="118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122" t="s">
        <v>10</v>
      </c>
      <c r="J7" s="123" t="s">
        <v>142</v>
      </c>
      <c r="K7" s="123" t="s">
        <v>143</v>
      </c>
      <c r="L7" s="123" t="s">
        <v>144</v>
      </c>
      <c r="M7" s="123" t="s">
        <v>143</v>
      </c>
      <c r="N7" s="226" t="s">
        <v>12</v>
      </c>
      <c r="O7" s="125" t="s">
        <v>13</v>
      </c>
      <c r="P7" s="126"/>
    </row>
    <row r="8" spans="1:17" ht="16.5" customHeight="1" x14ac:dyDescent="0.25">
      <c r="A8" s="139">
        <v>1</v>
      </c>
      <c r="B8" s="140"/>
      <c r="C8" s="141" t="s">
        <v>152</v>
      </c>
      <c r="D8" s="142" t="s">
        <v>153</v>
      </c>
      <c r="E8" s="143" t="s">
        <v>154</v>
      </c>
      <c r="F8" s="144" t="s">
        <v>111</v>
      </c>
      <c r="G8" s="144" t="s">
        <v>112</v>
      </c>
      <c r="H8" s="145"/>
      <c r="I8" s="146">
        <v>22</v>
      </c>
      <c r="J8" s="396">
        <v>16.350000000000001</v>
      </c>
      <c r="K8" s="148">
        <v>2.2000000000000002</v>
      </c>
      <c r="L8" s="147">
        <v>15.3</v>
      </c>
      <c r="M8" s="149">
        <v>0</v>
      </c>
      <c r="N8" s="61" t="s">
        <v>1117</v>
      </c>
      <c r="O8" s="138" t="s">
        <v>155</v>
      </c>
      <c r="P8" s="116" t="s">
        <v>107</v>
      </c>
      <c r="Q8" s="150" t="s">
        <v>156</v>
      </c>
    </row>
    <row r="9" spans="1:17" ht="16.5" customHeight="1" x14ac:dyDescent="0.25">
      <c r="A9" s="139">
        <v>2</v>
      </c>
      <c r="B9" s="140"/>
      <c r="C9" s="141" t="s">
        <v>178</v>
      </c>
      <c r="D9" s="142" t="s">
        <v>179</v>
      </c>
      <c r="E9" s="143" t="s">
        <v>180</v>
      </c>
      <c r="F9" s="144" t="s">
        <v>166</v>
      </c>
      <c r="G9" s="144" t="s">
        <v>167</v>
      </c>
      <c r="H9" s="145" t="s">
        <v>168</v>
      </c>
      <c r="I9" s="146">
        <v>18</v>
      </c>
      <c r="J9" s="396">
        <v>16.05</v>
      </c>
      <c r="K9" s="148">
        <v>0.2</v>
      </c>
      <c r="L9" s="147">
        <v>15.7</v>
      </c>
      <c r="M9" s="149">
        <v>0</v>
      </c>
      <c r="N9" s="61" t="str">
        <f t="shared" ref="N9:N12" si="0">IF(ISBLANK(J9),"",IF(J9&lt;=14.54,"KSM",IF(J9&lt;=15.34,"I A",IF(J9&lt;=16.44,"II A",IF(J9&lt;=17.94,"III A",IF(J9&lt;=19.44,"I JA",IF(J9&lt;=20.84,"II JA",IF(J9&lt;=21.84,"III JA"))))))))</f>
        <v>II A</v>
      </c>
      <c r="O9" s="138" t="s">
        <v>170</v>
      </c>
      <c r="P9" s="116" t="s">
        <v>181</v>
      </c>
      <c r="Q9" s="150" t="s">
        <v>182</v>
      </c>
    </row>
    <row r="10" spans="1:17" ht="16.5" customHeight="1" x14ac:dyDescent="0.25">
      <c r="A10" s="139">
        <v>3</v>
      </c>
      <c r="B10" s="140"/>
      <c r="C10" s="141" t="s">
        <v>183</v>
      </c>
      <c r="D10" s="142" t="s">
        <v>184</v>
      </c>
      <c r="E10" s="143" t="s">
        <v>185</v>
      </c>
      <c r="F10" s="144" t="s">
        <v>111</v>
      </c>
      <c r="G10" s="144" t="s">
        <v>112</v>
      </c>
      <c r="H10" s="145"/>
      <c r="I10" s="146">
        <v>15</v>
      </c>
      <c r="J10" s="396">
        <v>16.75</v>
      </c>
      <c r="K10" s="148">
        <v>0.2</v>
      </c>
      <c r="L10" s="147">
        <v>15.75</v>
      </c>
      <c r="M10" s="149">
        <v>0</v>
      </c>
      <c r="N10" s="61" t="s">
        <v>1118</v>
      </c>
      <c r="O10" s="138" t="s">
        <v>186</v>
      </c>
      <c r="P10" s="116" t="s">
        <v>187</v>
      </c>
      <c r="Q10" s="150" t="s">
        <v>188</v>
      </c>
    </row>
    <row r="11" spans="1:17" ht="16.5" customHeight="1" x14ac:dyDescent="0.25">
      <c r="A11" s="139">
        <v>4</v>
      </c>
      <c r="B11" s="140"/>
      <c r="C11" s="141" t="s">
        <v>145</v>
      </c>
      <c r="D11" s="142" t="s">
        <v>146</v>
      </c>
      <c r="E11" s="143" t="s">
        <v>147</v>
      </c>
      <c r="F11" s="144" t="s">
        <v>148</v>
      </c>
      <c r="G11" s="144" t="s">
        <v>149</v>
      </c>
      <c r="H11" s="145"/>
      <c r="I11" s="146">
        <v>13</v>
      </c>
      <c r="J11" s="147">
        <v>17.02</v>
      </c>
      <c r="K11" s="148">
        <v>2.2000000000000002</v>
      </c>
      <c r="L11" s="396">
        <v>17.100000000000001</v>
      </c>
      <c r="M11" s="149">
        <v>0</v>
      </c>
      <c r="N11" s="61" t="str">
        <f t="shared" si="0"/>
        <v>III A</v>
      </c>
      <c r="O11" s="138" t="s">
        <v>150</v>
      </c>
      <c r="P11" s="116" t="s">
        <v>151</v>
      </c>
      <c r="Q11" s="150" t="s">
        <v>107</v>
      </c>
    </row>
    <row r="12" spans="1:17" ht="16.5" customHeight="1" x14ac:dyDescent="0.25">
      <c r="A12" s="139">
        <v>5</v>
      </c>
      <c r="B12" s="140"/>
      <c r="C12" s="141" t="s">
        <v>157</v>
      </c>
      <c r="D12" s="142" t="s">
        <v>158</v>
      </c>
      <c r="E12" s="143" t="s">
        <v>159</v>
      </c>
      <c r="F12" s="144" t="s">
        <v>148</v>
      </c>
      <c r="G12" s="144" t="s">
        <v>149</v>
      </c>
      <c r="H12" s="145"/>
      <c r="I12" s="146">
        <v>12</v>
      </c>
      <c r="J12" s="396">
        <v>17.670000000000002</v>
      </c>
      <c r="K12" s="148">
        <v>2.2000000000000002</v>
      </c>
      <c r="L12" s="147">
        <v>17.13</v>
      </c>
      <c r="M12" s="149">
        <v>0</v>
      </c>
      <c r="N12" s="61" t="str">
        <f t="shared" si="0"/>
        <v>III A</v>
      </c>
      <c r="O12" s="138" t="s">
        <v>160</v>
      </c>
      <c r="P12" s="116" t="s">
        <v>161</v>
      </c>
      <c r="Q12" s="150" t="s">
        <v>162</v>
      </c>
    </row>
    <row r="13" spans="1:17" ht="16.5" customHeight="1" thickBot="1" x14ac:dyDescent="0.3">
      <c r="A13" s="139">
        <v>6</v>
      </c>
      <c r="B13" s="140"/>
      <c r="C13" s="141" t="s">
        <v>173</v>
      </c>
      <c r="D13" s="142" t="s">
        <v>174</v>
      </c>
      <c r="E13" s="143" t="s">
        <v>175</v>
      </c>
      <c r="F13" s="144" t="s">
        <v>148</v>
      </c>
      <c r="G13" s="144" t="s">
        <v>149</v>
      </c>
      <c r="H13" s="145"/>
      <c r="I13" s="146">
        <v>11</v>
      </c>
      <c r="J13" s="396">
        <v>18.739999999999998</v>
      </c>
      <c r="K13" s="148">
        <v>0.2</v>
      </c>
      <c r="L13" s="147">
        <v>17.78</v>
      </c>
      <c r="M13" s="149">
        <v>0</v>
      </c>
      <c r="N13" s="61" t="s">
        <v>1119</v>
      </c>
      <c r="O13" s="138" t="s">
        <v>160</v>
      </c>
      <c r="P13" s="116" t="s">
        <v>176</v>
      </c>
      <c r="Q13" s="150" t="s">
        <v>177</v>
      </c>
    </row>
    <row r="14" spans="1:17" s="127" customFormat="1" ht="15" customHeight="1" thickBot="1" x14ac:dyDescent="0.3">
      <c r="A14" s="118" t="s">
        <v>61</v>
      </c>
      <c r="B14" s="31" t="s">
        <v>3</v>
      </c>
      <c r="C14" s="119" t="s">
        <v>4</v>
      </c>
      <c r="D14" s="120" t="s">
        <v>5</v>
      </c>
      <c r="E14" s="121" t="s">
        <v>6</v>
      </c>
      <c r="F14" s="35" t="s">
        <v>7</v>
      </c>
      <c r="G14" s="36" t="s">
        <v>8</v>
      </c>
      <c r="H14" s="37" t="s">
        <v>9</v>
      </c>
      <c r="I14" s="122" t="s">
        <v>10</v>
      </c>
      <c r="J14" s="123" t="s">
        <v>142</v>
      </c>
      <c r="K14" s="123" t="s">
        <v>143</v>
      </c>
      <c r="L14" s="123" t="s">
        <v>144</v>
      </c>
      <c r="M14" s="123" t="s">
        <v>143</v>
      </c>
      <c r="N14" s="226" t="s">
        <v>12</v>
      </c>
      <c r="O14" s="125" t="s">
        <v>13</v>
      </c>
      <c r="P14" s="126"/>
    </row>
    <row r="15" spans="1:17" ht="16.5" customHeight="1" x14ac:dyDescent="0.25">
      <c r="A15" s="139"/>
      <c r="B15" s="140"/>
      <c r="C15" s="141" t="s">
        <v>163</v>
      </c>
      <c r="D15" s="142" t="s">
        <v>164</v>
      </c>
      <c r="E15" s="143" t="s">
        <v>165</v>
      </c>
      <c r="F15" s="144" t="s">
        <v>166</v>
      </c>
      <c r="G15" s="144" t="s">
        <v>167</v>
      </c>
      <c r="H15" s="145" t="s">
        <v>168</v>
      </c>
      <c r="I15" s="146"/>
      <c r="J15" s="147" t="s">
        <v>169</v>
      </c>
      <c r="K15" s="148"/>
      <c r="L15" s="147"/>
      <c r="M15" s="149"/>
      <c r="N15" s="61"/>
      <c r="O15" s="138" t="s">
        <v>170</v>
      </c>
      <c r="P15" s="116" t="s">
        <v>171</v>
      </c>
      <c r="Q15" s="150" t="s">
        <v>172</v>
      </c>
    </row>
  </sheetData>
  <printOptions horizontalCentered="1"/>
  <pageMargins left="0.15748031496062992" right="0.19685039370078741" top="0.23622047244094491" bottom="0.15748031496062992" header="0.23622047244094491" footer="0.1574803149606299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zoomScaleNormal="120" workbookViewId="0">
      <selection activeCell="P17" sqref="P17"/>
    </sheetView>
  </sheetViews>
  <sheetFormatPr defaultColWidth="9.109375" defaultRowHeight="13.2" x14ac:dyDescent="0.25"/>
  <cols>
    <col min="1" max="1" width="5.6640625" style="103" customWidth="1"/>
    <col min="2" max="2" width="5.6640625" style="103" hidden="1" customWidth="1"/>
    <col min="3" max="3" width="11.109375" style="103" customWidth="1"/>
    <col min="4" max="4" width="13.33203125" style="103" customWidth="1"/>
    <col min="5" max="5" width="10.33203125" style="105" customWidth="1"/>
    <col min="6" max="6" width="15" style="547" customWidth="1"/>
    <col min="7" max="7" width="15.109375" style="547" bestFit="1" customWidth="1"/>
    <col min="8" max="8" width="11" style="547" hidden="1" customWidth="1"/>
    <col min="9" max="9" width="5.88671875" style="169" bestFit="1" customWidth="1"/>
    <col min="10" max="10" width="9.109375" style="169"/>
    <col min="11" max="11" width="5.33203125" style="300" bestFit="1" customWidth="1"/>
    <col min="12" max="12" width="20.6640625" style="151" customWidth="1"/>
    <col min="13" max="13" width="5.5546875" style="549" hidden="1" customWidth="1"/>
    <col min="14" max="14" width="8.88671875" style="563" customWidth="1"/>
    <col min="15" max="16384" width="9.109375" style="103"/>
  </cols>
  <sheetData>
    <row r="1" spans="1:14" s="525" customFormat="1" ht="15" customHeight="1" x14ac:dyDescent="0.25">
      <c r="A1" s="1" t="s">
        <v>0</v>
      </c>
      <c r="B1" s="524"/>
      <c r="D1" s="526"/>
      <c r="E1" s="527"/>
      <c r="I1" s="529"/>
      <c r="J1" s="530"/>
      <c r="K1" s="531"/>
      <c r="L1" s="532"/>
      <c r="M1" s="533"/>
    </row>
    <row r="2" spans="1:14" s="525" customFormat="1" ht="7.5" customHeight="1" x14ac:dyDescent="0.25">
      <c r="A2" s="1"/>
      <c r="B2" s="534"/>
      <c r="D2" s="526"/>
      <c r="E2" s="527"/>
      <c r="I2" s="529"/>
      <c r="J2" s="530"/>
      <c r="K2" s="531"/>
      <c r="L2" s="532"/>
      <c r="M2" s="535"/>
      <c r="N2" s="529"/>
    </row>
    <row r="3" spans="1:14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0"/>
      <c r="I3" s="542"/>
      <c r="J3" s="543"/>
      <c r="K3" s="544"/>
      <c r="L3" s="545"/>
      <c r="M3" s="536"/>
    </row>
    <row r="4" spans="1:14" x14ac:dyDescent="0.25">
      <c r="C4" s="104"/>
      <c r="L4" s="103"/>
    </row>
    <row r="5" spans="1:14" s="109" customFormat="1" ht="15.6" x14ac:dyDescent="0.25">
      <c r="C5" s="110" t="s">
        <v>1367</v>
      </c>
      <c r="D5" s="110"/>
      <c r="E5" s="111"/>
      <c r="F5" s="550"/>
      <c r="G5" s="551"/>
      <c r="H5" s="551"/>
      <c r="I5" s="169"/>
      <c r="J5" s="169"/>
      <c r="K5" s="300"/>
      <c r="M5" s="151"/>
    </row>
    <row r="6" spans="1:14" s="109" customFormat="1" ht="16.2" thickBot="1" x14ac:dyDescent="0.3">
      <c r="C6" s="112">
        <v>1</v>
      </c>
      <c r="D6" s="112" t="s">
        <v>140</v>
      </c>
      <c r="E6" s="113"/>
      <c r="F6" s="551"/>
      <c r="G6" s="551"/>
      <c r="H6" s="551"/>
      <c r="I6" s="153"/>
      <c r="J6" s="153"/>
      <c r="K6" s="300"/>
      <c r="M6" s="151"/>
    </row>
    <row r="7" spans="1:14" s="157" customFormat="1" ht="13.5" customHeight="1" thickBot="1" x14ac:dyDescent="0.3">
      <c r="A7" s="118" t="s">
        <v>141</v>
      </c>
      <c r="B7" s="552" t="s">
        <v>3</v>
      </c>
      <c r="C7" s="119" t="s">
        <v>4</v>
      </c>
      <c r="D7" s="120" t="s">
        <v>5</v>
      </c>
      <c r="E7" s="121" t="s">
        <v>6</v>
      </c>
      <c r="F7" s="553" t="s">
        <v>7</v>
      </c>
      <c r="G7" s="36" t="s">
        <v>8</v>
      </c>
      <c r="H7" s="36" t="s">
        <v>1368</v>
      </c>
      <c r="I7" s="122" t="s">
        <v>10</v>
      </c>
      <c r="J7" s="123" t="s">
        <v>11</v>
      </c>
      <c r="K7" s="302" t="s">
        <v>12</v>
      </c>
      <c r="L7" s="125" t="s">
        <v>13</v>
      </c>
    </row>
    <row r="8" spans="1:14" ht="15.75" customHeight="1" x14ac:dyDescent="0.25">
      <c r="A8" s="139">
        <v>1</v>
      </c>
      <c r="B8" s="140"/>
      <c r="C8" s="555"/>
      <c r="D8" s="556"/>
      <c r="E8" s="557"/>
      <c r="F8" s="558"/>
      <c r="G8" s="558"/>
      <c r="H8" s="559"/>
      <c r="I8" s="560"/>
      <c r="J8" s="306"/>
      <c r="K8" s="271"/>
      <c r="L8" s="562"/>
    </row>
    <row r="9" spans="1:14" ht="15.75" customHeight="1" x14ac:dyDescent="0.25">
      <c r="A9" s="139">
        <v>2</v>
      </c>
      <c r="B9" s="140"/>
      <c r="C9" s="555" t="s">
        <v>767</v>
      </c>
      <c r="D9" s="556" t="s">
        <v>774</v>
      </c>
      <c r="E9" s="557" t="s">
        <v>129</v>
      </c>
      <c r="F9" s="558" t="s">
        <v>38</v>
      </c>
      <c r="G9" s="558" t="s">
        <v>39</v>
      </c>
      <c r="H9" s="559" t="s">
        <v>485</v>
      </c>
      <c r="I9" s="560"/>
      <c r="J9" s="306">
        <v>8.3842592592592595E-4</v>
      </c>
      <c r="K9" s="271" t="str">
        <f>IF(ISBLANK(J9),"",IF(J9&gt;0.00113587962962963,"",IF(J9&lt;=0.000730787037037037,"KSM",IF(J9&lt;=0.000788657407407407,"I A",IF(J9&lt;0.000858101851851852,"II A",IF(J9&lt;=0.000950694444444444,"III A",IF(J9&lt;=0.00105486111111111,"I JA",IF(J9&lt;=0.00113587962962963,"II JA"))))))))</f>
        <v>II A</v>
      </c>
      <c r="L9" s="562" t="s">
        <v>486</v>
      </c>
      <c r="M9" s="549" t="s">
        <v>1369</v>
      </c>
    </row>
    <row r="10" spans="1:14" ht="15.75" customHeight="1" x14ac:dyDescent="0.25">
      <c r="A10" s="139">
        <v>3</v>
      </c>
      <c r="B10" s="140"/>
      <c r="C10" s="555" t="s">
        <v>300</v>
      </c>
      <c r="D10" s="556" t="s">
        <v>1133</v>
      </c>
      <c r="E10" s="557" t="s">
        <v>1134</v>
      </c>
      <c r="F10" s="558" t="s">
        <v>1135</v>
      </c>
      <c r="G10" s="558" t="s">
        <v>1136</v>
      </c>
      <c r="H10" s="559"/>
      <c r="I10" s="560"/>
      <c r="J10" s="306">
        <v>8.050925925925926E-4</v>
      </c>
      <c r="K10" s="271" t="str">
        <f>IF(ISBLANK(J10),"",IF(J10&gt;0.00113587962962963,"",IF(J10&lt;=0.000730787037037037,"KSM",IF(J10&lt;=0.000788657407407407,"I A",IF(J10&lt;0.000858101851851852,"II A",IF(J10&lt;=0.000950694444444444,"III A",IF(J10&lt;=0.00105486111111111,"I JA",IF(J10&lt;=0.00113587962962963,"II JA"))))))))</f>
        <v>II A</v>
      </c>
      <c r="L10" s="562" t="s">
        <v>1137</v>
      </c>
      <c r="M10" s="549" t="s">
        <v>1370</v>
      </c>
    </row>
    <row r="11" spans="1:14" ht="15.75" customHeight="1" x14ac:dyDescent="0.25">
      <c r="A11" s="139">
        <v>4</v>
      </c>
      <c r="B11" s="140"/>
      <c r="C11" s="555" t="s">
        <v>530</v>
      </c>
      <c r="D11" s="556" t="s">
        <v>531</v>
      </c>
      <c r="E11" s="557" t="s">
        <v>532</v>
      </c>
      <c r="F11" s="558" t="s">
        <v>148</v>
      </c>
      <c r="G11" s="558" t="s">
        <v>149</v>
      </c>
      <c r="H11" s="559"/>
      <c r="I11" s="560"/>
      <c r="J11" s="306">
        <v>8.3495370370370364E-4</v>
      </c>
      <c r="K11" s="271" t="str">
        <f>IF(ISBLANK(J11),"",IF(J11&gt;0.00113587962962963,"",IF(J11&lt;=0.000730787037037037,"KSM",IF(J11&lt;=0.000788657407407407,"I A",IF(J11&lt;0.000858101851851852,"II A",IF(J11&lt;=0.000950694444444444,"III A",IF(J11&lt;=0.00105486111111111,"I JA",IF(J11&lt;=0.00113587962962963,"II JA"))))))))</f>
        <v>II A</v>
      </c>
      <c r="L11" s="562" t="s">
        <v>160</v>
      </c>
      <c r="M11" s="549" t="s">
        <v>1371</v>
      </c>
    </row>
    <row r="12" spans="1:14" ht="15.75" customHeight="1" x14ac:dyDescent="0.25">
      <c r="A12" s="139">
        <v>5</v>
      </c>
      <c r="B12" s="140"/>
      <c r="C12" s="555" t="s">
        <v>258</v>
      </c>
      <c r="D12" s="556" t="s">
        <v>259</v>
      </c>
      <c r="E12" s="557" t="s">
        <v>260</v>
      </c>
      <c r="F12" s="558" t="s">
        <v>166</v>
      </c>
      <c r="G12" s="558" t="s">
        <v>167</v>
      </c>
      <c r="H12" s="559" t="s">
        <v>168</v>
      </c>
      <c r="I12" s="560"/>
      <c r="J12" s="306">
        <v>9.4513888888888892E-4</v>
      </c>
      <c r="K12" s="271" t="str">
        <f>IF(ISBLANK(J12),"",IF(J12&gt;0.00113587962962963,"",IF(J12&lt;=0.000730787037037037,"KSM",IF(J12&lt;=0.000788657407407407,"I A",IF(J12&lt;0.000858101851851852,"II A",IF(J12&lt;=0.000950694444444444,"III A",IF(J12&lt;=0.00105486111111111,"I JA",IF(J12&lt;=0.00113587962962963,"II JA"))))))))</f>
        <v>III A</v>
      </c>
      <c r="L12" s="562" t="s">
        <v>170</v>
      </c>
      <c r="M12" s="549" t="s">
        <v>1372</v>
      </c>
    </row>
    <row r="13" spans="1:14" ht="15.75" customHeight="1" x14ac:dyDescent="0.25">
      <c r="A13" s="273"/>
      <c r="B13" s="273"/>
      <c r="C13" s="564"/>
      <c r="D13" s="565"/>
      <c r="E13" s="566"/>
      <c r="F13" s="567"/>
      <c r="G13" s="567"/>
      <c r="H13" s="568"/>
      <c r="I13" s="569"/>
      <c r="J13" s="570"/>
      <c r="K13" s="281"/>
      <c r="L13" s="571"/>
    </row>
    <row r="14" spans="1:14" s="109" customFormat="1" ht="16.2" thickBot="1" x14ac:dyDescent="0.3">
      <c r="C14" s="112">
        <v>2</v>
      </c>
      <c r="D14" s="112" t="s">
        <v>140</v>
      </c>
      <c r="E14" s="113"/>
      <c r="F14" s="551"/>
      <c r="G14" s="551"/>
      <c r="H14" s="551"/>
      <c r="I14" s="153"/>
      <c r="J14" s="153"/>
      <c r="K14" s="300"/>
      <c r="M14" s="151"/>
    </row>
    <row r="15" spans="1:14" s="157" customFormat="1" ht="13.5" customHeight="1" thickBot="1" x14ac:dyDescent="0.3">
      <c r="A15" s="118" t="s">
        <v>141</v>
      </c>
      <c r="B15" s="552" t="s">
        <v>3</v>
      </c>
      <c r="C15" s="119" t="s">
        <v>4</v>
      </c>
      <c r="D15" s="120" t="s">
        <v>5</v>
      </c>
      <c r="E15" s="121" t="s">
        <v>6</v>
      </c>
      <c r="F15" s="553" t="s">
        <v>7</v>
      </c>
      <c r="G15" s="36" t="s">
        <v>8</v>
      </c>
      <c r="H15" s="36" t="s">
        <v>1368</v>
      </c>
      <c r="I15" s="122" t="s">
        <v>10</v>
      </c>
      <c r="J15" s="123" t="s">
        <v>11</v>
      </c>
      <c r="K15" s="302" t="s">
        <v>12</v>
      </c>
      <c r="L15" s="125" t="s">
        <v>13</v>
      </c>
    </row>
    <row r="16" spans="1:14" ht="15.75" customHeight="1" x14ac:dyDescent="0.25">
      <c r="A16" s="139">
        <v>1</v>
      </c>
      <c r="B16" s="140"/>
      <c r="C16" s="555"/>
      <c r="D16" s="556"/>
      <c r="E16" s="557"/>
      <c r="F16" s="558"/>
      <c r="G16" s="558"/>
      <c r="H16" s="559"/>
      <c r="I16" s="560"/>
      <c r="J16" s="306"/>
      <c r="K16" s="271"/>
      <c r="L16" s="562"/>
    </row>
    <row r="17" spans="1:13" ht="15.75" customHeight="1" x14ac:dyDescent="0.25">
      <c r="A17" s="139">
        <v>2</v>
      </c>
      <c r="B17" s="140"/>
      <c r="C17" s="555" t="s">
        <v>258</v>
      </c>
      <c r="D17" s="556" t="s">
        <v>803</v>
      </c>
      <c r="E17" s="557" t="s">
        <v>804</v>
      </c>
      <c r="F17" s="558" t="s">
        <v>111</v>
      </c>
      <c r="G17" s="558" t="s">
        <v>112</v>
      </c>
      <c r="H17" s="559" t="s">
        <v>805</v>
      </c>
      <c r="I17" s="560"/>
      <c r="J17" s="306">
        <v>8.2314814814814826E-4</v>
      </c>
      <c r="K17" s="271" t="str">
        <f>IF(ISBLANK(J17),"",IF(J17&gt;0.00113587962962963,"",IF(J17&lt;=0.000730787037037037,"KSM",IF(J17&lt;=0.000788657407407407,"I A",IF(J17&lt;0.000858101851851852,"II A",IF(J17&lt;=0.000950694444444444,"III A",IF(J17&lt;=0.00105486111111111,"I JA",IF(J17&lt;=0.00113587962962963,"II JA"))))))))</f>
        <v>II A</v>
      </c>
      <c r="L17" s="562" t="s">
        <v>806</v>
      </c>
      <c r="M17" s="549" t="s">
        <v>1373</v>
      </c>
    </row>
    <row r="18" spans="1:13" ht="15.75" customHeight="1" x14ac:dyDescent="0.25">
      <c r="A18" s="139">
        <v>3</v>
      </c>
      <c r="B18" s="140"/>
      <c r="C18" s="555" t="s">
        <v>319</v>
      </c>
      <c r="D18" s="556" t="s">
        <v>792</v>
      </c>
      <c r="E18" s="557" t="s">
        <v>793</v>
      </c>
      <c r="F18" s="558" t="s">
        <v>148</v>
      </c>
      <c r="G18" s="558" t="s">
        <v>149</v>
      </c>
      <c r="H18" s="559"/>
      <c r="I18" s="560"/>
      <c r="J18" s="306">
        <v>7.6944444444444456E-4</v>
      </c>
      <c r="K18" s="271" t="str">
        <f>IF(ISBLANK(J18),"",IF(J18&gt;0.00113587962962963,"",IF(J18&lt;=0.000730787037037037,"KSM",IF(J18&lt;=0.000788657407407407,"I A",IF(J18&lt;0.000858101851851852,"II A",IF(J18&lt;=0.000950694444444444,"III A",IF(J18&lt;=0.00105486111111111,"I JA",IF(J18&lt;=0.00113587962962963,"II JA"))))))))</f>
        <v>I A</v>
      </c>
      <c r="L18" s="562" t="s">
        <v>458</v>
      </c>
      <c r="M18" s="549" t="s">
        <v>1374</v>
      </c>
    </row>
    <row r="19" spans="1:13" ht="15.75" customHeight="1" x14ac:dyDescent="0.25">
      <c r="A19" s="139">
        <v>4</v>
      </c>
      <c r="B19" s="140"/>
      <c r="C19" s="555" t="s">
        <v>262</v>
      </c>
      <c r="D19" s="556" t="s">
        <v>799</v>
      </c>
      <c r="E19" s="557" t="s">
        <v>800</v>
      </c>
      <c r="F19" s="558" t="s">
        <v>283</v>
      </c>
      <c r="G19" s="558" t="s">
        <v>265</v>
      </c>
      <c r="H19" s="559" t="s">
        <v>348</v>
      </c>
      <c r="I19" s="560"/>
      <c r="J19" s="306">
        <v>7.5497685185185184E-4</v>
      </c>
      <c r="K19" s="271" t="str">
        <f>IF(ISBLANK(J19),"",IF(J19&gt;0.00113587962962963,"",IF(J19&lt;=0.000730787037037037,"KSM",IF(J19&lt;=0.000788657407407407,"I A",IF(J19&lt;0.000858101851851852,"II A",IF(J19&lt;=0.000950694444444444,"III A",IF(J19&lt;=0.00105486111111111,"I JA",IF(J19&lt;=0.00113587962962963,"II JA"))))))))</f>
        <v>I A</v>
      </c>
      <c r="L19" s="562" t="s">
        <v>266</v>
      </c>
      <c r="M19" s="549" t="s">
        <v>1375</v>
      </c>
    </row>
    <row r="20" spans="1:13" ht="15.75" customHeight="1" x14ac:dyDescent="0.25">
      <c r="A20" s="139">
        <v>5</v>
      </c>
      <c r="B20" s="140"/>
      <c r="C20" s="555" t="s">
        <v>1129</v>
      </c>
      <c r="D20" s="556" t="s">
        <v>1130</v>
      </c>
      <c r="E20" s="557" t="s">
        <v>532</v>
      </c>
      <c r="F20" s="558" t="s">
        <v>283</v>
      </c>
      <c r="G20" s="558" t="s">
        <v>265</v>
      </c>
      <c r="H20" s="559"/>
      <c r="I20" s="560"/>
      <c r="J20" s="306">
        <v>7.9317129629629627E-4</v>
      </c>
      <c r="K20" s="271" t="str">
        <f>IF(ISBLANK(J20),"",IF(J20&gt;0.00113587962962963,"",IF(J20&lt;=0.000730787037037037,"KSM",IF(J20&lt;=0.000788657407407407,"I A",IF(J20&lt;0.000858101851851852,"II A",IF(J20&lt;=0.000950694444444444,"III A",IF(J20&lt;=0.00105486111111111,"I JA",IF(J20&lt;=0.00113587962962963,"II JA"))))))))</f>
        <v>II A</v>
      </c>
      <c r="L20" s="562" t="s">
        <v>490</v>
      </c>
      <c r="M20" s="549" t="s">
        <v>107</v>
      </c>
    </row>
  </sheetData>
  <printOptions horizontalCentered="1"/>
  <pageMargins left="0.21" right="0.27" top="0.47244094488188981" bottom="0.23622047244094491" header="0.39370078740157483" footer="0.1574803149606299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zoomScaleNormal="120" workbookViewId="0">
      <selection activeCell="L23" sqref="L23"/>
    </sheetView>
  </sheetViews>
  <sheetFormatPr defaultColWidth="9.109375" defaultRowHeight="13.2" x14ac:dyDescent="0.25"/>
  <cols>
    <col min="1" max="1" width="5.6640625" style="103" customWidth="1"/>
    <col min="2" max="2" width="5.6640625" style="103" hidden="1" customWidth="1"/>
    <col min="3" max="3" width="11.109375" style="103" customWidth="1"/>
    <col min="4" max="4" width="13.33203125" style="103" customWidth="1"/>
    <col min="5" max="5" width="10.33203125" style="105" customWidth="1"/>
    <col min="6" max="6" width="15" style="547" customWidth="1"/>
    <col min="7" max="7" width="15.109375" style="547" bestFit="1" customWidth="1"/>
    <col min="8" max="8" width="11" style="547" hidden="1" customWidth="1"/>
    <col min="9" max="9" width="5.88671875" style="169" bestFit="1" customWidth="1"/>
    <col min="10" max="10" width="9.109375" style="169"/>
    <col min="11" max="11" width="5.33203125" style="300" bestFit="1" customWidth="1"/>
    <col min="12" max="12" width="20.6640625" style="151" customWidth="1"/>
    <col min="13" max="13" width="5.5546875" style="549" hidden="1" customWidth="1"/>
    <col min="14" max="14" width="8.88671875" style="563" customWidth="1"/>
    <col min="15" max="16384" width="9.109375" style="103"/>
  </cols>
  <sheetData>
    <row r="1" spans="1:14" s="525" customFormat="1" ht="15" customHeight="1" x14ac:dyDescent="0.25">
      <c r="A1" s="1" t="s">
        <v>0</v>
      </c>
      <c r="B1" s="524"/>
      <c r="D1" s="526"/>
      <c r="E1" s="527"/>
      <c r="I1" s="529"/>
      <c r="J1" s="530"/>
      <c r="K1" s="531"/>
      <c r="L1" s="532"/>
      <c r="M1" s="533"/>
    </row>
    <row r="2" spans="1:14" s="525" customFormat="1" ht="7.5" customHeight="1" x14ac:dyDescent="0.25">
      <c r="A2" s="1"/>
      <c r="B2" s="534"/>
      <c r="D2" s="526"/>
      <c r="E2" s="527"/>
      <c r="I2" s="529"/>
      <c r="J2" s="530"/>
      <c r="K2" s="531"/>
      <c r="L2" s="532"/>
      <c r="M2" s="535"/>
      <c r="N2" s="529"/>
    </row>
    <row r="3" spans="1:14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0"/>
      <c r="I3" s="542"/>
      <c r="J3" s="543"/>
      <c r="K3" s="544"/>
      <c r="L3" s="545"/>
      <c r="M3" s="536"/>
    </row>
    <row r="4" spans="1:14" x14ac:dyDescent="0.25">
      <c r="C4" s="104"/>
      <c r="L4" s="103"/>
    </row>
    <row r="5" spans="1:14" s="109" customFormat="1" ht="15.6" x14ac:dyDescent="0.25">
      <c r="C5" s="110" t="s">
        <v>1367</v>
      </c>
      <c r="D5" s="110"/>
      <c r="E5" s="111"/>
      <c r="F5" s="550"/>
      <c r="G5" s="551"/>
      <c r="H5" s="551"/>
      <c r="I5" s="169"/>
      <c r="J5" s="169"/>
      <c r="K5" s="300"/>
      <c r="M5" s="151"/>
    </row>
    <row r="6" spans="1:14" s="109" customFormat="1" ht="16.2" thickBot="1" x14ac:dyDescent="0.3">
      <c r="C6" s="112"/>
      <c r="D6" s="112"/>
      <c r="E6" s="113"/>
      <c r="F6" s="551"/>
      <c r="G6" s="551"/>
      <c r="H6" s="551"/>
      <c r="I6" s="153"/>
      <c r="J6" s="153"/>
      <c r="K6" s="300"/>
      <c r="M6" s="151"/>
    </row>
    <row r="7" spans="1:14" s="157" customFormat="1" ht="13.5" customHeight="1" thickBot="1" x14ac:dyDescent="0.3">
      <c r="A7" s="118" t="s">
        <v>61</v>
      </c>
      <c r="B7" s="552" t="s">
        <v>3</v>
      </c>
      <c r="C7" s="119" t="s">
        <v>4</v>
      </c>
      <c r="D7" s="120" t="s">
        <v>5</v>
      </c>
      <c r="E7" s="121" t="s">
        <v>6</v>
      </c>
      <c r="F7" s="553" t="s">
        <v>7</v>
      </c>
      <c r="G7" s="36" t="s">
        <v>8</v>
      </c>
      <c r="H7" s="36" t="s">
        <v>1368</v>
      </c>
      <c r="I7" s="122" t="s">
        <v>10</v>
      </c>
      <c r="J7" s="123" t="s">
        <v>11</v>
      </c>
      <c r="K7" s="302" t="s">
        <v>12</v>
      </c>
      <c r="L7" s="125" t="s">
        <v>13</v>
      </c>
    </row>
    <row r="8" spans="1:14" ht="15.75" customHeight="1" x14ac:dyDescent="0.25">
      <c r="A8" s="139">
        <v>1</v>
      </c>
      <c r="B8" s="140"/>
      <c r="C8" s="555" t="s">
        <v>262</v>
      </c>
      <c r="D8" s="556" t="s">
        <v>799</v>
      </c>
      <c r="E8" s="557" t="s">
        <v>800</v>
      </c>
      <c r="F8" s="558" t="s">
        <v>283</v>
      </c>
      <c r="G8" s="558" t="s">
        <v>265</v>
      </c>
      <c r="H8" s="559" t="s">
        <v>348</v>
      </c>
      <c r="I8" s="560">
        <v>22</v>
      </c>
      <c r="J8" s="306">
        <v>7.5497685185185184E-4</v>
      </c>
      <c r="K8" s="271" t="str">
        <f t="shared" ref="K8:K15" si="0">IF(ISBLANK(J8),"",IF(J8&gt;0.00113587962962963,"",IF(J8&lt;=0.000730787037037037,"KSM",IF(J8&lt;=0.000788657407407407,"I A",IF(J8&lt;0.000858101851851852,"II A",IF(J8&lt;=0.000950694444444444,"III A",IF(J8&lt;=0.00105486111111111,"I JA",IF(J8&lt;=0.00113587962962963,"II JA"))))))))</f>
        <v>I A</v>
      </c>
      <c r="L8" s="562" t="s">
        <v>266</v>
      </c>
      <c r="M8" s="549" t="s">
        <v>1375</v>
      </c>
    </row>
    <row r="9" spans="1:14" ht="15.75" customHeight="1" x14ac:dyDescent="0.25">
      <c r="A9" s="139">
        <v>2</v>
      </c>
      <c r="B9" s="140"/>
      <c r="C9" s="555" t="s">
        <v>319</v>
      </c>
      <c r="D9" s="556" t="s">
        <v>792</v>
      </c>
      <c r="E9" s="557" t="s">
        <v>793</v>
      </c>
      <c r="F9" s="558" t="s">
        <v>148</v>
      </c>
      <c r="G9" s="558" t="s">
        <v>149</v>
      </c>
      <c r="H9" s="559"/>
      <c r="I9" s="560">
        <v>18</v>
      </c>
      <c r="J9" s="306">
        <v>7.6944444444444456E-4</v>
      </c>
      <c r="K9" s="271" t="str">
        <f t="shared" si="0"/>
        <v>I A</v>
      </c>
      <c r="L9" s="562" t="s">
        <v>458</v>
      </c>
      <c r="M9" s="549" t="s">
        <v>1374</v>
      </c>
    </row>
    <row r="10" spans="1:14" ht="15.75" customHeight="1" x14ac:dyDescent="0.25">
      <c r="A10" s="139">
        <v>3</v>
      </c>
      <c r="B10" s="140"/>
      <c r="C10" s="555" t="s">
        <v>1129</v>
      </c>
      <c r="D10" s="556" t="s">
        <v>1130</v>
      </c>
      <c r="E10" s="557" t="s">
        <v>532</v>
      </c>
      <c r="F10" s="558" t="s">
        <v>283</v>
      </c>
      <c r="G10" s="558" t="s">
        <v>265</v>
      </c>
      <c r="H10" s="559"/>
      <c r="I10" s="560">
        <v>15</v>
      </c>
      <c r="J10" s="306">
        <v>7.9317129629629627E-4</v>
      </c>
      <c r="K10" s="271" t="str">
        <f t="shared" si="0"/>
        <v>II A</v>
      </c>
      <c r="L10" s="562" t="s">
        <v>490</v>
      </c>
      <c r="M10" s="549" t="s">
        <v>107</v>
      </c>
    </row>
    <row r="11" spans="1:14" ht="15.75" customHeight="1" x14ac:dyDescent="0.25">
      <c r="A11" s="139">
        <v>4</v>
      </c>
      <c r="B11" s="140"/>
      <c r="C11" s="555" t="s">
        <v>300</v>
      </c>
      <c r="D11" s="556" t="s">
        <v>1133</v>
      </c>
      <c r="E11" s="557" t="s">
        <v>1134</v>
      </c>
      <c r="F11" s="558" t="s">
        <v>1135</v>
      </c>
      <c r="G11" s="558" t="s">
        <v>1136</v>
      </c>
      <c r="H11" s="559"/>
      <c r="I11" s="560">
        <v>13</v>
      </c>
      <c r="J11" s="306">
        <v>8.050925925925926E-4</v>
      </c>
      <c r="K11" s="271" t="str">
        <f t="shared" si="0"/>
        <v>II A</v>
      </c>
      <c r="L11" s="562" t="s">
        <v>1137</v>
      </c>
      <c r="M11" s="549" t="s">
        <v>1370</v>
      </c>
    </row>
    <row r="12" spans="1:14" s="563" customFormat="1" ht="15.75" customHeight="1" x14ac:dyDescent="0.25">
      <c r="A12" s="139">
        <v>5</v>
      </c>
      <c r="B12" s="140"/>
      <c r="C12" s="555" t="s">
        <v>258</v>
      </c>
      <c r="D12" s="556" t="s">
        <v>803</v>
      </c>
      <c r="E12" s="557" t="s">
        <v>804</v>
      </c>
      <c r="F12" s="558" t="s">
        <v>111</v>
      </c>
      <c r="G12" s="558" t="s">
        <v>112</v>
      </c>
      <c r="H12" s="559" t="s">
        <v>805</v>
      </c>
      <c r="I12" s="560">
        <v>12</v>
      </c>
      <c r="J12" s="306">
        <v>8.2314814814814826E-4</v>
      </c>
      <c r="K12" s="271" t="str">
        <f t="shared" si="0"/>
        <v>II A</v>
      </c>
      <c r="L12" s="562" t="s">
        <v>806</v>
      </c>
      <c r="M12" s="549" t="s">
        <v>1373</v>
      </c>
    </row>
    <row r="13" spans="1:14" s="563" customFormat="1" ht="15.75" customHeight="1" x14ac:dyDescent="0.25">
      <c r="A13" s="139">
        <v>6</v>
      </c>
      <c r="B13" s="140"/>
      <c r="C13" s="555" t="s">
        <v>530</v>
      </c>
      <c r="D13" s="556" t="s">
        <v>531</v>
      </c>
      <c r="E13" s="557" t="s">
        <v>532</v>
      </c>
      <c r="F13" s="558" t="s">
        <v>148</v>
      </c>
      <c r="G13" s="558" t="s">
        <v>149</v>
      </c>
      <c r="H13" s="559"/>
      <c r="I13" s="560">
        <v>11</v>
      </c>
      <c r="J13" s="306">
        <v>8.3495370370370364E-4</v>
      </c>
      <c r="K13" s="271" t="str">
        <f t="shared" si="0"/>
        <v>II A</v>
      </c>
      <c r="L13" s="562" t="s">
        <v>160</v>
      </c>
      <c r="M13" s="549" t="s">
        <v>1371</v>
      </c>
    </row>
    <row r="14" spans="1:14" s="563" customFormat="1" ht="15.75" customHeight="1" x14ac:dyDescent="0.25">
      <c r="A14" s="139">
        <v>7</v>
      </c>
      <c r="B14" s="140"/>
      <c r="C14" s="555" t="s">
        <v>767</v>
      </c>
      <c r="D14" s="556" t="s">
        <v>774</v>
      </c>
      <c r="E14" s="557" t="s">
        <v>129</v>
      </c>
      <c r="F14" s="558" t="s">
        <v>38</v>
      </c>
      <c r="G14" s="558" t="s">
        <v>39</v>
      </c>
      <c r="H14" s="559" t="s">
        <v>485</v>
      </c>
      <c r="I14" s="560">
        <v>10</v>
      </c>
      <c r="J14" s="306">
        <v>8.3842592592592595E-4</v>
      </c>
      <c r="K14" s="271" t="str">
        <f t="shared" si="0"/>
        <v>II A</v>
      </c>
      <c r="L14" s="562" t="s">
        <v>486</v>
      </c>
      <c r="M14" s="549" t="s">
        <v>1369</v>
      </c>
    </row>
    <row r="15" spans="1:14" s="563" customFormat="1" ht="15.75" customHeight="1" x14ac:dyDescent="0.25">
      <c r="A15" s="139">
        <v>8</v>
      </c>
      <c r="B15" s="140"/>
      <c r="C15" s="555" t="s">
        <v>258</v>
      </c>
      <c r="D15" s="556" t="s">
        <v>259</v>
      </c>
      <c r="E15" s="557" t="s">
        <v>260</v>
      </c>
      <c r="F15" s="558" t="s">
        <v>166</v>
      </c>
      <c r="G15" s="558" t="s">
        <v>167</v>
      </c>
      <c r="H15" s="559" t="s">
        <v>168</v>
      </c>
      <c r="I15" s="560">
        <v>9</v>
      </c>
      <c r="J15" s="306">
        <v>9.4513888888888892E-4</v>
      </c>
      <c r="K15" s="271" t="str">
        <f t="shared" si="0"/>
        <v>III A</v>
      </c>
      <c r="L15" s="562" t="s">
        <v>170</v>
      </c>
      <c r="M15" s="549" t="s">
        <v>1372</v>
      </c>
    </row>
  </sheetData>
  <printOptions horizontalCentered="1"/>
  <pageMargins left="0.21" right="0.27" top="0.47244094488188981" bottom="0.23622047244094491" header="0.39370078740157483" footer="0.1574803149606299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"/>
  <sheetViews>
    <sheetView workbookViewId="0">
      <selection activeCell="F24" sqref="F24"/>
    </sheetView>
  </sheetViews>
  <sheetFormatPr defaultColWidth="9.109375" defaultRowHeight="13.2" x14ac:dyDescent="0.2"/>
  <cols>
    <col min="1" max="1" width="5.6640625" style="103" customWidth="1"/>
    <col min="2" max="2" width="5.33203125" style="103" hidden="1" customWidth="1"/>
    <col min="3" max="3" width="12" style="103" customWidth="1"/>
    <col min="4" max="4" width="13.109375" style="103" bestFit="1" customWidth="1"/>
    <col min="5" max="5" width="9.6640625" style="105" customWidth="1"/>
    <col min="6" max="6" width="9.88671875" style="547" customWidth="1"/>
    <col min="7" max="7" width="12.88671875" style="547" customWidth="1"/>
    <col min="8" max="8" width="9.33203125" style="548" hidden="1" customWidth="1"/>
    <col min="9" max="9" width="5.88671875" style="106" bestFit="1" customWidth="1"/>
    <col min="10" max="10" width="9.109375" style="107"/>
    <col min="11" max="11" width="6.44140625" style="300" bestFit="1" customWidth="1"/>
    <col min="12" max="12" width="21.88671875" style="384" customWidth="1"/>
    <col min="13" max="13" width="5.5546875" style="549" hidden="1" customWidth="1"/>
    <col min="14" max="14" width="10.5546875" style="151" hidden="1" customWidth="1"/>
    <col min="15" max="16384" width="9.109375" style="103"/>
  </cols>
  <sheetData>
    <row r="1" spans="1:14" s="525" customFormat="1" ht="15" customHeight="1" x14ac:dyDescent="0.25">
      <c r="A1" s="1" t="s">
        <v>0</v>
      </c>
      <c r="B1" s="524"/>
      <c r="D1" s="526"/>
      <c r="E1" s="527"/>
      <c r="H1" s="528"/>
      <c r="I1" s="529"/>
      <c r="J1" s="530"/>
      <c r="K1" s="531"/>
      <c r="L1" s="532"/>
      <c r="M1" s="533"/>
      <c r="N1" s="533"/>
    </row>
    <row r="2" spans="1:14" s="525" customFormat="1" ht="7.5" customHeight="1" x14ac:dyDescent="0.25">
      <c r="A2" s="1"/>
      <c r="B2" s="534"/>
      <c r="D2" s="526"/>
      <c r="E2" s="527"/>
      <c r="H2" s="528"/>
      <c r="I2" s="529"/>
      <c r="J2" s="530"/>
      <c r="K2" s="531"/>
      <c r="L2" s="532"/>
      <c r="M2" s="535"/>
      <c r="N2" s="536"/>
    </row>
    <row r="3" spans="1:14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4"/>
      <c r="L3" s="545"/>
      <c r="M3" s="536"/>
    </row>
    <row r="4" spans="1:14" x14ac:dyDescent="0.2">
      <c r="C4" s="104"/>
      <c r="L4" s="103"/>
    </row>
    <row r="5" spans="1:14" s="109" customFormat="1" ht="15.6" x14ac:dyDescent="0.25">
      <c r="C5" s="110" t="s">
        <v>1348</v>
      </c>
      <c r="D5" s="110"/>
      <c r="E5" s="111"/>
      <c r="F5" s="550"/>
      <c r="G5" s="551"/>
      <c r="H5" s="548"/>
      <c r="I5" s="106"/>
      <c r="J5" s="107"/>
      <c r="K5" s="300"/>
      <c r="M5" s="151"/>
      <c r="N5" s="151"/>
    </row>
    <row r="6" spans="1:14" s="109" customFormat="1" ht="16.2" thickBot="1" x14ac:dyDescent="0.3">
      <c r="C6" s="110"/>
      <c r="D6" s="335">
        <v>1</v>
      </c>
      <c r="E6" s="335" t="s">
        <v>140</v>
      </c>
      <c r="F6" s="551"/>
      <c r="G6" s="551"/>
      <c r="H6" s="548"/>
      <c r="I6" s="114"/>
      <c r="J6" s="115"/>
      <c r="K6" s="300"/>
      <c r="L6" s="261"/>
      <c r="M6" s="151"/>
      <c r="N6" s="151"/>
    </row>
    <row r="7" spans="1:14" s="157" customFormat="1" ht="18" customHeight="1" thickBot="1" x14ac:dyDescent="0.3">
      <c r="A7" s="118" t="s">
        <v>141</v>
      </c>
      <c r="B7" s="552" t="s">
        <v>3</v>
      </c>
      <c r="C7" s="119" t="s">
        <v>4</v>
      </c>
      <c r="D7" s="120" t="s">
        <v>5</v>
      </c>
      <c r="E7" s="121" t="s">
        <v>6</v>
      </c>
      <c r="F7" s="553" t="s">
        <v>7</v>
      </c>
      <c r="G7" s="36" t="s">
        <v>8</v>
      </c>
      <c r="H7" s="554" t="s">
        <v>9</v>
      </c>
      <c r="I7" s="122" t="s">
        <v>10</v>
      </c>
      <c r="J7" s="123" t="s">
        <v>11</v>
      </c>
      <c r="K7" s="302" t="s">
        <v>12</v>
      </c>
      <c r="L7" s="125" t="s">
        <v>13</v>
      </c>
    </row>
    <row r="8" spans="1:14" ht="15.75" customHeight="1" x14ac:dyDescent="0.2">
      <c r="A8" s="139">
        <v>1</v>
      </c>
      <c r="B8" s="140"/>
      <c r="C8" s="555"/>
      <c r="D8" s="556"/>
      <c r="E8" s="557"/>
      <c r="F8" s="558"/>
      <c r="G8" s="558"/>
      <c r="H8" s="559"/>
      <c r="I8" s="560"/>
      <c r="J8" s="561"/>
      <c r="K8" s="271"/>
      <c r="L8" s="562"/>
    </row>
    <row r="9" spans="1:14" ht="15.75" customHeight="1" x14ac:dyDescent="0.2">
      <c r="A9" s="139">
        <v>2</v>
      </c>
      <c r="B9" s="140"/>
      <c r="C9" s="555" t="s">
        <v>157</v>
      </c>
      <c r="D9" s="556" t="s">
        <v>158</v>
      </c>
      <c r="E9" s="557" t="s">
        <v>159</v>
      </c>
      <c r="F9" s="558" t="s">
        <v>148</v>
      </c>
      <c r="G9" s="558" t="s">
        <v>149</v>
      </c>
      <c r="H9" s="559"/>
      <c r="I9" s="560"/>
      <c r="J9" s="561">
        <v>7.9803240740740746E-4</v>
      </c>
      <c r="K9" s="271" t="str">
        <f>IF(ISBLANK(J9),"",IF(J9&gt;0.000972222222222222,"",IF(J9&lt;=0.000627314814814815,"KSM",IF(J9&lt;=0.000659722222222222,"I A",IF(J9&lt;=0.000729166666666667,"II A",IF(J9&lt;=0.000798611111111111,"III A",IF(J9&lt;=0.00087962962962963,"I JA",IF(J9&lt;=0.000972222222222222,"II  JA"))))))))</f>
        <v>III A</v>
      </c>
      <c r="L9" s="562" t="s">
        <v>160</v>
      </c>
      <c r="M9" s="549" t="s">
        <v>1349</v>
      </c>
      <c r="N9" s="151">
        <v>1</v>
      </c>
    </row>
    <row r="10" spans="1:14" ht="15.75" customHeight="1" x14ac:dyDescent="0.2">
      <c r="A10" s="139">
        <v>3</v>
      </c>
      <c r="B10" s="140"/>
      <c r="C10" s="555" t="s">
        <v>173</v>
      </c>
      <c r="D10" s="556" t="s">
        <v>174</v>
      </c>
      <c r="E10" s="557" t="s">
        <v>175</v>
      </c>
      <c r="F10" s="558" t="s">
        <v>148</v>
      </c>
      <c r="G10" s="558" t="s">
        <v>149</v>
      </c>
      <c r="H10" s="559"/>
      <c r="I10" s="560"/>
      <c r="J10" s="561">
        <v>7.6099537037037054E-4</v>
      </c>
      <c r="K10" s="271" t="str">
        <f>IF(ISBLANK(J10),"",IF(J10&gt;0.000972222222222222,"",IF(J10&lt;=0.000627314814814815,"KSM",IF(J10&lt;=0.000659722222222222,"I A",IF(J10&lt;=0.000729166666666667,"II A",IF(J10&lt;=0.000798611111111111,"III A",IF(J10&lt;=0.00087962962962963,"I JA",IF(J10&lt;=0.000972222222222222,"II  JA"))))))))</f>
        <v>III A</v>
      </c>
      <c r="L10" s="562" t="s">
        <v>160</v>
      </c>
      <c r="M10" s="549" t="s">
        <v>1350</v>
      </c>
      <c r="N10" s="151">
        <v>1</v>
      </c>
    </row>
    <row r="11" spans="1:14" ht="15.75" customHeight="1" x14ac:dyDescent="0.2">
      <c r="A11" s="139">
        <v>4</v>
      </c>
      <c r="B11" s="140"/>
      <c r="C11" s="555" t="s">
        <v>54</v>
      </c>
      <c r="D11" s="556" t="s">
        <v>55</v>
      </c>
      <c r="E11" s="557" t="s">
        <v>56</v>
      </c>
      <c r="F11" s="558" t="s">
        <v>57</v>
      </c>
      <c r="G11" s="558" t="s">
        <v>58</v>
      </c>
      <c r="H11" s="559" t="s">
        <v>59</v>
      </c>
      <c r="I11" s="560"/>
      <c r="J11" s="561">
        <v>8.2048611111111113E-4</v>
      </c>
      <c r="K11" s="271" t="str">
        <f>IF(ISBLANK(J11),"",IF(J11&gt;0.000972222222222222,"",IF(J11&lt;=0.000627314814814815,"KSM",IF(J11&lt;=0.000659722222222222,"I A",IF(J11&lt;=0.000729166666666667,"II A",IF(J11&lt;=0.000798611111111111,"III A",IF(J11&lt;=0.00087962962962963,"I JA",IF(J11&lt;=0.000972222222222222,"II  JA"))))))))</f>
        <v>I JA</v>
      </c>
      <c r="L11" s="562" t="s">
        <v>60</v>
      </c>
      <c r="M11" s="549" t="s">
        <v>1351</v>
      </c>
      <c r="N11" s="151">
        <v>1</v>
      </c>
    </row>
    <row r="12" spans="1:14" ht="15.75" customHeight="1" x14ac:dyDescent="0.2">
      <c r="A12" s="139">
        <v>5</v>
      </c>
      <c r="B12" s="140"/>
      <c r="C12" s="555" t="s">
        <v>1170</v>
      </c>
      <c r="D12" s="556" t="s">
        <v>1171</v>
      </c>
      <c r="E12" s="557" t="s">
        <v>1172</v>
      </c>
      <c r="F12" s="558" t="s">
        <v>17</v>
      </c>
      <c r="G12" s="558" t="s">
        <v>18</v>
      </c>
      <c r="H12" s="559"/>
      <c r="I12" s="560" t="s">
        <v>19</v>
      </c>
      <c r="J12" s="561">
        <v>7.2928240740740733E-4</v>
      </c>
      <c r="K12" s="271" t="str">
        <f>IF(ISBLANK(J12),"",IF(J12&gt;0.000972222222222222,"",IF(J12&lt;=0.000627314814814815,"KSM",IF(J12&lt;=0.000659722222222222,"I A",IF(J12&lt;=0.000729166666666667,"II A",IF(J12&lt;=0.000798611111111111,"III A",IF(J12&lt;=0.00087962962962963,"I JA",IF(J12&lt;=0.000972222222222222,"II  JA"))))))))</f>
        <v>III A</v>
      </c>
      <c r="L12" s="562" t="s">
        <v>20</v>
      </c>
      <c r="M12" s="549" t="s">
        <v>107</v>
      </c>
      <c r="N12" s="151">
        <v>1</v>
      </c>
    </row>
    <row r="13" spans="1:14" ht="15.75" customHeight="1" x14ac:dyDescent="0.2">
      <c r="A13" s="139">
        <v>6</v>
      </c>
      <c r="B13" s="140"/>
      <c r="C13" s="555" t="s">
        <v>1352</v>
      </c>
      <c r="D13" s="556" t="s">
        <v>1353</v>
      </c>
      <c r="E13" s="557" t="s">
        <v>1354</v>
      </c>
      <c r="F13" s="558" t="s">
        <v>17</v>
      </c>
      <c r="G13" s="558" t="s">
        <v>18</v>
      </c>
      <c r="H13" s="559"/>
      <c r="I13" s="560" t="s">
        <v>19</v>
      </c>
      <c r="J13" s="561">
        <v>7.7430555555555553E-4</v>
      </c>
      <c r="K13" s="271" t="str">
        <f>IF(ISBLANK(J13),"",IF(J13&gt;0.000972222222222222,"",IF(J13&lt;=0.000627314814814815,"KSM",IF(J13&lt;=0.000659722222222222,"I A",IF(J13&lt;=0.000729166666666667,"II A",IF(J13&lt;=0.000798611111111111,"III A",IF(J13&lt;=0.00087962962962963,"I JA",IF(J13&lt;=0.000972222222222222,"II  JA"))))))))</f>
        <v>III A</v>
      </c>
      <c r="L13" s="562" t="s">
        <v>20</v>
      </c>
      <c r="M13" s="549" t="s">
        <v>107</v>
      </c>
      <c r="N13" s="151">
        <v>1</v>
      </c>
    </row>
    <row r="14" spans="1:14" s="109" customFormat="1" ht="16.2" thickBot="1" x14ac:dyDescent="0.3">
      <c r="C14" s="110"/>
      <c r="D14" s="335">
        <v>2</v>
      </c>
      <c r="E14" s="335" t="s">
        <v>140</v>
      </c>
      <c r="F14" s="551"/>
      <c r="G14" s="551"/>
      <c r="H14" s="548"/>
      <c r="I14" s="114"/>
      <c r="J14" s="115"/>
      <c r="K14" s="300"/>
      <c r="L14" s="261"/>
      <c r="M14" s="151"/>
      <c r="N14" s="151"/>
    </row>
    <row r="15" spans="1:14" s="157" customFormat="1" ht="18" customHeight="1" thickBot="1" x14ac:dyDescent="0.3">
      <c r="A15" s="118" t="s">
        <v>141</v>
      </c>
      <c r="B15" s="552" t="s">
        <v>3</v>
      </c>
      <c r="C15" s="119" t="s">
        <v>4</v>
      </c>
      <c r="D15" s="120" t="s">
        <v>5</v>
      </c>
      <c r="E15" s="121" t="s">
        <v>6</v>
      </c>
      <c r="F15" s="553" t="s">
        <v>7</v>
      </c>
      <c r="G15" s="36" t="s">
        <v>8</v>
      </c>
      <c r="H15" s="554" t="s">
        <v>9</v>
      </c>
      <c r="I15" s="122" t="s">
        <v>10</v>
      </c>
      <c r="J15" s="123" t="s">
        <v>11</v>
      </c>
      <c r="K15" s="302" t="s">
        <v>12</v>
      </c>
      <c r="L15" s="125" t="s">
        <v>13</v>
      </c>
    </row>
    <row r="16" spans="1:14" ht="15.75" customHeight="1" x14ac:dyDescent="0.2">
      <c r="A16" s="139">
        <v>1</v>
      </c>
      <c r="B16" s="140"/>
      <c r="C16" s="555" t="s">
        <v>59</v>
      </c>
      <c r="D16" s="556" t="s">
        <v>15</v>
      </c>
      <c r="E16" s="557" t="s">
        <v>1126</v>
      </c>
      <c r="F16" s="558" t="s">
        <v>1289</v>
      </c>
      <c r="G16" s="558" t="s">
        <v>18</v>
      </c>
      <c r="H16" s="559"/>
      <c r="I16" s="560"/>
      <c r="J16" s="561">
        <v>7.5636574074074072E-4</v>
      </c>
      <c r="K16" s="271" t="str">
        <f t="shared" ref="K16:K21" si="0">IF(ISBLANK(J16),"",IF(J16&gt;0.000972222222222222,"",IF(J16&lt;=0.000627314814814815,"KSM",IF(J16&lt;=0.000659722222222222,"I A",IF(J16&lt;=0.000729166666666667,"II A",IF(J16&lt;=0.000798611111111111,"III A",IF(J16&lt;=0.00087962962962963,"I JA",IF(J16&lt;=0.000972222222222222,"II  JA"))))))))</f>
        <v>III A</v>
      </c>
      <c r="L16" s="562" t="s">
        <v>20</v>
      </c>
      <c r="M16" s="549" t="s">
        <v>107</v>
      </c>
      <c r="N16" s="151">
        <v>2</v>
      </c>
    </row>
    <row r="17" spans="1:14" ht="15.75" customHeight="1" x14ac:dyDescent="0.2">
      <c r="A17" s="139">
        <v>2</v>
      </c>
      <c r="B17" s="140"/>
      <c r="C17" s="555" t="s">
        <v>1355</v>
      </c>
      <c r="D17" s="556" t="s">
        <v>1356</v>
      </c>
      <c r="E17" s="557" t="s">
        <v>1357</v>
      </c>
      <c r="F17" s="558" t="s">
        <v>379</v>
      </c>
      <c r="G17" s="558" t="s">
        <v>380</v>
      </c>
      <c r="H17" s="559" t="s">
        <v>381</v>
      </c>
      <c r="I17" s="560"/>
      <c r="J17" s="561">
        <v>7.1712962962962963E-4</v>
      </c>
      <c r="K17" s="271" t="str">
        <f t="shared" si="0"/>
        <v>II A</v>
      </c>
      <c r="L17" s="562" t="s">
        <v>382</v>
      </c>
      <c r="M17" s="549" t="s">
        <v>1358</v>
      </c>
      <c r="N17" s="151">
        <v>2</v>
      </c>
    </row>
    <row r="18" spans="1:14" ht="15.75" customHeight="1" x14ac:dyDescent="0.2">
      <c r="A18" s="139">
        <v>3</v>
      </c>
      <c r="B18" s="140"/>
      <c r="C18" s="555" t="s">
        <v>1179</v>
      </c>
      <c r="D18" s="556" t="s">
        <v>1180</v>
      </c>
      <c r="E18" s="557" t="s">
        <v>1181</v>
      </c>
      <c r="F18" s="558" t="s">
        <v>111</v>
      </c>
      <c r="G18" s="558" t="s">
        <v>112</v>
      </c>
      <c r="H18" s="559"/>
      <c r="I18" s="560"/>
      <c r="J18" s="561">
        <v>6.7615740740740744E-4</v>
      </c>
      <c r="K18" s="271" t="str">
        <f t="shared" si="0"/>
        <v>II A</v>
      </c>
      <c r="L18" s="562" t="s">
        <v>875</v>
      </c>
      <c r="M18" s="549" t="s">
        <v>1359</v>
      </c>
      <c r="N18" s="151">
        <v>2</v>
      </c>
    </row>
    <row r="19" spans="1:14" ht="15.75" customHeight="1" x14ac:dyDescent="0.2">
      <c r="A19" s="139">
        <v>5</v>
      </c>
      <c r="B19" s="140"/>
      <c r="C19" s="555" t="s">
        <v>826</v>
      </c>
      <c r="D19" s="556" t="s">
        <v>827</v>
      </c>
      <c r="E19" s="557" t="s">
        <v>828</v>
      </c>
      <c r="F19" s="558" t="s">
        <v>283</v>
      </c>
      <c r="G19" s="558" t="s">
        <v>265</v>
      </c>
      <c r="H19" s="559"/>
      <c r="I19" s="560"/>
      <c r="J19" s="561">
        <v>6.9027777777777783E-4</v>
      </c>
      <c r="K19" s="271" t="str">
        <f t="shared" si="0"/>
        <v>II A</v>
      </c>
      <c r="L19" s="562" t="s">
        <v>758</v>
      </c>
      <c r="M19" s="549" t="s">
        <v>1360</v>
      </c>
      <c r="N19" s="151">
        <v>2</v>
      </c>
    </row>
    <row r="20" spans="1:14" ht="15.75" customHeight="1" x14ac:dyDescent="0.2">
      <c r="A20" s="139">
        <v>5</v>
      </c>
      <c r="B20" s="140"/>
      <c r="C20" s="555" t="s">
        <v>1361</v>
      </c>
      <c r="D20" s="556" t="s">
        <v>819</v>
      </c>
      <c r="E20" s="557" t="s">
        <v>1362</v>
      </c>
      <c r="F20" s="558" t="s">
        <v>1363</v>
      </c>
      <c r="G20" s="558" t="s">
        <v>1364</v>
      </c>
      <c r="H20" s="559"/>
      <c r="I20" s="560" t="s">
        <v>19</v>
      </c>
      <c r="J20" s="561">
        <v>7.0451388888888896E-4</v>
      </c>
      <c r="K20" s="271" t="str">
        <f t="shared" si="0"/>
        <v>II A</v>
      </c>
      <c r="L20" s="562" t="s">
        <v>1365</v>
      </c>
      <c r="M20" s="549" t="s">
        <v>107</v>
      </c>
      <c r="N20" s="151">
        <v>2</v>
      </c>
    </row>
    <row r="21" spans="1:14" ht="15.75" customHeight="1" x14ac:dyDescent="0.2">
      <c r="A21" s="139">
        <v>6</v>
      </c>
      <c r="B21" s="140"/>
      <c r="C21" s="555" t="s">
        <v>694</v>
      </c>
      <c r="D21" s="556" t="s">
        <v>846</v>
      </c>
      <c r="E21" s="557" t="s">
        <v>847</v>
      </c>
      <c r="F21" s="558" t="s">
        <v>148</v>
      </c>
      <c r="G21" s="558" t="s">
        <v>149</v>
      </c>
      <c r="H21" s="559"/>
      <c r="I21" s="560"/>
      <c r="J21" s="561">
        <v>7.2442129629629625E-4</v>
      </c>
      <c r="K21" s="271" t="str">
        <f t="shared" si="0"/>
        <v>II A</v>
      </c>
      <c r="L21" s="562" t="s">
        <v>150</v>
      </c>
      <c r="M21" s="549" t="s">
        <v>1366</v>
      </c>
      <c r="N21" s="151">
        <v>2</v>
      </c>
    </row>
  </sheetData>
  <printOptions horizontalCentered="1"/>
  <pageMargins left="0.39370078740157483" right="0.39370078740157483" top="0.23622047244094491" bottom="0.19685039370078741" header="0.15748031496062992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workbookViewId="0">
      <selection activeCell="D21" sqref="D21"/>
    </sheetView>
  </sheetViews>
  <sheetFormatPr defaultColWidth="9.109375" defaultRowHeight="13.2" x14ac:dyDescent="0.2"/>
  <cols>
    <col min="1" max="1" width="5.6640625" style="103" customWidth="1"/>
    <col min="2" max="2" width="5.33203125" style="103" hidden="1" customWidth="1"/>
    <col min="3" max="3" width="12" style="103" customWidth="1"/>
    <col min="4" max="4" width="13.109375" style="103" bestFit="1" customWidth="1"/>
    <col min="5" max="5" width="9.6640625" style="105" customWidth="1"/>
    <col min="6" max="6" width="9.88671875" style="547" customWidth="1"/>
    <col min="7" max="7" width="12.88671875" style="547" customWidth="1"/>
    <col min="8" max="8" width="9.33203125" style="548" hidden="1" customWidth="1"/>
    <col min="9" max="9" width="5.88671875" style="106" bestFit="1" customWidth="1"/>
    <col min="10" max="10" width="9.109375" style="107"/>
    <col min="11" max="11" width="6.44140625" style="300" bestFit="1" customWidth="1"/>
    <col min="12" max="12" width="21.88671875" style="384" customWidth="1"/>
    <col min="13" max="13" width="5.5546875" style="549" hidden="1" customWidth="1"/>
    <col min="14" max="14" width="10.5546875" style="151" hidden="1" customWidth="1"/>
    <col min="15" max="16384" width="9.109375" style="103"/>
  </cols>
  <sheetData>
    <row r="1" spans="1:14" s="525" customFormat="1" ht="15" customHeight="1" x14ac:dyDescent="0.25">
      <c r="A1" s="1" t="s">
        <v>0</v>
      </c>
      <c r="B1" s="524"/>
      <c r="D1" s="526"/>
      <c r="E1" s="527"/>
      <c r="H1" s="528"/>
      <c r="I1" s="529"/>
      <c r="J1" s="530"/>
      <c r="K1" s="531"/>
      <c r="L1" s="532"/>
      <c r="M1" s="533"/>
      <c r="N1" s="533"/>
    </row>
    <row r="2" spans="1:14" s="525" customFormat="1" ht="7.5" customHeight="1" x14ac:dyDescent="0.25">
      <c r="A2" s="1"/>
      <c r="B2" s="534"/>
      <c r="D2" s="526"/>
      <c r="E2" s="527"/>
      <c r="H2" s="528"/>
      <c r="I2" s="529"/>
      <c r="J2" s="530"/>
      <c r="K2" s="531"/>
      <c r="L2" s="532"/>
      <c r="M2" s="535"/>
      <c r="N2" s="536"/>
    </row>
    <row r="3" spans="1:14" s="546" customFormat="1" ht="15" customHeight="1" x14ac:dyDescent="0.25">
      <c r="A3" s="12" t="s">
        <v>1292</v>
      </c>
      <c r="B3" s="537"/>
      <c r="C3" s="537"/>
      <c r="D3" s="538"/>
      <c r="E3" s="539"/>
      <c r="F3" s="540"/>
      <c r="G3" s="540"/>
      <c r="H3" s="541"/>
      <c r="I3" s="542"/>
      <c r="J3" s="543"/>
      <c r="K3" s="544"/>
      <c r="L3" s="545"/>
      <c r="M3" s="536"/>
    </row>
    <row r="4" spans="1:14" x14ac:dyDescent="0.2">
      <c r="C4" s="104"/>
      <c r="L4" s="103"/>
    </row>
    <row r="5" spans="1:14" s="109" customFormat="1" ht="15.6" x14ac:dyDescent="0.25">
      <c r="C5" s="110" t="s">
        <v>1348</v>
      </c>
      <c r="D5" s="110"/>
      <c r="E5" s="111"/>
      <c r="F5" s="550"/>
      <c r="G5" s="551"/>
      <c r="H5" s="548"/>
      <c r="I5" s="106"/>
      <c r="J5" s="107"/>
      <c r="K5" s="300"/>
      <c r="M5" s="151"/>
      <c r="N5" s="151"/>
    </row>
    <row r="6" spans="1:14" s="109" customFormat="1" ht="16.2" thickBot="1" x14ac:dyDescent="0.3">
      <c r="C6" s="110"/>
      <c r="D6" s="335"/>
      <c r="E6" s="335"/>
      <c r="F6" s="551"/>
      <c r="G6" s="551"/>
      <c r="H6" s="548"/>
      <c r="I6" s="114"/>
      <c r="J6" s="115"/>
      <c r="K6" s="300"/>
      <c r="L6" s="261"/>
      <c r="M6" s="151"/>
      <c r="N6" s="151"/>
    </row>
    <row r="7" spans="1:14" s="157" customFormat="1" ht="18" customHeight="1" thickBot="1" x14ac:dyDescent="0.3">
      <c r="A7" s="118" t="s">
        <v>61</v>
      </c>
      <c r="B7" s="552" t="s">
        <v>3</v>
      </c>
      <c r="C7" s="119" t="s">
        <v>4</v>
      </c>
      <c r="D7" s="120" t="s">
        <v>5</v>
      </c>
      <c r="E7" s="121" t="s">
        <v>6</v>
      </c>
      <c r="F7" s="553" t="s">
        <v>7</v>
      </c>
      <c r="G7" s="36" t="s">
        <v>8</v>
      </c>
      <c r="H7" s="554" t="s">
        <v>9</v>
      </c>
      <c r="I7" s="122" t="s">
        <v>10</v>
      </c>
      <c r="J7" s="123" t="s">
        <v>11</v>
      </c>
      <c r="K7" s="302" t="s">
        <v>12</v>
      </c>
      <c r="L7" s="125" t="s">
        <v>13</v>
      </c>
    </row>
    <row r="8" spans="1:14" ht="15.75" customHeight="1" x14ac:dyDescent="0.2">
      <c r="A8" s="139">
        <v>1</v>
      </c>
      <c r="B8" s="140"/>
      <c r="C8" s="555" t="s">
        <v>1179</v>
      </c>
      <c r="D8" s="556" t="s">
        <v>1180</v>
      </c>
      <c r="E8" s="557" t="s">
        <v>1181</v>
      </c>
      <c r="F8" s="558" t="s">
        <v>111</v>
      </c>
      <c r="G8" s="558" t="s">
        <v>112</v>
      </c>
      <c r="H8" s="559"/>
      <c r="I8" s="560">
        <v>22</v>
      </c>
      <c r="J8" s="561">
        <v>6.7615740740740744E-4</v>
      </c>
      <c r="K8" s="271" t="str">
        <f t="shared" ref="K8:K18" si="0">IF(ISBLANK(J8),"",IF(J8&gt;0.000972222222222222,"",IF(J8&lt;=0.000627314814814815,"KSM",IF(J8&lt;=0.000659722222222222,"I A",IF(J8&lt;=0.000729166666666667,"II A",IF(J8&lt;=0.000798611111111111,"III A",IF(J8&lt;=0.00087962962962963,"I JA",IF(J8&lt;=0.000972222222222222,"II  JA"))))))))</f>
        <v>II A</v>
      </c>
      <c r="L8" s="562" t="s">
        <v>875</v>
      </c>
      <c r="M8" s="549" t="s">
        <v>1359</v>
      </c>
      <c r="N8" s="151">
        <v>2</v>
      </c>
    </row>
    <row r="9" spans="1:14" ht="15.75" customHeight="1" x14ac:dyDescent="0.2">
      <c r="A9" s="139">
        <v>2</v>
      </c>
      <c r="B9" s="140"/>
      <c r="C9" s="555" t="s">
        <v>826</v>
      </c>
      <c r="D9" s="556" t="s">
        <v>827</v>
      </c>
      <c r="E9" s="557" t="s">
        <v>828</v>
      </c>
      <c r="F9" s="558" t="s">
        <v>283</v>
      </c>
      <c r="G9" s="558" t="s">
        <v>265</v>
      </c>
      <c r="H9" s="559"/>
      <c r="I9" s="560">
        <v>18</v>
      </c>
      <c r="J9" s="561">
        <v>6.9027777777777783E-4</v>
      </c>
      <c r="K9" s="271" t="str">
        <f t="shared" si="0"/>
        <v>II A</v>
      </c>
      <c r="L9" s="562" t="s">
        <v>758</v>
      </c>
      <c r="M9" s="549" t="s">
        <v>1360</v>
      </c>
      <c r="N9" s="151">
        <v>2</v>
      </c>
    </row>
    <row r="10" spans="1:14" ht="15.75" customHeight="1" x14ac:dyDescent="0.2">
      <c r="A10" s="139">
        <v>3</v>
      </c>
      <c r="B10" s="140"/>
      <c r="C10" s="555" t="s">
        <v>1361</v>
      </c>
      <c r="D10" s="556" t="s">
        <v>819</v>
      </c>
      <c r="E10" s="557" t="s">
        <v>1362</v>
      </c>
      <c r="F10" s="558" t="s">
        <v>1363</v>
      </c>
      <c r="G10" s="558" t="s">
        <v>1364</v>
      </c>
      <c r="H10" s="559"/>
      <c r="I10" s="560" t="s">
        <v>19</v>
      </c>
      <c r="J10" s="561">
        <v>7.0451388888888896E-4</v>
      </c>
      <c r="K10" s="271" t="str">
        <f t="shared" si="0"/>
        <v>II A</v>
      </c>
      <c r="L10" s="562" t="s">
        <v>1365</v>
      </c>
      <c r="M10" s="549" t="s">
        <v>107</v>
      </c>
      <c r="N10" s="151">
        <v>2</v>
      </c>
    </row>
    <row r="11" spans="1:14" ht="15.75" customHeight="1" x14ac:dyDescent="0.2">
      <c r="A11" s="139">
        <v>4</v>
      </c>
      <c r="B11" s="140"/>
      <c r="C11" s="555" t="s">
        <v>1355</v>
      </c>
      <c r="D11" s="556" t="s">
        <v>1356</v>
      </c>
      <c r="E11" s="557" t="s">
        <v>1357</v>
      </c>
      <c r="F11" s="558" t="s">
        <v>379</v>
      </c>
      <c r="G11" s="558" t="s">
        <v>380</v>
      </c>
      <c r="H11" s="559" t="s">
        <v>381</v>
      </c>
      <c r="I11" s="560">
        <v>15</v>
      </c>
      <c r="J11" s="561">
        <v>7.1712962962962963E-4</v>
      </c>
      <c r="K11" s="271" t="str">
        <f t="shared" si="0"/>
        <v>II A</v>
      </c>
      <c r="L11" s="562" t="s">
        <v>382</v>
      </c>
      <c r="M11" s="549" t="s">
        <v>1358</v>
      </c>
      <c r="N11" s="151">
        <v>2</v>
      </c>
    </row>
    <row r="12" spans="1:14" ht="15.75" customHeight="1" x14ac:dyDescent="0.2">
      <c r="A12" s="139">
        <v>5</v>
      </c>
      <c r="B12" s="140"/>
      <c r="C12" s="555" t="s">
        <v>694</v>
      </c>
      <c r="D12" s="556" t="s">
        <v>846</v>
      </c>
      <c r="E12" s="557" t="s">
        <v>847</v>
      </c>
      <c r="F12" s="558" t="s">
        <v>148</v>
      </c>
      <c r="G12" s="558" t="s">
        <v>149</v>
      </c>
      <c r="H12" s="559"/>
      <c r="I12" s="560">
        <v>13</v>
      </c>
      <c r="J12" s="561">
        <v>7.2442129629629625E-4</v>
      </c>
      <c r="K12" s="271" t="str">
        <f>IF(ISBLANK(J12),"",IF(J12&gt;0.000972222222222222,"",IF(J12&lt;=0.000627314814814815,"KSM",IF(J12&lt;=0.000659722222222222,"I A",IF(J12&lt;=0.000729166666666667,"II A",IF(J12&lt;=0.000798611111111111,"III A",IF(J12&lt;=0.00087962962962963,"I JA",IF(J12&lt;=0.000972222222222222,"II  JA"))))))))</f>
        <v>II A</v>
      </c>
      <c r="L12" s="562" t="s">
        <v>150</v>
      </c>
      <c r="M12" s="549" t="s">
        <v>1366</v>
      </c>
      <c r="N12" s="151">
        <v>2</v>
      </c>
    </row>
    <row r="13" spans="1:14" ht="15.75" customHeight="1" x14ac:dyDescent="0.2">
      <c r="A13" s="139">
        <v>6</v>
      </c>
      <c r="B13" s="140"/>
      <c r="C13" s="555" t="s">
        <v>1170</v>
      </c>
      <c r="D13" s="556" t="s">
        <v>1171</v>
      </c>
      <c r="E13" s="557" t="s">
        <v>1172</v>
      </c>
      <c r="F13" s="558" t="s">
        <v>17</v>
      </c>
      <c r="G13" s="558" t="s">
        <v>18</v>
      </c>
      <c r="H13" s="559"/>
      <c r="I13" s="560" t="s">
        <v>19</v>
      </c>
      <c r="J13" s="561">
        <v>7.2928240740740733E-4</v>
      </c>
      <c r="K13" s="271" t="str">
        <f t="shared" si="0"/>
        <v>III A</v>
      </c>
      <c r="L13" s="562" t="s">
        <v>20</v>
      </c>
      <c r="M13" s="549" t="s">
        <v>107</v>
      </c>
      <c r="N13" s="151">
        <v>1</v>
      </c>
    </row>
    <row r="14" spans="1:14" ht="15.75" customHeight="1" x14ac:dyDescent="0.2">
      <c r="A14" s="139">
        <v>7</v>
      </c>
      <c r="B14" s="140"/>
      <c r="C14" s="555" t="s">
        <v>59</v>
      </c>
      <c r="D14" s="556" t="s">
        <v>15</v>
      </c>
      <c r="E14" s="557" t="s">
        <v>1126</v>
      </c>
      <c r="F14" s="558" t="s">
        <v>38</v>
      </c>
      <c r="G14" s="558" t="s">
        <v>18</v>
      </c>
      <c r="H14" s="559"/>
      <c r="I14" s="560">
        <v>12</v>
      </c>
      <c r="J14" s="561">
        <v>7.5636574074074072E-4</v>
      </c>
      <c r="K14" s="271" t="str">
        <f t="shared" si="0"/>
        <v>III A</v>
      </c>
      <c r="L14" s="562" t="s">
        <v>20</v>
      </c>
      <c r="M14" s="549" t="s">
        <v>107</v>
      </c>
      <c r="N14" s="151">
        <v>2</v>
      </c>
    </row>
    <row r="15" spans="1:14" ht="15.75" customHeight="1" x14ac:dyDescent="0.2">
      <c r="A15" s="139">
        <v>8</v>
      </c>
      <c r="B15" s="140"/>
      <c r="C15" s="555" t="s">
        <v>173</v>
      </c>
      <c r="D15" s="556" t="s">
        <v>174</v>
      </c>
      <c r="E15" s="557" t="s">
        <v>175</v>
      </c>
      <c r="F15" s="558" t="s">
        <v>148</v>
      </c>
      <c r="G15" s="558" t="s">
        <v>149</v>
      </c>
      <c r="H15" s="559"/>
      <c r="I15" s="560">
        <v>11</v>
      </c>
      <c r="J15" s="561">
        <v>7.6099537037037054E-4</v>
      </c>
      <c r="K15" s="271" t="str">
        <f t="shared" si="0"/>
        <v>III A</v>
      </c>
      <c r="L15" s="562" t="s">
        <v>160</v>
      </c>
      <c r="M15" s="549" t="s">
        <v>1350</v>
      </c>
      <c r="N15" s="151">
        <v>1</v>
      </c>
    </row>
    <row r="16" spans="1:14" ht="15.75" customHeight="1" x14ac:dyDescent="0.2">
      <c r="A16" s="139">
        <v>9</v>
      </c>
      <c r="B16" s="140"/>
      <c r="C16" s="555" t="s">
        <v>1352</v>
      </c>
      <c r="D16" s="556" t="s">
        <v>1353</v>
      </c>
      <c r="E16" s="557" t="s">
        <v>1354</v>
      </c>
      <c r="F16" s="558" t="s">
        <v>17</v>
      </c>
      <c r="G16" s="558" t="s">
        <v>18</v>
      </c>
      <c r="H16" s="559"/>
      <c r="I16" s="560" t="s">
        <v>19</v>
      </c>
      <c r="J16" s="561">
        <v>7.7430555555555553E-4</v>
      </c>
      <c r="K16" s="271" t="str">
        <f t="shared" si="0"/>
        <v>III A</v>
      </c>
      <c r="L16" s="562" t="s">
        <v>20</v>
      </c>
      <c r="M16" s="549" t="s">
        <v>107</v>
      </c>
      <c r="N16" s="151">
        <v>1</v>
      </c>
    </row>
    <row r="17" spans="1:14" ht="15.75" customHeight="1" x14ac:dyDescent="0.2">
      <c r="A17" s="139">
        <v>10</v>
      </c>
      <c r="B17" s="140"/>
      <c r="C17" s="555" t="s">
        <v>157</v>
      </c>
      <c r="D17" s="556" t="s">
        <v>158</v>
      </c>
      <c r="E17" s="557" t="s">
        <v>159</v>
      </c>
      <c r="F17" s="558" t="s">
        <v>148</v>
      </c>
      <c r="G17" s="558" t="s">
        <v>149</v>
      </c>
      <c r="H17" s="559"/>
      <c r="I17" s="560">
        <v>10</v>
      </c>
      <c r="J17" s="561">
        <v>7.9803240740740746E-4</v>
      </c>
      <c r="K17" s="271" t="str">
        <f t="shared" si="0"/>
        <v>III A</v>
      </c>
      <c r="L17" s="562" t="s">
        <v>160</v>
      </c>
      <c r="M17" s="549" t="s">
        <v>1349</v>
      </c>
      <c r="N17" s="151">
        <v>1</v>
      </c>
    </row>
    <row r="18" spans="1:14" ht="15.75" customHeight="1" x14ac:dyDescent="0.2">
      <c r="A18" s="139">
        <v>11</v>
      </c>
      <c r="B18" s="140"/>
      <c r="C18" s="555" t="s">
        <v>54</v>
      </c>
      <c r="D18" s="556" t="s">
        <v>55</v>
      </c>
      <c r="E18" s="557" t="s">
        <v>56</v>
      </c>
      <c r="F18" s="558" t="s">
        <v>57</v>
      </c>
      <c r="G18" s="558" t="s">
        <v>58</v>
      </c>
      <c r="H18" s="559" t="s">
        <v>59</v>
      </c>
      <c r="I18" s="560">
        <v>9</v>
      </c>
      <c r="J18" s="561">
        <v>8.2048611111111113E-4</v>
      </c>
      <c r="K18" s="271" t="str">
        <f t="shared" si="0"/>
        <v>I JA</v>
      </c>
      <c r="L18" s="562" t="s">
        <v>60</v>
      </c>
      <c r="M18" s="549" t="s">
        <v>1351</v>
      </c>
      <c r="N18" s="151">
        <v>1</v>
      </c>
    </row>
  </sheetData>
  <printOptions horizontalCentered="1"/>
  <pageMargins left="0.39370078740157483" right="0.39370078740157483" top="0.23622047244094491" bottom="0.19685039370078741" header="0.15748031496062992" footer="0.19685039370078741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"/>
  <sheetViews>
    <sheetView workbookViewId="0">
      <selection activeCell="L20" sqref="L20"/>
    </sheetView>
  </sheetViews>
  <sheetFormatPr defaultColWidth="9.109375" defaultRowHeight="13.2" x14ac:dyDescent="0.25"/>
  <cols>
    <col min="1" max="2" width="5.6640625" style="13" customWidth="1"/>
    <col min="3" max="3" width="11.109375" style="13" customWidth="1"/>
    <col min="4" max="4" width="15.44140625" style="13" bestFit="1" customWidth="1"/>
    <col min="5" max="5" width="8.88671875" style="53" customWidth="1"/>
    <col min="6" max="6" width="16.6640625" style="23" customWidth="1"/>
    <col min="7" max="7" width="12" style="23" customWidth="1"/>
    <col min="8" max="8" width="9.33203125" style="23" hidden="1" customWidth="1"/>
    <col min="9" max="9" width="6.88671875" style="24" customWidth="1"/>
    <col min="10" max="10" width="10.44140625" style="54" customWidth="1"/>
    <col min="11" max="11" width="7.109375" style="25" customWidth="1"/>
    <col min="12" max="12" width="29.109375" style="57" bestFit="1" customWidth="1"/>
    <col min="13" max="14" width="8.88671875" customWidth="1"/>
    <col min="15" max="16384" width="9.109375" style="13"/>
  </cols>
  <sheetData>
    <row r="1" spans="1:15" s="3" customFormat="1" ht="15" customHeight="1" x14ac:dyDescent="0.25">
      <c r="A1" s="1" t="s">
        <v>0</v>
      </c>
      <c r="B1" s="2"/>
      <c r="D1" s="4"/>
      <c r="E1" s="5"/>
      <c r="I1" s="6"/>
      <c r="J1" s="7"/>
      <c r="K1" s="8"/>
      <c r="L1" s="55"/>
    </row>
    <row r="2" spans="1:15" s="3" customFormat="1" ht="7.5" customHeight="1" x14ac:dyDescent="0.25">
      <c r="A2" s="1"/>
      <c r="B2" s="10"/>
      <c r="D2" s="4"/>
      <c r="E2" s="5"/>
      <c r="I2" s="6"/>
      <c r="J2" s="7"/>
      <c r="K2" s="8"/>
      <c r="L2" s="55"/>
      <c r="M2" s="7"/>
      <c r="N2" s="7"/>
      <c r="O2" s="11"/>
    </row>
    <row r="3" spans="1:15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6"/>
      <c r="I3" s="17"/>
      <c r="J3" s="18"/>
      <c r="K3" s="19"/>
      <c r="L3" s="56"/>
      <c r="M3" s="21"/>
    </row>
    <row r="4" spans="1:15" x14ac:dyDescent="0.25">
      <c r="C4" s="14"/>
    </row>
    <row r="5" spans="1:15" s="26" customFormat="1" ht="15.6" x14ac:dyDescent="0.25">
      <c r="C5" s="3" t="s">
        <v>62</v>
      </c>
      <c r="D5" s="3"/>
      <c r="E5" s="5"/>
      <c r="F5" s="27"/>
      <c r="G5" s="28"/>
      <c r="H5" s="28"/>
      <c r="I5" s="24"/>
      <c r="J5" s="29"/>
      <c r="K5" s="58"/>
      <c r="L5" s="57"/>
    </row>
    <row r="6" spans="1:15" s="26" customFormat="1" ht="16.5" customHeight="1" thickBot="1" x14ac:dyDescent="0.3">
      <c r="C6" s="3"/>
      <c r="D6" s="14"/>
      <c r="E6" s="5"/>
      <c r="F6" s="28"/>
      <c r="G6" s="28"/>
      <c r="H6" s="28"/>
      <c r="I6" s="24"/>
      <c r="J6" s="29"/>
      <c r="K6" s="58"/>
      <c r="L6" s="57"/>
    </row>
    <row r="7" spans="1:15" s="41" customFormat="1" ht="18" customHeight="1" thickBot="1" x14ac:dyDescent="0.3">
      <c r="A7" s="30" t="s">
        <v>61</v>
      </c>
      <c r="B7" s="31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7" t="s">
        <v>10</v>
      </c>
      <c r="J7" s="38" t="s">
        <v>11</v>
      </c>
      <c r="K7" s="38" t="s">
        <v>12</v>
      </c>
      <c r="L7" s="59" t="s">
        <v>13</v>
      </c>
    </row>
    <row r="8" spans="1:15" s="52" customFormat="1" ht="18" customHeight="1" x14ac:dyDescent="0.25">
      <c r="A8" s="42">
        <v>1</v>
      </c>
      <c r="B8" s="42">
        <v>10</v>
      </c>
      <c r="C8" s="43" t="s">
        <v>63</v>
      </c>
      <c r="D8" s="44" t="s">
        <v>64</v>
      </c>
      <c r="E8" s="45" t="s">
        <v>65</v>
      </c>
      <c r="F8" s="46" t="s">
        <v>66</v>
      </c>
      <c r="G8" s="46" t="s">
        <v>67</v>
      </c>
      <c r="H8" s="46" t="s">
        <v>68</v>
      </c>
      <c r="I8" s="48" t="s">
        <v>19</v>
      </c>
      <c r="J8" s="60">
        <v>5.5888888888888889E-3</v>
      </c>
      <c r="K8" s="61" t="str">
        <f>IF(ISBLANK(J8),"",IF(J8&gt;0.00590277777777778,"",IF(J8&lt;=0.00454861111111111,"SM",IF(J8&lt;=0.00474537037037037,"KSM",IF(J8&lt;=0.00497685185185185,"I A",IF(J8&lt;=0.00524305555555556,"II A",IF(J8&lt;=0.00555555555555556,"III A",IF(J8&lt;=0.00590277777777778,"I JA"))))))))</f>
        <v>I JA</v>
      </c>
      <c r="L8" s="62" t="s">
        <v>69</v>
      </c>
      <c r="M8" s="63"/>
      <c r="N8" s="63"/>
    </row>
    <row r="9" spans="1:15" s="52" customFormat="1" ht="18" customHeight="1" x14ac:dyDescent="0.25">
      <c r="A9" s="42">
        <v>2</v>
      </c>
      <c r="B9" s="42">
        <v>34</v>
      </c>
      <c r="C9" s="43" t="s">
        <v>70</v>
      </c>
      <c r="D9" s="44" t="s">
        <v>71</v>
      </c>
      <c r="E9" s="45" t="s">
        <v>72</v>
      </c>
      <c r="F9" s="46" t="s">
        <v>31</v>
      </c>
      <c r="G9" s="46" t="s">
        <v>32</v>
      </c>
      <c r="H9" s="46" t="s">
        <v>33</v>
      </c>
      <c r="I9" s="48">
        <v>22</v>
      </c>
      <c r="J9" s="60">
        <v>5.6791666666666666E-3</v>
      </c>
      <c r="K9" s="61" t="str">
        <f>IF(ISBLANK(J9),"",IF(J9&gt;0.00590277777777778,"",IF(J9&lt;=0.00454861111111111,"SM",IF(J9&lt;=0.00474537037037037,"KSM",IF(J9&lt;=0.00497685185185185,"I A",IF(J9&lt;=0.00524305555555556,"II A",IF(J9&lt;=0.00555555555555556,"III A",IF(J9&lt;=0.00590277777777778,"I JA"))))))))</f>
        <v>I JA</v>
      </c>
      <c r="L9" s="62" t="s">
        <v>34</v>
      </c>
      <c r="M9" s="63"/>
      <c r="N9" s="63"/>
    </row>
    <row r="10" spans="1:15" s="52" customFormat="1" ht="18" customHeight="1" x14ac:dyDescent="0.25">
      <c r="A10" s="42">
        <v>3</v>
      </c>
      <c r="B10" s="42">
        <v>75</v>
      </c>
      <c r="C10" s="43" t="s">
        <v>73</v>
      </c>
      <c r="D10" s="44" t="s">
        <v>74</v>
      </c>
      <c r="E10" s="45" t="s">
        <v>75</v>
      </c>
      <c r="F10" s="46" t="s">
        <v>76</v>
      </c>
      <c r="G10" s="46" t="s">
        <v>18</v>
      </c>
      <c r="H10" s="46"/>
      <c r="I10" s="48" t="s">
        <v>19</v>
      </c>
      <c r="J10" s="60">
        <v>5.8935185185185176E-3</v>
      </c>
      <c r="K10" s="61" t="str">
        <f>IF(ISBLANK(J10),"",IF(J10&gt;0.00590277777777778,"",IF(J10&lt;=0.00454861111111111,"SM",IF(J10&lt;=0.00474537037037037,"KSM",IF(J10&lt;=0.00497685185185185,"I A",IF(J10&lt;=0.00524305555555556,"II A",IF(J10&lt;=0.00555555555555556,"III A",IF(J10&lt;=0.00590277777777778,"I JA"))))))))</f>
        <v>I JA</v>
      </c>
      <c r="L10" s="62" t="s">
        <v>77</v>
      </c>
      <c r="M10" s="63"/>
      <c r="N10" s="63"/>
    </row>
    <row r="11" spans="1:15" s="52" customFormat="1" ht="18" customHeight="1" x14ac:dyDescent="0.25">
      <c r="A11" s="42">
        <v>4</v>
      </c>
      <c r="B11" s="42">
        <v>50</v>
      </c>
      <c r="C11" s="43" t="s">
        <v>78</v>
      </c>
      <c r="D11" s="44" t="s">
        <v>79</v>
      </c>
      <c r="E11" s="45" t="s">
        <v>80</v>
      </c>
      <c r="F11" s="46" t="s">
        <v>81</v>
      </c>
      <c r="G11" s="46" t="s">
        <v>82</v>
      </c>
      <c r="H11" s="46" t="s">
        <v>83</v>
      </c>
      <c r="I11" s="48">
        <v>18</v>
      </c>
      <c r="J11" s="60">
        <v>6.0606481481481483E-3</v>
      </c>
      <c r="K11" s="61" t="str">
        <f>IF(ISBLANK(J11),"",IF(J11&gt;0.00590277777777778,"",IF(J11&lt;=0.00454861111111111,"SM",IF(J11&lt;=0.00474537037037037,"KSM",IF(J11&lt;=0.00497685185185185,"I A",IF(J11&lt;=0.00524305555555556,"II A",IF(J11&lt;=0.00555555555555556,"III A",IF(J11&lt;=0.00590277777777778,"I JA"))))))))</f>
        <v/>
      </c>
      <c r="L11" s="62" t="s">
        <v>84</v>
      </c>
      <c r="M11" s="63"/>
      <c r="N11" s="63"/>
    </row>
  </sheetData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"/>
  <sheetViews>
    <sheetView workbookViewId="0">
      <selection activeCell="S16" sqref="S16"/>
    </sheetView>
  </sheetViews>
  <sheetFormatPr defaultColWidth="9.109375" defaultRowHeight="13.2" x14ac:dyDescent="0.25"/>
  <cols>
    <col min="1" max="1" width="5.6640625" style="13" customWidth="1"/>
    <col min="2" max="2" width="5" style="13" customWidth="1"/>
    <col min="3" max="3" width="13.5546875" style="13" customWidth="1"/>
    <col min="4" max="4" width="14.44140625" style="13" customWidth="1"/>
    <col min="5" max="5" width="9.88671875" style="53" customWidth="1"/>
    <col min="6" max="6" width="13.5546875" style="23" customWidth="1"/>
    <col min="7" max="7" width="11.88671875" style="23" customWidth="1"/>
    <col min="8" max="8" width="9.33203125" style="24" hidden="1" customWidth="1"/>
    <col min="9" max="9" width="5.88671875" style="54" bestFit="1" customWidth="1"/>
    <col min="10" max="10" width="9.109375" style="54"/>
    <col min="11" max="11" width="5.33203125" style="25" bestFit="1" customWidth="1"/>
    <col min="12" max="12" width="21.44140625" style="22" customWidth="1"/>
    <col min="13" max="16384" width="9.109375" style="13"/>
  </cols>
  <sheetData>
    <row r="1" spans="1:15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</row>
    <row r="2" spans="1:15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7"/>
      <c r="N2" s="7"/>
      <c r="O2" s="11"/>
    </row>
    <row r="3" spans="1:15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</row>
    <row r="4" spans="1:15" s="22" customFormat="1" ht="12" customHeight="1" x14ac:dyDescent="0.25">
      <c r="A4" s="13"/>
      <c r="B4" s="13"/>
      <c r="C4" s="13"/>
      <c r="D4" s="14"/>
      <c r="E4" s="15"/>
      <c r="F4" s="23"/>
      <c r="G4" s="23"/>
      <c r="H4" s="24"/>
      <c r="I4" s="18"/>
      <c r="J4" s="18"/>
      <c r="K4" s="25"/>
      <c r="L4" s="21"/>
    </row>
    <row r="5" spans="1:15" s="26" customFormat="1" ht="15.6" x14ac:dyDescent="0.25">
      <c r="C5" s="3" t="s">
        <v>2</v>
      </c>
      <c r="D5" s="3"/>
      <c r="E5" s="5"/>
      <c r="F5" s="27"/>
      <c r="G5" s="28"/>
      <c r="H5" s="24"/>
      <c r="I5" s="29"/>
      <c r="J5" s="29"/>
      <c r="K5" s="25"/>
    </row>
    <row r="6" spans="1:15" s="26" customFormat="1" ht="16.2" thickBot="1" x14ac:dyDescent="0.3">
      <c r="C6" s="3"/>
      <c r="D6" s="14"/>
      <c r="E6" s="5"/>
      <c r="F6" s="28"/>
      <c r="G6" s="28"/>
      <c r="H6" s="24"/>
      <c r="I6" s="29"/>
      <c r="J6" s="29"/>
      <c r="K6" s="25"/>
    </row>
    <row r="7" spans="1:15" s="41" customFormat="1" ht="18" customHeight="1" thickBot="1" x14ac:dyDescent="0.3">
      <c r="A7" s="30" t="s">
        <v>61</v>
      </c>
      <c r="B7" s="31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8" t="s">
        <v>10</v>
      </c>
      <c r="J7" s="38" t="s">
        <v>11</v>
      </c>
      <c r="K7" s="39" t="s">
        <v>12</v>
      </c>
      <c r="L7" s="40" t="s">
        <v>13</v>
      </c>
    </row>
    <row r="8" spans="1:15" s="52" customFormat="1" ht="16.5" customHeight="1" x14ac:dyDescent="0.25">
      <c r="A8" s="42">
        <v>1</v>
      </c>
      <c r="B8" s="42">
        <v>5</v>
      </c>
      <c r="C8" s="43" t="s">
        <v>21</v>
      </c>
      <c r="D8" s="44" t="s">
        <v>22</v>
      </c>
      <c r="E8" s="45" t="s">
        <v>23</v>
      </c>
      <c r="F8" s="46" t="s">
        <v>24</v>
      </c>
      <c r="G8" s="46" t="s">
        <v>25</v>
      </c>
      <c r="H8" s="47" t="s">
        <v>26</v>
      </c>
      <c r="I8" s="48">
        <v>22</v>
      </c>
      <c r="J8" s="49">
        <v>4.7001157407407408E-3</v>
      </c>
      <c r="K8" s="50" t="str">
        <f t="shared" ref="K8:K14" si="0">IF(ISBLANK(J8),"",IF(J8&gt;0.00572916666666667,"",IF(J8&lt;=0.00416666666666667,"KSM",IF(J8&lt;=0.00439814814814815,"I A",IF(J8&lt;=0.0046875,"II A",IF(J8&lt;=0.00509259259259259,"III A",IF(J8&lt;=0.00543981481481481,"I JA",IF(J8&lt;=0.00572916666666667,"II JA"))))))))</f>
        <v>III A</v>
      </c>
      <c r="L8" s="51" t="s">
        <v>27</v>
      </c>
    </row>
    <row r="9" spans="1:15" s="52" customFormat="1" ht="16.5" customHeight="1" x14ac:dyDescent="0.25">
      <c r="A9" s="42">
        <v>2</v>
      </c>
      <c r="B9" s="42">
        <v>37</v>
      </c>
      <c r="C9" s="43" t="s">
        <v>28</v>
      </c>
      <c r="D9" s="44" t="s">
        <v>29</v>
      </c>
      <c r="E9" s="45" t="s">
        <v>30</v>
      </c>
      <c r="F9" s="46" t="s">
        <v>31</v>
      </c>
      <c r="G9" s="46" t="s">
        <v>32</v>
      </c>
      <c r="H9" s="47" t="s">
        <v>33</v>
      </c>
      <c r="I9" s="48">
        <v>18</v>
      </c>
      <c r="J9" s="49">
        <v>4.7068287037037035E-3</v>
      </c>
      <c r="K9" s="50" t="str">
        <f t="shared" si="0"/>
        <v>III A</v>
      </c>
      <c r="L9" s="51" t="s">
        <v>34</v>
      </c>
    </row>
    <row r="10" spans="1:15" s="52" customFormat="1" ht="16.5" customHeight="1" x14ac:dyDescent="0.25">
      <c r="A10" s="42">
        <v>3</v>
      </c>
      <c r="B10" s="42">
        <v>51</v>
      </c>
      <c r="C10" s="43" t="s">
        <v>48</v>
      </c>
      <c r="D10" s="44" t="s">
        <v>49</v>
      </c>
      <c r="E10" s="45" t="s">
        <v>50</v>
      </c>
      <c r="F10" s="46" t="s">
        <v>51</v>
      </c>
      <c r="G10" s="46" t="s">
        <v>52</v>
      </c>
      <c r="H10" s="47"/>
      <c r="I10" s="48">
        <v>15</v>
      </c>
      <c r="J10" s="49">
        <v>4.7369212962962964E-3</v>
      </c>
      <c r="K10" s="50" t="str">
        <f t="shared" si="0"/>
        <v>III A</v>
      </c>
      <c r="L10" s="51" t="s">
        <v>53</v>
      </c>
    </row>
    <row r="11" spans="1:15" s="52" customFormat="1" ht="16.5" customHeight="1" x14ac:dyDescent="0.25">
      <c r="A11" s="42">
        <v>4</v>
      </c>
      <c r="B11" s="42">
        <v>74</v>
      </c>
      <c r="C11" s="43" t="s">
        <v>14</v>
      </c>
      <c r="D11" s="44" t="s">
        <v>15</v>
      </c>
      <c r="E11" s="45" t="s">
        <v>16</v>
      </c>
      <c r="F11" s="46" t="s">
        <v>17</v>
      </c>
      <c r="G11" s="46" t="s">
        <v>18</v>
      </c>
      <c r="H11" s="47"/>
      <c r="I11" s="48" t="s">
        <v>19</v>
      </c>
      <c r="J11" s="49">
        <v>4.74212962962963E-3</v>
      </c>
      <c r="K11" s="50" t="str">
        <f t="shared" si="0"/>
        <v>III A</v>
      </c>
      <c r="L11" s="51" t="s">
        <v>20</v>
      </c>
    </row>
    <row r="12" spans="1:15" s="52" customFormat="1" ht="16.5" customHeight="1" x14ac:dyDescent="0.25">
      <c r="A12" s="42">
        <v>5</v>
      </c>
      <c r="B12" s="42">
        <v>78</v>
      </c>
      <c r="C12" s="43" t="s">
        <v>54</v>
      </c>
      <c r="D12" s="44" t="s">
        <v>55</v>
      </c>
      <c r="E12" s="45" t="s">
        <v>56</v>
      </c>
      <c r="F12" s="46" t="s">
        <v>57</v>
      </c>
      <c r="G12" s="46" t="s">
        <v>58</v>
      </c>
      <c r="H12" s="47" t="s">
        <v>59</v>
      </c>
      <c r="I12" s="48">
        <v>13</v>
      </c>
      <c r="J12" s="49">
        <v>5.1306712962962964E-3</v>
      </c>
      <c r="K12" s="50" t="str">
        <f t="shared" si="0"/>
        <v>I JA</v>
      </c>
      <c r="L12" s="51" t="s">
        <v>60</v>
      </c>
    </row>
    <row r="13" spans="1:15" s="52" customFormat="1" ht="16.5" customHeight="1" x14ac:dyDescent="0.25">
      <c r="A13" s="42">
        <v>6</v>
      </c>
      <c r="B13" s="42">
        <v>71</v>
      </c>
      <c r="C13" s="43" t="s">
        <v>35</v>
      </c>
      <c r="D13" s="44" t="s">
        <v>36</v>
      </c>
      <c r="E13" s="45" t="s">
        <v>37</v>
      </c>
      <c r="F13" s="46" t="s">
        <v>38</v>
      </c>
      <c r="G13" s="46" t="s">
        <v>39</v>
      </c>
      <c r="H13" s="47" t="s">
        <v>40</v>
      </c>
      <c r="I13" s="48">
        <v>12</v>
      </c>
      <c r="J13" s="49">
        <v>5.5098379629629629E-3</v>
      </c>
      <c r="K13" s="50" t="str">
        <f t="shared" si="0"/>
        <v>II JA</v>
      </c>
      <c r="L13" s="51" t="s">
        <v>41</v>
      </c>
    </row>
    <row r="14" spans="1:15" s="52" customFormat="1" ht="16.5" customHeight="1" x14ac:dyDescent="0.25">
      <c r="A14" s="42">
        <v>7</v>
      </c>
      <c r="B14" s="42">
        <v>45</v>
      </c>
      <c r="C14" s="43" t="s">
        <v>42</v>
      </c>
      <c r="D14" s="44" t="s">
        <v>43</v>
      </c>
      <c r="E14" s="45" t="s">
        <v>44</v>
      </c>
      <c r="F14" s="46" t="s">
        <v>45</v>
      </c>
      <c r="G14" s="46" t="s">
        <v>46</v>
      </c>
      <c r="H14" s="47"/>
      <c r="I14" s="48">
        <v>11</v>
      </c>
      <c r="J14" s="49">
        <v>5.6803240740740737E-3</v>
      </c>
      <c r="K14" s="50" t="str">
        <f t="shared" si="0"/>
        <v>II JA</v>
      </c>
      <c r="L14" s="51" t="s">
        <v>47</v>
      </c>
    </row>
  </sheetData>
  <sortState ref="A8:O14">
    <sortCondition ref="A8"/>
  </sortState>
  <printOptions horizontalCentered="1"/>
  <pageMargins left="0.23" right="0.22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topLeftCell="A49" zoomScaleNormal="140" workbookViewId="0">
      <selection activeCell="X16" sqref="X16"/>
    </sheetView>
  </sheetViews>
  <sheetFormatPr defaultColWidth="9.109375" defaultRowHeight="13.2" x14ac:dyDescent="0.2"/>
  <cols>
    <col min="1" max="1" width="5.6640625" style="103" customWidth="1"/>
    <col min="2" max="2" width="5.6640625" style="103" hidden="1" customWidth="1"/>
    <col min="3" max="3" width="9.6640625" style="103" customWidth="1"/>
    <col min="4" max="4" width="20" style="103" customWidth="1"/>
    <col min="5" max="5" width="10.33203125" style="105" customWidth="1"/>
    <col min="6" max="6" width="12" style="192" customWidth="1"/>
    <col min="7" max="7" width="9.88671875" style="192" customWidth="1"/>
    <col min="8" max="8" width="11.6640625" style="193" hidden="1" customWidth="1"/>
    <col min="9" max="9" width="5.88671875" style="106" customWidth="1"/>
    <col min="10" max="10" width="8.109375" style="107" customWidth="1"/>
    <col min="11" max="11" width="4.44140625" style="107" customWidth="1"/>
    <col min="12" max="12" width="8.109375" style="107" hidden="1" customWidth="1"/>
    <col min="13" max="13" width="4.33203125" style="107" hidden="1" customWidth="1"/>
    <col min="14" max="14" width="5" style="106" customWidth="1"/>
    <col min="15" max="15" width="23.6640625" style="151" customWidth="1"/>
    <col min="16" max="16" width="5.5546875" style="272" hidden="1" customWidth="1"/>
    <col min="17" max="17" width="5.44140625" style="150" hidden="1" customWidth="1"/>
    <col min="18" max="19" width="2" style="150" hidden="1" customWidth="1"/>
    <col min="20" max="16384" width="9.109375" style="150"/>
  </cols>
  <sheetData>
    <row r="1" spans="1:19" s="110" customFormat="1" ht="15" customHeight="1" x14ac:dyDescent="0.25">
      <c r="A1" s="1" t="s">
        <v>0</v>
      </c>
      <c r="B1" s="1"/>
      <c r="D1" s="260"/>
      <c r="E1" s="113"/>
      <c r="F1" s="170"/>
      <c r="G1" s="170"/>
      <c r="H1" s="173"/>
      <c r="I1" s="261"/>
      <c r="J1" s="262"/>
      <c r="K1" s="262"/>
      <c r="L1" s="262"/>
      <c r="M1" s="262"/>
      <c r="N1" s="263"/>
      <c r="P1" s="264"/>
    </row>
    <row r="2" spans="1:19" s="110" customFormat="1" ht="7.5" customHeight="1" x14ac:dyDescent="0.25">
      <c r="A2" s="1"/>
      <c r="B2" s="178"/>
      <c r="D2" s="260"/>
      <c r="E2" s="113"/>
      <c r="F2" s="170"/>
      <c r="G2" s="170"/>
      <c r="H2" s="173"/>
      <c r="I2" s="261"/>
      <c r="J2" s="262"/>
      <c r="K2" s="262"/>
      <c r="L2" s="262"/>
      <c r="M2" s="262"/>
      <c r="N2" s="263"/>
      <c r="O2" s="261"/>
      <c r="P2" s="264"/>
    </row>
    <row r="3" spans="1:19" s="151" customFormat="1" ht="15" customHeight="1" x14ac:dyDescent="0.25">
      <c r="A3" s="12" t="s">
        <v>1</v>
      </c>
      <c r="B3" s="103"/>
      <c r="C3" s="103"/>
      <c r="D3" s="104"/>
      <c r="E3" s="111"/>
      <c r="F3" s="183"/>
      <c r="G3" s="183"/>
      <c r="H3" s="184"/>
      <c r="I3" s="265"/>
      <c r="J3" s="266"/>
      <c r="K3" s="266"/>
      <c r="L3" s="266"/>
      <c r="M3" s="266"/>
      <c r="N3" s="265"/>
      <c r="P3" s="267"/>
    </row>
    <row r="4" spans="1:19" s="103" customFormat="1" ht="6.75" customHeight="1" x14ac:dyDescent="0.25">
      <c r="C4" s="104"/>
      <c r="E4" s="105"/>
      <c r="F4" s="192"/>
      <c r="G4" s="192"/>
      <c r="H4" s="193"/>
      <c r="I4" s="106"/>
      <c r="J4" s="107"/>
      <c r="K4" s="107"/>
      <c r="L4" s="107"/>
      <c r="M4" s="107"/>
      <c r="N4" s="106"/>
      <c r="P4" s="267"/>
    </row>
    <row r="5" spans="1:19" s="109" customFormat="1" ht="15.6" x14ac:dyDescent="0.25">
      <c r="C5" s="110" t="s">
        <v>538</v>
      </c>
      <c r="D5" s="110"/>
      <c r="E5" s="111"/>
      <c r="F5" s="198"/>
      <c r="G5" s="199"/>
      <c r="H5" s="193"/>
      <c r="I5" s="106"/>
      <c r="J5" s="107"/>
      <c r="K5" s="107"/>
      <c r="L5" s="107"/>
      <c r="M5" s="107"/>
      <c r="N5" s="106"/>
      <c r="P5" s="267"/>
    </row>
    <row r="6" spans="1:19" s="117" customFormat="1" ht="14.25" customHeight="1" thickBot="1" x14ac:dyDescent="0.3">
      <c r="A6" s="109"/>
      <c r="B6" s="109"/>
      <c r="C6" s="112">
        <v>1</v>
      </c>
      <c r="D6" s="112" t="s">
        <v>539</v>
      </c>
      <c r="E6" s="113"/>
      <c r="F6" s="199"/>
      <c r="G6" s="199"/>
      <c r="H6" s="193"/>
      <c r="I6" s="114"/>
      <c r="J6" s="115"/>
      <c r="K6" s="115"/>
      <c r="L6" s="115"/>
      <c r="M6" s="115"/>
      <c r="N6" s="106"/>
      <c r="O6" s="109"/>
      <c r="P6" s="268"/>
    </row>
    <row r="7" spans="1:19" s="127" customFormat="1" ht="15" customHeight="1" thickBot="1" x14ac:dyDescent="0.3">
      <c r="A7" s="118" t="s">
        <v>141</v>
      </c>
      <c r="B7" s="80" t="s">
        <v>3</v>
      </c>
      <c r="C7" s="119" t="s">
        <v>4</v>
      </c>
      <c r="D7" s="120" t="s">
        <v>5</v>
      </c>
      <c r="E7" s="121" t="s">
        <v>6</v>
      </c>
      <c r="F7" s="36" t="s">
        <v>7</v>
      </c>
      <c r="G7" s="36" t="s">
        <v>8</v>
      </c>
      <c r="H7" s="204" t="s">
        <v>9</v>
      </c>
      <c r="I7" s="122" t="s">
        <v>10</v>
      </c>
      <c r="J7" s="123" t="s">
        <v>142</v>
      </c>
      <c r="K7" s="123" t="s">
        <v>143</v>
      </c>
      <c r="L7" s="123" t="s">
        <v>144</v>
      </c>
      <c r="M7" s="123" t="s">
        <v>143</v>
      </c>
      <c r="N7" s="155" t="s">
        <v>12</v>
      </c>
      <c r="O7" s="125" t="s">
        <v>13</v>
      </c>
      <c r="P7" s="269"/>
    </row>
    <row r="8" spans="1:19" ht="15.75" customHeight="1" x14ac:dyDescent="0.2">
      <c r="A8" s="139">
        <v>1</v>
      </c>
      <c r="B8" s="140"/>
      <c r="C8" s="213" t="s">
        <v>540</v>
      </c>
      <c r="D8" s="214" t="s">
        <v>541</v>
      </c>
      <c r="E8" s="215" t="s">
        <v>542</v>
      </c>
      <c r="F8" s="216" t="s">
        <v>137</v>
      </c>
      <c r="G8" s="216" t="s">
        <v>25</v>
      </c>
      <c r="H8" s="217" t="s">
        <v>26</v>
      </c>
      <c r="I8" s="270" t="s">
        <v>19</v>
      </c>
      <c r="J8" s="147">
        <v>16.61</v>
      </c>
      <c r="K8" s="148">
        <v>0</v>
      </c>
      <c r="L8" s="147"/>
      <c r="M8" s="148"/>
      <c r="N8" s="271"/>
      <c r="O8" s="222" t="s">
        <v>272</v>
      </c>
      <c r="P8" s="272" t="s">
        <v>543</v>
      </c>
      <c r="Q8" s="150" t="s">
        <v>544</v>
      </c>
      <c r="R8" s="150">
        <v>1</v>
      </c>
      <c r="S8" s="150">
        <v>1</v>
      </c>
    </row>
    <row r="9" spans="1:19" ht="15.75" customHeight="1" x14ac:dyDescent="0.2">
      <c r="A9" s="139">
        <v>2</v>
      </c>
      <c r="B9" s="140"/>
      <c r="C9" s="213" t="s">
        <v>545</v>
      </c>
      <c r="D9" s="214" t="s">
        <v>546</v>
      </c>
      <c r="E9" s="215" t="s">
        <v>260</v>
      </c>
      <c r="F9" s="216" t="s">
        <v>166</v>
      </c>
      <c r="G9" s="216" t="s">
        <v>167</v>
      </c>
      <c r="H9" s="217" t="s">
        <v>168</v>
      </c>
      <c r="I9" s="270"/>
      <c r="J9" s="147">
        <v>12.12</v>
      </c>
      <c r="K9" s="148">
        <v>0</v>
      </c>
      <c r="L9" s="147"/>
      <c r="M9" s="148"/>
      <c r="N9" s="271" t="str">
        <f>IF(ISBLANK(J9),"",IF(J9&lt;=10.9,"KSM",IF(J9&lt;=11.35,"I A",IF(J9&lt;=12,"II A",IF(J9&lt;=13,"III A",IF(J9&lt;=14,"I JA",IF(J9&lt;=14.8,"II JA",IF(J9&lt;=15.5,"III JA"))))))))</f>
        <v>III A</v>
      </c>
      <c r="O9" s="222" t="s">
        <v>170</v>
      </c>
      <c r="P9" s="272" t="s">
        <v>547</v>
      </c>
      <c r="Q9" s="150" t="s">
        <v>548</v>
      </c>
      <c r="R9" s="150">
        <v>2</v>
      </c>
      <c r="S9" s="150">
        <v>2</v>
      </c>
    </row>
    <row r="10" spans="1:19" ht="15.75" customHeight="1" x14ac:dyDescent="0.2">
      <c r="A10" s="139">
        <v>3</v>
      </c>
      <c r="B10" s="140"/>
      <c r="C10" s="213" t="s">
        <v>549</v>
      </c>
      <c r="D10" s="214" t="s">
        <v>550</v>
      </c>
      <c r="E10" s="215" t="s">
        <v>484</v>
      </c>
      <c r="F10" s="216" t="s">
        <v>379</v>
      </c>
      <c r="G10" s="216" t="s">
        <v>380</v>
      </c>
      <c r="H10" s="217" t="s">
        <v>415</v>
      </c>
      <c r="I10" s="270"/>
      <c r="J10" s="147">
        <v>11.6</v>
      </c>
      <c r="K10" s="148">
        <v>0</v>
      </c>
      <c r="L10" s="147"/>
      <c r="M10" s="148"/>
      <c r="N10" s="271" t="str">
        <f t="shared" ref="N10:N13" si="0">IF(ISBLANK(J10),"",IF(J10&lt;=10.9,"KSM",IF(J10&lt;=11.35,"I A",IF(J10&lt;=12,"II A",IF(J10&lt;=13,"III A",IF(J10&lt;=14,"I JA",IF(J10&lt;=14.8,"II JA",IF(J10&lt;=15.5,"III JA"))))))))</f>
        <v>II A</v>
      </c>
      <c r="O10" s="222" t="s">
        <v>416</v>
      </c>
      <c r="P10" s="272" t="s">
        <v>551</v>
      </c>
      <c r="Q10" s="150" t="s">
        <v>552</v>
      </c>
      <c r="R10" s="150">
        <v>1</v>
      </c>
      <c r="S10" s="150">
        <v>3</v>
      </c>
    </row>
    <row r="11" spans="1:19" ht="15.75" customHeight="1" x14ac:dyDescent="0.2">
      <c r="A11" s="139">
        <v>4</v>
      </c>
      <c r="B11" s="140"/>
      <c r="C11" s="213" t="s">
        <v>553</v>
      </c>
      <c r="D11" s="214" t="s">
        <v>554</v>
      </c>
      <c r="E11" s="215" t="s">
        <v>180</v>
      </c>
      <c r="F11" s="216" t="s">
        <v>24</v>
      </c>
      <c r="G11" s="216" t="s">
        <v>25</v>
      </c>
      <c r="H11" s="217" t="s">
        <v>26</v>
      </c>
      <c r="I11" s="270"/>
      <c r="J11" s="147">
        <v>12.07</v>
      </c>
      <c r="K11" s="148">
        <v>0</v>
      </c>
      <c r="L11" s="147"/>
      <c r="M11" s="148"/>
      <c r="N11" s="271" t="str">
        <f t="shared" si="0"/>
        <v>III A</v>
      </c>
      <c r="O11" s="222" t="s">
        <v>313</v>
      </c>
      <c r="P11" s="272" t="s">
        <v>555</v>
      </c>
      <c r="Q11" s="150" t="s">
        <v>556</v>
      </c>
      <c r="R11" s="150">
        <v>1</v>
      </c>
      <c r="S11" s="150">
        <v>4</v>
      </c>
    </row>
    <row r="12" spans="1:19" ht="15.75" customHeight="1" x14ac:dyDescent="0.2">
      <c r="A12" s="139">
        <v>5</v>
      </c>
      <c r="B12" s="140"/>
      <c r="C12" s="213" t="s">
        <v>59</v>
      </c>
      <c r="D12" s="214" t="s">
        <v>557</v>
      </c>
      <c r="E12" s="215" t="s">
        <v>558</v>
      </c>
      <c r="F12" s="216" t="s">
        <v>289</v>
      </c>
      <c r="G12" s="216" t="s">
        <v>112</v>
      </c>
      <c r="H12" s="217"/>
      <c r="I12" s="270"/>
      <c r="J12" s="147">
        <v>12.36</v>
      </c>
      <c r="K12" s="148">
        <v>0</v>
      </c>
      <c r="L12" s="147"/>
      <c r="M12" s="148"/>
      <c r="N12" s="271" t="str">
        <f t="shared" si="0"/>
        <v>III A</v>
      </c>
      <c r="O12" s="222" t="s">
        <v>559</v>
      </c>
      <c r="P12" s="272" t="s">
        <v>410</v>
      </c>
      <c r="Q12" s="150" t="s">
        <v>560</v>
      </c>
      <c r="R12" s="150">
        <v>1</v>
      </c>
      <c r="S12" s="150">
        <v>5</v>
      </c>
    </row>
    <row r="13" spans="1:19" ht="15.75" customHeight="1" x14ac:dyDescent="0.2">
      <c r="A13" s="139">
        <v>6</v>
      </c>
      <c r="B13" s="140"/>
      <c r="C13" s="213" t="s">
        <v>561</v>
      </c>
      <c r="D13" s="214" t="s">
        <v>562</v>
      </c>
      <c r="E13" s="215" t="s">
        <v>563</v>
      </c>
      <c r="F13" s="216" t="s">
        <v>148</v>
      </c>
      <c r="G13" s="216" t="s">
        <v>149</v>
      </c>
      <c r="H13" s="217" t="s">
        <v>564</v>
      </c>
      <c r="I13" s="270"/>
      <c r="J13" s="147">
        <v>12.71</v>
      </c>
      <c r="K13" s="148">
        <v>0</v>
      </c>
      <c r="L13" s="147"/>
      <c r="M13" s="148"/>
      <c r="N13" s="271" t="str">
        <f t="shared" si="0"/>
        <v>III A</v>
      </c>
      <c r="O13" s="222" t="s">
        <v>565</v>
      </c>
      <c r="P13" s="272" t="s">
        <v>566</v>
      </c>
      <c r="Q13" s="150" t="s">
        <v>567</v>
      </c>
      <c r="R13" s="150">
        <v>1</v>
      </c>
      <c r="S13" s="150">
        <v>6</v>
      </c>
    </row>
    <row r="14" spans="1:19" s="109" customFormat="1" ht="7.5" customHeight="1" x14ac:dyDescent="0.25">
      <c r="C14" s="110"/>
      <c r="D14" s="110"/>
      <c r="E14" s="111"/>
      <c r="F14" s="198"/>
      <c r="G14" s="199"/>
      <c r="H14" s="193"/>
      <c r="I14" s="106"/>
      <c r="J14" s="107"/>
      <c r="K14" s="107"/>
      <c r="L14" s="107"/>
      <c r="M14" s="107"/>
      <c r="N14" s="106"/>
      <c r="P14" s="267"/>
    </row>
    <row r="15" spans="1:19" s="117" customFormat="1" ht="14.25" customHeight="1" thickBot="1" x14ac:dyDescent="0.3">
      <c r="A15" s="109"/>
      <c r="B15" s="109"/>
      <c r="C15" s="112">
        <v>2</v>
      </c>
      <c r="D15" s="112" t="s">
        <v>539</v>
      </c>
      <c r="E15" s="113"/>
      <c r="F15" s="199"/>
      <c r="G15" s="199"/>
      <c r="H15" s="193"/>
      <c r="I15" s="114"/>
      <c r="J15" s="115"/>
      <c r="K15" s="115"/>
      <c r="L15" s="115"/>
      <c r="M15" s="115"/>
      <c r="N15" s="106"/>
      <c r="O15" s="109"/>
      <c r="P15" s="268"/>
    </row>
    <row r="16" spans="1:19" s="127" customFormat="1" ht="15" customHeight="1" thickBot="1" x14ac:dyDescent="0.3">
      <c r="A16" s="118" t="s">
        <v>141</v>
      </c>
      <c r="B16" s="80" t="s">
        <v>3</v>
      </c>
      <c r="C16" s="119" t="s">
        <v>4</v>
      </c>
      <c r="D16" s="120" t="s">
        <v>5</v>
      </c>
      <c r="E16" s="121" t="s">
        <v>6</v>
      </c>
      <c r="F16" s="36" t="s">
        <v>7</v>
      </c>
      <c r="G16" s="36" t="s">
        <v>8</v>
      </c>
      <c r="H16" s="204" t="s">
        <v>9</v>
      </c>
      <c r="I16" s="122" t="s">
        <v>10</v>
      </c>
      <c r="J16" s="123" t="s">
        <v>142</v>
      </c>
      <c r="K16" s="123" t="s">
        <v>143</v>
      </c>
      <c r="L16" s="123" t="s">
        <v>144</v>
      </c>
      <c r="M16" s="123" t="s">
        <v>143</v>
      </c>
      <c r="N16" s="155" t="s">
        <v>12</v>
      </c>
      <c r="O16" s="125" t="s">
        <v>13</v>
      </c>
      <c r="P16" s="269"/>
    </row>
    <row r="17" spans="1:19" ht="15.75" customHeight="1" x14ac:dyDescent="0.2">
      <c r="A17" s="139">
        <v>1</v>
      </c>
      <c r="B17" s="140"/>
      <c r="C17" s="213" t="s">
        <v>568</v>
      </c>
      <c r="D17" s="214" t="s">
        <v>569</v>
      </c>
      <c r="E17" s="215" t="s">
        <v>570</v>
      </c>
      <c r="F17" s="216" t="s">
        <v>31</v>
      </c>
      <c r="G17" s="216" t="s">
        <v>32</v>
      </c>
      <c r="H17" s="217" t="s">
        <v>33</v>
      </c>
      <c r="I17" s="270"/>
      <c r="J17" s="147">
        <v>13.72</v>
      </c>
      <c r="K17" s="148">
        <v>0</v>
      </c>
      <c r="L17" s="147"/>
      <c r="M17" s="148"/>
      <c r="N17" s="271" t="str">
        <f t="shared" ref="N17:N22" si="1">IF(ISBLANK(J17),"",IF(J17&lt;=10.9,"KSM",IF(J17&lt;=11.35,"I A",IF(J17&lt;=12,"II A",IF(J17&lt;=13,"III A",IF(J17&lt;=14,"I JA",IF(J17&lt;=14.8,"II JA",IF(J17&lt;=15.5,"III JA"))))))))</f>
        <v>I JA</v>
      </c>
      <c r="O17" s="222" t="s">
        <v>307</v>
      </c>
      <c r="P17" s="272" t="s">
        <v>571</v>
      </c>
      <c r="Q17" s="150" t="s">
        <v>107</v>
      </c>
      <c r="R17" s="150">
        <v>2</v>
      </c>
      <c r="S17" s="150">
        <v>1</v>
      </c>
    </row>
    <row r="18" spans="1:19" ht="15.75" customHeight="1" x14ac:dyDescent="0.2">
      <c r="A18" s="139">
        <v>2</v>
      </c>
      <c r="B18" s="140"/>
      <c r="C18" s="213" t="s">
        <v>572</v>
      </c>
      <c r="D18" s="214" t="s">
        <v>573</v>
      </c>
      <c r="E18" s="215" t="s">
        <v>574</v>
      </c>
      <c r="F18" s="216" t="s">
        <v>137</v>
      </c>
      <c r="G18" s="216" t="s">
        <v>25</v>
      </c>
      <c r="H18" s="217" t="s">
        <v>26</v>
      </c>
      <c r="I18" s="270" t="s">
        <v>19</v>
      </c>
      <c r="J18" s="147">
        <v>12.55</v>
      </c>
      <c r="K18" s="148">
        <v>0</v>
      </c>
      <c r="L18" s="147"/>
      <c r="M18" s="148"/>
      <c r="N18" s="271" t="str">
        <f t="shared" si="1"/>
        <v>III A</v>
      </c>
      <c r="O18" s="222" t="s">
        <v>272</v>
      </c>
      <c r="P18" s="272" t="s">
        <v>547</v>
      </c>
      <c r="Q18" s="150" t="s">
        <v>575</v>
      </c>
      <c r="R18" s="150">
        <v>1</v>
      </c>
      <c r="S18" s="150">
        <v>2</v>
      </c>
    </row>
    <row r="19" spans="1:19" ht="15.75" customHeight="1" x14ac:dyDescent="0.2">
      <c r="A19" s="139">
        <v>3</v>
      </c>
      <c r="B19" s="140"/>
      <c r="C19" s="213" t="s">
        <v>48</v>
      </c>
      <c r="D19" s="214" t="s">
        <v>576</v>
      </c>
      <c r="E19" s="215" t="s">
        <v>378</v>
      </c>
      <c r="F19" s="216" t="s">
        <v>297</v>
      </c>
      <c r="G19" s="216" t="s">
        <v>298</v>
      </c>
      <c r="H19" s="217"/>
      <c r="I19" s="270"/>
      <c r="J19" s="147">
        <v>11.79</v>
      </c>
      <c r="K19" s="148">
        <v>0</v>
      </c>
      <c r="L19" s="147"/>
      <c r="M19" s="148"/>
      <c r="N19" s="271" t="str">
        <f t="shared" si="1"/>
        <v>II A</v>
      </c>
      <c r="O19" s="222" t="s">
        <v>299</v>
      </c>
      <c r="P19" s="272" t="s">
        <v>107</v>
      </c>
      <c r="Q19" s="150" t="s">
        <v>577</v>
      </c>
      <c r="R19" s="150">
        <v>2</v>
      </c>
      <c r="S19" s="150">
        <v>3</v>
      </c>
    </row>
    <row r="20" spans="1:19" ht="15.75" customHeight="1" x14ac:dyDescent="0.2">
      <c r="A20" s="139">
        <v>4</v>
      </c>
      <c r="B20" s="140"/>
      <c r="C20" s="213"/>
      <c r="D20" s="214"/>
      <c r="E20" s="215"/>
      <c r="F20" s="216"/>
      <c r="G20" s="216"/>
      <c r="H20" s="217"/>
      <c r="I20" s="270"/>
      <c r="J20" s="147"/>
      <c r="K20" s="148"/>
      <c r="L20" s="147"/>
      <c r="M20" s="148"/>
      <c r="N20" s="271"/>
      <c r="O20" s="222"/>
      <c r="P20" s="272" t="s">
        <v>107</v>
      </c>
      <c r="Q20" s="150" t="s">
        <v>578</v>
      </c>
      <c r="R20" s="150">
        <v>2</v>
      </c>
      <c r="S20" s="150">
        <v>4</v>
      </c>
    </row>
    <row r="21" spans="1:19" ht="15.75" customHeight="1" x14ac:dyDescent="0.2">
      <c r="A21" s="139">
        <v>5</v>
      </c>
      <c r="B21" s="140"/>
      <c r="C21" s="213" t="s">
        <v>579</v>
      </c>
      <c r="D21" s="214" t="s">
        <v>580</v>
      </c>
      <c r="E21" s="215" t="s">
        <v>581</v>
      </c>
      <c r="F21" s="216" t="s">
        <v>289</v>
      </c>
      <c r="G21" s="216" t="s">
        <v>112</v>
      </c>
      <c r="H21" s="217"/>
      <c r="I21" s="270"/>
      <c r="J21" s="147">
        <v>12.41</v>
      </c>
      <c r="K21" s="148">
        <v>0</v>
      </c>
      <c r="L21" s="147"/>
      <c r="M21" s="148"/>
      <c r="N21" s="271" t="str">
        <f t="shared" si="1"/>
        <v>III A</v>
      </c>
      <c r="O21" s="222" t="s">
        <v>186</v>
      </c>
      <c r="P21" s="272" t="s">
        <v>582</v>
      </c>
      <c r="Q21" s="150" t="s">
        <v>107</v>
      </c>
      <c r="R21" s="150">
        <v>3</v>
      </c>
      <c r="S21" s="150">
        <v>5</v>
      </c>
    </row>
    <row r="22" spans="1:19" ht="15.75" customHeight="1" x14ac:dyDescent="0.2">
      <c r="A22" s="139">
        <v>6</v>
      </c>
      <c r="B22" s="140"/>
      <c r="C22" s="213" t="s">
        <v>54</v>
      </c>
      <c r="D22" s="214" t="s">
        <v>583</v>
      </c>
      <c r="E22" s="215" t="s">
        <v>584</v>
      </c>
      <c r="F22" s="216" t="s">
        <v>137</v>
      </c>
      <c r="G22" s="216" t="s">
        <v>25</v>
      </c>
      <c r="H22" s="217" t="s">
        <v>26</v>
      </c>
      <c r="I22" s="270" t="s">
        <v>19</v>
      </c>
      <c r="J22" s="147">
        <v>12.98</v>
      </c>
      <c r="K22" s="148">
        <v>0</v>
      </c>
      <c r="L22" s="147"/>
      <c r="M22" s="148"/>
      <c r="N22" s="271" t="str">
        <f t="shared" si="1"/>
        <v>III A</v>
      </c>
      <c r="O22" s="222" t="s">
        <v>313</v>
      </c>
      <c r="P22" s="272" t="s">
        <v>566</v>
      </c>
      <c r="Q22" s="150" t="s">
        <v>107</v>
      </c>
      <c r="R22" s="150">
        <v>2</v>
      </c>
      <c r="S22" s="150">
        <v>6</v>
      </c>
    </row>
    <row r="23" spans="1:19" s="109" customFormat="1" ht="6" customHeight="1" x14ac:dyDescent="0.25">
      <c r="C23" s="110"/>
      <c r="D23" s="110"/>
      <c r="E23" s="111"/>
      <c r="F23" s="198"/>
      <c r="G23" s="199"/>
      <c r="H23" s="193"/>
      <c r="I23" s="106"/>
      <c r="J23" s="107"/>
      <c r="K23" s="107"/>
      <c r="L23" s="107"/>
      <c r="M23" s="107"/>
      <c r="N23" s="106"/>
      <c r="P23" s="267"/>
    </row>
    <row r="24" spans="1:19" s="117" customFormat="1" ht="14.25" customHeight="1" thickBot="1" x14ac:dyDescent="0.3">
      <c r="A24" s="109"/>
      <c r="B24" s="109"/>
      <c r="C24" s="112">
        <v>3</v>
      </c>
      <c r="D24" s="112" t="s">
        <v>539</v>
      </c>
      <c r="E24" s="113"/>
      <c r="F24" s="199"/>
      <c r="G24" s="199"/>
      <c r="H24" s="193"/>
      <c r="I24" s="114"/>
      <c r="J24" s="115"/>
      <c r="K24" s="115"/>
      <c r="L24" s="115"/>
      <c r="M24" s="115"/>
      <c r="N24" s="106"/>
      <c r="O24" s="109"/>
      <c r="P24" s="268"/>
    </row>
    <row r="25" spans="1:19" s="127" customFormat="1" ht="15" customHeight="1" thickBot="1" x14ac:dyDescent="0.3">
      <c r="A25" s="118" t="s">
        <v>141</v>
      </c>
      <c r="B25" s="80" t="s">
        <v>3</v>
      </c>
      <c r="C25" s="119" t="s">
        <v>4</v>
      </c>
      <c r="D25" s="120" t="s">
        <v>5</v>
      </c>
      <c r="E25" s="121" t="s">
        <v>6</v>
      </c>
      <c r="F25" s="36" t="s">
        <v>7</v>
      </c>
      <c r="G25" s="36" t="s">
        <v>8</v>
      </c>
      <c r="H25" s="204" t="s">
        <v>9</v>
      </c>
      <c r="I25" s="122" t="s">
        <v>10</v>
      </c>
      <c r="J25" s="123" t="s">
        <v>142</v>
      </c>
      <c r="K25" s="123" t="s">
        <v>143</v>
      </c>
      <c r="L25" s="123" t="s">
        <v>144</v>
      </c>
      <c r="M25" s="123" t="s">
        <v>143</v>
      </c>
      <c r="N25" s="155" t="s">
        <v>12</v>
      </c>
      <c r="O25" s="125" t="s">
        <v>13</v>
      </c>
      <c r="P25" s="269"/>
    </row>
    <row r="26" spans="1:19" ht="15.75" customHeight="1" x14ac:dyDescent="0.2">
      <c r="A26" s="139">
        <v>1</v>
      </c>
      <c r="B26" s="140"/>
      <c r="C26" s="213" t="s">
        <v>585</v>
      </c>
      <c r="D26" s="214" t="s">
        <v>586</v>
      </c>
      <c r="E26" s="215" t="s">
        <v>587</v>
      </c>
      <c r="F26" s="216" t="s">
        <v>24</v>
      </c>
      <c r="G26" s="216" t="s">
        <v>25</v>
      </c>
      <c r="H26" s="217" t="s">
        <v>26</v>
      </c>
      <c r="I26" s="270"/>
      <c r="J26" s="147">
        <v>13.07</v>
      </c>
      <c r="K26" s="148">
        <v>1.2</v>
      </c>
      <c r="L26" s="147"/>
      <c r="M26" s="148"/>
      <c r="N26" s="271" t="str">
        <f t="shared" ref="N26:N31" si="2">IF(ISBLANK(J26),"",IF(J26&lt;=10.9,"KSM",IF(J26&lt;=11.35,"I A",IF(J26&lt;=12,"II A",IF(J26&lt;=13,"III A",IF(J26&lt;=14,"I JA",IF(J26&lt;=14.8,"II JA",IF(J26&lt;=15.5,"III JA"))))))))</f>
        <v>I JA</v>
      </c>
      <c r="O26" s="222" t="s">
        <v>272</v>
      </c>
      <c r="P26" s="272" t="s">
        <v>588</v>
      </c>
      <c r="Q26" s="150" t="s">
        <v>293</v>
      </c>
      <c r="R26" s="150">
        <v>3</v>
      </c>
      <c r="S26" s="150">
        <v>1</v>
      </c>
    </row>
    <row r="27" spans="1:19" ht="15.75" customHeight="1" x14ac:dyDescent="0.2">
      <c r="A27" s="139">
        <v>2</v>
      </c>
      <c r="B27" s="140"/>
      <c r="C27" s="213" t="s">
        <v>163</v>
      </c>
      <c r="D27" s="214" t="s">
        <v>589</v>
      </c>
      <c r="E27" s="215" t="s">
        <v>590</v>
      </c>
      <c r="F27" s="216" t="s">
        <v>289</v>
      </c>
      <c r="G27" s="216" t="s">
        <v>112</v>
      </c>
      <c r="H27" s="217"/>
      <c r="I27" s="270"/>
      <c r="J27" s="147">
        <v>12</v>
      </c>
      <c r="K27" s="148">
        <v>1.2</v>
      </c>
      <c r="L27" s="147"/>
      <c r="M27" s="148"/>
      <c r="N27" s="271" t="str">
        <f t="shared" si="2"/>
        <v>II A</v>
      </c>
      <c r="O27" s="222" t="s">
        <v>559</v>
      </c>
      <c r="P27" s="272" t="s">
        <v>591</v>
      </c>
      <c r="Q27" s="150" t="s">
        <v>446</v>
      </c>
      <c r="R27" s="150">
        <v>3</v>
      </c>
      <c r="S27" s="150">
        <v>2</v>
      </c>
    </row>
    <row r="28" spans="1:19" ht="15.75" customHeight="1" x14ac:dyDescent="0.2">
      <c r="A28" s="139">
        <v>3</v>
      </c>
      <c r="B28" s="140"/>
      <c r="C28" s="213" t="s">
        <v>592</v>
      </c>
      <c r="D28" s="214" t="s">
        <v>593</v>
      </c>
      <c r="E28" s="215" t="s">
        <v>594</v>
      </c>
      <c r="F28" s="216" t="s">
        <v>38</v>
      </c>
      <c r="G28" s="216" t="s">
        <v>39</v>
      </c>
      <c r="H28" s="217" t="s">
        <v>595</v>
      </c>
      <c r="I28" s="270"/>
      <c r="J28" s="147">
        <v>11.47</v>
      </c>
      <c r="K28" s="148">
        <v>1.2</v>
      </c>
      <c r="L28" s="147"/>
      <c r="M28" s="148"/>
      <c r="N28" s="271" t="str">
        <f t="shared" si="2"/>
        <v>II A</v>
      </c>
      <c r="O28" s="222" t="s">
        <v>444</v>
      </c>
      <c r="P28" s="272" t="s">
        <v>596</v>
      </c>
      <c r="Q28" s="150" t="s">
        <v>597</v>
      </c>
      <c r="R28" s="150">
        <v>3</v>
      </c>
      <c r="S28" s="150">
        <v>3</v>
      </c>
    </row>
    <row r="29" spans="1:19" ht="15.75" customHeight="1" x14ac:dyDescent="0.2">
      <c r="A29" s="139">
        <v>4</v>
      </c>
      <c r="B29" s="140"/>
      <c r="C29" s="213" t="s">
        <v>598</v>
      </c>
      <c r="D29" s="214" t="s">
        <v>599</v>
      </c>
      <c r="E29" s="215" t="s">
        <v>600</v>
      </c>
      <c r="F29" s="216" t="s">
        <v>148</v>
      </c>
      <c r="G29" s="216" t="s">
        <v>149</v>
      </c>
      <c r="H29" s="217" t="s">
        <v>228</v>
      </c>
      <c r="I29" s="270"/>
      <c r="J29" s="147" t="s">
        <v>271</v>
      </c>
      <c r="K29" s="148"/>
      <c r="L29" s="147"/>
      <c r="M29" s="148"/>
      <c r="N29" s="271"/>
      <c r="O29" s="222" t="s">
        <v>601</v>
      </c>
      <c r="P29" s="272" t="s">
        <v>555</v>
      </c>
      <c r="Q29" s="150" t="s">
        <v>602</v>
      </c>
      <c r="R29" s="150">
        <v>3</v>
      </c>
      <c r="S29" s="150">
        <v>4</v>
      </c>
    </row>
    <row r="30" spans="1:19" ht="15.75" customHeight="1" x14ac:dyDescent="0.2">
      <c r="A30" s="139">
        <v>5</v>
      </c>
      <c r="B30" s="140"/>
      <c r="C30" s="213" t="s">
        <v>603</v>
      </c>
      <c r="D30" s="214" t="s">
        <v>604</v>
      </c>
      <c r="E30" s="215" t="s">
        <v>605</v>
      </c>
      <c r="F30" s="216" t="s">
        <v>606</v>
      </c>
      <c r="G30" s="216" t="s">
        <v>607</v>
      </c>
      <c r="H30" s="217"/>
      <c r="I30" s="270"/>
      <c r="J30" s="147">
        <v>11.86</v>
      </c>
      <c r="K30" s="148">
        <v>1.2</v>
      </c>
      <c r="L30" s="147"/>
      <c r="M30" s="148"/>
      <c r="N30" s="271" t="str">
        <f t="shared" si="2"/>
        <v>II A</v>
      </c>
      <c r="O30" s="222" t="s">
        <v>608</v>
      </c>
      <c r="P30" s="272" t="s">
        <v>609</v>
      </c>
      <c r="Q30" s="150" t="s">
        <v>610</v>
      </c>
      <c r="R30" s="150">
        <v>2</v>
      </c>
      <c r="S30" s="150">
        <v>5</v>
      </c>
    </row>
    <row r="31" spans="1:19" ht="15.75" customHeight="1" x14ac:dyDescent="0.2">
      <c r="A31" s="139">
        <v>6</v>
      </c>
      <c r="B31" s="140"/>
      <c r="C31" s="213" t="s">
        <v>14</v>
      </c>
      <c r="D31" s="214" t="s">
        <v>611</v>
      </c>
      <c r="E31" s="215" t="s">
        <v>612</v>
      </c>
      <c r="F31" s="216" t="s">
        <v>137</v>
      </c>
      <c r="G31" s="216" t="s">
        <v>25</v>
      </c>
      <c r="H31" s="217" t="s">
        <v>26</v>
      </c>
      <c r="I31" s="270" t="s">
        <v>19</v>
      </c>
      <c r="J31" s="147">
        <v>12.77</v>
      </c>
      <c r="K31" s="148">
        <v>1.2</v>
      </c>
      <c r="L31" s="147"/>
      <c r="M31" s="148"/>
      <c r="N31" s="271" t="str">
        <f t="shared" si="2"/>
        <v>III A</v>
      </c>
      <c r="O31" s="222" t="s">
        <v>272</v>
      </c>
      <c r="P31" s="272" t="s">
        <v>613</v>
      </c>
      <c r="Q31" s="150" t="s">
        <v>293</v>
      </c>
      <c r="R31" s="150">
        <v>3</v>
      </c>
      <c r="S31" s="150">
        <v>6</v>
      </c>
    </row>
    <row r="32" spans="1:19" s="109" customFormat="1" ht="4.5" customHeight="1" x14ac:dyDescent="0.25">
      <c r="C32" s="110"/>
      <c r="D32" s="110"/>
      <c r="E32" s="111"/>
      <c r="F32" s="198"/>
      <c r="G32" s="199"/>
      <c r="H32" s="193"/>
      <c r="I32" s="106"/>
      <c r="J32" s="107"/>
      <c r="K32" s="107"/>
      <c r="L32" s="107"/>
      <c r="M32" s="107"/>
      <c r="N32" s="106"/>
      <c r="P32" s="267"/>
    </row>
    <row r="33" spans="1:19" s="117" customFormat="1" ht="14.25" customHeight="1" thickBot="1" x14ac:dyDescent="0.3">
      <c r="A33" s="109"/>
      <c r="B33" s="109"/>
      <c r="C33" s="112">
        <v>4</v>
      </c>
      <c r="D33" s="112" t="s">
        <v>539</v>
      </c>
      <c r="E33" s="113"/>
      <c r="F33" s="199"/>
      <c r="G33" s="199"/>
      <c r="H33" s="193"/>
      <c r="I33" s="114"/>
      <c r="J33" s="115"/>
      <c r="K33" s="115"/>
      <c r="L33" s="115"/>
      <c r="M33" s="115"/>
      <c r="N33" s="106"/>
      <c r="O33" s="109"/>
      <c r="P33" s="268"/>
    </row>
    <row r="34" spans="1:19" s="127" customFormat="1" ht="15" customHeight="1" thickBot="1" x14ac:dyDescent="0.3">
      <c r="A34" s="118" t="s">
        <v>141</v>
      </c>
      <c r="B34" s="80" t="s">
        <v>3</v>
      </c>
      <c r="C34" s="119" t="s">
        <v>4</v>
      </c>
      <c r="D34" s="120" t="s">
        <v>5</v>
      </c>
      <c r="E34" s="121" t="s">
        <v>6</v>
      </c>
      <c r="F34" s="36" t="s">
        <v>7</v>
      </c>
      <c r="G34" s="36" t="s">
        <v>8</v>
      </c>
      <c r="H34" s="204" t="s">
        <v>9</v>
      </c>
      <c r="I34" s="122" t="s">
        <v>10</v>
      </c>
      <c r="J34" s="123" t="s">
        <v>142</v>
      </c>
      <c r="K34" s="123" t="s">
        <v>143</v>
      </c>
      <c r="L34" s="123" t="s">
        <v>144</v>
      </c>
      <c r="M34" s="123" t="s">
        <v>143</v>
      </c>
      <c r="N34" s="155" t="s">
        <v>12</v>
      </c>
      <c r="O34" s="125" t="s">
        <v>13</v>
      </c>
      <c r="P34" s="269"/>
    </row>
    <row r="35" spans="1:19" ht="15.75" customHeight="1" x14ac:dyDescent="0.2">
      <c r="A35" s="139">
        <v>1</v>
      </c>
      <c r="B35" s="140"/>
      <c r="C35" s="213" t="s">
        <v>614</v>
      </c>
      <c r="D35" s="214" t="s">
        <v>615</v>
      </c>
      <c r="E35" s="215" t="s">
        <v>616</v>
      </c>
      <c r="F35" s="216" t="s">
        <v>334</v>
      </c>
      <c r="G35" s="216" t="s">
        <v>67</v>
      </c>
      <c r="H35" s="217" t="s">
        <v>68</v>
      </c>
      <c r="I35" s="270"/>
      <c r="J35" s="147">
        <v>13.4</v>
      </c>
      <c r="K35" s="148">
        <v>1.3</v>
      </c>
      <c r="L35" s="147"/>
      <c r="M35" s="148"/>
      <c r="N35" s="271" t="str">
        <f t="shared" ref="N35:N40" si="3">IF(ISBLANK(J35),"",IF(J35&lt;=10.9,"KSM",IF(J35&lt;=11.35,"I A",IF(J35&lt;=12,"II A",IF(J35&lt;=13,"III A",IF(J35&lt;=14,"I JA",IF(J35&lt;=14.8,"II JA",IF(J35&lt;=15.5,"III JA"))))))))</f>
        <v>I JA</v>
      </c>
      <c r="O35" s="222" t="s">
        <v>359</v>
      </c>
      <c r="P35" s="272" t="s">
        <v>107</v>
      </c>
      <c r="Q35" s="150" t="s">
        <v>617</v>
      </c>
      <c r="R35" s="150">
        <v>4</v>
      </c>
      <c r="S35" s="150">
        <v>1</v>
      </c>
    </row>
    <row r="36" spans="1:19" ht="15.75" customHeight="1" x14ac:dyDescent="0.2">
      <c r="A36" s="139">
        <v>2</v>
      </c>
      <c r="B36" s="140"/>
      <c r="C36" s="213" t="s">
        <v>618</v>
      </c>
      <c r="D36" s="214" t="s">
        <v>619</v>
      </c>
      <c r="E36" s="215" t="s">
        <v>620</v>
      </c>
      <c r="F36" s="216" t="s">
        <v>24</v>
      </c>
      <c r="G36" s="216" t="s">
        <v>25</v>
      </c>
      <c r="H36" s="217" t="s">
        <v>26</v>
      </c>
      <c r="I36" s="270"/>
      <c r="J36" s="147">
        <v>11.92</v>
      </c>
      <c r="K36" s="148">
        <v>1.3</v>
      </c>
      <c r="L36" s="147"/>
      <c r="M36" s="148"/>
      <c r="N36" s="271" t="str">
        <f t="shared" si="3"/>
        <v>II A</v>
      </c>
      <c r="O36" s="222" t="s">
        <v>272</v>
      </c>
      <c r="P36" s="272" t="s">
        <v>621</v>
      </c>
      <c r="Q36" s="150" t="s">
        <v>411</v>
      </c>
      <c r="R36" s="150">
        <v>5</v>
      </c>
      <c r="S36" s="150">
        <v>2</v>
      </c>
    </row>
    <row r="37" spans="1:19" ht="15.75" customHeight="1" x14ac:dyDescent="0.2">
      <c r="A37" s="139">
        <v>3</v>
      </c>
      <c r="B37" s="140"/>
      <c r="C37" s="213" t="s">
        <v>622</v>
      </c>
      <c r="D37" s="214" t="s">
        <v>623</v>
      </c>
      <c r="E37" s="215" t="s">
        <v>624</v>
      </c>
      <c r="F37" s="216" t="s">
        <v>625</v>
      </c>
      <c r="G37" s="216" t="s">
        <v>626</v>
      </c>
      <c r="H37" s="217"/>
      <c r="I37" s="270" t="s">
        <v>19</v>
      </c>
      <c r="J37" s="147">
        <v>11.53</v>
      </c>
      <c r="K37" s="148">
        <v>1.3</v>
      </c>
      <c r="L37" s="147"/>
      <c r="M37" s="148"/>
      <c r="N37" s="271" t="str">
        <f t="shared" si="3"/>
        <v>II A</v>
      </c>
      <c r="O37" s="222" t="s">
        <v>627</v>
      </c>
      <c r="P37" s="272" t="s">
        <v>628</v>
      </c>
      <c r="Q37" s="150" t="s">
        <v>411</v>
      </c>
      <c r="R37" s="150">
        <v>4</v>
      </c>
      <c r="S37" s="150">
        <v>3</v>
      </c>
    </row>
    <row r="38" spans="1:19" ht="15.75" customHeight="1" x14ac:dyDescent="0.2">
      <c r="A38" s="139">
        <v>4</v>
      </c>
      <c r="B38" s="140"/>
      <c r="C38" s="213" t="s">
        <v>629</v>
      </c>
      <c r="D38" s="214" t="s">
        <v>561</v>
      </c>
      <c r="E38" s="215" t="s">
        <v>427</v>
      </c>
      <c r="F38" s="216" t="s">
        <v>166</v>
      </c>
      <c r="G38" s="216" t="s">
        <v>167</v>
      </c>
      <c r="H38" s="217"/>
      <c r="I38" s="270"/>
      <c r="J38" s="147">
        <v>11.61</v>
      </c>
      <c r="K38" s="148">
        <v>1.3</v>
      </c>
      <c r="L38" s="147"/>
      <c r="M38" s="148"/>
      <c r="N38" s="271" t="str">
        <f t="shared" si="3"/>
        <v>II A</v>
      </c>
      <c r="O38" s="222" t="s">
        <v>630</v>
      </c>
      <c r="P38" s="272" t="s">
        <v>631</v>
      </c>
      <c r="Q38" s="150" t="s">
        <v>632</v>
      </c>
      <c r="R38" s="150">
        <v>4</v>
      </c>
      <c r="S38" s="150">
        <v>4</v>
      </c>
    </row>
    <row r="39" spans="1:19" ht="15.75" customHeight="1" x14ac:dyDescent="0.2">
      <c r="A39" s="139">
        <v>5</v>
      </c>
      <c r="B39" s="140"/>
      <c r="C39" s="213" t="s">
        <v>59</v>
      </c>
      <c r="D39" s="214" t="s">
        <v>633</v>
      </c>
      <c r="E39" s="215" t="s">
        <v>634</v>
      </c>
      <c r="F39" s="216" t="s">
        <v>45</v>
      </c>
      <c r="G39" s="216" t="s">
        <v>46</v>
      </c>
      <c r="H39" s="217"/>
      <c r="I39" s="270"/>
      <c r="J39" s="147">
        <v>12.12</v>
      </c>
      <c r="K39" s="148">
        <v>1.3</v>
      </c>
      <c r="L39" s="147"/>
      <c r="M39" s="148"/>
      <c r="N39" s="271" t="str">
        <f t="shared" si="3"/>
        <v>III A</v>
      </c>
      <c r="O39" s="222" t="s">
        <v>303</v>
      </c>
      <c r="P39" s="272" t="s">
        <v>635</v>
      </c>
      <c r="Q39" s="150" t="s">
        <v>636</v>
      </c>
      <c r="R39" s="150">
        <v>4</v>
      </c>
      <c r="S39" s="150">
        <v>5</v>
      </c>
    </row>
    <row r="40" spans="1:19" ht="15.75" customHeight="1" x14ac:dyDescent="0.2">
      <c r="A40" s="139">
        <v>6</v>
      </c>
      <c r="B40" s="140"/>
      <c r="C40" s="213" t="s">
        <v>637</v>
      </c>
      <c r="D40" s="214" t="s">
        <v>638</v>
      </c>
      <c r="E40" s="215" t="s">
        <v>639</v>
      </c>
      <c r="F40" s="216" t="s">
        <v>640</v>
      </c>
      <c r="G40" s="216" t="s">
        <v>468</v>
      </c>
      <c r="H40" s="217"/>
      <c r="I40" s="270"/>
      <c r="J40" s="147">
        <v>12.89</v>
      </c>
      <c r="K40" s="148">
        <v>1.3</v>
      </c>
      <c r="L40" s="147"/>
      <c r="M40" s="148"/>
      <c r="N40" s="271" t="str">
        <f t="shared" si="3"/>
        <v>III A</v>
      </c>
      <c r="O40" s="222" t="s">
        <v>469</v>
      </c>
      <c r="P40" s="272" t="s">
        <v>641</v>
      </c>
      <c r="Q40" s="150" t="s">
        <v>642</v>
      </c>
      <c r="R40" s="150">
        <v>4</v>
      </c>
      <c r="S40" s="150">
        <v>6</v>
      </c>
    </row>
    <row r="41" spans="1:19" ht="15.75" customHeight="1" x14ac:dyDescent="0.2">
      <c r="A41" s="273"/>
      <c r="B41" s="273"/>
      <c r="C41" s="274"/>
      <c r="D41" s="275"/>
      <c r="E41" s="276"/>
      <c r="F41" s="277"/>
      <c r="G41" s="277"/>
      <c r="H41" s="223"/>
      <c r="I41" s="278"/>
      <c r="J41" s="279"/>
      <c r="K41" s="280"/>
      <c r="L41" s="279"/>
      <c r="M41" s="280"/>
      <c r="N41" s="281"/>
      <c r="O41" s="282"/>
    </row>
    <row r="42" spans="1:19" s="109" customFormat="1" ht="7.5" customHeight="1" x14ac:dyDescent="0.25">
      <c r="C42" s="110"/>
      <c r="D42" s="110"/>
      <c r="E42" s="111"/>
      <c r="F42" s="198"/>
      <c r="G42" s="199"/>
      <c r="H42" s="193"/>
      <c r="I42" s="106"/>
      <c r="J42" s="107"/>
      <c r="K42" s="107"/>
      <c r="L42" s="107"/>
      <c r="M42" s="107"/>
      <c r="N42" s="106"/>
      <c r="P42" s="267"/>
    </row>
    <row r="43" spans="1:19" s="109" customFormat="1" ht="7.5" customHeight="1" x14ac:dyDescent="0.25">
      <c r="C43" s="110"/>
      <c r="D43" s="110"/>
      <c r="E43" s="111"/>
      <c r="F43" s="198"/>
      <c r="G43" s="199"/>
      <c r="H43" s="193"/>
      <c r="I43" s="106"/>
      <c r="J43" s="107"/>
      <c r="K43" s="107"/>
      <c r="L43" s="107"/>
      <c r="M43" s="107"/>
      <c r="N43" s="106"/>
      <c r="P43" s="267"/>
    </row>
    <row r="44" spans="1:19" s="117" customFormat="1" ht="14.25" customHeight="1" thickBot="1" x14ac:dyDescent="0.3">
      <c r="A44" s="109"/>
      <c r="B44" s="109"/>
      <c r="C44" s="112">
        <v>5</v>
      </c>
      <c r="D44" s="112" t="s">
        <v>539</v>
      </c>
      <c r="E44" s="113"/>
      <c r="F44" s="199"/>
      <c r="G44" s="199"/>
      <c r="H44" s="193"/>
      <c r="I44" s="114"/>
      <c r="J44" s="115"/>
      <c r="K44" s="115"/>
      <c r="L44" s="115"/>
      <c r="M44" s="115"/>
      <c r="N44" s="106"/>
      <c r="O44" s="109"/>
      <c r="P44" s="268"/>
    </row>
    <row r="45" spans="1:19" s="127" customFormat="1" ht="15" customHeight="1" thickBot="1" x14ac:dyDescent="0.3">
      <c r="A45" s="118" t="s">
        <v>141</v>
      </c>
      <c r="B45" s="80" t="s">
        <v>3</v>
      </c>
      <c r="C45" s="119" t="s">
        <v>4</v>
      </c>
      <c r="D45" s="120" t="s">
        <v>5</v>
      </c>
      <c r="E45" s="121" t="s">
        <v>6</v>
      </c>
      <c r="F45" s="36" t="s">
        <v>7</v>
      </c>
      <c r="G45" s="36" t="s">
        <v>8</v>
      </c>
      <c r="H45" s="204" t="s">
        <v>9</v>
      </c>
      <c r="I45" s="122" t="s">
        <v>10</v>
      </c>
      <c r="J45" s="123" t="s">
        <v>142</v>
      </c>
      <c r="K45" s="123" t="s">
        <v>143</v>
      </c>
      <c r="L45" s="123" t="s">
        <v>144</v>
      </c>
      <c r="M45" s="123" t="s">
        <v>143</v>
      </c>
      <c r="N45" s="155" t="s">
        <v>12</v>
      </c>
      <c r="O45" s="125" t="s">
        <v>13</v>
      </c>
      <c r="P45" s="269"/>
    </row>
    <row r="46" spans="1:19" ht="15.75" customHeight="1" x14ac:dyDescent="0.2">
      <c r="A46" s="139">
        <v>1</v>
      </c>
      <c r="B46" s="140"/>
      <c r="C46" s="213" t="s">
        <v>54</v>
      </c>
      <c r="D46" s="214" t="s">
        <v>643</v>
      </c>
      <c r="E46" s="215" t="s">
        <v>644</v>
      </c>
      <c r="F46" s="216" t="s">
        <v>137</v>
      </c>
      <c r="G46" s="216" t="s">
        <v>25</v>
      </c>
      <c r="H46" s="217" t="s">
        <v>26</v>
      </c>
      <c r="I46" s="270" t="s">
        <v>19</v>
      </c>
      <c r="J46" s="147">
        <v>12.32</v>
      </c>
      <c r="K46" s="148">
        <v>1.1000000000000001</v>
      </c>
      <c r="L46" s="147"/>
      <c r="M46" s="148"/>
      <c r="N46" s="271" t="str">
        <f t="shared" ref="N46:N51" si="4">IF(ISBLANK(J46),"",IF(J46&lt;=10.9,"KSM",IF(J46&lt;=11.35,"I A",IF(J46&lt;=12,"II A",IF(J46&lt;=13,"III A",IF(J46&lt;=14,"I JA",IF(J46&lt;=14.8,"II JA",IF(J46&lt;=15.5,"III JA"))))))))</f>
        <v>III A</v>
      </c>
      <c r="O46" s="222" t="s">
        <v>272</v>
      </c>
      <c r="P46" s="272" t="s">
        <v>107</v>
      </c>
      <c r="Q46" s="150" t="s">
        <v>645</v>
      </c>
      <c r="R46" s="150">
        <v>5</v>
      </c>
      <c r="S46" s="150">
        <v>1</v>
      </c>
    </row>
    <row r="47" spans="1:19" ht="15.75" customHeight="1" x14ac:dyDescent="0.2">
      <c r="A47" s="139">
        <v>2</v>
      </c>
      <c r="B47" s="140"/>
      <c r="C47" s="213" t="s">
        <v>598</v>
      </c>
      <c r="D47" s="214" t="s">
        <v>646</v>
      </c>
      <c r="E47" s="215" t="s">
        <v>647</v>
      </c>
      <c r="F47" s="216" t="s">
        <v>648</v>
      </c>
      <c r="G47" s="216" t="s">
        <v>649</v>
      </c>
      <c r="H47" s="217"/>
      <c r="I47" s="270"/>
      <c r="J47" s="147">
        <v>12.53</v>
      </c>
      <c r="K47" s="148">
        <v>1.1000000000000001</v>
      </c>
      <c r="L47" s="147"/>
      <c r="M47" s="148"/>
      <c r="N47" s="271" t="str">
        <f t="shared" si="4"/>
        <v>III A</v>
      </c>
      <c r="O47" s="222" t="s">
        <v>495</v>
      </c>
      <c r="P47" s="272" t="s">
        <v>650</v>
      </c>
      <c r="Q47" s="150" t="s">
        <v>636</v>
      </c>
      <c r="R47" s="150">
        <v>4</v>
      </c>
      <c r="S47" s="150">
        <v>2</v>
      </c>
    </row>
    <row r="48" spans="1:19" ht="15.75" customHeight="1" x14ac:dyDescent="0.2">
      <c r="A48" s="139">
        <v>3</v>
      </c>
      <c r="B48" s="140"/>
      <c r="C48" s="213" t="s">
        <v>651</v>
      </c>
      <c r="D48" s="214" t="s">
        <v>604</v>
      </c>
      <c r="E48" s="215" t="s">
        <v>605</v>
      </c>
      <c r="F48" s="216" t="s">
        <v>606</v>
      </c>
      <c r="G48" s="216" t="s">
        <v>607</v>
      </c>
      <c r="H48" s="217"/>
      <c r="I48" s="270"/>
      <c r="J48" s="147">
        <v>11.43</v>
      </c>
      <c r="K48" s="148">
        <v>1.1000000000000001</v>
      </c>
      <c r="L48" s="147"/>
      <c r="M48" s="148"/>
      <c r="N48" s="271" t="str">
        <f t="shared" si="4"/>
        <v>II A</v>
      </c>
      <c r="O48" s="222" t="s">
        <v>608</v>
      </c>
      <c r="P48" s="272" t="s">
        <v>652</v>
      </c>
      <c r="Q48" s="150" t="s">
        <v>653</v>
      </c>
      <c r="R48" s="150">
        <v>5</v>
      </c>
      <c r="S48" s="150">
        <v>3</v>
      </c>
    </row>
    <row r="49" spans="1:19" ht="15.75" customHeight="1" x14ac:dyDescent="0.2">
      <c r="A49" s="139">
        <v>4</v>
      </c>
      <c r="B49" s="140"/>
      <c r="C49" s="213" t="s">
        <v>152</v>
      </c>
      <c r="D49" s="214" t="s">
        <v>654</v>
      </c>
      <c r="E49" s="215" t="s">
        <v>655</v>
      </c>
      <c r="F49" s="216" t="s">
        <v>45</v>
      </c>
      <c r="G49" s="216" t="s">
        <v>46</v>
      </c>
      <c r="H49" s="217"/>
      <c r="I49" s="270"/>
      <c r="J49" s="147">
        <v>11.6</v>
      </c>
      <c r="K49" s="148">
        <v>1.1000000000000001</v>
      </c>
      <c r="L49" s="147"/>
      <c r="M49" s="148"/>
      <c r="N49" s="271" t="str">
        <f t="shared" si="4"/>
        <v>II A</v>
      </c>
      <c r="O49" s="222" t="s">
        <v>303</v>
      </c>
      <c r="P49" s="272" t="s">
        <v>656</v>
      </c>
      <c r="Q49" s="150" t="s">
        <v>610</v>
      </c>
      <c r="R49" s="150">
        <v>5</v>
      </c>
      <c r="S49" s="150">
        <v>4</v>
      </c>
    </row>
    <row r="50" spans="1:19" ht="15.75" customHeight="1" x14ac:dyDescent="0.2">
      <c r="A50" s="139">
        <v>5</v>
      </c>
      <c r="B50" s="140"/>
      <c r="C50" s="213" t="s">
        <v>585</v>
      </c>
      <c r="D50" s="214" t="s">
        <v>657</v>
      </c>
      <c r="E50" s="215" t="s">
        <v>658</v>
      </c>
      <c r="F50" s="216" t="s">
        <v>264</v>
      </c>
      <c r="G50" s="216" t="s">
        <v>265</v>
      </c>
      <c r="H50" s="217"/>
      <c r="I50" s="270"/>
      <c r="J50" s="147">
        <v>11.98</v>
      </c>
      <c r="K50" s="148">
        <v>1.1000000000000001</v>
      </c>
      <c r="L50" s="147"/>
      <c r="M50" s="148"/>
      <c r="N50" s="271" t="str">
        <f t="shared" si="4"/>
        <v>II A</v>
      </c>
      <c r="O50" s="222" t="s">
        <v>404</v>
      </c>
      <c r="P50" s="272" t="s">
        <v>659</v>
      </c>
      <c r="Q50" s="150" t="s">
        <v>660</v>
      </c>
      <c r="R50" s="150">
        <v>5</v>
      </c>
      <c r="S50" s="150">
        <v>5</v>
      </c>
    </row>
    <row r="51" spans="1:19" ht="15.75" customHeight="1" x14ac:dyDescent="0.2">
      <c r="A51" s="139">
        <v>6</v>
      </c>
      <c r="B51" s="140"/>
      <c r="C51" s="213" t="s">
        <v>661</v>
      </c>
      <c r="D51" s="214" t="s">
        <v>662</v>
      </c>
      <c r="E51" s="215" t="s">
        <v>663</v>
      </c>
      <c r="F51" s="216" t="s">
        <v>24</v>
      </c>
      <c r="G51" s="216" t="s">
        <v>25</v>
      </c>
      <c r="H51" s="217" t="s">
        <v>26</v>
      </c>
      <c r="I51" s="270"/>
      <c r="J51" s="147">
        <v>12.85</v>
      </c>
      <c r="K51" s="148">
        <v>1.1000000000000001</v>
      </c>
      <c r="L51" s="147"/>
      <c r="M51" s="148"/>
      <c r="N51" s="271" t="str">
        <f t="shared" si="4"/>
        <v>III A</v>
      </c>
      <c r="O51" s="222" t="s">
        <v>214</v>
      </c>
      <c r="P51" s="272" t="s">
        <v>107</v>
      </c>
      <c r="Q51" s="150" t="s">
        <v>664</v>
      </c>
      <c r="R51" s="150">
        <v>5</v>
      </c>
      <c r="S51" s="150">
        <v>6</v>
      </c>
    </row>
    <row r="52" spans="1:19" s="109" customFormat="1" ht="7.5" customHeight="1" x14ac:dyDescent="0.25">
      <c r="C52" s="110"/>
      <c r="D52" s="110"/>
      <c r="E52" s="111"/>
      <c r="F52" s="198"/>
      <c r="G52" s="199"/>
      <c r="H52" s="193"/>
      <c r="I52" s="106"/>
      <c r="J52" s="107"/>
      <c r="K52" s="107"/>
      <c r="L52" s="107"/>
      <c r="M52" s="107"/>
      <c r="N52" s="106"/>
      <c r="P52" s="267"/>
    </row>
    <row r="53" spans="1:19" s="117" customFormat="1" ht="14.25" customHeight="1" thickBot="1" x14ac:dyDescent="0.3">
      <c r="A53" s="109"/>
      <c r="B53" s="109"/>
      <c r="C53" s="112">
        <v>6</v>
      </c>
      <c r="D53" s="112" t="s">
        <v>539</v>
      </c>
      <c r="E53" s="113"/>
      <c r="F53" s="199"/>
      <c r="G53" s="199"/>
      <c r="H53" s="193"/>
      <c r="I53" s="114"/>
      <c r="J53" s="115"/>
      <c r="K53" s="115"/>
      <c r="L53" s="115"/>
      <c r="M53" s="115"/>
      <c r="N53" s="106"/>
      <c r="O53" s="109"/>
      <c r="P53" s="268"/>
    </row>
    <row r="54" spans="1:19" s="127" customFormat="1" ht="15" customHeight="1" thickBot="1" x14ac:dyDescent="0.3">
      <c r="A54" s="118" t="s">
        <v>141</v>
      </c>
      <c r="B54" s="80" t="s">
        <v>3</v>
      </c>
      <c r="C54" s="119" t="s">
        <v>4</v>
      </c>
      <c r="D54" s="120" t="s">
        <v>5</v>
      </c>
      <c r="E54" s="121" t="s">
        <v>6</v>
      </c>
      <c r="F54" s="36" t="s">
        <v>7</v>
      </c>
      <c r="G54" s="36" t="s">
        <v>8</v>
      </c>
      <c r="H54" s="204" t="s">
        <v>9</v>
      </c>
      <c r="I54" s="122" t="s">
        <v>10</v>
      </c>
      <c r="J54" s="123" t="s">
        <v>142</v>
      </c>
      <c r="K54" s="123" t="s">
        <v>143</v>
      </c>
      <c r="L54" s="123" t="s">
        <v>144</v>
      </c>
      <c r="M54" s="123" t="s">
        <v>143</v>
      </c>
      <c r="N54" s="155" t="s">
        <v>12</v>
      </c>
      <c r="O54" s="125" t="s">
        <v>13</v>
      </c>
      <c r="P54" s="269"/>
    </row>
    <row r="55" spans="1:19" ht="15.75" customHeight="1" x14ac:dyDescent="0.2">
      <c r="A55" s="139">
        <v>1</v>
      </c>
      <c r="B55" s="140"/>
      <c r="C55" s="213" t="s">
        <v>173</v>
      </c>
      <c r="D55" s="214" t="s">
        <v>665</v>
      </c>
      <c r="E55" s="215" t="s">
        <v>666</v>
      </c>
      <c r="F55" s="216" t="s">
        <v>148</v>
      </c>
      <c r="G55" s="216" t="s">
        <v>149</v>
      </c>
      <c r="H55" s="217"/>
      <c r="I55" s="270"/>
      <c r="J55" s="147">
        <v>13.1</v>
      </c>
      <c r="K55" s="148">
        <v>0</v>
      </c>
      <c r="L55" s="147"/>
      <c r="M55" s="148"/>
      <c r="N55" s="271" t="str">
        <f t="shared" ref="N55:N60" si="5">IF(ISBLANK(J55),"",IF(J55&lt;=10.9,"KSM",IF(J55&lt;=11.35,"I A",IF(J55&lt;=12,"II A",IF(J55&lt;=13,"III A",IF(J55&lt;=14,"I JA",IF(J55&lt;=14.8,"II JA",IF(J55&lt;=15.5,"III JA"))))))))</f>
        <v>I JA</v>
      </c>
      <c r="O55" s="222" t="s">
        <v>150</v>
      </c>
      <c r="P55" s="272" t="s">
        <v>667</v>
      </c>
      <c r="Q55" s="150" t="s">
        <v>668</v>
      </c>
      <c r="R55" s="150">
        <v>6</v>
      </c>
      <c r="S55" s="150">
        <v>1</v>
      </c>
    </row>
    <row r="56" spans="1:19" ht="15.75" customHeight="1" x14ac:dyDescent="0.2">
      <c r="A56" s="139">
        <v>2</v>
      </c>
      <c r="B56" s="140"/>
      <c r="C56" s="213" t="s">
        <v>669</v>
      </c>
      <c r="D56" s="214" t="s">
        <v>670</v>
      </c>
      <c r="E56" s="215" t="s">
        <v>671</v>
      </c>
      <c r="F56" s="216" t="s">
        <v>111</v>
      </c>
      <c r="G56" s="216" t="s">
        <v>112</v>
      </c>
      <c r="H56" s="217"/>
      <c r="I56" s="270"/>
      <c r="J56" s="147">
        <v>11.89</v>
      </c>
      <c r="K56" s="148">
        <v>0</v>
      </c>
      <c r="L56" s="147"/>
      <c r="M56" s="148"/>
      <c r="N56" s="271" t="str">
        <f t="shared" si="5"/>
        <v>II A</v>
      </c>
      <c r="O56" s="222" t="s">
        <v>672</v>
      </c>
      <c r="P56" s="272" t="s">
        <v>673</v>
      </c>
      <c r="Q56" s="150" t="s">
        <v>674</v>
      </c>
      <c r="R56" s="150">
        <v>6</v>
      </c>
      <c r="S56" s="150">
        <v>2</v>
      </c>
    </row>
    <row r="57" spans="1:19" ht="15.75" customHeight="1" x14ac:dyDescent="0.2">
      <c r="A57" s="139">
        <v>3</v>
      </c>
      <c r="B57" s="140"/>
      <c r="C57" s="213" t="s">
        <v>163</v>
      </c>
      <c r="D57" s="214" t="s">
        <v>675</v>
      </c>
      <c r="E57" s="215" t="s">
        <v>676</v>
      </c>
      <c r="F57" s="216" t="s">
        <v>283</v>
      </c>
      <c r="G57" s="216" t="s">
        <v>265</v>
      </c>
      <c r="H57" s="217"/>
      <c r="I57" s="270"/>
      <c r="J57" s="147">
        <v>11.16</v>
      </c>
      <c r="K57" s="148">
        <v>0</v>
      </c>
      <c r="L57" s="147"/>
      <c r="M57" s="148"/>
      <c r="N57" s="271" t="str">
        <f t="shared" si="5"/>
        <v>I A</v>
      </c>
      <c r="O57" s="222" t="s">
        <v>677</v>
      </c>
      <c r="P57" s="272" t="s">
        <v>678</v>
      </c>
      <c r="Q57" s="150" t="s">
        <v>679</v>
      </c>
      <c r="R57" s="150">
        <v>6</v>
      </c>
      <c r="S57" s="150">
        <v>3</v>
      </c>
    </row>
    <row r="58" spans="1:19" ht="15.75" customHeight="1" x14ac:dyDescent="0.2">
      <c r="A58" s="139">
        <v>4</v>
      </c>
      <c r="B58" s="140"/>
      <c r="C58" s="213" t="s">
        <v>549</v>
      </c>
      <c r="D58" s="214" t="s">
        <v>680</v>
      </c>
      <c r="E58" s="215" t="s">
        <v>681</v>
      </c>
      <c r="F58" s="216" t="s">
        <v>38</v>
      </c>
      <c r="G58" s="216" t="s">
        <v>39</v>
      </c>
      <c r="H58" s="217" t="s">
        <v>209</v>
      </c>
      <c r="I58" s="270"/>
      <c r="J58" s="147">
        <v>11.82</v>
      </c>
      <c r="K58" s="148">
        <v>0</v>
      </c>
      <c r="L58" s="147"/>
      <c r="M58" s="148"/>
      <c r="N58" s="271" t="str">
        <f t="shared" si="5"/>
        <v>II A</v>
      </c>
      <c r="O58" s="222" t="s">
        <v>682</v>
      </c>
      <c r="P58" s="272" t="s">
        <v>683</v>
      </c>
      <c r="Q58" s="150" t="s">
        <v>684</v>
      </c>
      <c r="R58" s="150">
        <v>6</v>
      </c>
      <c r="S58" s="150">
        <v>4</v>
      </c>
    </row>
    <row r="59" spans="1:19" ht="15.75" customHeight="1" x14ac:dyDescent="0.2">
      <c r="A59" s="139">
        <v>5</v>
      </c>
      <c r="B59" s="140"/>
      <c r="C59" s="213" t="s">
        <v>651</v>
      </c>
      <c r="D59" s="214" t="s">
        <v>685</v>
      </c>
      <c r="E59" s="215" t="s">
        <v>236</v>
      </c>
      <c r="F59" s="216" t="s">
        <v>606</v>
      </c>
      <c r="G59" s="216" t="s">
        <v>607</v>
      </c>
      <c r="H59" s="217"/>
      <c r="I59" s="270"/>
      <c r="J59" s="147">
        <v>12.16</v>
      </c>
      <c r="K59" s="148">
        <v>0</v>
      </c>
      <c r="L59" s="147"/>
      <c r="M59" s="148"/>
      <c r="N59" s="271" t="str">
        <f t="shared" si="5"/>
        <v>III A</v>
      </c>
      <c r="O59" s="222" t="s">
        <v>686</v>
      </c>
      <c r="P59" s="272" t="s">
        <v>659</v>
      </c>
      <c r="Q59" s="150" t="s">
        <v>687</v>
      </c>
      <c r="R59" s="150">
        <v>6</v>
      </c>
      <c r="S59" s="150">
        <v>5</v>
      </c>
    </row>
    <row r="60" spans="1:19" ht="15.75" customHeight="1" x14ac:dyDescent="0.2">
      <c r="A60" s="139">
        <v>6</v>
      </c>
      <c r="B60" s="140"/>
      <c r="C60" s="213" t="s">
        <v>561</v>
      </c>
      <c r="D60" s="214" t="s">
        <v>688</v>
      </c>
      <c r="E60" s="215" t="s">
        <v>689</v>
      </c>
      <c r="F60" s="216" t="s">
        <v>690</v>
      </c>
      <c r="G60" s="216" t="s">
        <v>394</v>
      </c>
      <c r="H60" s="217" t="s">
        <v>395</v>
      </c>
      <c r="I60" s="270" t="s">
        <v>19</v>
      </c>
      <c r="J60" s="147">
        <v>12.31</v>
      </c>
      <c r="K60" s="148">
        <v>0</v>
      </c>
      <c r="L60" s="147"/>
      <c r="M60" s="148"/>
      <c r="N60" s="271" t="str">
        <f t="shared" si="5"/>
        <v>III A</v>
      </c>
      <c r="O60" s="222" t="s">
        <v>396</v>
      </c>
      <c r="P60" s="272" t="s">
        <v>691</v>
      </c>
      <c r="Q60" s="150" t="s">
        <v>692</v>
      </c>
      <c r="R60" s="150">
        <v>6</v>
      </c>
      <c r="S60" s="150">
        <v>6</v>
      </c>
    </row>
  </sheetData>
  <printOptions horizontalCentered="1"/>
  <pageMargins left="0.39370078740157483" right="0.39370078740157483" top="0.23622047244094491" bottom="0.15748031496062992" header="0.23622047244094491" footer="0.15748031496062992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zoomScaleNormal="140" workbookViewId="0">
      <selection activeCell="M25" sqref="M25"/>
    </sheetView>
  </sheetViews>
  <sheetFormatPr defaultColWidth="9.109375" defaultRowHeight="13.2" x14ac:dyDescent="0.25"/>
  <cols>
    <col min="1" max="1" width="5.6640625" style="13" customWidth="1"/>
    <col min="2" max="2" width="4.44140625" style="13" customWidth="1"/>
    <col min="3" max="3" width="11.109375" style="13" customWidth="1"/>
    <col min="4" max="4" width="15.44140625" style="13" bestFit="1" customWidth="1"/>
    <col min="5" max="5" width="8.6640625" style="53" customWidth="1"/>
    <col min="6" max="6" width="15.88671875" style="23" customWidth="1"/>
    <col min="7" max="7" width="12.109375" style="23" customWidth="1"/>
    <col min="8" max="8" width="9.33203125" style="24" hidden="1" customWidth="1"/>
    <col min="9" max="9" width="5.88671875" style="54" bestFit="1" customWidth="1"/>
    <col min="10" max="10" width="11.109375" style="25" customWidth="1"/>
    <col min="11" max="11" width="7.88671875" style="25" customWidth="1"/>
    <col min="12" max="12" width="6.44140625" style="25" bestFit="1" customWidth="1"/>
    <col min="13" max="13" width="27" style="22" customWidth="1"/>
    <col min="14" max="15" width="8.88671875" customWidth="1"/>
    <col min="16" max="16384" width="9.109375" style="13"/>
  </cols>
  <sheetData>
    <row r="1" spans="1:16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8"/>
      <c r="M1" s="9"/>
    </row>
    <row r="2" spans="1:16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8"/>
      <c r="M2" s="9"/>
      <c r="N2" s="7"/>
      <c r="O2" s="7"/>
      <c r="P2" s="11"/>
    </row>
    <row r="3" spans="1:16" s="22" customFormat="1" ht="15" customHeight="1" x14ac:dyDescent="0.25">
      <c r="A3" s="12" t="s">
        <v>1292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19"/>
      <c r="M3" s="20"/>
      <c r="N3" s="21"/>
    </row>
    <row r="4" spans="1:16" x14ac:dyDescent="0.25">
      <c r="C4" s="14"/>
    </row>
    <row r="5" spans="1:16" s="26" customFormat="1" ht="15.6" x14ac:dyDescent="0.25">
      <c r="C5" s="3" t="s">
        <v>1293</v>
      </c>
      <c r="D5" s="3"/>
      <c r="E5" s="5"/>
      <c r="F5" s="27"/>
      <c r="G5" s="28"/>
      <c r="H5" s="24"/>
      <c r="I5" s="29"/>
      <c r="J5" s="58"/>
      <c r="K5" s="58"/>
      <c r="L5" s="25"/>
    </row>
    <row r="6" spans="1:16" s="26" customFormat="1" ht="16.5" customHeight="1" thickBot="1" x14ac:dyDescent="0.3">
      <c r="C6" s="3"/>
      <c r="D6" s="14"/>
      <c r="E6" s="5"/>
      <c r="F6" s="28"/>
      <c r="G6" s="28"/>
      <c r="H6" s="24"/>
      <c r="I6" s="29"/>
      <c r="J6" s="58"/>
      <c r="K6" s="58"/>
      <c r="L6" s="25"/>
    </row>
    <row r="7" spans="1:16" s="41" customFormat="1" ht="16.5" customHeight="1" thickBot="1" x14ac:dyDescent="0.3">
      <c r="A7" s="30" t="s">
        <v>61</v>
      </c>
      <c r="B7" s="31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8" t="s">
        <v>10</v>
      </c>
      <c r="J7" s="38" t="s">
        <v>11</v>
      </c>
      <c r="K7" s="38" t="s">
        <v>1294</v>
      </c>
      <c r="L7" s="38" t="s">
        <v>12</v>
      </c>
      <c r="M7" s="40" t="s">
        <v>13</v>
      </c>
    </row>
    <row r="8" spans="1:16" s="52" customFormat="1" ht="15.75" customHeight="1" x14ac:dyDescent="0.25">
      <c r="A8" s="42">
        <v>1</v>
      </c>
      <c r="B8" s="42">
        <v>85</v>
      </c>
      <c r="C8" s="43" t="s">
        <v>1295</v>
      </c>
      <c r="D8" s="44" t="s">
        <v>1296</v>
      </c>
      <c r="E8" s="45" t="s">
        <v>1297</v>
      </c>
      <c r="F8" s="46" t="s">
        <v>506</v>
      </c>
      <c r="G8" s="46" t="s">
        <v>131</v>
      </c>
      <c r="H8" s="47" t="s">
        <v>1298</v>
      </c>
      <c r="I8" s="48" t="s">
        <v>19</v>
      </c>
      <c r="J8" s="49">
        <v>1.8330671296296296E-2</v>
      </c>
      <c r="K8" s="49"/>
      <c r="L8" s="221" t="str">
        <f t="shared" ref="L8:L17" si="0">IF(ISBLANK(J8),"",IF(J8&lt;=0.0170138888888889,"KSM",IF(J8&lt;=0.0181712962962963,"I A",IF(J8&lt;=0.0196180555555556,"II A",IF(J8&lt;=0.0215277777777778,"III A",IF(J8&lt;=0.0232638888888889,"I JA",IF(J8&lt;=0.025,"II JA",IF(J8&lt;=0.0262152777777778,"III JA"))))))))</f>
        <v>II A</v>
      </c>
      <c r="M8" s="51" t="s">
        <v>1299</v>
      </c>
      <c r="N8" s="63"/>
      <c r="O8" s="63"/>
    </row>
    <row r="9" spans="1:16" s="52" customFormat="1" ht="15.75" customHeight="1" x14ac:dyDescent="0.25">
      <c r="A9" s="42">
        <v>2</v>
      </c>
      <c r="B9" s="42">
        <v>89</v>
      </c>
      <c r="C9" s="43" t="s">
        <v>1300</v>
      </c>
      <c r="D9" s="44" t="s">
        <v>1301</v>
      </c>
      <c r="E9" s="45" t="s">
        <v>1302</v>
      </c>
      <c r="F9" s="46" t="s">
        <v>690</v>
      </c>
      <c r="G9" s="46" t="s">
        <v>394</v>
      </c>
      <c r="H9" s="47" t="s">
        <v>395</v>
      </c>
      <c r="I9" s="48" t="s">
        <v>19</v>
      </c>
      <c r="J9" s="49">
        <v>1.9182754629629629E-2</v>
      </c>
      <c r="K9" s="49"/>
      <c r="L9" s="221" t="str">
        <f t="shared" si="0"/>
        <v>II A</v>
      </c>
      <c r="M9" s="51" t="s">
        <v>396</v>
      </c>
      <c r="N9" s="63"/>
      <c r="O9" s="63"/>
    </row>
    <row r="10" spans="1:16" s="52" customFormat="1" ht="15.75" customHeight="1" x14ac:dyDescent="0.25">
      <c r="A10" s="42">
        <v>3</v>
      </c>
      <c r="B10" s="42">
        <v>12</v>
      </c>
      <c r="C10" s="43" t="s">
        <v>1303</v>
      </c>
      <c r="D10" s="44" t="s">
        <v>1304</v>
      </c>
      <c r="E10" s="45" t="s">
        <v>943</v>
      </c>
      <c r="F10" s="46" t="s">
        <v>334</v>
      </c>
      <c r="G10" s="46" t="s">
        <v>67</v>
      </c>
      <c r="H10" s="47" t="s">
        <v>68</v>
      </c>
      <c r="I10" s="48">
        <v>22</v>
      </c>
      <c r="J10" s="49">
        <v>1.9182870370370371E-2</v>
      </c>
      <c r="K10" s="49"/>
      <c r="L10" s="221" t="str">
        <f t="shared" si="0"/>
        <v>II A</v>
      </c>
      <c r="M10" s="51" t="s">
        <v>359</v>
      </c>
      <c r="N10" s="63"/>
      <c r="O10" s="63"/>
    </row>
    <row r="11" spans="1:16" s="52" customFormat="1" ht="15.75" customHeight="1" x14ac:dyDescent="0.25">
      <c r="A11" s="42">
        <v>4</v>
      </c>
      <c r="B11" s="42">
        <v>68</v>
      </c>
      <c r="C11" s="43" t="s">
        <v>1305</v>
      </c>
      <c r="D11" s="44" t="s">
        <v>1306</v>
      </c>
      <c r="E11" s="45" t="s">
        <v>1307</v>
      </c>
      <c r="F11" s="46" t="s">
        <v>1308</v>
      </c>
      <c r="G11" s="46" t="s">
        <v>92</v>
      </c>
      <c r="H11" s="47"/>
      <c r="I11" s="48" t="s">
        <v>19</v>
      </c>
      <c r="J11" s="49">
        <v>2.0470717592592592E-2</v>
      </c>
      <c r="K11" s="49"/>
      <c r="L11" s="221" t="str">
        <f t="shared" si="0"/>
        <v>III A</v>
      </c>
      <c r="M11" s="51" t="s">
        <v>1309</v>
      </c>
      <c r="N11" s="63"/>
      <c r="O11" s="63"/>
    </row>
    <row r="12" spans="1:16" s="52" customFormat="1" ht="15.75" customHeight="1" x14ac:dyDescent="0.25">
      <c r="A12" s="42">
        <v>5</v>
      </c>
      <c r="B12" s="42">
        <v>87</v>
      </c>
      <c r="C12" s="43" t="s">
        <v>511</v>
      </c>
      <c r="D12" s="44" t="s">
        <v>385</v>
      </c>
      <c r="E12" s="45" t="s">
        <v>1310</v>
      </c>
      <c r="F12" s="46" t="s">
        <v>1806</v>
      </c>
      <c r="G12" s="46" t="s">
        <v>18</v>
      </c>
      <c r="H12" s="47"/>
      <c r="I12" s="48">
        <v>18</v>
      </c>
      <c r="J12" s="49">
        <v>2.0628587962962963E-2</v>
      </c>
      <c r="K12" s="49" t="s">
        <v>1311</v>
      </c>
      <c r="L12" s="221" t="str">
        <f t="shared" si="0"/>
        <v>III A</v>
      </c>
      <c r="M12" s="51" t="s">
        <v>1312</v>
      </c>
      <c r="N12" s="63"/>
      <c r="O12" s="63"/>
    </row>
    <row r="13" spans="1:16" s="52" customFormat="1" ht="15.75" customHeight="1" x14ac:dyDescent="0.25">
      <c r="A13" s="42">
        <v>6</v>
      </c>
      <c r="B13" s="42">
        <v>84</v>
      </c>
      <c r="C13" s="43" t="s">
        <v>958</v>
      </c>
      <c r="D13" s="44" t="s">
        <v>1313</v>
      </c>
      <c r="E13" s="45" t="s">
        <v>1314</v>
      </c>
      <c r="F13" s="46" t="s">
        <v>130</v>
      </c>
      <c r="G13" s="46" t="s">
        <v>131</v>
      </c>
      <c r="H13" s="47" t="s">
        <v>1298</v>
      </c>
      <c r="I13" s="48">
        <v>15</v>
      </c>
      <c r="J13" s="49">
        <v>2.0776157407407406E-2</v>
      </c>
      <c r="K13" s="49"/>
      <c r="L13" s="221" t="str">
        <f t="shared" si="0"/>
        <v>III A</v>
      </c>
      <c r="M13" s="51" t="s">
        <v>1299</v>
      </c>
      <c r="N13" s="63"/>
      <c r="O13" s="63"/>
    </row>
    <row r="14" spans="1:16" s="52" customFormat="1" ht="15.75" customHeight="1" x14ac:dyDescent="0.25">
      <c r="A14" s="42">
        <v>7</v>
      </c>
      <c r="B14" s="42">
        <v>88</v>
      </c>
      <c r="C14" s="43" t="s">
        <v>1315</v>
      </c>
      <c r="D14" s="44" t="s">
        <v>1316</v>
      </c>
      <c r="E14" s="45" t="s">
        <v>1317</v>
      </c>
      <c r="F14" s="46" t="s">
        <v>393</v>
      </c>
      <c r="G14" s="46" t="s">
        <v>394</v>
      </c>
      <c r="H14" s="47" t="s">
        <v>395</v>
      </c>
      <c r="I14" s="48">
        <v>13</v>
      </c>
      <c r="J14" s="49">
        <v>2.1758217592592593E-2</v>
      </c>
      <c r="K14" s="49"/>
      <c r="L14" s="221" t="str">
        <f t="shared" si="0"/>
        <v>I JA</v>
      </c>
      <c r="M14" s="51" t="s">
        <v>396</v>
      </c>
      <c r="N14" s="63"/>
      <c r="O14" s="63"/>
    </row>
    <row r="15" spans="1:16" s="52" customFormat="1" ht="15.75" customHeight="1" x14ac:dyDescent="0.25">
      <c r="A15" s="42">
        <v>8</v>
      </c>
      <c r="B15" s="42">
        <v>90</v>
      </c>
      <c r="C15" s="43" t="s">
        <v>1300</v>
      </c>
      <c r="D15" s="44" t="s">
        <v>1318</v>
      </c>
      <c r="E15" s="45" t="s">
        <v>1319</v>
      </c>
      <c r="F15" s="46" t="s">
        <v>393</v>
      </c>
      <c r="G15" s="46" t="s">
        <v>394</v>
      </c>
      <c r="H15" s="47" t="s">
        <v>395</v>
      </c>
      <c r="I15" s="48">
        <v>12</v>
      </c>
      <c r="J15" s="49">
        <v>2.2000810185185186E-2</v>
      </c>
      <c r="K15" s="49"/>
      <c r="L15" s="221" t="str">
        <f t="shared" si="0"/>
        <v>I JA</v>
      </c>
      <c r="M15" s="51" t="s">
        <v>396</v>
      </c>
      <c r="N15" s="63"/>
      <c r="O15" s="63"/>
    </row>
    <row r="16" spans="1:16" s="52" customFormat="1" ht="15.75" customHeight="1" x14ac:dyDescent="0.25">
      <c r="A16" s="42">
        <v>9</v>
      </c>
      <c r="B16" s="42">
        <v>67</v>
      </c>
      <c r="C16" s="43" t="s">
        <v>1256</v>
      </c>
      <c r="D16" s="44" t="s">
        <v>1320</v>
      </c>
      <c r="E16" s="45" t="s">
        <v>1321</v>
      </c>
      <c r="F16" s="46" t="s">
        <v>1308</v>
      </c>
      <c r="G16" s="46" t="s">
        <v>265</v>
      </c>
      <c r="H16" s="47"/>
      <c r="I16" s="48" t="s">
        <v>19</v>
      </c>
      <c r="J16" s="49">
        <v>2.2433333333333333E-2</v>
      </c>
      <c r="K16" s="49"/>
      <c r="L16" s="221" t="str">
        <f t="shared" si="0"/>
        <v>I JA</v>
      </c>
      <c r="M16" s="51" t="s">
        <v>1309</v>
      </c>
      <c r="N16" s="63"/>
      <c r="O16" s="63"/>
    </row>
    <row r="17" spans="1:15" s="52" customFormat="1" ht="15.75" customHeight="1" x14ac:dyDescent="0.25">
      <c r="A17" s="42">
        <v>10</v>
      </c>
      <c r="B17" s="42">
        <v>56</v>
      </c>
      <c r="C17" s="43" t="s">
        <v>1322</v>
      </c>
      <c r="D17" s="44" t="s">
        <v>1323</v>
      </c>
      <c r="E17" s="45" t="s">
        <v>1324</v>
      </c>
      <c r="F17" s="46" t="s">
        <v>283</v>
      </c>
      <c r="G17" s="46" t="s">
        <v>92</v>
      </c>
      <c r="H17" s="47"/>
      <c r="I17" s="48">
        <v>11</v>
      </c>
      <c r="J17" s="49">
        <v>2.2812962962962965E-2</v>
      </c>
      <c r="K17" s="49"/>
      <c r="L17" s="221" t="str">
        <f t="shared" si="0"/>
        <v>I JA</v>
      </c>
      <c r="M17" s="51" t="s">
        <v>1325</v>
      </c>
      <c r="N17" s="63"/>
      <c r="O17" s="63"/>
    </row>
    <row r="18" spans="1:15" s="52" customFormat="1" ht="15.75" customHeight="1" x14ac:dyDescent="0.25">
      <c r="A18" s="42"/>
      <c r="B18" s="42">
        <v>57</v>
      </c>
      <c r="C18" s="43" t="s">
        <v>115</v>
      </c>
      <c r="D18" s="44" t="s">
        <v>1326</v>
      </c>
      <c r="E18" s="45" t="s">
        <v>1327</v>
      </c>
      <c r="F18" s="46" t="s">
        <v>264</v>
      </c>
      <c r="G18" s="46" t="s">
        <v>265</v>
      </c>
      <c r="H18" s="47"/>
      <c r="I18" s="48"/>
      <c r="J18" s="49" t="s">
        <v>169</v>
      </c>
      <c r="K18" s="49"/>
      <c r="L18" s="221"/>
      <c r="M18" s="51" t="s">
        <v>1328</v>
      </c>
      <c r="N18" s="63"/>
      <c r="O18" s="63"/>
    </row>
    <row r="19" spans="1:15" s="52" customFormat="1" ht="15.75" customHeight="1" x14ac:dyDescent="0.25">
      <c r="A19" s="42"/>
      <c r="B19" s="42">
        <v>83</v>
      </c>
      <c r="C19" s="43" t="s">
        <v>1329</v>
      </c>
      <c r="D19" s="44" t="s">
        <v>1330</v>
      </c>
      <c r="E19" s="45" t="s">
        <v>1331</v>
      </c>
      <c r="F19" s="46" t="s">
        <v>130</v>
      </c>
      <c r="G19" s="46" t="s">
        <v>131</v>
      </c>
      <c r="H19" s="47" t="s">
        <v>1298</v>
      </c>
      <c r="I19" s="48">
        <v>-5</v>
      </c>
      <c r="J19" s="49" t="s">
        <v>271</v>
      </c>
      <c r="K19" s="49"/>
      <c r="L19" s="221"/>
      <c r="M19" s="51" t="s">
        <v>1299</v>
      </c>
      <c r="N19" s="63"/>
      <c r="O19" s="63"/>
    </row>
  </sheetData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"/>
  <sheetViews>
    <sheetView zoomScaleNormal="140" workbookViewId="0">
      <selection activeCell="G20" sqref="G19:G20"/>
    </sheetView>
  </sheetViews>
  <sheetFormatPr defaultColWidth="9.109375" defaultRowHeight="13.2" x14ac:dyDescent="0.25"/>
  <cols>
    <col min="1" max="1" width="5.6640625" style="13" customWidth="1"/>
    <col min="2" max="2" width="6.88671875" style="13" customWidth="1"/>
    <col min="3" max="3" width="5.6640625" style="13" customWidth="1"/>
    <col min="4" max="4" width="11.109375" style="13" customWidth="1"/>
    <col min="5" max="5" width="15.44140625" style="13" bestFit="1" customWidth="1"/>
    <col min="6" max="6" width="11.88671875" style="53" customWidth="1"/>
    <col min="7" max="7" width="15" style="23" customWidth="1"/>
    <col min="8" max="8" width="12.44140625" style="23" customWidth="1"/>
    <col min="9" max="9" width="9.33203125" style="23" hidden="1" customWidth="1"/>
    <col min="10" max="10" width="5.88671875" style="54" bestFit="1" customWidth="1"/>
    <col min="11" max="11" width="9.6640625" style="25" bestFit="1" customWidth="1"/>
    <col min="12" max="12" width="9.5546875" style="25" customWidth="1"/>
    <col min="13" max="13" width="6.44140625" style="368" bestFit="1" customWidth="1"/>
    <col min="14" max="14" width="22" style="22" customWidth="1"/>
    <col min="15" max="16" width="8.88671875" customWidth="1"/>
    <col min="17" max="19" width="9.109375" style="13"/>
    <col min="20" max="20" width="10.33203125" style="13" customWidth="1"/>
    <col min="21" max="21" width="10.88671875" style="13" customWidth="1"/>
    <col min="22" max="16384" width="9.109375" style="13"/>
  </cols>
  <sheetData>
    <row r="1" spans="1:17" s="3" customFormat="1" ht="15" customHeight="1" x14ac:dyDescent="0.25">
      <c r="A1" s="1" t="s">
        <v>1340</v>
      </c>
      <c r="B1" s="1"/>
      <c r="C1" s="2"/>
      <c r="E1" s="4"/>
      <c r="F1" s="5"/>
      <c r="J1" s="7"/>
      <c r="K1" s="8"/>
      <c r="L1" s="8"/>
      <c r="M1" s="313"/>
      <c r="N1" s="9"/>
    </row>
    <row r="2" spans="1:17" s="3" customFormat="1" ht="15" customHeight="1" x14ac:dyDescent="0.25">
      <c r="A2" s="1" t="s">
        <v>0</v>
      </c>
      <c r="B2" s="1"/>
      <c r="C2" s="2"/>
      <c r="E2" s="4"/>
      <c r="F2" s="5"/>
      <c r="J2" s="7"/>
      <c r="K2" s="8"/>
      <c r="L2" s="8"/>
      <c r="M2" s="313"/>
      <c r="N2" s="9"/>
    </row>
    <row r="3" spans="1:17" s="3" customFormat="1" ht="7.5" customHeight="1" x14ac:dyDescent="0.25">
      <c r="C3" s="10"/>
      <c r="E3" s="4"/>
      <c r="F3" s="5"/>
      <c r="J3" s="7"/>
      <c r="K3" s="8"/>
      <c r="L3" s="8"/>
      <c r="M3" s="313"/>
      <c r="N3" s="9"/>
      <c r="O3" s="7"/>
      <c r="P3" s="7"/>
      <c r="Q3" s="11"/>
    </row>
    <row r="4" spans="1:17" s="22" customFormat="1" ht="15" customHeight="1" x14ac:dyDescent="0.25">
      <c r="A4" s="12" t="s">
        <v>1292</v>
      </c>
      <c r="B4" s="12"/>
      <c r="C4" s="13"/>
      <c r="D4" s="13"/>
      <c r="E4" s="14"/>
      <c r="F4" s="15"/>
      <c r="G4" s="16"/>
      <c r="H4" s="16"/>
      <c r="I4" s="16"/>
      <c r="J4" s="18"/>
      <c r="K4" s="19"/>
      <c r="L4" s="19"/>
      <c r="M4" s="299"/>
      <c r="N4" s="20"/>
      <c r="O4" s="21"/>
    </row>
    <row r="5" spans="1:17" x14ac:dyDescent="0.25">
      <c r="D5" s="14"/>
    </row>
    <row r="6" spans="1:17" s="26" customFormat="1" ht="15.6" x14ac:dyDescent="0.25">
      <c r="D6" s="3" t="s">
        <v>1332</v>
      </c>
      <c r="E6" s="3"/>
      <c r="F6" s="5"/>
      <c r="G6" s="27"/>
      <c r="H6" s="28"/>
      <c r="I6" s="23"/>
      <c r="J6" s="29"/>
      <c r="K6" s="58"/>
      <c r="L6" s="58"/>
      <c r="M6" s="368"/>
    </row>
    <row r="7" spans="1:17" s="26" customFormat="1" ht="16.5" customHeight="1" thickBot="1" x14ac:dyDescent="0.3">
      <c r="D7" s="3"/>
      <c r="E7" s="14"/>
      <c r="F7" s="5"/>
      <c r="G7" s="28"/>
      <c r="H7" s="28"/>
      <c r="I7" s="23"/>
      <c r="J7" s="29"/>
      <c r="K7" s="58"/>
      <c r="L7" s="58"/>
      <c r="M7" s="368"/>
    </row>
    <row r="8" spans="1:17" s="41" customFormat="1" ht="18" customHeight="1" thickBot="1" x14ac:dyDescent="0.3">
      <c r="A8" s="31" t="s">
        <v>1443</v>
      </c>
      <c r="B8" s="80" t="s">
        <v>1549</v>
      </c>
      <c r="C8" s="31" t="s">
        <v>3</v>
      </c>
      <c r="D8" s="32" t="s">
        <v>4</v>
      </c>
      <c r="E8" s="33" t="s">
        <v>5</v>
      </c>
      <c r="F8" s="34" t="s">
        <v>6</v>
      </c>
      <c r="G8" s="35" t="s">
        <v>7</v>
      </c>
      <c r="H8" s="36" t="s">
        <v>8</v>
      </c>
      <c r="I8" s="154" t="s">
        <v>9</v>
      </c>
      <c r="J8" s="38" t="s">
        <v>10</v>
      </c>
      <c r="K8" s="38" t="s">
        <v>11</v>
      </c>
      <c r="L8" s="38" t="s">
        <v>1294</v>
      </c>
      <c r="M8" s="523" t="s">
        <v>12</v>
      </c>
      <c r="N8" s="40" t="s">
        <v>13</v>
      </c>
    </row>
    <row r="9" spans="1:17" s="52" customFormat="1" ht="16.5" customHeight="1" x14ac:dyDescent="0.25">
      <c r="A9" s="42">
        <v>1</v>
      </c>
      <c r="B9" s="42">
        <v>1</v>
      </c>
      <c r="C9" s="366">
        <v>91</v>
      </c>
      <c r="D9" s="141" t="s">
        <v>585</v>
      </c>
      <c r="E9" s="142" t="s">
        <v>1333</v>
      </c>
      <c r="F9" s="143" t="s">
        <v>1334</v>
      </c>
      <c r="G9" s="144" t="s">
        <v>393</v>
      </c>
      <c r="H9" s="144" t="s">
        <v>394</v>
      </c>
      <c r="I9" s="144" t="s">
        <v>395</v>
      </c>
      <c r="J9" s="146">
        <v>22</v>
      </c>
      <c r="K9" s="49">
        <v>3.4228356481481488E-2</v>
      </c>
      <c r="L9" s="49" t="s">
        <v>1311</v>
      </c>
      <c r="M9" s="221" t="str">
        <f>IF(ISBLANK(K9),"",IF(K9&lt;=0.0309027777777778,"KSM",IF(K9&lt;=0.0331597222222222,"I A",IF(K9&lt;=0.0362847222222222,"II A",IF(K9&lt;=0.0401041666666667,"III A",IF(K9&lt;=0.0430555555555556,"I JA",IF(K9&lt;=0.0451388888888889,"II JA",IF(K9&lt;=0.0833332175925926,"III JA"))))))))</f>
        <v>II A</v>
      </c>
      <c r="N9" s="138" t="s">
        <v>396</v>
      </c>
      <c r="O9" s="63"/>
      <c r="P9" s="63"/>
    </row>
    <row r="10" spans="1:17" s="52" customFormat="1" ht="16.5" customHeight="1" x14ac:dyDescent="0.25">
      <c r="A10" s="42">
        <v>2</v>
      </c>
      <c r="B10" s="42">
        <v>2</v>
      </c>
      <c r="C10" s="366">
        <v>145</v>
      </c>
      <c r="D10" s="141" t="s">
        <v>1335</v>
      </c>
      <c r="E10" s="142" t="s">
        <v>1336</v>
      </c>
      <c r="F10" s="143" t="s">
        <v>1337</v>
      </c>
      <c r="G10" s="144" t="s">
        <v>130</v>
      </c>
      <c r="H10" s="144" t="s">
        <v>131</v>
      </c>
      <c r="I10" s="144" t="s">
        <v>1298</v>
      </c>
      <c r="J10" s="146">
        <v>18</v>
      </c>
      <c r="K10" s="49">
        <v>3.5797569444444441E-2</v>
      </c>
      <c r="L10" s="49"/>
      <c r="M10" s="221" t="str">
        <f>IF(ISBLANK(K10),"",IF(K10&lt;=0.0309027777777778,"KSM",IF(K10&lt;=0.0331597222222222,"I A",IF(K10&lt;=0.0362847222222222,"II A",IF(K10&lt;=0.0401041666666667,"III A",IF(K10&lt;=0.0430555555555556,"I JA",IF(K10&lt;=0.0451388888888889,"II JA",IF(K10&lt;=0.0833332175925926,"III JA"))))))))</f>
        <v>II A</v>
      </c>
      <c r="N10" s="138" t="s">
        <v>1299</v>
      </c>
      <c r="O10" s="63"/>
      <c r="P10" s="63"/>
    </row>
    <row r="11" spans="1:17" s="52" customFormat="1" ht="16.5" customHeight="1" x14ac:dyDescent="0.25">
      <c r="A11" s="42"/>
      <c r="B11" s="42">
        <v>3</v>
      </c>
      <c r="C11" s="366">
        <v>92</v>
      </c>
      <c r="D11" s="141" t="s">
        <v>1341</v>
      </c>
      <c r="E11" s="142" t="s">
        <v>1342</v>
      </c>
      <c r="F11" s="143" t="s">
        <v>1343</v>
      </c>
      <c r="G11" s="144" t="s">
        <v>393</v>
      </c>
      <c r="H11" s="144" t="s">
        <v>394</v>
      </c>
      <c r="I11" s="144" t="s">
        <v>395</v>
      </c>
      <c r="J11" s="146"/>
      <c r="K11" s="49">
        <v>3.6094560185185184E-2</v>
      </c>
      <c r="L11" s="49" t="s">
        <v>1311</v>
      </c>
      <c r="M11" s="221" t="str">
        <f t="shared" ref="M11" si="0">IF(ISBLANK(K11),"",IF(K11&lt;=0.0309027777777778,"KSM",IF(K11&lt;=0.0331597222222222,"I A",IF(K11&lt;=0.0362847222222222,"II A",IF(K11&lt;=0.0401041666666667,"III A",IF(K11&lt;=0.0430555555555556,"I JA",IF(K11&lt;=0.0451388888888889,"II JA",IF(K11&lt;=0.0833332175925926,"III JA"))))))))</f>
        <v>II A</v>
      </c>
      <c r="N11" s="138" t="s">
        <v>396</v>
      </c>
      <c r="O11" s="63"/>
      <c r="P11" s="63"/>
    </row>
    <row r="12" spans="1:17" s="52" customFormat="1" ht="16.5" customHeight="1" x14ac:dyDescent="0.25">
      <c r="A12" s="42">
        <v>3</v>
      </c>
      <c r="B12" s="42">
        <v>4</v>
      </c>
      <c r="C12" s="366">
        <v>146</v>
      </c>
      <c r="D12" s="141" t="s">
        <v>697</v>
      </c>
      <c r="E12" s="142" t="s">
        <v>1338</v>
      </c>
      <c r="F12" s="143" t="s">
        <v>1339</v>
      </c>
      <c r="G12" s="144" t="s">
        <v>130</v>
      </c>
      <c r="H12" s="144" t="s">
        <v>131</v>
      </c>
      <c r="I12" s="144" t="s">
        <v>1298</v>
      </c>
      <c r="J12" s="146">
        <v>15</v>
      </c>
      <c r="K12" s="49">
        <v>3.6248263888888889E-2</v>
      </c>
      <c r="L12" s="49"/>
      <c r="M12" s="221" t="str">
        <f>IF(ISBLANK(K12),"",IF(K12&lt;=0.0309027777777778,"KSM",IF(K12&lt;=0.0331597222222222,"I A",IF(K12&lt;=0.0362847222222222,"II A",IF(K12&lt;=0.0401041666666667,"III A",IF(K12&lt;=0.0430555555555556,"I JA",IF(K12&lt;=0.0451388888888889,"II JA",IF(K12&lt;=0.0833332175925926,"III JA"))))))))</f>
        <v>II A</v>
      </c>
      <c r="N12" s="138" t="s">
        <v>1299</v>
      </c>
      <c r="O12" s="63"/>
      <c r="P12" s="63"/>
    </row>
    <row r="13" spans="1:17" s="52" customFormat="1" ht="16.5" customHeight="1" x14ac:dyDescent="0.25">
      <c r="A13" s="42"/>
      <c r="B13" s="42">
        <v>5</v>
      </c>
      <c r="C13" s="366">
        <v>144</v>
      </c>
      <c r="D13" s="141" t="s">
        <v>157</v>
      </c>
      <c r="E13" s="142" t="s">
        <v>1344</v>
      </c>
      <c r="F13" s="143" t="s">
        <v>1345</v>
      </c>
      <c r="G13" s="144" t="s">
        <v>1346</v>
      </c>
      <c r="H13" s="144" t="s">
        <v>626</v>
      </c>
      <c r="I13" s="144"/>
      <c r="J13" s="146"/>
      <c r="K13" s="49">
        <v>4.1500694444444444E-2</v>
      </c>
      <c r="L13" s="49"/>
      <c r="M13" s="221" t="str">
        <f>IF(ISBLANK(K13),"",IF(K13&lt;=0.0309027777777778,"KSM",IF(K13&lt;=0.0331597222222222,"I A",IF(K13&lt;=0.0362847222222222,"II A",IF(K13&lt;=0.0401041666666667,"III A",IF(K13&lt;=0.0430555555555556,"I JA",IF(K13&lt;=0.0451388888888889,"II JA",IF(K13&lt;=0.0833332175925926,"III JA"))))))))</f>
        <v>I JA</v>
      </c>
      <c r="N13" s="138" t="s">
        <v>1347</v>
      </c>
      <c r="O13" s="63"/>
      <c r="P13" s="63"/>
    </row>
  </sheetData>
  <printOptions horizontalCentered="1"/>
  <pageMargins left="0.39370078740157483" right="0.39370078740157483" top="0.23622047244094491" bottom="0.15748031496062992" header="0.15748031496062992" footer="0.19685039370078741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16"/>
  <sheetViews>
    <sheetView workbookViewId="0">
      <selection activeCell="BQ7" sqref="BQ7"/>
    </sheetView>
  </sheetViews>
  <sheetFormatPr defaultColWidth="9.109375" defaultRowHeight="13.2" x14ac:dyDescent="0.25"/>
  <cols>
    <col min="1" max="1" width="5.33203125" style="103" customWidth="1"/>
    <col min="2" max="2" width="5.109375" style="103" hidden="1" customWidth="1"/>
    <col min="3" max="3" width="10.44140625" style="103" customWidth="1"/>
    <col min="4" max="4" width="13.109375" style="103" bestFit="1" customWidth="1"/>
    <col min="5" max="5" width="9.44140625" style="105" customWidth="1"/>
    <col min="6" max="6" width="11.44140625" style="23" customWidth="1"/>
    <col min="7" max="7" width="9" style="23" customWidth="1"/>
    <col min="8" max="8" width="11.6640625" style="23" hidden="1" customWidth="1"/>
    <col min="9" max="9" width="5.44140625" style="103" customWidth="1"/>
    <col min="10" max="24" width="1.44140625" style="169" customWidth="1"/>
    <col min="25" max="25" width="1.6640625" style="169" customWidth="1"/>
    <col min="26" max="36" width="1.44140625" style="169" customWidth="1"/>
    <col min="37" max="67" width="1.44140625" style="169" hidden="1" customWidth="1"/>
    <col min="68" max="68" width="6.6640625" style="103" customWidth="1"/>
    <col min="69" max="69" width="5" style="103" bestFit="1" customWidth="1"/>
    <col min="70" max="70" width="15" style="103" customWidth="1"/>
    <col min="71" max="71" width="0" style="103" hidden="1" customWidth="1"/>
    <col min="72" max="16384" width="9.109375" style="103"/>
  </cols>
  <sheetData>
    <row r="1" spans="1:71" s="3" customFormat="1" ht="15" customHeight="1" x14ac:dyDescent="0.25">
      <c r="A1" s="1" t="s">
        <v>0</v>
      </c>
      <c r="B1" s="2"/>
      <c r="D1" s="4"/>
      <c r="E1" s="5"/>
      <c r="I1" s="7"/>
      <c r="J1" s="8"/>
      <c r="K1" s="8"/>
      <c r="L1" s="9"/>
    </row>
    <row r="2" spans="1:71" s="3" customFormat="1" ht="7.5" customHeight="1" x14ac:dyDescent="0.25">
      <c r="A2" s="1"/>
      <c r="B2" s="10"/>
      <c r="D2" s="4"/>
      <c r="E2" s="5"/>
      <c r="I2" s="7"/>
      <c r="J2" s="8"/>
      <c r="K2" s="8"/>
      <c r="L2" s="9"/>
      <c r="M2" s="7"/>
      <c r="N2" s="7"/>
      <c r="O2" s="11"/>
    </row>
    <row r="3" spans="1:71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6"/>
      <c r="I3" s="18"/>
      <c r="J3" s="19"/>
      <c r="K3" s="19"/>
      <c r="L3" s="20"/>
      <c r="M3" s="21"/>
    </row>
    <row r="4" spans="1:71" x14ac:dyDescent="0.25">
      <c r="C4" s="104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</row>
    <row r="5" spans="1:71" s="109" customFormat="1" ht="15.6" x14ac:dyDescent="0.25">
      <c r="C5" s="110" t="s">
        <v>189</v>
      </c>
      <c r="D5" s="110"/>
      <c r="E5" s="113"/>
      <c r="F5" s="27"/>
      <c r="G5" s="28"/>
      <c r="H5" s="2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</row>
    <row r="6" spans="1:71" s="109" customFormat="1" ht="16.2" thickBot="1" x14ac:dyDescent="0.3">
      <c r="C6" s="110"/>
      <c r="D6" s="110"/>
      <c r="E6" s="113"/>
      <c r="F6" s="28"/>
      <c r="G6" s="28"/>
      <c r="H6" s="2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</row>
    <row r="7" spans="1:71" s="157" customFormat="1" ht="13.2" customHeight="1" thickBot="1" x14ac:dyDescent="0.3">
      <c r="A7" s="30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80" t="s">
        <v>8</v>
      </c>
      <c r="H7" s="154" t="s">
        <v>9</v>
      </c>
      <c r="I7" s="124" t="s">
        <v>10</v>
      </c>
      <c r="J7" s="763" t="s">
        <v>190</v>
      </c>
      <c r="K7" s="764"/>
      <c r="L7" s="765"/>
      <c r="M7" s="763" t="s">
        <v>191</v>
      </c>
      <c r="N7" s="764"/>
      <c r="O7" s="765"/>
      <c r="P7" s="763" t="s">
        <v>192</v>
      </c>
      <c r="Q7" s="764"/>
      <c r="R7" s="765"/>
      <c r="S7" s="763" t="s">
        <v>193</v>
      </c>
      <c r="T7" s="764"/>
      <c r="U7" s="765"/>
      <c r="V7" s="763" t="s">
        <v>194</v>
      </c>
      <c r="W7" s="764"/>
      <c r="X7" s="765"/>
      <c r="Y7" s="763" t="s">
        <v>195</v>
      </c>
      <c r="Z7" s="764"/>
      <c r="AA7" s="765"/>
      <c r="AB7" s="763" t="s">
        <v>196</v>
      </c>
      <c r="AC7" s="764"/>
      <c r="AD7" s="765"/>
      <c r="AE7" s="763" t="s">
        <v>197</v>
      </c>
      <c r="AF7" s="764"/>
      <c r="AG7" s="765"/>
      <c r="AH7" s="763" t="s">
        <v>198</v>
      </c>
      <c r="AI7" s="764"/>
      <c r="AJ7" s="765"/>
      <c r="AK7" s="763"/>
      <c r="AL7" s="764"/>
      <c r="AM7" s="765"/>
      <c r="AN7" s="763"/>
      <c r="AO7" s="764"/>
      <c r="AP7" s="765"/>
      <c r="AQ7" s="763"/>
      <c r="AR7" s="764"/>
      <c r="AS7" s="765"/>
      <c r="AT7" s="763"/>
      <c r="AU7" s="766"/>
      <c r="AV7" s="767"/>
      <c r="AW7" s="763"/>
      <c r="AX7" s="764"/>
      <c r="AY7" s="765"/>
      <c r="AZ7" s="124"/>
      <c r="BA7" s="763"/>
      <c r="BB7" s="764"/>
      <c r="BC7" s="765"/>
      <c r="BD7" s="763"/>
      <c r="BE7" s="764"/>
      <c r="BF7" s="765"/>
      <c r="BG7" s="763"/>
      <c r="BH7" s="764"/>
      <c r="BI7" s="765"/>
      <c r="BJ7" s="763"/>
      <c r="BK7" s="766"/>
      <c r="BL7" s="767"/>
      <c r="BM7" s="763"/>
      <c r="BN7" s="764"/>
      <c r="BO7" s="765"/>
      <c r="BP7" s="156" t="s">
        <v>199</v>
      </c>
      <c r="BQ7" s="87" t="s">
        <v>12</v>
      </c>
      <c r="BR7" s="125" t="s">
        <v>13</v>
      </c>
    </row>
    <row r="8" spans="1:71" s="167" customFormat="1" ht="18" customHeight="1" x14ac:dyDescent="0.25">
      <c r="A8" s="158">
        <v>1</v>
      </c>
      <c r="B8" s="158"/>
      <c r="C8" s="43" t="s">
        <v>223</v>
      </c>
      <c r="D8" s="44" t="s">
        <v>224</v>
      </c>
      <c r="E8" s="45" t="s">
        <v>225</v>
      </c>
      <c r="F8" s="46" t="s">
        <v>111</v>
      </c>
      <c r="G8" s="46" t="s">
        <v>112</v>
      </c>
      <c r="H8" s="46"/>
      <c r="I8" s="159">
        <v>22</v>
      </c>
      <c r="J8" s="164"/>
      <c r="K8" s="163"/>
      <c r="L8" s="162"/>
      <c r="M8" s="164"/>
      <c r="N8" s="163"/>
      <c r="O8" s="162"/>
      <c r="P8" s="160" t="s">
        <v>204</v>
      </c>
      <c r="Q8" s="163"/>
      <c r="R8" s="162"/>
      <c r="S8" s="160" t="s">
        <v>204</v>
      </c>
      <c r="T8" s="163"/>
      <c r="U8" s="162"/>
      <c r="V8" s="160" t="s">
        <v>204</v>
      </c>
      <c r="W8" s="163"/>
      <c r="X8" s="162"/>
      <c r="Y8" s="160" t="s">
        <v>93</v>
      </c>
      <c r="Z8" s="161" t="s">
        <v>93</v>
      </c>
      <c r="AA8" s="168" t="s">
        <v>204</v>
      </c>
      <c r="AB8" s="160" t="s">
        <v>93</v>
      </c>
      <c r="AC8" s="161" t="s">
        <v>93</v>
      </c>
      <c r="AD8" s="168" t="s">
        <v>204</v>
      </c>
      <c r="AE8" s="160" t="s">
        <v>93</v>
      </c>
      <c r="AF8" s="161" t="s">
        <v>93</v>
      </c>
      <c r="AG8" s="168" t="s">
        <v>204</v>
      </c>
      <c r="AH8" s="160" t="s">
        <v>93</v>
      </c>
      <c r="AI8" s="161" t="s">
        <v>93</v>
      </c>
      <c r="AJ8" s="168" t="s">
        <v>93</v>
      </c>
      <c r="AK8" s="164"/>
      <c r="AL8" s="163"/>
      <c r="AM8" s="162"/>
      <c r="AN8" s="163"/>
      <c r="AO8" s="163"/>
      <c r="AP8" s="163"/>
      <c r="AQ8" s="163"/>
      <c r="AR8" s="163"/>
      <c r="AS8" s="163"/>
      <c r="AT8" s="163"/>
      <c r="AU8" s="163"/>
      <c r="AV8" s="163"/>
      <c r="AW8" s="164"/>
      <c r="AX8" s="163"/>
      <c r="AY8" s="162"/>
      <c r="AZ8" s="162"/>
      <c r="BA8" s="164"/>
      <c r="BB8" s="163"/>
      <c r="BC8" s="162"/>
      <c r="BD8" s="163"/>
      <c r="BE8" s="163"/>
      <c r="BF8" s="163"/>
      <c r="BG8" s="163"/>
      <c r="BH8" s="163"/>
      <c r="BI8" s="163"/>
      <c r="BJ8" s="163"/>
      <c r="BK8" s="163"/>
      <c r="BL8" s="163"/>
      <c r="BM8" s="164"/>
      <c r="BN8" s="163"/>
      <c r="BO8" s="162"/>
      <c r="BP8" s="165">
        <v>1.69</v>
      </c>
      <c r="BQ8" s="166" t="str">
        <f t="shared" ref="BQ8:BQ16" si="0">IF(ISBLANK(BP8),"",IF(BP8&gt;=1.75,"KSM",IF(BP8&gt;=1.65,"I A",IF(BP8&gt;=1.5,"II A",IF(BP8&gt;=1.39,"III A",IF(BP8&gt;=1.3,"I JA",IF(BP8&gt;=1.22,"II JA",IF(BP8&gt;=1.15,"III JA"))))))))</f>
        <v>I A</v>
      </c>
      <c r="BR8" s="51" t="s">
        <v>217</v>
      </c>
      <c r="BS8" s="167" t="s">
        <v>218</v>
      </c>
    </row>
    <row r="9" spans="1:71" s="167" customFormat="1" ht="18" customHeight="1" x14ac:dyDescent="0.25">
      <c r="A9" s="158">
        <v>2</v>
      </c>
      <c r="B9" s="158"/>
      <c r="C9" s="43" t="s">
        <v>134</v>
      </c>
      <c r="D9" s="44" t="s">
        <v>215</v>
      </c>
      <c r="E9" s="45" t="s">
        <v>216</v>
      </c>
      <c r="F9" s="46" t="s">
        <v>111</v>
      </c>
      <c r="G9" s="46" t="s">
        <v>112</v>
      </c>
      <c r="H9" s="46"/>
      <c r="I9" s="159">
        <v>18</v>
      </c>
      <c r="J9" s="164"/>
      <c r="K9" s="163"/>
      <c r="L9" s="162"/>
      <c r="M9" s="164"/>
      <c r="N9" s="163"/>
      <c r="O9" s="162"/>
      <c r="P9" s="160" t="s">
        <v>204</v>
      </c>
      <c r="Q9" s="163"/>
      <c r="R9" s="162"/>
      <c r="S9" s="160" t="s">
        <v>204</v>
      </c>
      <c r="T9" s="163"/>
      <c r="U9" s="162"/>
      <c r="V9" s="160" t="s">
        <v>204</v>
      </c>
      <c r="W9" s="163"/>
      <c r="X9" s="162"/>
      <c r="Y9" s="160" t="s">
        <v>204</v>
      </c>
      <c r="Z9" s="163"/>
      <c r="AA9" s="162"/>
      <c r="AB9" s="160" t="s">
        <v>93</v>
      </c>
      <c r="AC9" s="161" t="s">
        <v>204</v>
      </c>
      <c r="AD9" s="162"/>
      <c r="AE9" s="160" t="s">
        <v>93</v>
      </c>
      <c r="AF9" s="161" t="s">
        <v>93</v>
      </c>
      <c r="AG9" s="168" t="s">
        <v>93</v>
      </c>
      <c r="AH9" s="164"/>
      <c r="AI9" s="163"/>
      <c r="AJ9" s="162"/>
      <c r="AK9" s="164"/>
      <c r="AL9" s="163"/>
      <c r="AM9" s="162"/>
      <c r="AN9" s="163"/>
      <c r="AO9" s="163"/>
      <c r="AP9" s="163"/>
      <c r="AQ9" s="163"/>
      <c r="AR9" s="163"/>
      <c r="AS9" s="163"/>
      <c r="AT9" s="163"/>
      <c r="AU9" s="163"/>
      <c r="AV9" s="163"/>
      <c r="AW9" s="164"/>
      <c r="AX9" s="163"/>
      <c r="AY9" s="162"/>
      <c r="AZ9" s="162"/>
      <c r="BA9" s="164"/>
      <c r="BB9" s="163"/>
      <c r="BC9" s="162"/>
      <c r="BD9" s="163"/>
      <c r="BE9" s="163"/>
      <c r="BF9" s="163"/>
      <c r="BG9" s="163"/>
      <c r="BH9" s="163"/>
      <c r="BI9" s="163"/>
      <c r="BJ9" s="163"/>
      <c r="BK9" s="163"/>
      <c r="BL9" s="163"/>
      <c r="BM9" s="164"/>
      <c r="BN9" s="163"/>
      <c r="BO9" s="162"/>
      <c r="BP9" s="165">
        <v>1.66</v>
      </c>
      <c r="BQ9" s="166" t="str">
        <f t="shared" si="0"/>
        <v>I A</v>
      </c>
      <c r="BR9" s="51" t="s">
        <v>217</v>
      </c>
      <c r="BS9" s="167" t="s">
        <v>218</v>
      </c>
    </row>
    <row r="10" spans="1:71" s="167" customFormat="1" ht="18" customHeight="1" x14ac:dyDescent="0.25">
      <c r="A10" s="158">
        <v>3</v>
      </c>
      <c r="B10" s="158"/>
      <c r="C10" s="43" t="s">
        <v>63</v>
      </c>
      <c r="D10" s="44" t="s">
        <v>226</v>
      </c>
      <c r="E10" s="45" t="s">
        <v>227</v>
      </c>
      <c r="F10" s="46" t="s">
        <v>148</v>
      </c>
      <c r="G10" s="46" t="s">
        <v>149</v>
      </c>
      <c r="H10" s="46" t="s">
        <v>228</v>
      </c>
      <c r="I10" s="159">
        <v>15</v>
      </c>
      <c r="J10" s="164"/>
      <c r="K10" s="163"/>
      <c r="L10" s="162"/>
      <c r="M10" s="160" t="s">
        <v>204</v>
      </c>
      <c r="N10" s="163"/>
      <c r="O10" s="162"/>
      <c r="P10" s="160" t="s">
        <v>204</v>
      </c>
      <c r="Q10" s="163"/>
      <c r="R10" s="162"/>
      <c r="S10" s="160" t="s">
        <v>204</v>
      </c>
      <c r="T10" s="163"/>
      <c r="U10" s="162"/>
      <c r="V10" s="160" t="s">
        <v>204</v>
      </c>
      <c r="W10" s="163"/>
      <c r="X10" s="162"/>
      <c r="Y10" s="160" t="s">
        <v>204</v>
      </c>
      <c r="Z10" s="163"/>
      <c r="AA10" s="162"/>
      <c r="AB10" s="160" t="s">
        <v>93</v>
      </c>
      <c r="AC10" s="161" t="s">
        <v>93</v>
      </c>
      <c r="AD10" s="168" t="s">
        <v>204</v>
      </c>
      <c r="AE10" s="160" t="s">
        <v>93</v>
      </c>
      <c r="AF10" s="161" t="s">
        <v>93</v>
      </c>
      <c r="AG10" s="168" t="s">
        <v>93</v>
      </c>
      <c r="AH10" s="160"/>
      <c r="AI10" s="163"/>
      <c r="AJ10" s="162"/>
      <c r="AK10" s="164"/>
      <c r="AL10" s="163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4"/>
      <c r="AX10" s="163"/>
      <c r="AY10" s="162"/>
      <c r="AZ10" s="162"/>
      <c r="BA10" s="164"/>
      <c r="BB10" s="163"/>
      <c r="BC10" s="162"/>
      <c r="BD10" s="163"/>
      <c r="BE10" s="163"/>
      <c r="BF10" s="163"/>
      <c r="BG10" s="163"/>
      <c r="BH10" s="163"/>
      <c r="BI10" s="163"/>
      <c r="BJ10" s="163"/>
      <c r="BK10" s="163"/>
      <c r="BL10" s="163"/>
      <c r="BM10" s="164"/>
      <c r="BN10" s="163"/>
      <c r="BO10" s="162"/>
      <c r="BP10" s="165">
        <v>1.66</v>
      </c>
      <c r="BQ10" s="166" t="str">
        <f t="shared" si="0"/>
        <v>I A</v>
      </c>
      <c r="BR10" s="51" t="s">
        <v>229</v>
      </c>
      <c r="BS10" s="167" t="s">
        <v>194</v>
      </c>
    </row>
    <row r="11" spans="1:71" s="167" customFormat="1" ht="18" customHeight="1" x14ac:dyDescent="0.25">
      <c r="A11" s="158">
        <v>4</v>
      </c>
      <c r="B11" s="158"/>
      <c r="C11" s="43" t="s">
        <v>230</v>
      </c>
      <c r="D11" s="44" t="s">
        <v>231</v>
      </c>
      <c r="E11" s="45" t="s">
        <v>232</v>
      </c>
      <c r="F11" s="46" t="s">
        <v>233</v>
      </c>
      <c r="G11" s="46"/>
      <c r="H11" s="46"/>
      <c r="I11" s="159" t="s">
        <v>19</v>
      </c>
      <c r="J11" s="164"/>
      <c r="K11" s="163"/>
      <c r="L11" s="162"/>
      <c r="M11" s="164"/>
      <c r="N11" s="163"/>
      <c r="O11" s="162"/>
      <c r="P11" s="164"/>
      <c r="Q11" s="163"/>
      <c r="R11" s="162"/>
      <c r="S11" s="160" t="s">
        <v>204</v>
      </c>
      <c r="T11" s="163"/>
      <c r="U11" s="162"/>
      <c r="V11" s="160" t="s">
        <v>93</v>
      </c>
      <c r="W11" s="163"/>
      <c r="X11" s="162"/>
      <c r="Y11" s="160" t="s">
        <v>93</v>
      </c>
      <c r="Z11" s="161" t="s">
        <v>93</v>
      </c>
      <c r="AA11" s="168" t="s">
        <v>204</v>
      </c>
      <c r="AB11" s="160" t="s">
        <v>93</v>
      </c>
      <c r="AC11" s="161" t="s">
        <v>93</v>
      </c>
      <c r="AD11" s="168" t="s">
        <v>93</v>
      </c>
      <c r="AE11" s="164"/>
      <c r="AF11" s="163"/>
      <c r="AG11" s="162"/>
      <c r="AH11" s="164"/>
      <c r="AI11" s="163"/>
      <c r="AJ11" s="162"/>
      <c r="AK11" s="164"/>
      <c r="AL11" s="163"/>
      <c r="AM11" s="162"/>
      <c r="AN11" s="163"/>
      <c r="AO11" s="163"/>
      <c r="AP11" s="163"/>
      <c r="AQ11" s="163"/>
      <c r="AR11" s="163"/>
      <c r="AS11" s="163"/>
      <c r="AT11" s="163"/>
      <c r="AU11" s="163"/>
      <c r="AV11" s="163"/>
      <c r="AW11" s="164"/>
      <c r="AX11" s="163"/>
      <c r="AY11" s="162"/>
      <c r="AZ11" s="162"/>
      <c r="BA11" s="164"/>
      <c r="BB11" s="163"/>
      <c r="BC11" s="162"/>
      <c r="BD11" s="163"/>
      <c r="BE11" s="163"/>
      <c r="BF11" s="163"/>
      <c r="BG11" s="163"/>
      <c r="BH11" s="163"/>
      <c r="BI11" s="163"/>
      <c r="BJ11" s="163"/>
      <c r="BK11" s="163"/>
      <c r="BL11" s="163"/>
      <c r="BM11" s="164"/>
      <c r="BN11" s="163"/>
      <c r="BO11" s="162"/>
      <c r="BP11" s="165">
        <v>1.63</v>
      </c>
      <c r="BQ11" s="166" t="str">
        <f t="shared" si="0"/>
        <v>II A</v>
      </c>
      <c r="BR11" s="51" t="s">
        <v>234</v>
      </c>
      <c r="BS11" s="167" t="s">
        <v>196</v>
      </c>
    </row>
    <row r="12" spans="1:71" s="167" customFormat="1" ht="18" customHeight="1" x14ac:dyDescent="0.25">
      <c r="A12" s="158">
        <v>5</v>
      </c>
      <c r="B12" s="158"/>
      <c r="C12" s="43" t="s">
        <v>102</v>
      </c>
      <c r="D12" s="44" t="s">
        <v>235</v>
      </c>
      <c r="E12" s="45" t="s">
        <v>236</v>
      </c>
      <c r="F12" s="46" t="s">
        <v>38</v>
      </c>
      <c r="G12" s="46" t="s">
        <v>39</v>
      </c>
      <c r="H12" s="46" t="s">
        <v>209</v>
      </c>
      <c r="I12" s="159">
        <v>13</v>
      </c>
      <c r="J12" s="160" t="s">
        <v>204</v>
      </c>
      <c r="K12" s="163"/>
      <c r="L12" s="162"/>
      <c r="M12" s="160" t="s">
        <v>204</v>
      </c>
      <c r="N12" s="163"/>
      <c r="O12" s="162"/>
      <c r="P12" s="160" t="s">
        <v>204</v>
      </c>
      <c r="Q12" s="163"/>
      <c r="R12" s="162"/>
      <c r="S12" s="160" t="s">
        <v>93</v>
      </c>
      <c r="T12" s="161" t="s">
        <v>93</v>
      </c>
      <c r="U12" s="168" t="s">
        <v>204</v>
      </c>
      <c r="V12" s="160" t="s">
        <v>93</v>
      </c>
      <c r="W12" s="161" t="s">
        <v>93</v>
      </c>
      <c r="X12" s="168" t="s">
        <v>93</v>
      </c>
      <c r="Y12" s="164"/>
      <c r="Z12" s="163"/>
      <c r="AA12" s="162"/>
      <c r="AB12" s="160"/>
      <c r="AC12" s="163"/>
      <c r="AD12" s="162"/>
      <c r="AE12" s="164"/>
      <c r="AF12" s="163"/>
      <c r="AG12" s="162"/>
      <c r="AH12" s="164"/>
      <c r="AI12" s="163"/>
      <c r="AJ12" s="162"/>
      <c r="AK12" s="164"/>
      <c r="AL12" s="163"/>
      <c r="AM12" s="162"/>
      <c r="AN12" s="163"/>
      <c r="AO12" s="163"/>
      <c r="AP12" s="163"/>
      <c r="AQ12" s="163"/>
      <c r="AR12" s="163"/>
      <c r="AS12" s="163"/>
      <c r="AT12" s="163"/>
      <c r="AU12" s="163"/>
      <c r="AV12" s="163"/>
      <c r="AW12" s="164"/>
      <c r="AX12" s="163"/>
      <c r="AY12" s="162"/>
      <c r="AZ12" s="162"/>
      <c r="BA12" s="164"/>
      <c r="BB12" s="163"/>
      <c r="BC12" s="162"/>
      <c r="BD12" s="163"/>
      <c r="BE12" s="163"/>
      <c r="BF12" s="163"/>
      <c r="BG12" s="163"/>
      <c r="BH12" s="163"/>
      <c r="BI12" s="163"/>
      <c r="BJ12" s="163"/>
      <c r="BK12" s="163"/>
      <c r="BL12" s="163"/>
      <c r="BM12" s="164"/>
      <c r="BN12" s="163"/>
      <c r="BO12" s="162"/>
      <c r="BP12" s="165">
        <v>1.55</v>
      </c>
      <c r="BQ12" s="166" t="str">
        <f t="shared" si="0"/>
        <v>II A</v>
      </c>
      <c r="BR12" s="51" t="s">
        <v>210</v>
      </c>
      <c r="BS12" s="167" t="s">
        <v>193</v>
      </c>
    </row>
    <row r="13" spans="1:71" s="167" customFormat="1" ht="18" customHeight="1" x14ac:dyDescent="0.25">
      <c r="A13" s="158">
        <v>6</v>
      </c>
      <c r="B13" s="158"/>
      <c r="C13" s="43" t="s">
        <v>211</v>
      </c>
      <c r="D13" s="44" t="s">
        <v>212</v>
      </c>
      <c r="E13" s="45" t="s">
        <v>213</v>
      </c>
      <c r="F13" s="46" t="s">
        <v>24</v>
      </c>
      <c r="G13" s="46" t="s">
        <v>25</v>
      </c>
      <c r="H13" s="46" t="s">
        <v>26</v>
      </c>
      <c r="I13" s="159">
        <v>12</v>
      </c>
      <c r="J13" s="160" t="s">
        <v>204</v>
      </c>
      <c r="K13" s="163"/>
      <c r="L13" s="162"/>
      <c r="M13" s="160" t="s">
        <v>204</v>
      </c>
      <c r="N13" s="163"/>
      <c r="O13" s="162"/>
      <c r="P13" s="160" t="s">
        <v>93</v>
      </c>
      <c r="Q13" s="163" t="s">
        <v>93</v>
      </c>
      <c r="R13" s="162" t="s">
        <v>204</v>
      </c>
      <c r="S13" s="160" t="s">
        <v>93</v>
      </c>
      <c r="T13" s="161" t="s">
        <v>93</v>
      </c>
      <c r="U13" s="168" t="s">
        <v>93</v>
      </c>
      <c r="V13" s="164"/>
      <c r="W13" s="163"/>
      <c r="X13" s="162"/>
      <c r="Y13" s="164"/>
      <c r="Z13" s="163"/>
      <c r="AA13" s="162"/>
      <c r="AB13" s="164"/>
      <c r="AC13" s="163"/>
      <c r="AD13" s="162"/>
      <c r="AE13" s="164"/>
      <c r="AF13" s="163"/>
      <c r="AG13" s="162"/>
      <c r="AH13" s="164"/>
      <c r="AI13" s="163"/>
      <c r="AJ13" s="162"/>
      <c r="AK13" s="164"/>
      <c r="AL13" s="163"/>
      <c r="AM13" s="162"/>
      <c r="AN13" s="163"/>
      <c r="AO13" s="163"/>
      <c r="AP13" s="163"/>
      <c r="AQ13" s="163"/>
      <c r="AR13" s="163"/>
      <c r="AS13" s="163"/>
      <c r="AT13" s="163"/>
      <c r="AU13" s="163"/>
      <c r="AV13" s="163"/>
      <c r="AW13" s="164"/>
      <c r="AX13" s="163"/>
      <c r="AY13" s="162"/>
      <c r="AZ13" s="162"/>
      <c r="BA13" s="164"/>
      <c r="BB13" s="163"/>
      <c r="BC13" s="162"/>
      <c r="BD13" s="163"/>
      <c r="BE13" s="163"/>
      <c r="BF13" s="163"/>
      <c r="BG13" s="163"/>
      <c r="BH13" s="163"/>
      <c r="BI13" s="163"/>
      <c r="BJ13" s="163"/>
      <c r="BK13" s="163"/>
      <c r="BL13" s="163"/>
      <c r="BM13" s="164"/>
      <c r="BN13" s="163"/>
      <c r="BO13" s="162"/>
      <c r="BP13" s="165">
        <v>1.5</v>
      </c>
      <c r="BQ13" s="166" t="str">
        <f t="shared" si="0"/>
        <v>II A</v>
      </c>
      <c r="BR13" s="51" t="s">
        <v>214</v>
      </c>
      <c r="BS13" s="167" t="s">
        <v>107</v>
      </c>
    </row>
    <row r="14" spans="1:71" s="167" customFormat="1" ht="18" customHeight="1" x14ac:dyDescent="0.25">
      <c r="A14" s="158">
        <v>7</v>
      </c>
      <c r="B14" s="158"/>
      <c r="C14" s="43" t="s">
        <v>200</v>
      </c>
      <c r="D14" s="44" t="s">
        <v>201</v>
      </c>
      <c r="E14" s="45" t="s">
        <v>202</v>
      </c>
      <c r="F14" s="46" t="s">
        <v>148</v>
      </c>
      <c r="G14" s="46" t="s">
        <v>149</v>
      </c>
      <c r="H14" s="46" t="s">
        <v>203</v>
      </c>
      <c r="I14" s="159">
        <v>11</v>
      </c>
      <c r="J14" s="160" t="s">
        <v>204</v>
      </c>
      <c r="K14" s="161"/>
      <c r="L14" s="162"/>
      <c r="M14" s="160" t="s">
        <v>204</v>
      </c>
      <c r="N14" s="163"/>
      <c r="O14" s="162"/>
      <c r="P14" s="160" t="s">
        <v>93</v>
      </c>
      <c r="Q14" s="163" t="s">
        <v>93</v>
      </c>
      <c r="R14" s="162" t="s">
        <v>93</v>
      </c>
      <c r="S14" s="164"/>
      <c r="T14" s="163"/>
      <c r="U14" s="162"/>
      <c r="V14" s="164"/>
      <c r="W14" s="163"/>
      <c r="X14" s="162"/>
      <c r="Y14" s="164"/>
      <c r="Z14" s="163"/>
      <c r="AA14" s="162"/>
      <c r="AB14" s="164"/>
      <c r="AC14" s="163"/>
      <c r="AD14" s="162"/>
      <c r="AE14" s="164"/>
      <c r="AF14" s="163"/>
      <c r="AG14" s="162"/>
      <c r="AH14" s="164"/>
      <c r="AI14" s="163"/>
      <c r="AJ14" s="162"/>
      <c r="AK14" s="164"/>
      <c r="AL14" s="163"/>
      <c r="AM14" s="162"/>
      <c r="AN14" s="163"/>
      <c r="AO14" s="163"/>
      <c r="AP14" s="163"/>
      <c r="AQ14" s="163"/>
      <c r="AR14" s="163"/>
      <c r="AS14" s="163"/>
      <c r="AT14" s="163"/>
      <c r="AU14" s="163"/>
      <c r="AV14" s="163"/>
      <c r="AW14" s="164"/>
      <c r="AX14" s="163"/>
      <c r="AY14" s="162"/>
      <c r="AZ14" s="162"/>
      <c r="BA14" s="164"/>
      <c r="BB14" s="163"/>
      <c r="BC14" s="162"/>
      <c r="BD14" s="163"/>
      <c r="BE14" s="163"/>
      <c r="BF14" s="163"/>
      <c r="BG14" s="163"/>
      <c r="BH14" s="163"/>
      <c r="BI14" s="163"/>
      <c r="BJ14" s="163"/>
      <c r="BK14" s="163"/>
      <c r="BL14" s="163"/>
      <c r="BM14" s="164"/>
      <c r="BN14" s="163"/>
      <c r="BO14" s="162"/>
      <c r="BP14" s="165">
        <v>1.45</v>
      </c>
      <c r="BQ14" s="166" t="str">
        <f t="shared" si="0"/>
        <v>III A</v>
      </c>
      <c r="BR14" s="51" t="s">
        <v>205</v>
      </c>
      <c r="BS14" s="167" t="s">
        <v>191</v>
      </c>
    </row>
    <row r="15" spans="1:71" s="167" customFormat="1" ht="18" customHeight="1" x14ac:dyDescent="0.25">
      <c r="A15" s="158">
        <v>8</v>
      </c>
      <c r="B15" s="158"/>
      <c r="C15" s="43" t="s">
        <v>206</v>
      </c>
      <c r="D15" s="44" t="s">
        <v>207</v>
      </c>
      <c r="E15" s="45" t="s">
        <v>208</v>
      </c>
      <c r="F15" s="46" t="s">
        <v>38</v>
      </c>
      <c r="G15" s="46" t="s">
        <v>39</v>
      </c>
      <c r="H15" s="46" t="s">
        <v>209</v>
      </c>
      <c r="I15" s="159">
        <v>10</v>
      </c>
      <c r="J15" s="160" t="s">
        <v>93</v>
      </c>
      <c r="K15" s="161" t="s">
        <v>204</v>
      </c>
      <c r="L15" s="162"/>
      <c r="M15" s="160" t="s">
        <v>204</v>
      </c>
      <c r="N15" s="163"/>
      <c r="O15" s="162"/>
      <c r="P15" s="160" t="s">
        <v>93</v>
      </c>
      <c r="Q15" s="163" t="s">
        <v>93</v>
      </c>
      <c r="R15" s="162" t="s">
        <v>93</v>
      </c>
      <c r="S15" s="164"/>
      <c r="T15" s="163"/>
      <c r="U15" s="162"/>
      <c r="V15" s="164"/>
      <c r="W15" s="163"/>
      <c r="X15" s="162"/>
      <c r="Y15" s="164"/>
      <c r="Z15" s="163"/>
      <c r="AA15" s="162"/>
      <c r="AB15" s="164"/>
      <c r="AC15" s="163"/>
      <c r="AD15" s="162"/>
      <c r="AE15" s="164"/>
      <c r="AF15" s="163"/>
      <c r="AG15" s="162"/>
      <c r="AH15" s="164"/>
      <c r="AI15" s="163"/>
      <c r="AJ15" s="162"/>
      <c r="AK15" s="164"/>
      <c r="AL15" s="163"/>
      <c r="AM15" s="162"/>
      <c r="AN15" s="163"/>
      <c r="AO15" s="163"/>
      <c r="AP15" s="163"/>
      <c r="AQ15" s="163"/>
      <c r="AR15" s="163"/>
      <c r="AS15" s="163"/>
      <c r="AT15" s="163"/>
      <c r="AU15" s="163"/>
      <c r="AV15" s="163"/>
      <c r="AW15" s="164"/>
      <c r="AX15" s="163"/>
      <c r="AY15" s="162"/>
      <c r="AZ15" s="162"/>
      <c r="BA15" s="164"/>
      <c r="BB15" s="163"/>
      <c r="BC15" s="162"/>
      <c r="BD15" s="163"/>
      <c r="BE15" s="163"/>
      <c r="BF15" s="163"/>
      <c r="BG15" s="163"/>
      <c r="BH15" s="163"/>
      <c r="BI15" s="163"/>
      <c r="BJ15" s="163"/>
      <c r="BK15" s="163"/>
      <c r="BL15" s="163"/>
      <c r="BM15" s="164"/>
      <c r="BN15" s="163"/>
      <c r="BO15" s="162"/>
      <c r="BP15" s="165">
        <v>1.45</v>
      </c>
      <c r="BQ15" s="166" t="str">
        <f t="shared" si="0"/>
        <v>III A</v>
      </c>
      <c r="BR15" s="51" t="s">
        <v>210</v>
      </c>
      <c r="BS15" s="167" t="s">
        <v>191</v>
      </c>
    </row>
    <row r="16" spans="1:71" s="167" customFormat="1" ht="18" customHeight="1" x14ac:dyDescent="0.25">
      <c r="A16" s="158">
        <v>9</v>
      </c>
      <c r="B16" s="158"/>
      <c r="C16" s="43" t="s">
        <v>219</v>
      </c>
      <c r="D16" s="44" t="s">
        <v>220</v>
      </c>
      <c r="E16" s="45" t="s">
        <v>221</v>
      </c>
      <c r="F16" s="46" t="s">
        <v>166</v>
      </c>
      <c r="G16" s="46" t="s">
        <v>167</v>
      </c>
      <c r="H16" s="46"/>
      <c r="I16" s="159">
        <v>9</v>
      </c>
      <c r="J16" s="160" t="s">
        <v>204</v>
      </c>
      <c r="K16" s="163"/>
      <c r="L16" s="162"/>
      <c r="M16" s="160" t="s">
        <v>93</v>
      </c>
      <c r="N16" s="161" t="s">
        <v>93</v>
      </c>
      <c r="O16" s="168" t="s">
        <v>93</v>
      </c>
      <c r="P16" s="164"/>
      <c r="Q16" s="163"/>
      <c r="R16" s="162"/>
      <c r="S16" s="164"/>
      <c r="T16" s="163"/>
      <c r="U16" s="162"/>
      <c r="V16" s="164"/>
      <c r="W16" s="163"/>
      <c r="X16" s="162"/>
      <c r="Y16" s="164"/>
      <c r="Z16" s="163"/>
      <c r="AA16" s="162"/>
      <c r="AB16" s="164"/>
      <c r="AC16" s="163"/>
      <c r="AD16" s="162"/>
      <c r="AE16" s="164"/>
      <c r="AF16" s="163"/>
      <c r="AG16" s="162"/>
      <c r="AH16" s="164"/>
      <c r="AI16" s="163"/>
      <c r="AJ16" s="162"/>
      <c r="AK16" s="164"/>
      <c r="AL16" s="163"/>
      <c r="AM16" s="162"/>
      <c r="AN16" s="163"/>
      <c r="AO16" s="163"/>
      <c r="AP16" s="163"/>
      <c r="AQ16" s="163"/>
      <c r="AR16" s="163"/>
      <c r="AS16" s="163"/>
      <c r="AT16" s="163"/>
      <c r="AU16" s="163"/>
      <c r="AV16" s="163"/>
      <c r="AW16" s="164"/>
      <c r="AX16" s="163"/>
      <c r="AY16" s="162"/>
      <c r="AZ16" s="162"/>
      <c r="BA16" s="164"/>
      <c r="BB16" s="163"/>
      <c r="BC16" s="162"/>
      <c r="BD16" s="163"/>
      <c r="BE16" s="163"/>
      <c r="BF16" s="163"/>
      <c r="BG16" s="163"/>
      <c r="BH16" s="163"/>
      <c r="BI16" s="163"/>
      <c r="BJ16" s="163"/>
      <c r="BK16" s="163"/>
      <c r="BL16" s="163"/>
      <c r="BM16" s="164"/>
      <c r="BN16" s="163"/>
      <c r="BO16" s="162"/>
      <c r="BP16" s="165">
        <v>1.4</v>
      </c>
      <c r="BQ16" s="166" t="str">
        <f t="shared" si="0"/>
        <v>III A</v>
      </c>
      <c r="BR16" s="51" t="s">
        <v>222</v>
      </c>
      <c r="BS16" s="167" t="s">
        <v>107</v>
      </c>
    </row>
  </sheetData>
  <sortState ref="A8:BS16">
    <sortCondition descending="1" ref="BP8:BP16"/>
  </sortState>
  <mergeCells count="19">
    <mergeCell ref="BM7:BO7"/>
    <mergeCell ref="AT7:AV7"/>
    <mergeCell ref="AW7:AY7"/>
    <mergeCell ref="BA7:BC7"/>
    <mergeCell ref="BD7:BF7"/>
    <mergeCell ref="BG7:BI7"/>
    <mergeCell ref="BJ7:BL7"/>
    <mergeCell ref="AQ7:AS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</mergeCells>
  <printOptions horizontalCentered="1"/>
  <pageMargins left="0.15748031496062992" right="0.15748031496062992" top="0.94488188976377963" bottom="0.39370078740157483" header="0.39370078740157483" footer="0.39370078740157483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16"/>
  <sheetViews>
    <sheetView zoomScaleNormal="80" workbookViewId="0">
      <selection activeCell="BL23" sqref="BL23"/>
    </sheetView>
  </sheetViews>
  <sheetFormatPr defaultColWidth="9.109375" defaultRowHeight="13.2" x14ac:dyDescent="0.25"/>
  <cols>
    <col min="1" max="1" width="5" style="103" customWidth="1"/>
    <col min="2" max="2" width="5" style="103" hidden="1" customWidth="1"/>
    <col min="3" max="3" width="9.44140625" style="103" customWidth="1"/>
    <col min="4" max="4" width="14.88671875" style="103" customWidth="1"/>
    <col min="5" max="5" width="9.88671875" style="105" customWidth="1"/>
    <col min="6" max="6" width="12.5546875" style="192" customWidth="1"/>
    <col min="7" max="7" width="12.88671875" style="192" customWidth="1"/>
    <col min="8" max="8" width="9.33203125" style="193" hidden="1" customWidth="1"/>
    <col min="9" max="9" width="5.88671875" style="103" customWidth="1"/>
    <col min="10" max="33" width="1.5546875" style="169" customWidth="1"/>
    <col min="34" max="43" width="1.5546875" style="169" hidden="1" customWidth="1"/>
    <col min="44" max="44" width="1.44140625" style="169" hidden="1" customWidth="1"/>
    <col min="45" max="63" width="1.5546875" style="169" hidden="1" customWidth="1"/>
    <col min="64" max="64" width="6.44140625" style="103" bestFit="1" customWidth="1"/>
    <col min="65" max="65" width="4.33203125" style="103" bestFit="1" customWidth="1"/>
    <col min="66" max="66" width="16.109375" style="103" customWidth="1"/>
    <col min="67" max="67" width="4.33203125" style="103" hidden="1" customWidth="1"/>
    <col min="68" max="16384" width="9.109375" style="103"/>
  </cols>
  <sheetData>
    <row r="1" spans="1:67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P1" s="8"/>
      <c r="Q1" s="8"/>
      <c r="R1" s="9"/>
      <c r="V1" s="8"/>
      <c r="W1" s="8"/>
      <c r="X1" s="9"/>
    </row>
    <row r="2" spans="1:67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7"/>
      <c r="N2" s="7"/>
      <c r="O2" s="11"/>
      <c r="P2" s="8"/>
      <c r="Q2" s="8"/>
      <c r="R2" s="9"/>
      <c r="S2" s="7"/>
      <c r="T2" s="7"/>
      <c r="U2" s="11"/>
      <c r="V2" s="8"/>
      <c r="W2" s="8"/>
      <c r="X2" s="9"/>
      <c r="Y2" s="7"/>
      <c r="Z2" s="7"/>
      <c r="AA2" s="11"/>
    </row>
    <row r="3" spans="1:67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  <c r="P3" s="19"/>
      <c r="Q3" s="19"/>
      <c r="R3" s="20"/>
      <c r="S3" s="21"/>
      <c r="V3" s="19"/>
      <c r="W3" s="19"/>
      <c r="X3" s="20"/>
      <c r="Y3" s="21"/>
    </row>
    <row r="4" spans="1:67" x14ac:dyDescent="0.25">
      <c r="C4" s="104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</row>
    <row r="5" spans="1:67" s="109" customFormat="1" ht="15.6" x14ac:dyDescent="0.25">
      <c r="C5" s="110" t="s">
        <v>1217</v>
      </c>
      <c r="D5" s="110"/>
      <c r="E5" s="113"/>
      <c r="F5" s="198"/>
      <c r="G5" s="199"/>
      <c r="H5" s="19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</row>
    <row r="6" spans="1:67" s="109" customFormat="1" ht="16.2" thickBot="1" x14ac:dyDescent="0.3">
      <c r="C6" s="110"/>
      <c r="D6" s="110"/>
      <c r="E6" s="113"/>
      <c r="F6" s="199"/>
      <c r="G6" s="199"/>
      <c r="H6" s="19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</row>
    <row r="7" spans="1:67" s="157" customFormat="1" ht="12.9" customHeight="1" thickBot="1" x14ac:dyDescent="0.3">
      <c r="A7" s="30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6" t="s">
        <v>7</v>
      </c>
      <c r="G7" s="80" t="s">
        <v>8</v>
      </c>
      <c r="H7" s="204" t="s">
        <v>9</v>
      </c>
      <c r="I7" s="226" t="s">
        <v>10</v>
      </c>
      <c r="J7" s="763" t="s">
        <v>1218</v>
      </c>
      <c r="K7" s="766"/>
      <c r="L7" s="767"/>
      <c r="M7" s="763" t="s">
        <v>218</v>
      </c>
      <c r="N7" s="766"/>
      <c r="O7" s="767"/>
      <c r="P7" s="763" t="s">
        <v>1219</v>
      </c>
      <c r="Q7" s="766"/>
      <c r="R7" s="767"/>
      <c r="S7" s="763" t="s">
        <v>1220</v>
      </c>
      <c r="T7" s="766"/>
      <c r="U7" s="767"/>
      <c r="V7" s="763" t="s">
        <v>1221</v>
      </c>
      <c r="W7" s="766"/>
      <c r="X7" s="767"/>
      <c r="Y7" s="763" t="s">
        <v>1222</v>
      </c>
      <c r="Z7" s="766"/>
      <c r="AA7" s="767"/>
      <c r="AB7" s="763" t="s">
        <v>1223</v>
      </c>
      <c r="AC7" s="766"/>
      <c r="AD7" s="767"/>
      <c r="AE7" s="763" t="s">
        <v>1224</v>
      </c>
      <c r="AF7" s="766"/>
      <c r="AG7" s="767"/>
      <c r="AH7" s="763"/>
      <c r="AI7" s="766"/>
      <c r="AJ7" s="767"/>
      <c r="AK7" s="763"/>
      <c r="AL7" s="766"/>
      <c r="AM7" s="767"/>
      <c r="AN7" s="763"/>
      <c r="AO7" s="766"/>
      <c r="AP7" s="767"/>
      <c r="AQ7" s="763"/>
      <c r="AR7" s="766"/>
      <c r="AS7" s="767"/>
      <c r="AT7" s="763"/>
      <c r="AU7" s="766"/>
      <c r="AV7" s="767"/>
      <c r="AW7" s="763"/>
      <c r="AX7" s="766"/>
      <c r="AY7" s="767"/>
      <c r="AZ7" s="763"/>
      <c r="BA7" s="766"/>
      <c r="BB7" s="767"/>
      <c r="BC7" s="763"/>
      <c r="BD7" s="766"/>
      <c r="BE7" s="767"/>
      <c r="BF7" s="763"/>
      <c r="BG7" s="766"/>
      <c r="BH7" s="767"/>
      <c r="BI7" s="763"/>
      <c r="BJ7" s="766"/>
      <c r="BK7" s="767"/>
      <c r="BL7" s="87" t="s">
        <v>199</v>
      </c>
      <c r="BM7" s="87" t="s">
        <v>12</v>
      </c>
      <c r="BN7" s="125" t="s">
        <v>13</v>
      </c>
    </row>
    <row r="8" spans="1:67" s="167" customFormat="1" ht="18" customHeight="1" x14ac:dyDescent="0.25">
      <c r="A8" s="158">
        <v>1</v>
      </c>
      <c r="B8" s="158"/>
      <c r="C8" s="369" t="s">
        <v>1225</v>
      </c>
      <c r="D8" s="370" t="s">
        <v>1226</v>
      </c>
      <c r="E8" s="371" t="s">
        <v>1227</v>
      </c>
      <c r="F8" s="294" t="s">
        <v>1228</v>
      </c>
      <c r="G8" s="294" t="s">
        <v>112</v>
      </c>
      <c r="H8" s="372"/>
      <c r="I8" s="476">
        <v>22</v>
      </c>
      <c r="J8" s="164"/>
      <c r="K8" s="163"/>
      <c r="L8" s="162"/>
      <c r="M8" s="164"/>
      <c r="N8" s="163"/>
      <c r="O8" s="162"/>
      <c r="P8" s="164" t="s">
        <v>204</v>
      </c>
      <c r="Q8" s="163"/>
      <c r="R8" s="162"/>
      <c r="S8" s="164" t="s">
        <v>204</v>
      </c>
      <c r="T8" s="163"/>
      <c r="U8" s="162"/>
      <c r="V8" s="164" t="s">
        <v>204</v>
      </c>
      <c r="W8" s="163"/>
      <c r="X8" s="162"/>
      <c r="Y8" s="164" t="s">
        <v>93</v>
      </c>
      <c r="Z8" s="163" t="s">
        <v>204</v>
      </c>
      <c r="AA8" s="162"/>
      <c r="AB8" s="164" t="s">
        <v>204</v>
      </c>
      <c r="AC8" s="163"/>
      <c r="AD8" s="162"/>
      <c r="AE8" s="164" t="s">
        <v>93</v>
      </c>
      <c r="AF8" s="163" t="s">
        <v>93</v>
      </c>
      <c r="AG8" s="162" t="s">
        <v>93</v>
      </c>
      <c r="AH8" s="164"/>
      <c r="AI8" s="163"/>
      <c r="AJ8" s="162"/>
      <c r="AK8" s="164"/>
      <c r="AL8" s="163"/>
      <c r="AM8" s="162"/>
      <c r="AN8" s="164"/>
      <c r="AO8" s="163"/>
      <c r="AP8" s="162"/>
      <c r="AQ8" s="164"/>
      <c r="AR8" s="163"/>
      <c r="AS8" s="162"/>
      <c r="AT8" s="164"/>
      <c r="AU8" s="163"/>
      <c r="AV8" s="162"/>
      <c r="AW8" s="164"/>
      <c r="AX8" s="163"/>
      <c r="AY8" s="162"/>
      <c r="AZ8" s="164"/>
      <c r="BA8" s="163"/>
      <c r="BB8" s="162"/>
      <c r="BC8" s="164"/>
      <c r="BD8" s="163"/>
      <c r="BE8" s="162"/>
      <c r="BF8" s="164"/>
      <c r="BG8" s="163"/>
      <c r="BH8" s="162"/>
      <c r="BI8" s="164"/>
      <c r="BJ8" s="163"/>
      <c r="BK8" s="162"/>
      <c r="BL8" s="477">
        <v>1.93</v>
      </c>
      <c r="BM8" s="478" t="str">
        <f t="shared" ref="BM8:BM14" si="0">IF(ISBLANK(BL8),"",IF(BL8&gt;=2.03,"KSM",IF(BL8&gt;=1.9,"I A",IF(BL8&gt;=1.75,"II A",IF(BL8&gt;=1.6,"III A",IF(BL8&gt;=1.47,"I JA",IF(BL8&gt;=1.35,"II JA",IF(BL8&gt;=1.25,"III JA"))))))))</f>
        <v>I A</v>
      </c>
      <c r="BN8" s="295" t="s">
        <v>217</v>
      </c>
      <c r="BO8" s="167" t="s">
        <v>1229</v>
      </c>
    </row>
    <row r="9" spans="1:67" s="167" customFormat="1" ht="18" customHeight="1" x14ac:dyDescent="0.25">
      <c r="A9" s="158">
        <v>2</v>
      </c>
      <c r="B9" s="158"/>
      <c r="C9" s="369" t="s">
        <v>549</v>
      </c>
      <c r="D9" s="370" t="s">
        <v>1168</v>
      </c>
      <c r="E9" s="371" t="s">
        <v>1169</v>
      </c>
      <c r="F9" s="294" t="s">
        <v>57</v>
      </c>
      <c r="G9" s="294" t="s">
        <v>58</v>
      </c>
      <c r="H9" s="372" t="s">
        <v>99</v>
      </c>
      <c r="I9" s="476">
        <v>18</v>
      </c>
      <c r="J9" s="164"/>
      <c r="K9" s="163"/>
      <c r="L9" s="162"/>
      <c r="M9" s="164"/>
      <c r="N9" s="163"/>
      <c r="O9" s="162"/>
      <c r="P9" s="164" t="s">
        <v>204</v>
      </c>
      <c r="Q9" s="163"/>
      <c r="R9" s="162"/>
      <c r="S9" s="164" t="s">
        <v>204</v>
      </c>
      <c r="T9" s="163"/>
      <c r="U9" s="162"/>
      <c r="V9" s="164" t="s">
        <v>93</v>
      </c>
      <c r="W9" s="163" t="s">
        <v>204</v>
      </c>
      <c r="X9" s="162"/>
      <c r="Y9" s="164" t="s">
        <v>204</v>
      </c>
      <c r="Z9" s="163"/>
      <c r="AA9" s="162"/>
      <c r="AB9" s="164" t="s">
        <v>93</v>
      </c>
      <c r="AC9" s="163" t="s">
        <v>93</v>
      </c>
      <c r="AD9" s="162" t="s">
        <v>204</v>
      </c>
      <c r="AE9" s="164" t="s">
        <v>93</v>
      </c>
      <c r="AF9" s="163" t="s">
        <v>93</v>
      </c>
      <c r="AG9" s="162" t="s">
        <v>93</v>
      </c>
      <c r="AH9" s="164"/>
      <c r="AI9" s="163"/>
      <c r="AJ9" s="162"/>
      <c r="AK9" s="164"/>
      <c r="AL9" s="163"/>
      <c r="AM9" s="162"/>
      <c r="AN9" s="164"/>
      <c r="AO9" s="163"/>
      <c r="AP9" s="162"/>
      <c r="AQ9" s="164"/>
      <c r="AR9" s="163"/>
      <c r="AS9" s="162"/>
      <c r="AT9" s="164"/>
      <c r="AU9" s="163"/>
      <c r="AV9" s="162"/>
      <c r="AW9" s="164"/>
      <c r="AX9" s="163"/>
      <c r="AY9" s="162"/>
      <c r="AZ9" s="164"/>
      <c r="BA9" s="163"/>
      <c r="BB9" s="162"/>
      <c r="BC9" s="164"/>
      <c r="BD9" s="163"/>
      <c r="BE9" s="162"/>
      <c r="BF9" s="164"/>
      <c r="BG9" s="163"/>
      <c r="BH9" s="162"/>
      <c r="BI9" s="164"/>
      <c r="BJ9" s="163"/>
      <c r="BK9" s="162"/>
      <c r="BL9" s="477">
        <v>1.93</v>
      </c>
      <c r="BM9" s="478" t="str">
        <f t="shared" si="0"/>
        <v>I A</v>
      </c>
      <c r="BN9" s="295" t="s">
        <v>100</v>
      </c>
      <c r="BO9" s="167" t="s">
        <v>1221</v>
      </c>
    </row>
    <row r="10" spans="1:67" s="167" customFormat="1" ht="18" customHeight="1" x14ac:dyDescent="0.25">
      <c r="A10" s="158">
        <v>3</v>
      </c>
      <c r="B10" s="158"/>
      <c r="C10" s="369" t="s">
        <v>145</v>
      </c>
      <c r="D10" s="370" t="s">
        <v>1230</v>
      </c>
      <c r="E10" s="371" t="s">
        <v>965</v>
      </c>
      <c r="F10" s="294" t="s">
        <v>1135</v>
      </c>
      <c r="G10" s="294" t="s">
        <v>1136</v>
      </c>
      <c r="H10" s="372"/>
      <c r="I10" s="476">
        <v>15</v>
      </c>
      <c r="J10" s="164"/>
      <c r="K10" s="163"/>
      <c r="L10" s="162"/>
      <c r="M10" s="164" t="s">
        <v>204</v>
      </c>
      <c r="N10" s="163"/>
      <c r="O10" s="162"/>
      <c r="P10" s="164" t="s">
        <v>204</v>
      </c>
      <c r="Q10" s="163"/>
      <c r="R10" s="162"/>
      <c r="S10" s="164" t="s">
        <v>204</v>
      </c>
      <c r="T10" s="163"/>
      <c r="U10" s="162"/>
      <c r="V10" s="164" t="s">
        <v>204</v>
      </c>
      <c r="W10" s="163"/>
      <c r="X10" s="162"/>
      <c r="Y10" s="164" t="s">
        <v>93</v>
      </c>
      <c r="Z10" s="163" t="s">
        <v>93</v>
      </c>
      <c r="AA10" s="162" t="s">
        <v>93</v>
      </c>
      <c r="AB10" s="164"/>
      <c r="AC10" s="163"/>
      <c r="AD10" s="162"/>
      <c r="AE10" s="164"/>
      <c r="AF10" s="163"/>
      <c r="AG10" s="162"/>
      <c r="AH10" s="164"/>
      <c r="AI10" s="163"/>
      <c r="AJ10" s="162"/>
      <c r="AK10" s="164"/>
      <c r="AL10" s="163"/>
      <c r="AM10" s="162"/>
      <c r="AN10" s="164"/>
      <c r="AO10" s="163"/>
      <c r="AP10" s="162"/>
      <c r="AQ10" s="164"/>
      <c r="AR10" s="163"/>
      <c r="AS10" s="162"/>
      <c r="AT10" s="164"/>
      <c r="AU10" s="163"/>
      <c r="AV10" s="162"/>
      <c r="AW10" s="164"/>
      <c r="AX10" s="163"/>
      <c r="AY10" s="162"/>
      <c r="AZ10" s="164"/>
      <c r="BA10" s="163"/>
      <c r="BB10" s="162"/>
      <c r="BC10" s="164"/>
      <c r="BD10" s="163"/>
      <c r="BE10" s="162"/>
      <c r="BF10" s="164"/>
      <c r="BG10" s="163"/>
      <c r="BH10" s="162"/>
      <c r="BI10" s="164"/>
      <c r="BJ10" s="163"/>
      <c r="BK10" s="162"/>
      <c r="BL10" s="477">
        <v>1.85</v>
      </c>
      <c r="BM10" s="478" t="str">
        <f t="shared" si="0"/>
        <v>II A</v>
      </c>
      <c r="BN10" s="295" t="s">
        <v>1231</v>
      </c>
      <c r="BO10" s="167" t="s">
        <v>1221</v>
      </c>
    </row>
    <row r="11" spans="1:67" s="167" customFormat="1" ht="18" customHeight="1" x14ac:dyDescent="0.25">
      <c r="A11" s="158">
        <v>4</v>
      </c>
      <c r="B11" s="158"/>
      <c r="C11" s="369" t="s">
        <v>1232</v>
      </c>
      <c r="D11" s="370" t="s">
        <v>1233</v>
      </c>
      <c r="E11" s="371" t="s">
        <v>1234</v>
      </c>
      <c r="F11" s="294" t="s">
        <v>283</v>
      </c>
      <c r="G11" s="294" t="s">
        <v>265</v>
      </c>
      <c r="H11" s="372"/>
      <c r="I11" s="476">
        <v>13</v>
      </c>
      <c r="J11" s="164"/>
      <c r="K11" s="163"/>
      <c r="L11" s="162"/>
      <c r="M11" s="164" t="s">
        <v>204</v>
      </c>
      <c r="N11" s="163"/>
      <c r="O11" s="162"/>
      <c r="P11" s="164" t="s">
        <v>204</v>
      </c>
      <c r="Q11" s="163"/>
      <c r="R11" s="162"/>
      <c r="S11" s="164" t="s">
        <v>93</v>
      </c>
      <c r="T11" s="163" t="s">
        <v>204</v>
      </c>
      <c r="U11" s="162"/>
      <c r="V11" s="164" t="s">
        <v>93</v>
      </c>
      <c r="W11" s="163" t="s">
        <v>93</v>
      </c>
      <c r="X11" s="162" t="s">
        <v>204</v>
      </c>
      <c r="Y11" s="164" t="s">
        <v>93</v>
      </c>
      <c r="Z11" s="163" t="s">
        <v>93</v>
      </c>
      <c r="AA11" s="162" t="s">
        <v>93</v>
      </c>
      <c r="AB11" s="164"/>
      <c r="AC11" s="163"/>
      <c r="AD11" s="162"/>
      <c r="AE11" s="164"/>
      <c r="AF11" s="163"/>
      <c r="AG11" s="162"/>
      <c r="AH11" s="164"/>
      <c r="AI11" s="163"/>
      <c r="AJ11" s="162"/>
      <c r="AK11" s="164"/>
      <c r="AL11" s="163"/>
      <c r="AM11" s="162"/>
      <c r="AN11" s="164"/>
      <c r="AO11" s="163"/>
      <c r="AP11" s="162"/>
      <c r="AQ11" s="164"/>
      <c r="AR11" s="163"/>
      <c r="AS11" s="162"/>
      <c r="AT11" s="164"/>
      <c r="AU11" s="163"/>
      <c r="AV11" s="162"/>
      <c r="AW11" s="164"/>
      <c r="AX11" s="163"/>
      <c r="AY11" s="162"/>
      <c r="AZ11" s="164"/>
      <c r="BA11" s="163"/>
      <c r="BB11" s="162"/>
      <c r="BC11" s="164"/>
      <c r="BD11" s="163"/>
      <c r="BE11" s="162"/>
      <c r="BF11" s="164"/>
      <c r="BG11" s="163"/>
      <c r="BH11" s="162"/>
      <c r="BI11" s="164"/>
      <c r="BJ11" s="163"/>
      <c r="BK11" s="162"/>
      <c r="BL11" s="477">
        <v>1.85</v>
      </c>
      <c r="BM11" s="478" t="str">
        <f t="shared" si="0"/>
        <v>II A</v>
      </c>
      <c r="BN11" s="295" t="s">
        <v>284</v>
      </c>
      <c r="BO11" s="167" t="s">
        <v>1220</v>
      </c>
    </row>
    <row r="12" spans="1:67" s="167" customFormat="1" ht="18" customHeight="1" x14ac:dyDescent="0.25">
      <c r="A12" s="158">
        <v>5</v>
      </c>
      <c r="B12" s="158"/>
      <c r="C12" s="369" t="s">
        <v>561</v>
      </c>
      <c r="D12" s="370" t="s">
        <v>1235</v>
      </c>
      <c r="E12" s="371" t="s">
        <v>1236</v>
      </c>
      <c r="F12" s="294" t="s">
        <v>17</v>
      </c>
      <c r="G12" s="294" t="s">
        <v>1061</v>
      </c>
      <c r="H12" s="372" t="s">
        <v>209</v>
      </c>
      <c r="I12" s="476" t="s">
        <v>19</v>
      </c>
      <c r="J12" s="164"/>
      <c r="K12" s="163"/>
      <c r="L12" s="162"/>
      <c r="M12" s="164" t="s">
        <v>204</v>
      </c>
      <c r="N12" s="163"/>
      <c r="O12" s="162"/>
      <c r="P12" s="164" t="s">
        <v>204</v>
      </c>
      <c r="Q12" s="163"/>
      <c r="R12" s="162"/>
      <c r="S12" s="164" t="s">
        <v>93</v>
      </c>
      <c r="T12" s="163" t="s">
        <v>204</v>
      </c>
      <c r="U12" s="162"/>
      <c r="V12" s="164" t="s">
        <v>93</v>
      </c>
      <c r="W12" s="163" t="s">
        <v>93</v>
      </c>
      <c r="X12" s="162" t="s">
        <v>93</v>
      </c>
      <c r="Y12" s="164"/>
      <c r="Z12" s="163"/>
      <c r="AA12" s="162"/>
      <c r="AB12" s="164"/>
      <c r="AC12" s="163"/>
      <c r="AD12" s="162"/>
      <c r="AE12" s="164"/>
      <c r="AF12" s="163"/>
      <c r="AG12" s="162"/>
      <c r="AH12" s="164"/>
      <c r="AI12" s="163"/>
      <c r="AJ12" s="162"/>
      <c r="AK12" s="164"/>
      <c r="AL12" s="163"/>
      <c r="AM12" s="162"/>
      <c r="AN12" s="164"/>
      <c r="AO12" s="163"/>
      <c r="AP12" s="162"/>
      <c r="AQ12" s="164"/>
      <c r="AR12" s="163"/>
      <c r="AS12" s="162"/>
      <c r="AT12" s="164"/>
      <c r="AU12" s="163"/>
      <c r="AV12" s="162"/>
      <c r="AW12" s="164"/>
      <c r="AX12" s="163"/>
      <c r="AY12" s="162"/>
      <c r="AZ12" s="164"/>
      <c r="BA12" s="163"/>
      <c r="BB12" s="162"/>
      <c r="BC12" s="164"/>
      <c r="BD12" s="163"/>
      <c r="BE12" s="162"/>
      <c r="BF12" s="164"/>
      <c r="BG12" s="163"/>
      <c r="BH12" s="162"/>
      <c r="BI12" s="164"/>
      <c r="BJ12" s="163"/>
      <c r="BK12" s="162"/>
      <c r="BL12" s="477">
        <v>1.8</v>
      </c>
      <c r="BM12" s="478" t="str">
        <f t="shared" si="0"/>
        <v>II A</v>
      </c>
      <c r="BN12" s="295" t="s">
        <v>210</v>
      </c>
      <c r="BO12" s="167" t="s">
        <v>1221</v>
      </c>
    </row>
    <row r="13" spans="1:67" s="167" customFormat="1" ht="18" customHeight="1" x14ac:dyDescent="0.25">
      <c r="A13" s="158">
        <v>6</v>
      </c>
      <c r="B13" s="158"/>
      <c r="C13" s="369" t="s">
        <v>651</v>
      </c>
      <c r="D13" s="370" t="s">
        <v>1237</v>
      </c>
      <c r="E13" s="371" t="s">
        <v>1122</v>
      </c>
      <c r="F13" s="294" t="s">
        <v>433</v>
      </c>
      <c r="G13" s="294" t="s">
        <v>434</v>
      </c>
      <c r="H13" s="372"/>
      <c r="I13" s="476">
        <v>12</v>
      </c>
      <c r="J13" s="164"/>
      <c r="K13" s="163"/>
      <c r="L13" s="162"/>
      <c r="M13" s="164" t="s">
        <v>93</v>
      </c>
      <c r="N13" s="163" t="s">
        <v>204</v>
      </c>
      <c r="O13" s="162"/>
      <c r="P13" s="164" t="s">
        <v>93</v>
      </c>
      <c r="Q13" s="163" t="s">
        <v>93</v>
      </c>
      <c r="R13" s="162" t="s">
        <v>204</v>
      </c>
      <c r="S13" s="164" t="s">
        <v>93</v>
      </c>
      <c r="T13" s="163" t="s">
        <v>93</v>
      </c>
      <c r="U13" s="162" t="s">
        <v>204</v>
      </c>
      <c r="V13" s="164" t="s">
        <v>93</v>
      </c>
      <c r="W13" s="163" t="s">
        <v>93</v>
      </c>
      <c r="X13" s="162" t="s">
        <v>93</v>
      </c>
      <c r="Y13" s="164"/>
      <c r="Z13" s="163"/>
      <c r="AA13" s="162"/>
      <c r="AB13" s="164"/>
      <c r="AC13" s="163"/>
      <c r="AD13" s="162"/>
      <c r="AE13" s="164"/>
      <c r="AF13" s="163"/>
      <c r="AG13" s="162"/>
      <c r="AH13" s="164"/>
      <c r="AI13" s="163"/>
      <c r="AJ13" s="162"/>
      <c r="AK13" s="164"/>
      <c r="AL13" s="163"/>
      <c r="AM13" s="162"/>
      <c r="AN13" s="164"/>
      <c r="AO13" s="163"/>
      <c r="AP13" s="162"/>
      <c r="AQ13" s="164"/>
      <c r="AR13" s="163"/>
      <c r="AS13" s="162"/>
      <c r="AT13" s="164"/>
      <c r="AU13" s="163"/>
      <c r="AV13" s="162"/>
      <c r="AW13" s="164"/>
      <c r="AX13" s="163"/>
      <c r="AY13" s="162"/>
      <c r="AZ13" s="164"/>
      <c r="BA13" s="163"/>
      <c r="BB13" s="162"/>
      <c r="BC13" s="164"/>
      <c r="BD13" s="163"/>
      <c r="BE13" s="162"/>
      <c r="BF13" s="164"/>
      <c r="BG13" s="163"/>
      <c r="BH13" s="162"/>
      <c r="BI13" s="164"/>
      <c r="BJ13" s="163"/>
      <c r="BK13" s="162"/>
      <c r="BL13" s="477">
        <v>1.8</v>
      </c>
      <c r="BM13" s="478" t="str">
        <f t="shared" si="0"/>
        <v>II A</v>
      </c>
      <c r="BN13" s="295" t="s">
        <v>435</v>
      </c>
      <c r="BO13" s="167" t="s">
        <v>107</v>
      </c>
    </row>
    <row r="14" spans="1:67" s="167" customFormat="1" ht="18" customHeight="1" x14ac:dyDescent="0.25">
      <c r="A14" s="158">
        <v>7</v>
      </c>
      <c r="B14" s="158"/>
      <c r="C14" s="369" t="s">
        <v>1238</v>
      </c>
      <c r="D14" s="370" t="s">
        <v>1239</v>
      </c>
      <c r="E14" s="371" t="s">
        <v>1240</v>
      </c>
      <c r="F14" s="294" t="s">
        <v>297</v>
      </c>
      <c r="G14" s="294" t="s">
        <v>298</v>
      </c>
      <c r="H14" s="372"/>
      <c r="I14" s="476">
        <v>11</v>
      </c>
      <c r="J14" s="164" t="s">
        <v>204</v>
      </c>
      <c r="K14" s="163"/>
      <c r="L14" s="162"/>
      <c r="M14" s="164" t="s">
        <v>93</v>
      </c>
      <c r="N14" s="163" t="s">
        <v>93</v>
      </c>
      <c r="O14" s="162" t="s">
        <v>93</v>
      </c>
      <c r="P14" s="164"/>
      <c r="Q14" s="163"/>
      <c r="R14" s="162"/>
      <c r="S14" s="164"/>
      <c r="T14" s="163"/>
      <c r="U14" s="162"/>
      <c r="V14" s="164"/>
      <c r="W14" s="163"/>
      <c r="X14" s="162"/>
      <c r="Y14" s="164"/>
      <c r="Z14" s="163"/>
      <c r="AA14" s="162"/>
      <c r="AB14" s="164"/>
      <c r="AC14" s="163"/>
      <c r="AD14" s="162"/>
      <c r="AE14" s="164"/>
      <c r="AF14" s="163"/>
      <c r="AG14" s="162"/>
      <c r="AH14" s="164"/>
      <c r="AI14" s="163"/>
      <c r="AJ14" s="162"/>
      <c r="AK14" s="164"/>
      <c r="AL14" s="163"/>
      <c r="AM14" s="162"/>
      <c r="AN14" s="164"/>
      <c r="AO14" s="163"/>
      <c r="AP14" s="162"/>
      <c r="AQ14" s="164"/>
      <c r="AR14" s="163"/>
      <c r="AS14" s="162"/>
      <c r="AT14" s="164"/>
      <c r="AU14" s="163"/>
      <c r="AV14" s="162"/>
      <c r="AW14" s="164"/>
      <c r="AX14" s="163"/>
      <c r="AY14" s="162"/>
      <c r="AZ14" s="164"/>
      <c r="BA14" s="163"/>
      <c r="BB14" s="162"/>
      <c r="BC14" s="164"/>
      <c r="BD14" s="163"/>
      <c r="BE14" s="162"/>
      <c r="BF14" s="164"/>
      <c r="BG14" s="163"/>
      <c r="BH14" s="162"/>
      <c r="BI14" s="164"/>
      <c r="BJ14" s="163"/>
      <c r="BK14" s="162"/>
      <c r="BL14" s="477">
        <v>1.65</v>
      </c>
      <c r="BM14" s="478" t="str">
        <f t="shared" si="0"/>
        <v>III A</v>
      </c>
      <c r="BN14" s="295" t="s">
        <v>1241</v>
      </c>
      <c r="BO14" s="167" t="s">
        <v>218</v>
      </c>
    </row>
    <row r="15" spans="1:67" s="167" customFormat="1" ht="18" customHeight="1" x14ac:dyDescent="0.25">
      <c r="A15" s="158"/>
      <c r="B15" s="158"/>
      <c r="C15" s="369" t="s">
        <v>603</v>
      </c>
      <c r="D15" s="370" t="s">
        <v>1242</v>
      </c>
      <c r="E15" s="371" t="s">
        <v>1243</v>
      </c>
      <c r="F15" s="294" t="s">
        <v>1135</v>
      </c>
      <c r="G15" s="294" t="s">
        <v>1136</v>
      </c>
      <c r="H15" s="372"/>
      <c r="I15" s="476"/>
      <c r="J15" s="164" t="s">
        <v>93</v>
      </c>
      <c r="K15" s="163" t="s">
        <v>93</v>
      </c>
      <c r="L15" s="162" t="s">
        <v>93</v>
      </c>
      <c r="M15" s="164"/>
      <c r="N15" s="163"/>
      <c r="O15" s="162"/>
      <c r="P15" s="164"/>
      <c r="Q15" s="163"/>
      <c r="R15" s="162"/>
      <c r="S15" s="164"/>
      <c r="T15" s="163"/>
      <c r="U15" s="162"/>
      <c r="V15" s="164"/>
      <c r="W15" s="163"/>
      <c r="X15" s="162"/>
      <c r="Y15" s="164"/>
      <c r="Z15" s="163"/>
      <c r="AA15" s="162"/>
      <c r="AB15" s="164"/>
      <c r="AC15" s="163"/>
      <c r="AD15" s="162"/>
      <c r="AE15" s="164"/>
      <c r="AF15" s="163"/>
      <c r="AG15" s="162"/>
      <c r="AH15" s="164"/>
      <c r="AI15" s="163"/>
      <c r="AJ15" s="162"/>
      <c r="AK15" s="164"/>
      <c r="AL15" s="163"/>
      <c r="AM15" s="162"/>
      <c r="AN15" s="164"/>
      <c r="AO15" s="163"/>
      <c r="AP15" s="162"/>
      <c r="AQ15" s="164"/>
      <c r="AR15" s="163"/>
      <c r="AS15" s="162"/>
      <c r="AT15" s="164"/>
      <c r="AU15" s="163"/>
      <c r="AV15" s="162"/>
      <c r="AW15" s="164"/>
      <c r="AX15" s="163"/>
      <c r="AY15" s="162"/>
      <c r="AZ15" s="164"/>
      <c r="BA15" s="163"/>
      <c r="BB15" s="162"/>
      <c r="BC15" s="164"/>
      <c r="BD15" s="163"/>
      <c r="BE15" s="162"/>
      <c r="BF15" s="164"/>
      <c r="BG15" s="163"/>
      <c r="BH15" s="162"/>
      <c r="BI15" s="164"/>
      <c r="BJ15" s="163"/>
      <c r="BK15" s="162"/>
      <c r="BL15" s="477" t="s">
        <v>1244</v>
      </c>
      <c r="BM15" s="478"/>
      <c r="BN15" s="295" t="s">
        <v>1231</v>
      </c>
      <c r="BO15" s="167" t="s">
        <v>107</v>
      </c>
    </row>
    <row r="16" spans="1:67" s="167" customFormat="1" ht="18" customHeight="1" x14ac:dyDescent="0.25">
      <c r="A16" s="158"/>
      <c r="B16" s="158"/>
      <c r="C16" s="369" t="s">
        <v>1170</v>
      </c>
      <c r="D16" s="370" t="s">
        <v>1174</v>
      </c>
      <c r="E16" s="371" t="s">
        <v>1175</v>
      </c>
      <c r="F16" s="294" t="s">
        <v>38</v>
      </c>
      <c r="G16" s="294" t="s">
        <v>39</v>
      </c>
      <c r="H16" s="372" t="s">
        <v>595</v>
      </c>
      <c r="I16" s="476"/>
      <c r="J16" s="164" t="s">
        <v>93</v>
      </c>
      <c r="K16" s="163" t="s">
        <v>93</v>
      </c>
      <c r="L16" s="162" t="s">
        <v>93</v>
      </c>
      <c r="M16" s="164"/>
      <c r="N16" s="163"/>
      <c r="O16" s="162"/>
      <c r="P16" s="164"/>
      <c r="Q16" s="163"/>
      <c r="R16" s="162"/>
      <c r="S16" s="164"/>
      <c r="T16" s="163"/>
      <c r="U16" s="162"/>
      <c r="V16" s="164"/>
      <c r="W16" s="163"/>
      <c r="X16" s="162"/>
      <c r="Y16" s="164"/>
      <c r="Z16" s="163"/>
      <c r="AA16" s="162"/>
      <c r="AB16" s="164"/>
      <c r="AC16" s="163"/>
      <c r="AD16" s="162"/>
      <c r="AE16" s="164"/>
      <c r="AF16" s="163"/>
      <c r="AG16" s="162"/>
      <c r="AH16" s="164"/>
      <c r="AI16" s="163"/>
      <c r="AJ16" s="162"/>
      <c r="AK16" s="164"/>
      <c r="AL16" s="163"/>
      <c r="AM16" s="162"/>
      <c r="AN16" s="164"/>
      <c r="AO16" s="163"/>
      <c r="AP16" s="162"/>
      <c r="AQ16" s="164"/>
      <c r="AR16" s="163"/>
      <c r="AS16" s="162"/>
      <c r="AT16" s="164"/>
      <c r="AU16" s="163"/>
      <c r="AV16" s="162"/>
      <c r="AW16" s="164"/>
      <c r="AX16" s="163"/>
      <c r="AY16" s="162"/>
      <c r="AZ16" s="164"/>
      <c r="BA16" s="163"/>
      <c r="BB16" s="162"/>
      <c r="BC16" s="164"/>
      <c r="BD16" s="163"/>
      <c r="BE16" s="162"/>
      <c r="BF16" s="164"/>
      <c r="BG16" s="163"/>
      <c r="BH16" s="162"/>
      <c r="BI16" s="164"/>
      <c r="BJ16" s="163"/>
      <c r="BK16" s="162"/>
      <c r="BL16" s="477" t="s">
        <v>1244</v>
      </c>
      <c r="BM16" s="478"/>
      <c r="BN16" s="295" t="s">
        <v>444</v>
      </c>
      <c r="BO16" s="167" t="s">
        <v>1218</v>
      </c>
    </row>
  </sheetData>
  <mergeCells count="18">
    <mergeCell ref="BI7:BK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Y7:AA7"/>
    <mergeCell ref="J7:L7"/>
    <mergeCell ref="M7:O7"/>
    <mergeCell ref="P7:R7"/>
    <mergeCell ref="S7:U7"/>
    <mergeCell ref="V7:X7"/>
  </mergeCells>
  <printOptions horizontalCentered="1"/>
  <pageMargins left="0.15748031496062992" right="0.15748031496062992" top="0.82677165354330717" bottom="0.15748031496062992" header="0.15748031496062992" footer="0.15748031496062992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16"/>
  <sheetViews>
    <sheetView workbookViewId="0">
      <selection activeCell="F24" sqref="F24"/>
    </sheetView>
  </sheetViews>
  <sheetFormatPr defaultColWidth="9.109375" defaultRowHeight="13.2" x14ac:dyDescent="0.25"/>
  <cols>
    <col min="1" max="1" width="5" style="103" customWidth="1"/>
    <col min="2" max="2" width="4.33203125" style="103" customWidth="1"/>
    <col min="3" max="3" width="8.5546875" style="103" customWidth="1"/>
    <col min="4" max="4" width="13.6640625" style="103" customWidth="1"/>
    <col min="5" max="5" width="9.5546875" style="105" customWidth="1"/>
    <col min="6" max="6" width="8.88671875" style="23" customWidth="1"/>
    <col min="7" max="7" width="9.44140625" style="23" customWidth="1"/>
    <col min="8" max="8" width="9.33203125" style="24" hidden="1" customWidth="1"/>
    <col min="9" max="9" width="5.88671875" style="103" bestFit="1" customWidth="1"/>
    <col min="10" max="45" width="1.5546875" style="169" customWidth="1"/>
    <col min="46" max="57" width="1.5546875" style="169" hidden="1" customWidth="1"/>
    <col min="58" max="58" width="6" style="103" customWidth="1"/>
    <col min="59" max="59" width="5" style="103" bestFit="1" customWidth="1"/>
    <col min="60" max="60" width="5" style="103" hidden="1" customWidth="1"/>
    <col min="61" max="61" width="11.109375" style="103" customWidth="1"/>
    <col min="62" max="62" width="0" style="103" hidden="1" customWidth="1"/>
    <col min="63" max="16384" width="9.109375" style="103"/>
  </cols>
  <sheetData>
    <row r="1" spans="1:62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6"/>
    </row>
    <row r="2" spans="1:62" s="3" customFormat="1" ht="15" customHeight="1" x14ac:dyDescent="0.25">
      <c r="A2" s="1" t="s">
        <v>1406</v>
      </c>
      <c r="B2" s="2"/>
      <c r="D2" s="4"/>
      <c r="E2" s="5"/>
      <c r="H2" s="6"/>
      <c r="I2" s="7"/>
      <c r="J2" s="8"/>
      <c r="K2" s="8"/>
      <c r="L2" s="6"/>
    </row>
    <row r="3" spans="1:62" s="3" customFormat="1" ht="7.5" customHeight="1" x14ac:dyDescent="0.25">
      <c r="A3" s="1"/>
      <c r="B3" s="10"/>
      <c r="D3" s="4"/>
      <c r="E3" s="5"/>
      <c r="H3" s="6"/>
      <c r="I3" s="7"/>
      <c r="J3" s="8"/>
      <c r="K3" s="8"/>
      <c r="L3" s="6"/>
      <c r="M3" s="7"/>
      <c r="N3" s="7"/>
      <c r="O3" s="11"/>
    </row>
    <row r="4" spans="1:62" s="22" customFormat="1" ht="15" customHeight="1" x14ac:dyDescent="0.25">
      <c r="A4" s="12" t="s">
        <v>1292</v>
      </c>
      <c r="B4" s="13"/>
      <c r="C4" s="13"/>
      <c r="D4" s="14"/>
      <c r="E4" s="15"/>
      <c r="F4" s="16"/>
      <c r="G4" s="16"/>
      <c r="H4" s="17"/>
      <c r="I4" s="18"/>
      <c r="J4" s="19"/>
      <c r="K4" s="19"/>
      <c r="L4" s="578"/>
      <c r="M4" s="21"/>
    </row>
    <row r="5" spans="1:62" s="109" customFormat="1" ht="15.6" x14ac:dyDescent="0.25">
      <c r="C5" s="110" t="s">
        <v>1407</v>
      </c>
      <c r="D5" s="110"/>
      <c r="E5" s="113"/>
      <c r="F5" s="27"/>
      <c r="G5" s="28"/>
      <c r="H5" s="2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</row>
    <row r="6" spans="1:62" s="109" customFormat="1" ht="16.2" thickBot="1" x14ac:dyDescent="0.3">
      <c r="C6" s="110"/>
      <c r="D6" s="110"/>
      <c r="E6" s="113"/>
      <c r="F6" s="28"/>
      <c r="G6" s="28"/>
      <c r="H6" s="24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</row>
    <row r="7" spans="1:62" s="157" customFormat="1" ht="12.9" customHeight="1" thickBot="1" x14ac:dyDescent="0.3">
      <c r="A7" s="81" t="s">
        <v>1443</v>
      </c>
      <c r="B7" s="80" t="s">
        <v>1408</v>
      </c>
      <c r="C7" s="119" t="s">
        <v>4</v>
      </c>
      <c r="D7" s="120" t="s">
        <v>5</v>
      </c>
      <c r="E7" s="121" t="s">
        <v>6</v>
      </c>
      <c r="F7" s="35" t="s">
        <v>7</v>
      </c>
      <c r="G7" s="80" t="s">
        <v>8</v>
      </c>
      <c r="H7" s="37" t="s">
        <v>9</v>
      </c>
      <c r="I7" s="522" t="s">
        <v>10</v>
      </c>
      <c r="J7" s="763" t="s">
        <v>1220</v>
      </c>
      <c r="K7" s="764"/>
      <c r="L7" s="765"/>
      <c r="M7" s="763" t="s">
        <v>1409</v>
      </c>
      <c r="N7" s="764"/>
      <c r="O7" s="765"/>
      <c r="P7" s="763" t="s">
        <v>1410</v>
      </c>
      <c r="Q7" s="764"/>
      <c r="R7" s="765"/>
      <c r="S7" s="763" t="s">
        <v>1411</v>
      </c>
      <c r="T7" s="764"/>
      <c r="U7" s="765"/>
      <c r="V7" s="763" t="s">
        <v>1412</v>
      </c>
      <c r="W7" s="764"/>
      <c r="X7" s="765"/>
      <c r="Y7" s="763" t="s">
        <v>1413</v>
      </c>
      <c r="Z7" s="764"/>
      <c r="AA7" s="765"/>
      <c r="AB7" s="763" t="s">
        <v>1414</v>
      </c>
      <c r="AC7" s="764"/>
      <c r="AD7" s="765"/>
      <c r="AE7" s="763" t="s">
        <v>1415</v>
      </c>
      <c r="AF7" s="764"/>
      <c r="AG7" s="765"/>
      <c r="AH7" s="763" t="s">
        <v>1416</v>
      </c>
      <c r="AI7" s="764"/>
      <c r="AJ7" s="765"/>
      <c r="AK7" s="763" t="s">
        <v>1417</v>
      </c>
      <c r="AL7" s="764"/>
      <c r="AM7" s="765"/>
      <c r="AN7" s="763" t="s">
        <v>1418</v>
      </c>
      <c r="AO7" s="764"/>
      <c r="AP7" s="765"/>
      <c r="AQ7" s="763" t="s">
        <v>1419</v>
      </c>
      <c r="AR7" s="764"/>
      <c r="AS7" s="765"/>
      <c r="AT7" s="763"/>
      <c r="AU7" s="764"/>
      <c r="AV7" s="765"/>
      <c r="AW7" s="763"/>
      <c r="AX7" s="764"/>
      <c r="AY7" s="765"/>
      <c r="AZ7" s="763"/>
      <c r="BA7" s="768"/>
      <c r="BB7" s="769"/>
      <c r="BC7" s="763"/>
      <c r="BD7" s="768"/>
      <c r="BE7" s="769"/>
      <c r="BF7" s="579" t="s">
        <v>199</v>
      </c>
      <c r="BG7" s="87" t="s">
        <v>12</v>
      </c>
      <c r="BH7" s="522" t="s">
        <v>1408</v>
      </c>
      <c r="BI7" s="125" t="s">
        <v>13</v>
      </c>
    </row>
    <row r="8" spans="1:62" s="588" customFormat="1" ht="18" customHeight="1" x14ac:dyDescent="0.25">
      <c r="A8" s="158">
        <v>1</v>
      </c>
      <c r="B8" s="158">
        <v>1</v>
      </c>
      <c r="C8" s="580" t="s">
        <v>351</v>
      </c>
      <c r="D8" s="581" t="s">
        <v>1420</v>
      </c>
      <c r="E8" s="582" t="s">
        <v>1421</v>
      </c>
      <c r="F8" s="583" t="s">
        <v>1043</v>
      </c>
      <c r="G8" s="583" t="s">
        <v>112</v>
      </c>
      <c r="H8" s="47"/>
      <c r="I8" s="584" t="s">
        <v>19</v>
      </c>
      <c r="J8" s="164"/>
      <c r="K8" s="163"/>
      <c r="L8" s="162"/>
      <c r="M8" s="164"/>
      <c r="N8" s="163"/>
      <c r="O8" s="162"/>
      <c r="P8" s="164"/>
      <c r="Q8" s="163"/>
      <c r="R8" s="162"/>
      <c r="S8" s="164"/>
      <c r="T8" s="163"/>
      <c r="U8" s="162"/>
      <c r="V8" s="164"/>
      <c r="W8" s="163"/>
      <c r="X8" s="162"/>
      <c r="Y8" s="164"/>
      <c r="Z8" s="163"/>
      <c r="AA8" s="162"/>
      <c r="AB8" s="164"/>
      <c r="AC8" s="163"/>
      <c r="AD8" s="162"/>
      <c r="AE8" s="164"/>
      <c r="AF8" s="163"/>
      <c r="AG8" s="162"/>
      <c r="AH8" s="164" t="s">
        <v>204</v>
      </c>
      <c r="AI8" s="163"/>
      <c r="AJ8" s="162"/>
      <c r="AK8" s="164" t="s">
        <v>204</v>
      </c>
      <c r="AL8" s="163"/>
      <c r="AM8" s="162"/>
      <c r="AN8" s="164" t="s">
        <v>93</v>
      </c>
      <c r="AO8" s="163" t="s">
        <v>204</v>
      </c>
      <c r="AP8" s="162"/>
      <c r="AQ8" s="164" t="s">
        <v>93</v>
      </c>
      <c r="AR8" s="163" t="s">
        <v>93</v>
      </c>
      <c r="AS8" s="162" t="s">
        <v>93</v>
      </c>
      <c r="AT8" s="164"/>
      <c r="AU8" s="163"/>
      <c r="AV8" s="162"/>
      <c r="AW8" s="163"/>
      <c r="AX8" s="163"/>
      <c r="AY8" s="163"/>
      <c r="AZ8" s="163"/>
      <c r="BA8" s="163"/>
      <c r="BB8" s="163"/>
      <c r="BC8" s="163"/>
      <c r="BD8" s="163"/>
      <c r="BE8" s="163"/>
      <c r="BF8" s="585">
        <v>3.3</v>
      </c>
      <c r="BG8" s="586" t="str">
        <f t="shared" ref="BG8:BG16" si="0">IF(ISBLANK(BF8),"",IF(BF8&gt;=3.48,"KSM",IF(BF8&gt;=3.1,"I A",IF(BF8&gt;=2.7,"II A",IF(BF8&gt;=2.4,"III A",IF(BF8&gt;=2.15,"I JA",IF(BF8&gt;=1.95,"II JA",IF(BF8&gt;=1.8,"III JA"))))))))</f>
        <v>I A</v>
      </c>
      <c r="BH8" s="586"/>
      <c r="BI8" s="587" t="s">
        <v>1422</v>
      </c>
      <c r="BJ8" s="588" t="s">
        <v>1423</v>
      </c>
    </row>
    <row r="9" spans="1:62" s="588" customFormat="1" ht="18" customHeight="1" x14ac:dyDescent="0.25">
      <c r="A9" s="158" t="s">
        <v>1550</v>
      </c>
      <c r="B9" s="158">
        <v>2</v>
      </c>
      <c r="C9" s="580" t="s">
        <v>300</v>
      </c>
      <c r="D9" s="581" t="s">
        <v>1424</v>
      </c>
      <c r="E9" s="582" t="s">
        <v>1425</v>
      </c>
      <c r="F9" s="583" t="s">
        <v>1043</v>
      </c>
      <c r="G9" s="583" t="s">
        <v>112</v>
      </c>
      <c r="H9" s="47"/>
      <c r="I9" s="584" t="s">
        <v>19</v>
      </c>
      <c r="J9" s="164"/>
      <c r="K9" s="163"/>
      <c r="L9" s="162"/>
      <c r="M9" s="164"/>
      <c r="N9" s="163"/>
      <c r="O9" s="162"/>
      <c r="P9" s="164" t="s">
        <v>204</v>
      </c>
      <c r="Q9" s="163"/>
      <c r="R9" s="162"/>
      <c r="S9" s="164" t="s">
        <v>1426</v>
      </c>
      <c r="T9" s="163"/>
      <c r="U9" s="162"/>
      <c r="V9" s="164" t="s">
        <v>204</v>
      </c>
      <c r="W9" s="163"/>
      <c r="X9" s="162"/>
      <c r="Y9" s="164" t="s">
        <v>204</v>
      </c>
      <c r="Z9" s="163"/>
      <c r="AA9" s="162"/>
      <c r="AB9" s="164" t="s">
        <v>93</v>
      </c>
      <c r="AC9" s="163" t="s">
        <v>204</v>
      </c>
      <c r="AD9" s="162"/>
      <c r="AE9" s="164" t="s">
        <v>204</v>
      </c>
      <c r="AF9" s="163"/>
      <c r="AG9" s="162"/>
      <c r="AH9" s="164" t="s">
        <v>93</v>
      </c>
      <c r="AI9" s="163" t="s">
        <v>93</v>
      </c>
      <c r="AJ9" s="162" t="s">
        <v>93</v>
      </c>
      <c r="AK9" s="164"/>
      <c r="AL9" s="163"/>
      <c r="AM9" s="162"/>
      <c r="AN9" s="164"/>
      <c r="AO9" s="163"/>
      <c r="AP9" s="162"/>
      <c r="AQ9" s="164"/>
      <c r="AR9" s="163"/>
      <c r="AS9" s="162"/>
      <c r="AT9" s="164"/>
      <c r="AU9" s="163"/>
      <c r="AV9" s="162"/>
      <c r="AW9" s="163"/>
      <c r="AX9" s="163"/>
      <c r="AY9" s="163"/>
      <c r="AZ9" s="163"/>
      <c r="BA9" s="163"/>
      <c r="BB9" s="163"/>
      <c r="BC9" s="163"/>
      <c r="BD9" s="163"/>
      <c r="BE9" s="163"/>
      <c r="BF9" s="585">
        <v>2.7</v>
      </c>
      <c r="BG9" s="586" t="str">
        <f t="shared" si="0"/>
        <v>II A</v>
      </c>
      <c r="BH9" s="586"/>
      <c r="BI9" s="587" t="s">
        <v>1044</v>
      </c>
      <c r="BJ9" s="588" t="s">
        <v>1415</v>
      </c>
    </row>
    <row r="10" spans="1:62" s="588" customFormat="1" ht="18" customHeight="1" x14ac:dyDescent="0.25">
      <c r="A10" s="158">
        <v>2</v>
      </c>
      <c r="B10" s="158"/>
      <c r="C10" s="580" t="s">
        <v>990</v>
      </c>
      <c r="D10" s="581" t="s">
        <v>1133</v>
      </c>
      <c r="E10" s="582" t="s">
        <v>498</v>
      </c>
      <c r="F10" s="583" t="s">
        <v>148</v>
      </c>
      <c r="G10" s="583" t="s">
        <v>149</v>
      </c>
      <c r="H10" s="47" t="s">
        <v>203</v>
      </c>
      <c r="I10" s="584">
        <v>22</v>
      </c>
      <c r="J10" s="164"/>
      <c r="K10" s="163"/>
      <c r="L10" s="162"/>
      <c r="M10" s="164"/>
      <c r="N10" s="163"/>
      <c r="O10" s="162"/>
      <c r="P10" s="164"/>
      <c r="Q10" s="163"/>
      <c r="R10" s="162"/>
      <c r="S10" s="164"/>
      <c r="T10" s="163"/>
      <c r="U10" s="162"/>
      <c r="V10" s="164" t="s">
        <v>204</v>
      </c>
      <c r="W10" s="163"/>
      <c r="X10" s="162"/>
      <c r="Y10" s="164" t="s">
        <v>204</v>
      </c>
      <c r="Z10" s="163"/>
      <c r="AA10" s="162"/>
      <c r="AB10" s="164" t="s">
        <v>204</v>
      </c>
      <c r="AC10" s="163"/>
      <c r="AD10" s="162"/>
      <c r="AE10" s="164" t="s">
        <v>93</v>
      </c>
      <c r="AF10" s="163" t="s">
        <v>204</v>
      </c>
      <c r="AG10" s="162"/>
      <c r="AH10" s="164" t="s">
        <v>93</v>
      </c>
      <c r="AI10" s="163" t="s">
        <v>93</v>
      </c>
      <c r="AJ10" s="162" t="s">
        <v>93</v>
      </c>
      <c r="AK10" s="164"/>
      <c r="AL10" s="163"/>
      <c r="AM10" s="162"/>
      <c r="AN10" s="164"/>
      <c r="AO10" s="163"/>
      <c r="AP10" s="162"/>
      <c r="AQ10" s="164"/>
      <c r="AR10" s="163"/>
      <c r="AS10" s="162"/>
      <c r="AT10" s="164"/>
      <c r="AU10" s="163"/>
      <c r="AV10" s="162"/>
      <c r="AW10" s="163"/>
      <c r="AX10" s="163"/>
      <c r="AY10" s="163"/>
      <c r="AZ10" s="163"/>
      <c r="BA10" s="163"/>
      <c r="BB10" s="163"/>
      <c r="BC10" s="163"/>
      <c r="BD10" s="163"/>
      <c r="BE10" s="163"/>
      <c r="BF10" s="585">
        <v>2.7</v>
      </c>
      <c r="BG10" s="586" t="str">
        <f t="shared" si="0"/>
        <v>II A</v>
      </c>
      <c r="BH10" s="586"/>
      <c r="BI10" s="587" t="s">
        <v>205</v>
      </c>
      <c r="BJ10" s="588" t="s">
        <v>1416</v>
      </c>
    </row>
    <row r="11" spans="1:62" s="588" customFormat="1" ht="18" customHeight="1" x14ac:dyDescent="0.25">
      <c r="A11" s="158">
        <v>3</v>
      </c>
      <c r="B11" s="158">
        <v>3</v>
      </c>
      <c r="C11" s="580" t="s">
        <v>300</v>
      </c>
      <c r="D11" s="581" t="s">
        <v>788</v>
      </c>
      <c r="E11" s="582" t="s">
        <v>1427</v>
      </c>
      <c r="F11" s="583" t="s">
        <v>1043</v>
      </c>
      <c r="G11" s="583" t="s">
        <v>112</v>
      </c>
      <c r="H11" s="47"/>
      <c r="I11" s="584" t="s">
        <v>19</v>
      </c>
      <c r="J11" s="164" t="s">
        <v>1428</v>
      </c>
      <c r="K11" s="163"/>
      <c r="L11" s="162"/>
      <c r="M11" s="164" t="s">
        <v>204</v>
      </c>
      <c r="N11" s="163"/>
      <c r="O11" s="162"/>
      <c r="P11" s="164" t="s">
        <v>204</v>
      </c>
      <c r="Q11" s="163"/>
      <c r="R11" s="162"/>
      <c r="S11" s="164" t="s">
        <v>204</v>
      </c>
      <c r="T11" s="163"/>
      <c r="U11" s="162"/>
      <c r="V11" s="164" t="s">
        <v>93</v>
      </c>
      <c r="W11" s="163" t="s">
        <v>204</v>
      </c>
      <c r="X11" s="162"/>
      <c r="Y11" s="164" t="s">
        <v>93</v>
      </c>
      <c r="Z11" s="163" t="s">
        <v>204</v>
      </c>
      <c r="AA11" s="162"/>
      <c r="AB11" s="164" t="s">
        <v>93</v>
      </c>
      <c r="AC11" s="163" t="s">
        <v>93</v>
      </c>
      <c r="AD11" s="162" t="s">
        <v>93</v>
      </c>
      <c r="AE11" s="164"/>
      <c r="AF11" s="163"/>
      <c r="AG11" s="162"/>
      <c r="AH11" s="164"/>
      <c r="AI11" s="163"/>
      <c r="AJ11" s="162"/>
      <c r="AK11" s="164"/>
      <c r="AL11" s="163"/>
      <c r="AM11" s="162"/>
      <c r="AN11" s="164"/>
      <c r="AO11" s="163"/>
      <c r="AP11" s="162"/>
      <c r="AQ11" s="164"/>
      <c r="AR11" s="163"/>
      <c r="AS11" s="162"/>
      <c r="AT11" s="164"/>
      <c r="AU11" s="163"/>
      <c r="AV11" s="162"/>
      <c r="AW11" s="163"/>
      <c r="AX11" s="163"/>
      <c r="AY11" s="163"/>
      <c r="AZ11" s="163"/>
      <c r="BA11" s="163"/>
      <c r="BB11" s="163"/>
      <c r="BC11" s="163"/>
      <c r="BD11" s="163"/>
      <c r="BE11" s="163"/>
      <c r="BF11" s="585">
        <v>2.5</v>
      </c>
      <c r="BG11" s="586" t="str">
        <f t="shared" si="0"/>
        <v>III A</v>
      </c>
      <c r="BH11" s="586"/>
      <c r="BI11" s="587" t="s">
        <v>1422</v>
      </c>
      <c r="BJ11" s="588" t="s">
        <v>1413</v>
      </c>
    </row>
    <row r="12" spans="1:62" s="588" customFormat="1" ht="18" customHeight="1" x14ac:dyDescent="0.25">
      <c r="A12" s="158">
        <v>4</v>
      </c>
      <c r="B12" s="158"/>
      <c r="C12" s="580" t="s">
        <v>102</v>
      </c>
      <c r="D12" s="581" t="s">
        <v>1429</v>
      </c>
      <c r="E12" s="582" t="s">
        <v>1430</v>
      </c>
      <c r="F12" s="583" t="s">
        <v>289</v>
      </c>
      <c r="G12" s="583" t="s">
        <v>112</v>
      </c>
      <c r="H12" s="47"/>
      <c r="I12" s="584">
        <v>18</v>
      </c>
      <c r="J12" s="164"/>
      <c r="K12" s="163"/>
      <c r="L12" s="162"/>
      <c r="M12" s="164"/>
      <c r="N12" s="163"/>
      <c r="O12" s="162"/>
      <c r="P12" s="164" t="s">
        <v>93</v>
      </c>
      <c r="Q12" s="163" t="s">
        <v>204</v>
      </c>
      <c r="R12" s="162"/>
      <c r="S12" s="164" t="s">
        <v>93</v>
      </c>
      <c r="T12" s="163" t="s">
        <v>93</v>
      </c>
      <c r="U12" s="162" t="s">
        <v>204</v>
      </c>
      <c r="V12" s="164" t="s">
        <v>204</v>
      </c>
      <c r="W12" s="163"/>
      <c r="X12" s="162"/>
      <c r="Y12" s="164" t="s">
        <v>93</v>
      </c>
      <c r="Z12" s="163" t="s">
        <v>93</v>
      </c>
      <c r="AA12" s="162" t="s">
        <v>93</v>
      </c>
      <c r="AB12" s="164"/>
      <c r="AC12" s="163"/>
      <c r="AD12" s="162"/>
      <c r="AE12" s="164"/>
      <c r="AF12" s="163"/>
      <c r="AG12" s="162"/>
      <c r="AH12" s="164"/>
      <c r="AI12" s="163"/>
      <c r="AJ12" s="162"/>
      <c r="AK12" s="164"/>
      <c r="AL12" s="163"/>
      <c r="AM12" s="162"/>
      <c r="AN12" s="164"/>
      <c r="AO12" s="163"/>
      <c r="AP12" s="162"/>
      <c r="AQ12" s="164"/>
      <c r="AR12" s="163"/>
      <c r="AS12" s="162"/>
      <c r="AT12" s="164"/>
      <c r="AU12" s="163"/>
      <c r="AV12" s="162"/>
      <c r="AW12" s="163"/>
      <c r="AX12" s="163"/>
      <c r="AY12" s="163"/>
      <c r="AZ12" s="163"/>
      <c r="BA12" s="163"/>
      <c r="BB12" s="163"/>
      <c r="BC12" s="163"/>
      <c r="BD12" s="163"/>
      <c r="BE12" s="163"/>
      <c r="BF12" s="585">
        <v>2.4</v>
      </c>
      <c r="BG12" s="586" t="str">
        <f t="shared" si="0"/>
        <v>III A</v>
      </c>
      <c r="BH12" s="586"/>
      <c r="BI12" s="587" t="s">
        <v>1044</v>
      </c>
      <c r="BJ12" s="588" t="s">
        <v>1412</v>
      </c>
    </row>
    <row r="13" spans="1:62" s="588" customFormat="1" ht="18" customHeight="1" x14ac:dyDescent="0.25">
      <c r="A13" s="158">
        <v>5</v>
      </c>
      <c r="B13" s="158">
        <v>4</v>
      </c>
      <c r="C13" s="580" t="s">
        <v>1431</v>
      </c>
      <c r="D13" s="581" t="s">
        <v>1432</v>
      </c>
      <c r="E13" s="582" t="s">
        <v>1433</v>
      </c>
      <c r="F13" s="583" t="s">
        <v>1043</v>
      </c>
      <c r="G13" s="583" t="s">
        <v>112</v>
      </c>
      <c r="H13" s="47"/>
      <c r="I13" s="584" t="s">
        <v>19</v>
      </c>
      <c r="J13" s="164"/>
      <c r="K13" s="163"/>
      <c r="L13" s="162"/>
      <c r="M13" s="164" t="s">
        <v>204</v>
      </c>
      <c r="N13" s="163"/>
      <c r="O13" s="162"/>
      <c r="P13" s="164" t="s">
        <v>204</v>
      </c>
      <c r="Q13" s="163"/>
      <c r="R13" s="162"/>
      <c r="S13" s="164" t="s">
        <v>93</v>
      </c>
      <c r="T13" s="163" t="s">
        <v>93</v>
      </c>
      <c r="U13" s="162" t="s">
        <v>204</v>
      </c>
      <c r="V13" s="164" t="s">
        <v>93</v>
      </c>
      <c r="W13" s="163" t="s">
        <v>204</v>
      </c>
      <c r="X13" s="162"/>
      <c r="Y13" s="164" t="s">
        <v>93</v>
      </c>
      <c r="Z13" s="163" t="s">
        <v>93</v>
      </c>
      <c r="AA13" s="162" t="s">
        <v>93</v>
      </c>
      <c r="AB13" s="164"/>
      <c r="AC13" s="163"/>
      <c r="AD13" s="162"/>
      <c r="AE13" s="164"/>
      <c r="AF13" s="163"/>
      <c r="AG13" s="162"/>
      <c r="AH13" s="164"/>
      <c r="AI13" s="163"/>
      <c r="AJ13" s="162"/>
      <c r="AK13" s="164"/>
      <c r="AL13" s="163"/>
      <c r="AM13" s="162"/>
      <c r="AN13" s="164"/>
      <c r="AO13" s="163"/>
      <c r="AP13" s="162"/>
      <c r="AQ13" s="164"/>
      <c r="AR13" s="163"/>
      <c r="AS13" s="162"/>
      <c r="AT13" s="164"/>
      <c r="AU13" s="163"/>
      <c r="AV13" s="162"/>
      <c r="AW13" s="163"/>
      <c r="AX13" s="163"/>
      <c r="AY13" s="163"/>
      <c r="AZ13" s="163"/>
      <c r="BA13" s="163"/>
      <c r="BB13" s="163"/>
      <c r="BC13" s="163"/>
      <c r="BD13" s="163"/>
      <c r="BE13" s="163"/>
      <c r="BF13" s="585">
        <v>2.4</v>
      </c>
      <c r="BG13" s="586" t="str">
        <f t="shared" si="0"/>
        <v>III A</v>
      </c>
      <c r="BH13" s="586"/>
      <c r="BI13" s="587" t="s">
        <v>1044</v>
      </c>
      <c r="BJ13" s="588" t="s">
        <v>1220</v>
      </c>
    </row>
    <row r="14" spans="1:62" s="588" customFormat="1" ht="18" customHeight="1" x14ac:dyDescent="0.25">
      <c r="A14" s="158">
        <v>6</v>
      </c>
      <c r="B14" s="158">
        <v>5</v>
      </c>
      <c r="C14" s="580" t="s">
        <v>1434</v>
      </c>
      <c r="D14" s="581" t="s">
        <v>1435</v>
      </c>
      <c r="E14" s="582" t="s">
        <v>1436</v>
      </c>
      <c r="F14" s="583" t="s">
        <v>1043</v>
      </c>
      <c r="G14" s="583" t="s">
        <v>112</v>
      </c>
      <c r="H14" s="47"/>
      <c r="I14" s="584" t="s">
        <v>19</v>
      </c>
      <c r="J14" s="164" t="s">
        <v>204</v>
      </c>
      <c r="K14" s="163"/>
      <c r="L14" s="162"/>
      <c r="M14" s="164" t="s">
        <v>204</v>
      </c>
      <c r="N14" s="163"/>
      <c r="O14" s="162"/>
      <c r="P14" s="164" t="s">
        <v>204</v>
      </c>
      <c r="Q14" s="163"/>
      <c r="R14" s="162"/>
      <c r="S14" s="164" t="s">
        <v>204</v>
      </c>
      <c r="T14" s="163"/>
      <c r="U14" s="162"/>
      <c r="V14" s="164" t="s">
        <v>93</v>
      </c>
      <c r="W14" s="163" t="s">
        <v>93</v>
      </c>
      <c r="X14" s="162" t="s">
        <v>93</v>
      </c>
      <c r="Y14" s="164"/>
      <c r="Z14" s="163"/>
      <c r="AA14" s="162"/>
      <c r="AB14" s="164"/>
      <c r="AC14" s="163"/>
      <c r="AD14" s="162"/>
      <c r="AE14" s="164"/>
      <c r="AF14" s="163"/>
      <c r="AG14" s="162"/>
      <c r="AH14" s="164"/>
      <c r="AI14" s="163"/>
      <c r="AJ14" s="162"/>
      <c r="AK14" s="164"/>
      <c r="AL14" s="163"/>
      <c r="AM14" s="162"/>
      <c r="AN14" s="164"/>
      <c r="AO14" s="163"/>
      <c r="AP14" s="162"/>
      <c r="AQ14" s="164"/>
      <c r="AR14" s="163"/>
      <c r="AS14" s="162"/>
      <c r="AT14" s="164"/>
      <c r="AU14" s="163"/>
      <c r="AV14" s="162"/>
      <c r="AW14" s="163"/>
      <c r="AX14" s="163"/>
      <c r="AY14" s="163"/>
      <c r="AZ14" s="163"/>
      <c r="BA14" s="163"/>
      <c r="BB14" s="163"/>
      <c r="BC14" s="163"/>
      <c r="BD14" s="163"/>
      <c r="BE14" s="163"/>
      <c r="BF14" s="585">
        <v>2.2999999999999998</v>
      </c>
      <c r="BG14" s="586" t="str">
        <f t="shared" si="0"/>
        <v>I JA</v>
      </c>
      <c r="BH14" s="586"/>
      <c r="BI14" s="587" t="s">
        <v>1437</v>
      </c>
      <c r="BJ14" s="588" t="s">
        <v>1411</v>
      </c>
    </row>
    <row r="15" spans="1:62" s="588" customFormat="1" ht="18" customHeight="1" x14ac:dyDescent="0.25">
      <c r="A15" s="158">
        <v>7</v>
      </c>
      <c r="B15" s="158">
        <v>6</v>
      </c>
      <c r="C15" s="580" t="s">
        <v>1438</v>
      </c>
      <c r="D15" s="581" t="s">
        <v>1276</v>
      </c>
      <c r="E15" s="582" t="s">
        <v>1439</v>
      </c>
      <c r="F15" s="583" t="s">
        <v>1043</v>
      </c>
      <c r="G15" s="583" t="s">
        <v>112</v>
      </c>
      <c r="H15" s="47"/>
      <c r="I15" s="584" t="s">
        <v>19</v>
      </c>
      <c r="J15" s="164" t="s">
        <v>204</v>
      </c>
      <c r="K15" s="163"/>
      <c r="L15" s="162"/>
      <c r="M15" s="164" t="s">
        <v>93</v>
      </c>
      <c r="N15" s="163" t="s">
        <v>204</v>
      </c>
      <c r="O15" s="162"/>
      <c r="P15" s="164" t="s">
        <v>204</v>
      </c>
      <c r="Q15" s="163"/>
      <c r="R15" s="162"/>
      <c r="S15" s="164" t="s">
        <v>204</v>
      </c>
      <c r="T15" s="163"/>
      <c r="U15" s="162"/>
      <c r="V15" s="164" t="s">
        <v>93</v>
      </c>
      <c r="W15" s="163" t="s">
        <v>93</v>
      </c>
      <c r="X15" s="162" t="s">
        <v>93</v>
      </c>
      <c r="Y15" s="164"/>
      <c r="Z15" s="163"/>
      <c r="AA15" s="162"/>
      <c r="AB15" s="164"/>
      <c r="AC15" s="163"/>
      <c r="AD15" s="162"/>
      <c r="AE15" s="164"/>
      <c r="AF15" s="163"/>
      <c r="AG15" s="162"/>
      <c r="AH15" s="164"/>
      <c r="AI15" s="163"/>
      <c r="AJ15" s="162"/>
      <c r="AK15" s="164"/>
      <c r="AL15" s="163"/>
      <c r="AM15" s="162"/>
      <c r="AN15" s="164"/>
      <c r="AO15" s="163"/>
      <c r="AP15" s="162"/>
      <c r="AQ15" s="164"/>
      <c r="AR15" s="163"/>
      <c r="AS15" s="162"/>
      <c r="AT15" s="164"/>
      <c r="AU15" s="163"/>
      <c r="AV15" s="162"/>
      <c r="AW15" s="163"/>
      <c r="AX15" s="163"/>
      <c r="AY15" s="163"/>
      <c r="AZ15" s="163"/>
      <c r="BA15" s="163"/>
      <c r="BB15" s="163"/>
      <c r="BC15" s="163"/>
      <c r="BD15" s="163"/>
      <c r="BE15" s="163"/>
      <c r="BF15" s="585">
        <v>2.2999999999999998</v>
      </c>
      <c r="BG15" s="586" t="str">
        <f t="shared" si="0"/>
        <v>I JA</v>
      </c>
      <c r="BH15" s="586"/>
      <c r="BI15" s="587" t="s">
        <v>1422</v>
      </c>
      <c r="BJ15" s="588" t="s">
        <v>1220</v>
      </c>
    </row>
    <row r="16" spans="1:62" s="588" customFormat="1" ht="18" customHeight="1" x14ac:dyDescent="0.25">
      <c r="A16" s="158">
        <v>8</v>
      </c>
      <c r="B16" s="158">
        <v>7</v>
      </c>
      <c r="C16" s="580" t="s">
        <v>1440</v>
      </c>
      <c r="D16" s="581" t="s">
        <v>1441</v>
      </c>
      <c r="E16" s="582" t="s">
        <v>1442</v>
      </c>
      <c r="F16" s="583" t="s">
        <v>1043</v>
      </c>
      <c r="G16" s="583" t="s">
        <v>112</v>
      </c>
      <c r="H16" s="47"/>
      <c r="I16" s="584" t="s">
        <v>19</v>
      </c>
      <c r="J16" s="164" t="s">
        <v>204</v>
      </c>
      <c r="K16" s="163"/>
      <c r="L16" s="162"/>
      <c r="M16" s="164" t="s">
        <v>204</v>
      </c>
      <c r="N16" s="163"/>
      <c r="O16" s="162"/>
      <c r="P16" s="164" t="s">
        <v>93</v>
      </c>
      <c r="Q16" s="163" t="s">
        <v>204</v>
      </c>
      <c r="R16" s="162"/>
      <c r="S16" s="164" t="s">
        <v>93</v>
      </c>
      <c r="T16" s="163" t="s">
        <v>93</v>
      </c>
      <c r="U16" s="162" t="s">
        <v>204</v>
      </c>
      <c r="V16" s="164" t="s">
        <v>93</v>
      </c>
      <c r="W16" s="163" t="s">
        <v>93</v>
      </c>
      <c r="X16" s="162" t="s">
        <v>93</v>
      </c>
      <c r="Y16" s="164"/>
      <c r="Z16" s="163"/>
      <c r="AA16" s="162"/>
      <c r="AB16" s="164"/>
      <c r="AC16" s="163"/>
      <c r="AD16" s="162"/>
      <c r="AE16" s="164"/>
      <c r="AF16" s="163"/>
      <c r="AG16" s="162"/>
      <c r="AH16" s="164"/>
      <c r="AI16" s="163"/>
      <c r="AJ16" s="162"/>
      <c r="AK16" s="164"/>
      <c r="AL16" s="163"/>
      <c r="AM16" s="162"/>
      <c r="AN16" s="164"/>
      <c r="AO16" s="163"/>
      <c r="AP16" s="162"/>
      <c r="AQ16" s="164"/>
      <c r="AR16" s="163"/>
      <c r="AS16" s="162"/>
      <c r="AT16" s="164"/>
      <c r="AU16" s="163"/>
      <c r="AV16" s="162"/>
      <c r="AW16" s="163"/>
      <c r="AX16" s="163"/>
      <c r="AY16" s="163"/>
      <c r="AZ16" s="163"/>
      <c r="BA16" s="163"/>
      <c r="BB16" s="163"/>
      <c r="BC16" s="163"/>
      <c r="BD16" s="163"/>
      <c r="BE16" s="163"/>
      <c r="BF16" s="585">
        <v>2.2999999999999998</v>
      </c>
      <c r="BG16" s="586" t="str">
        <f t="shared" si="0"/>
        <v>I JA</v>
      </c>
      <c r="BH16" s="586"/>
      <c r="BI16" s="587" t="s">
        <v>1422</v>
      </c>
      <c r="BJ16" s="588" t="s">
        <v>1412</v>
      </c>
    </row>
  </sheetData>
  <mergeCells count="16">
    <mergeCell ref="AT7:AV7"/>
    <mergeCell ref="AW7:AY7"/>
    <mergeCell ref="AZ7:BB7"/>
    <mergeCell ref="BC7:BE7"/>
    <mergeCell ref="AB7:AD7"/>
    <mergeCell ref="AE7:AG7"/>
    <mergeCell ref="AH7:AJ7"/>
    <mergeCell ref="AK7:AM7"/>
    <mergeCell ref="AN7:AP7"/>
    <mergeCell ref="AQ7:AS7"/>
    <mergeCell ref="Y7:AA7"/>
    <mergeCell ref="J7:L7"/>
    <mergeCell ref="M7:O7"/>
    <mergeCell ref="P7:R7"/>
    <mergeCell ref="S7:U7"/>
    <mergeCell ref="V7:X7"/>
  </mergeCells>
  <printOptions horizontalCentered="1"/>
  <pageMargins left="0.15748031496062992" right="0.15748031496062992" top="0.94488188976377963" bottom="0.39370078740157483" header="0.39370078740157483" footer="0.39370078740157483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7"/>
  <sheetViews>
    <sheetView zoomScaleNormal="80" workbookViewId="0">
      <selection activeCell="BW8" sqref="BW8"/>
    </sheetView>
  </sheetViews>
  <sheetFormatPr defaultColWidth="9.109375" defaultRowHeight="13.2" x14ac:dyDescent="0.25"/>
  <cols>
    <col min="1" max="1" width="3.88671875" style="103" customWidth="1"/>
    <col min="2" max="2" width="4.33203125" style="103" customWidth="1"/>
    <col min="3" max="3" width="9.88671875" style="103" customWidth="1"/>
    <col min="4" max="4" width="12.44140625" style="103" customWidth="1"/>
    <col min="5" max="5" width="8.5546875" style="105" customWidth="1"/>
    <col min="6" max="6" width="8" style="547" customWidth="1"/>
    <col min="7" max="7" width="7.88671875" style="547" customWidth="1"/>
    <col min="8" max="8" width="9.33203125" style="548" hidden="1" customWidth="1"/>
    <col min="9" max="9" width="4.33203125" style="103" customWidth="1"/>
    <col min="10" max="37" width="1.5546875" style="169" customWidth="1"/>
    <col min="38" max="38" width="1.44140625" style="169" customWidth="1"/>
    <col min="39" max="49" width="1.5546875" style="169" customWidth="1"/>
    <col min="50" max="50" width="1.44140625" style="169" customWidth="1"/>
    <col min="51" max="54" width="1.5546875" style="169" customWidth="1"/>
    <col min="55" max="60" width="1.5546875" style="169" hidden="1" customWidth="1"/>
    <col min="61" max="61" width="5.109375" style="103" customWidth="1"/>
    <col min="62" max="62" width="3.6640625" style="324" customWidth="1"/>
    <col min="63" max="63" width="4.33203125" style="324" hidden="1" customWidth="1"/>
    <col min="64" max="64" width="9.44140625" style="103" customWidth="1"/>
    <col min="65" max="65" width="0" style="103" hidden="1" customWidth="1"/>
    <col min="66" max="16384" width="9.109375" style="103"/>
  </cols>
  <sheetData>
    <row r="1" spans="1:65" s="525" customFormat="1" ht="15" customHeight="1" x14ac:dyDescent="0.25">
      <c r="A1" s="1" t="s">
        <v>0</v>
      </c>
      <c r="B1" s="524"/>
      <c r="D1" s="526"/>
      <c r="E1" s="527"/>
      <c r="H1" s="528"/>
      <c r="I1" s="529"/>
      <c r="J1" s="530"/>
      <c r="K1" s="530"/>
      <c r="L1" s="532"/>
      <c r="S1" s="530"/>
      <c r="T1" s="530"/>
      <c r="U1" s="532"/>
      <c r="BJ1" s="691"/>
      <c r="BK1" s="691"/>
    </row>
    <row r="2" spans="1:65" s="3" customFormat="1" ht="15" customHeight="1" x14ac:dyDescent="0.25">
      <c r="A2" s="1" t="s">
        <v>1406</v>
      </c>
      <c r="B2" s="2"/>
      <c r="D2" s="4"/>
      <c r="E2" s="5"/>
      <c r="H2" s="6"/>
      <c r="I2" s="7"/>
      <c r="J2" s="8"/>
      <c r="K2" s="8"/>
      <c r="L2" s="6"/>
    </row>
    <row r="3" spans="1:65" s="525" customFormat="1" ht="7.5" customHeight="1" x14ac:dyDescent="0.25">
      <c r="A3" s="1"/>
      <c r="B3" s="534"/>
      <c r="D3" s="526"/>
      <c r="E3" s="527"/>
      <c r="H3" s="528"/>
      <c r="I3" s="529"/>
      <c r="J3" s="530"/>
      <c r="K3" s="530"/>
      <c r="L3" s="532"/>
      <c r="M3" s="529"/>
      <c r="N3" s="529"/>
      <c r="O3" s="642"/>
      <c r="S3" s="530"/>
      <c r="T3" s="530"/>
      <c r="U3" s="532"/>
      <c r="V3" s="529"/>
      <c r="W3" s="529"/>
      <c r="X3" s="642"/>
      <c r="BJ3" s="691"/>
      <c r="BK3" s="691"/>
    </row>
    <row r="4" spans="1:65" s="546" customFormat="1" ht="15" customHeight="1" x14ac:dyDescent="0.25">
      <c r="A4" s="12" t="s">
        <v>1292</v>
      </c>
      <c r="B4" s="537"/>
      <c r="C4" s="537"/>
      <c r="D4" s="538"/>
      <c r="E4" s="539"/>
      <c r="F4" s="540"/>
      <c r="G4" s="540"/>
      <c r="H4" s="541"/>
      <c r="I4" s="542"/>
      <c r="J4" s="543"/>
      <c r="K4" s="543"/>
      <c r="L4" s="545"/>
      <c r="M4" s="536"/>
      <c r="S4" s="543"/>
      <c r="T4" s="543"/>
      <c r="U4" s="545"/>
      <c r="V4" s="536"/>
      <c r="BJ4" s="692"/>
      <c r="BK4" s="692"/>
    </row>
    <row r="5" spans="1:65" s="109" customFormat="1" ht="15.6" x14ac:dyDescent="0.25">
      <c r="C5" s="110" t="s">
        <v>1751</v>
      </c>
      <c r="D5" s="110"/>
      <c r="E5" s="113"/>
      <c r="F5" s="550"/>
      <c r="G5" s="551"/>
      <c r="H5" s="548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J5" s="330"/>
      <c r="BK5" s="330"/>
    </row>
    <row r="6" spans="1:65" s="109" customFormat="1" ht="16.2" thickBot="1" x14ac:dyDescent="0.3">
      <c r="C6" s="110"/>
      <c r="D6" s="110"/>
      <c r="E6" s="113"/>
      <c r="F6" s="551"/>
      <c r="G6" s="551"/>
      <c r="H6" s="54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J6" s="330"/>
      <c r="BK6" s="330"/>
    </row>
    <row r="7" spans="1:65" s="157" customFormat="1" ht="12.9" customHeight="1" thickBot="1" x14ac:dyDescent="0.3">
      <c r="A7" s="649" t="s">
        <v>1443</v>
      </c>
      <c r="B7" s="552" t="s">
        <v>1752</v>
      </c>
      <c r="C7" s="119" t="s">
        <v>4</v>
      </c>
      <c r="D7" s="120" t="s">
        <v>5</v>
      </c>
      <c r="E7" s="121" t="s">
        <v>6</v>
      </c>
      <c r="F7" s="553" t="s">
        <v>7</v>
      </c>
      <c r="G7" s="80" t="s">
        <v>8</v>
      </c>
      <c r="H7" s="554" t="s">
        <v>9</v>
      </c>
      <c r="I7" s="670" t="s">
        <v>10</v>
      </c>
      <c r="J7" s="763" t="s">
        <v>1409</v>
      </c>
      <c r="K7" s="768"/>
      <c r="L7" s="769"/>
      <c r="M7" s="763" t="s">
        <v>1410</v>
      </c>
      <c r="N7" s="768"/>
      <c r="O7" s="769"/>
      <c r="P7" s="763" t="s">
        <v>1412</v>
      </c>
      <c r="Q7" s="768"/>
      <c r="R7" s="769"/>
      <c r="S7" s="763" t="s">
        <v>1414</v>
      </c>
      <c r="T7" s="768"/>
      <c r="U7" s="769"/>
      <c r="V7" s="763" t="s">
        <v>1416</v>
      </c>
      <c r="W7" s="768"/>
      <c r="X7" s="769"/>
      <c r="Y7" s="763" t="s">
        <v>1753</v>
      </c>
      <c r="Z7" s="768"/>
      <c r="AA7" s="769"/>
      <c r="AB7" s="763" t="s">
        <v>1754</v>
      </c>
      <c r="AC7" s="768"/>
      <c r="AD7" s="769"/>
      <c r="AE7" s="763" t="s">
        <v>1417</v>
      </c>
      <c r="AF7" s="768"/>
      <c r="AG7" s="769"/>
      <c r="AH7" s="763" t="s">
        <v>1755</v>
      </c>
      <c r="AI7" s="768"/>
      <c r="AJ7" s="769"/>
      <c r="AK7" s="763" t="s">
        <v>1418</v>
      </c>
      <c r="AL7" s="768"/>
      <c r="AM7" s="769"/>
      <c r="AN7" s="763" t="s">
        <v>1423</v>
      </c>
      <c r="AO7" s="768"/>
      <c r="AP7" s="769"/>
      <c r="AQ7" s="763" t="s">
        <v>1756</v>
      </c>
      <c r="AR7" s="768"/>
      <c r="AS7" s="769"/>
      <c r="AT7" s="763" t="s">
        <v>1757</v>
      </c>
      <c r="AU7" s="768"/>
      <c r="AV7" s="769"/>
      <c r="AW7" s="763" t="s">
        <v>1758</v>
      </c>
      <c r="AX7" s="768"/>
      <c r="AY7" s="769"/>
      <c r="AZ7" s="763" t="s">
        <v>1759</v>
      </c>
      <c r="BA7" s="768"/>
      <c r="BB7" s="769"/>
      <c r="BC7" s="669"/>
      <c r="BD7" s="671"/>
      <c r="BE7" s="672"/>
      <c r="BF7" s="669"/>
      <c r="BG7" s="671"/>
      <c r="BH7" s="672"/>
      <c r="BI7" s="87" t="s">
        <v>199</v>
      </c>
      <c r="BJ7" s="87" t="s">
        <v>12</v>
      </c>
      <c r="BK7" s="670" t="s">
        <v>1408</v>
      </c>
      <c r="BL7" s="125" t="s">
        <v>13</v>
      </c>
    </row>
    <row r="8" spans="1:65" s="167" customFormat="1" ht="18" customHeight="1" x14ac:dyDescent="0.25">
      <c r="A8" s="158">
        <v>1</v>
      </c>
      <c r="B8" s="158"/>
      <c r="C8" s="675" t="s">
        <v>1760</v>
      </c>
      <c r="D8" s="676" t="s">
        <v>1761</v>
      </c>
      <c r="E8" s="677" t="s">
        <v>1762</v>
      </c>
      <c r="F8" s="678" t="s">
        <v>111</v>
      </c>
      <c r="G8" s="678" t="s">
        <v>112</v>
      </c>
      <c r="H8" s="679" t="s">
        <v>290</v>
      </c>
      <c r="I8" s="693">
        <v>22</v>
      </c>
      <c r="J8" s="164"/>
      <c r="K8" s="163"/>
      <c r="L8" s="162"/>
      <c r="M8" s="164"/>
      <c r="N8" s="163"/>
      <c r="O8" s="162"/>
      <c r="P8" s="164"/>
      <c r="Q8" s="163"/>
      <c r="R8" s="162"/>
      <c r="S8" s="164"/>
      <c r="T8" s="163"/>
      <c r="U8" s="162"/>
      <c r="V8" s="164"/>
      <c r="W8" s="163"/>
      <c r="X8" s="162"/>
      <c r="Y8" s="164"/>
      <c r="Z8" s="163"/>
      <c r="AA8" s="162"/>
      <c r="AB8" s="164"/>
      <c r="AC8" s="163"/>
      <c r="AD8" s="162"/>
      <c r="AE8" s="164"/>
      <c r="AF8" s="163"/>
      <c r="AG8" s="162"/>
      <c r="AH8" s="164"/>
      <c r="AI8" s="163"/>
      <c r="AJ8" s="162"/>
      <c r="AK8" s="164"/>
      <c r="AL8" s="163"/>
      <c r="AM8" s="162"/>
      <c r="AN8" s="164"/>
      <c r="AO8" s="163"/>
      <c r="AP8" s="162"/>
      <c r="AQ8" s="164" t="s">
        <v>204</v>
      </c>
      <c r="AR8" s="163"/>
      <c r="AS8" s="162"/>
      <c r="AT8" s="164" t="s">
        <v>1426</v>
      </c>
      <c r="AU8" s="163"/>
      <c r="AV8" s="162"/>
      <c r="AW8" s="164" t="s">
        <v>93</v>
      </c>
      <c r="AX8" s="163" t="s">
        <v>93</v>
      </c>
      <c r="AY8" s="162" t="s">
        <v>204</v>
      </c>
      <c r="AZ8" s="164" t="s">
        <v>93</v>
      </c>
      <c r="BA8" s="163" t="s">
        <v>93</v>
      </c>
      <c r="BB8" s="162" t="s">
        <v>93</v>
      </c>
      <c r="BC8" s="163"/>
      <c r="BD8" s="163"/>
      <c r="BE8" s="163"/>
      <c r="BF8" s="163"/>
      <c r="BG8" s="163"/>
      <c r="BH8" s="163"/>
      <c r="BI8" s="694">
        <v>3.7</v>
      </c>
      <c r="BJ8" s="478" t="str">
        <f t="shared" ref="BJ8:BJ16" si="0">IF(ISBLANK(BI8),"",IF(BI8&gt;=4.6,"KSM",IF(BI8&gt;=4.1,"I A",IF(BI8&gt;=3.5,"II A",IF(BI8&gt;=3.05,"III A",IF(BI8&gt;=2.6,"I JA",IF(BI8&gt;=2.2,"II JA",IF(BI8&gt;=1.9,"III JA"))))))))</f>
        <v>II A</v>
      </c>
      <c r="BK8" s="478"/>
      <c r="BL8" s="682" t="s">
        <v>1437</v>
      </c>
      <c r="BM8" s="167" t="s">
        <v>1763</v>
      </c>
    </row>
    <row r="9" spans="1:65" s="167" customFormat="1" ht="18" customHeight="1" x14ac:dyDescent="0.25">
      <c r="A9" s="158">
        <v>2</v>
      </c>
      <c r="B9" s="158">
        <v>1</v>
      </c>
      <c r="C9" s="675" t="s">
        <v>1764</v>
      </c>
      <c r="D9" s="676" t="s">
        <v>1765</v>
      </c>
      <c r="E9" s="677" t="s">
        <v>1766</v>
      </c>
      <c r="F9" s="678" t="s">
        <v>1043</v>
      </c>
      <c r="G9" s="678" t="s">
        <v>112</v>
      </c>
      <c r="H9" s="679"/>
      <c r="I9" s="693" t="s">
        <v>19</v>
      </c>
      <c r="J9" s="164"/>
      <c r="K9" s="163"/>
      <c r="L9" s="162"/>
      <c r="M9" s="164"/>
      <c r="N9" s="163"/>
      <c r="O9" s="162"/>
      <c r="P9" s="164"/>
      <c r="Q9" s="163"/>
      <c r="R9" s="162"/>
      <c r="S9" s="164"/>
      <c r="T9" s="163"/>
      <c r="U9" s="162"/>
      <c r="V9" s="164" t="s">
        <v>204</v>
      </c>
      <c r="W9" s="163"/>
      <c r="X9" s="162"/>
      <c r="Y9" s="164" t="s">
        <v>204</v>
      </c>
      <c r="Z9" s="163"/>
      <c r="AA9" s="162"/>
      <c r="AB9" s="164" t="s">
        <v>1426</v>
      </c>
      <c r="AC9" s="163"/>
      <c r="AD9" s="162"/>
      <c r="AE9" s="164" t="s">
        <v>204</v>
      </c>
      <c r="AF9" s="163"/>
      <c r="AG9" s="162"/>
      <c r="AH9" s="164" t="s">
        <v>93</v>
      </c>
      <c r="AI9" s="163" t="s">
        <v>204</v>
      </c>
      <c r="AJ9" s="162"/>
      <c r="AK9" s="164" t="s">
        <v>93</v>
      </c>
      <c r="AL9" s="163" t="s">
        <v>93</v>
      </c>
      <c r="AM9" s="162" t="s">
        <v>204</v>
      </c>
      <c r="AN9" s="164" t="s">
        <v>204</v>
      </c>
      <c r="AO9" s="163"/>
      <c r="AP9" s="162"/>
      <c r="AQ9" s="164" t="s">
        <v>93</v>
      </c>
      <c r="AR9" s="163" t="s">
        <v>1426</v>
      </c>
      <c r="AS9" s="162"/>
      <c r="AT9" s="164" t="s">
        <v>93</v>
      </c>
      <c r="AU9" s="163" t="s">
        <v>204</v>
      </c>
      <c r="AV9" s="162"/>
      <c r="AW9" s="164" t="s">
        <v>93</v>
      </c>
      <c r="AX9" s="163" t="s">
        <v>93</v>
      </c>
      <c r="AY9" s="162" t="s">
        <v>93</v>
      </c>
      <c r="AZ9" s="164"/>
      <c r="BA9" s="163"/>
      <c r="BB9" s="162"/>
      <c r="BC9" s="163"/>
      <c r="BD9" s="163"/>
      <c r="BE9" s="163"/>
      <c r="BF9" s="163"/>
      <c r="BG9" s="163"/>
      <c r="BH9" s="163"/>
      <c r="BI9" s="694">
        <v>3.6</v>
      </c>
      <c r="BJ9" s="478" t="str">
        <f t="shared" si="0"/>
        <v>II A</v>
      </c>
      <c r="BK9" s="478"/>
      <c r="BL9" s="682" t="s">
        <v>1422</v>
      </c>
      <c r="BM9" s="167" t="s">
        <v>107</v>
      </c>
    </row>
    <row r="10" spans="1:65" s="167" customFormat="1" ht="18" customHeight="1" x14ac:dyDescent="0.25">
      <c r="A10" s="158">
        <v>3</v>
      </c>
      <c r="B10" s="158"/>
      <c r="C10" s="675" t="s">
        <v>549</v>
      </c>
      <c r="D10" s="676" t="s">
        <v>1168</v>
      </c>
      <c r="E10" s="677" t="s">
        <v>1169</v>
      </c>
      <c r="F10" s="678" t="s">
        <v>57</v>
      </c>
      <c r="G10" s="678" t="s">
        <v>58</v>
      </c>
      <c r="H10" s="679" t="s">
        <v>99</v>
      </c>
      <c r="I10" s="693">
        <v>18</v>
      </c>
      <c r="J10" s="164"/>
      <c r="K10" s="163"/>
      <c r="L10" s="162"/>
      <c r="M10" s="164"/>
      <c r="N10" s="163"/>
      <c r="O10" s="162"/>
      <c r="P10" s="164"/>
      <c r="Q10" s="163"/>
      <c r="R10" s="162"/>
      <c r="S10" s="164"/>
      <c r="T10" s="163"/>
      <c r="U10" s="162"/>
      <c r="V10" s="164" t="s">
        <v>204</v>
      </c>
      <c r="W10" s="163"/>
      <c r="X10" s="162"/>
      <c r="Y10" s="164" t="s">
        <v>204</v>
      </c>
      <c r="Z10" s="163"/>
      <c r="AA10" s="162"/>
      <c r="AB10" s="164" t="s">
        <v>204</v>
      </c>
      <c r="AC10" s="163"/>
      <c r="AD10" s="162"/>
      <c r="AE10" s="164" t="s">
        <v>204</v>
      </c>
      <c r="AF10" s="163"/>
      <c r="AG10" s="162"/>
      <c r="AH10" s="164" t="s">
        <v>204</v>
      </c>
      <c r="AI10" s="163"/>
      <c r="AJ10" s="162"/>
      <c r="AK10" s="164" t="s">
        <v>93</v>
      </c>
      <c r="AL10" s="163" t="s">
        <v>204</v>
      </c>
      <c r="AM10" s="162"/>
      <c r="AN10" s="164" t="s">
        <v>93</v>
      </c>
      <c r="AO10" s="163" t="s">
        <v>93</v>
      </c>
      <c r="AP10" s="162" t="s">
        <v>1426</v>
      </c>
      <c r="AQ10" s="164"/>
      <c r="AR10" s="163"/>
      <c r="AS10" s="162"/>
      <c r="AT10" s="164"/>
      <c r="AU10" s="163"/>
      <c r="AV10" s="162"/>
      <c r="AW10" s="164"/>
      <c r="AX10" s="163"/>
      <c r="AY10" s="162"/>
      <c r="AZ10" s="164"/>
      <c r="BA10" s="163"/>
      <c r="BB10" s="162"/>
      <c r="BC10" s="163"/>
      <c r="BD10" s="163"/>
      <c r="BE10" s="163"/>
      <c r="BF10" s="163"/>
      <c r="BG10" s="163"/>
      <c r="BH10" s="163"/>
      <c r="BI10" s="694">
        <v>3.3</v>
      </c>
      <c r="BJ10" s="478" t="str">
        <f t="shared" si="0"/>
        <v>III A</v>
      </c>
      <c r="BK10" s="478"/>
      <c r="BL10" s="682" t="s">
        <v>100</v>
      </c>
      <c r="BM10" s="167" t="s">
        <v>107</v>
      </c>
    </row>
    <row r="11" spans="1:65" s="167" customFormat="1" ht="18" customHeight="1" x14ac:dyDescent="0.25">
      <c r="A11" s="158">
        <v>4</v>
      </c>
      <c r="B11" s="158"/>
      <c r="C11" s="675" t="s">
        <v>1767</v>
      </c>
      <c r="D11" s="676" t="s">
        <v>818</v>
      </c>
      <c r="E11" s="677" t="s">
        <v>1768</v>
      </c>
      <c r="F11" s="678" t="s">
        <v>283</v>
      </c>
      <c r="G11" s="678" t="s">
        <v>265</v>
      </c>
      <c r="H11" s="679"/>
      <c r="I11" s="693">
        <v>15</v>
      </c>
      <c r="J11" s="164"/>
      <c r="K11" s="163"/>
      <c r="L11" s="162"/>
      <c r="M11" s="164"/>
      <c r="N11" s="163"/>
      <c r="O11" s="162"/>
      <c r="P11" s="164"/>
      <c r="Q11" s="163"/>
      <c r="R11" s="162"/>
      <c r="S11" s="164" t="s">
        <v>93</v>
      </c>
      <c r="T11" s="163" t="s">
        <v>204</v>
      </c>
      <c r="U11" s="162"/>
      <c r="V11" s="164" t="s">
        <v>93</v>
      </c>
      <c r="W11" s="163" t="s">
        <v>204</v>
      </c>
      <c r="X11" s="162"/>
      <c r="Y11" s="164" t="s">
        <v>204</v>
      </c>
      <c r="Z11" s="163"/>
      <c r="AA11" s="162"/>
      <c r="AB11" s="164" t="s">
        <v>204</v>
      </c>
      <c r="AC11" s="163"/>
      <c r="AD11" s="162"/>
      <c r="AE11" s="164" t="s">
        <v>204</v>
      </c>
      <c r="AF11" s="163"/>
      <c r="AG11" s="162"/>
      <c r="AH11" s="164" t="s">
        <v>204</v>
      </c>
      <c r="AI11" s="163"/>
      <c r="AJ11" s="162"/>
      <c r="AK11" s="164" t="s">
        <v>93</v>
      </c>
      <c r="AL11" s="163" t="s">
        <v>93</v>
      </c>
      <c r="AM11" s="162" t="s">
        <v>93</v>
      </c>
      <c r="AN11" s="164"/>
      <c r="AO11" s="163"/>
      <c r="AP11" s="162"/>
      <c r="AQ11" s="164"/>
      <c r="AR11" s="163"/>
      <c r="AS11" s="162"/>
      <c r="AT11" s="164"/>
      <c r="AU11" s="163"/>
      <c r="AV11" s="162"/>
      <c r="AW11" s="164"/>
      <c r="AX11" s="163"/>
      <c r="AY11" s="162"/>
      <c r="AZ11" s="164"/>
      <c r="BA11" s="163"/>
      <c r="BB11" s="162"/>
      <c r="BC11" s="163"/>
      <c r="BD11" s="163"/>
      <c r="BE11" s="163"/>
      <c r="BF11" s="163"/>
      <c r="BG11" s="163"/>
      <c r="BH11" s="163"/>
      <c r="BI11" s="694">
        <v>3.2</v>
      </c>
      <c r="BJ11" s="478" t="str">
        <f t="shared" si="0"/>
        <v>III A</v>
      </c>
      <c r="BK11" s="478"/>
      <c r="BL11" s="682" t="s">
        <v>1769</v>
      </c>
      <c r="BM11" s="167" t="s">
        <v>1754</v>
      </c>
    </row>
    <row r="12" spans="1:65" s="167" customFormat="1" ht="18" customHeight="1" x14ac:dyDescent="0.25">
      <c r="A12" s="158">
        <v>5</v>
      </c>
      <c r="B12" s="158">
        <v>2</v>
      </c>
      <c r="C12" s="675" t="s">
        <v>1770</v>
      </c>
      <c r="D12" s="676" t="s">
        <v>1771</v>
      </c>
      <c r="E12" s="677" t="s">
        <v>1772</v>
      </c>
      <c r="F12" s="678" t="s">
        <v>105</v>
      </c>
      <c r="G12" s="678" t="s">
        <v>265</v>
      </c>
      <c r="H12" s="679"/>
      <c r="I12" s="693" t="s">
        <v>19</v>
      </c>
      <c r="J12" s="164"/>
      <c r="K12" s="163"/>
      <c r="L12" s="162"/>
      <c r="M12" s="164" t="s">
        <v>204</v>
      </c>
      <c r="N12" s="163"/>
      <c r="O12" s="162"/>
      <c r="P12" s="164" t="s">
        <v>204</v>
      </c>
      <c r="Q12" s="163"/>
      <c r="R12" s="162"/>
      <c r="S12" s="164" t="s">
        <v>204</v>
      </c>
      <c r="T12" s="163"/>
      <c r="U12" s="162"/>
      <c r="V12" s="164" t="s">
        <v>204</v>
      </c>
      <c r="W12" s="163"/>
      <c r="X12" s="162"/>
      <c r="Y12" s="164" t="s">
        <v>93</v>
      </c>
      <c r="Z12" s="163" t="s">
        <v>204</v>
      </c>
      <c r="AA12" s="162"/>
      <c r="AB12" s="164" t="s">
        <v>204</v>
      </c>
      <c r="AC12" s="163"/>
      <c r="AD12" s="162"/>
      <c r="AE12" s="164" t="s">
        <v>93</v>
      </c>
      <c r="AF12" s="163" t="s">
        <v>93</v>
      </c>
      <c r="AG12" s="162" t="s">
        <v>93</v>
      </c>
      <c r="AH12" s="164"/>
      <c r="AI12" s="163"/>
      <c r="AJ12" s="162"/>
      <c r="AK12" s="164"/>
      <c r="AL12" s="163"/>
      <c r="AM12" s="162"/>
      <c r="AN12" s="164"/>
      <c r="AO12" s="163"/>
      <c r="AP12" s="162"/>
      <c r="AQ12" s="164"/>
      <c r="AR12" s="163"/>
      <c r="AS12" s="162"/>
      <c r="AT12" s="164"/>
      <c r="AU12" s="163"/>
      <c r="AV12" s="162"/>
      <c r="AW12" s="164"/>
      <c r="AX12" s="163"/>
      <c r="AY12" s="162"/>
      <c r="AZ12" s="164"/>
      <c r="BA12" s="163"/>
      <c r="BB12" s="162"/>
      <c r="BC12" s="163"/>
      <c r="BD12" s="163"/>
      <c r="BE12" s="163"/>
      <c r="BF12" s="163"/>
      <c r="BG12" s="163"/>
      <c r="BH12" s="163"/>
      <c r="BI12" s="694">
        <v>3</v>
      </c>
      <c r="BJ12" s="478" t="str">
        <f t="shared" si="0"/>
        <v>I JA</v>
      </c>
      <c r="BK12" s="478"/>
      <c r="BL12" s="682" t="s">
        <v>1769</v>
      </c>
      <c r="BM12" s="167" t="s">
        <v>1416</v>
      </c>
    </row>
    <row r="13" spans="1:65" s="167" customFormat="1" ht="18" customHeight="1" x14ac:dyDescent="0.25">
      <c r="A13" s="158">
        <v>6</v>
      </c>
      <c r="B13" s="158"/>
      <c r="C13" s="675" t="s">
        <v>1213</v>
      </c>
      <c r="D13" s="676" t="s">
        <v>1214</v>
      </c>
      <c r="E13" s="677" t="s">
        <v>1215</v>
      </c>
      <c r="F13" s="678" t="s">
        <v>148</v>
      </c>
      <c r="G13" s="678" t="s">
        <v>149</v>
      </c>
      <c r="H13" s="679" t="s">
        <v>228</v>
      </c>
      <c r="I13" s="693">
        <v>13</v>
      </c>
      <c r="J13" s="164"/>
      <c r="K13" s="163"/>
      <c r="L13" s="162"/>
      <c r="M13" s="164"/>
      <c r="N13" s="163"/>
      <c r="O13" s="162"/>
      <c r="P13" s="164"/>
      <c r="Q13" s="163"/>
      <c r="R13" s="162"/>
      <c r="S13" s="164"/>
      <c r="T13" s="163"/>
      <c r="U13" s="162"/>
      <c r="V13" s="164" t="s">
        <v>204</v>
      </c>
      <c r="W13" s="163"/>
      <c r="X13" s="162"/>
      <c r="Y13" s="164" t="s">
        <v>93</v>
      </c>
      <c r="Z13" s="163" t="s">
        <v>93</v>
      </c>
      <c r="AA13" s="162" t="s">
        <v>204</v>
      </c>
      <c r="AB13" s="164" t="s">
        <v>1426</v>
      </c>
      <c r="AC13" s="163"/>
      <c r="AD13" s="162"/>
      <c r="AE13" s="164" t="s">
        <v>93</v>
      </c>
      <c r="AF13" s="163" t="s">
        <v>93</v>
      </c>
      <c r="AG13" s="162" t="s">
        <v>93</v>
      </c>
      <c r="AH13" s="164"/>
      <c r="AI13" s="163"/>
      <c r="AJ13" s="162"/>
      <c r="AK13" s="164"/>
      <c r="AL13" s="163"/>
      <c r="AM13" s="162"/>
      <c r="AN13" s="164"/>
      <c r="AO13" s="163"/>
      <c r="AP13" s="162"/>
      <c r="AQ13" s="164"/>
      <c r="AR13" s="163"/>
      <c r="AS13" s="162"/>
      <c r="AT13" s="164"/>
      <c r="AU13" s="163"/>
      <c r="AV13" s="162"/>
      <c r="AW13" s="164"/>
      <c r="AX13" s="163"/>
      <c r="AY13" s="162"/>
      <c r="AZ13" s="164"/>
      <c r="BA13" s="163"/>
      <c r="BB13" s="162"/>
      <c r="BC13" s="163"/>
      <c r="BD13" s="163"/>
      <c r="BE13" s="163"/>
      <c r="BF13" s="163"/>
      <c r="BG13" s="163"/>
      <c r="BH13" s="163"/>
      <c r="BI13" s="694">
        <v>2.9</v>
      </c>
      <c r="BJ13" s="478" t="str">
        <f t="shared" si="0"/>
        <v>I JA</v>
      </c>
      <c r="BK13" s="478"/>
      <c r="BL13" s="682" t="s">
        <v>495</v>
      </c>
      <c r="BM13" s="167" t="s">
        <v>1755</v>
      </c>
    </row>
    <row r="14" spans="1:65" s="167" customFormat="1" ht="18" customHeight="1" x14ac:dyDescent="0.25">
      <c r="A14" s="158">
        <v>7</v>
      </c>
      <c r="B14" s="158">
        <v>3</v>
      </c>
      <c r="C14" s="675" t="s">
        <v>1773</v>
      </c>
      <c r="D14" s="676" t="s">
        <v>1774</v>
      </c>
      <c r="E14" s="677" t="s">
        <v>1775</v>
      </c>
      <c r="F14" s="678" t="s">
        <v>1043</v>
      </c>
      <c r="G14" s="678" t="s">
        <v>112</v>
      </c>
      <c r="H14" s="679"/>
      <c r="I14" s="693" t="s">
        <v>19</v>
      </c>
      <c r="J14" s="164" t="s">
        <v>204</v>
      </c>
      <c r="K14" s="163"/>
      <c r="L14" s="162"/>
      <c r="M14" s="164" t="s">
        <v>93</v>
      </c>
      <c r="N14" s="163" t="s">
        <v>204</v>
      </c>
      <c r="O14" s="162"/>
      <c r="P14" s="164" t="s">
        <v>204</v>
      </c>
      <c r="Q14" s="163"/>
      <c r="R14" s="162"/>
      <c r="S14" s="164" t="s">
        <v>93</v>
      </c>
      <c r="T14" s="163" t="s">
        <v>93</v>
      </c>
      <c r="U14" s="162" t="s">
        <v>93</v>
      </c>
      <c r="V14" s="164"/>
      <c r="W14" s="163"/>
      <c r="X14" s="162"/>
      <c r="Y14" s="164"/>
      <c r="Z14" s="163"/>
      <c r="AA14" s="162"/>
      <c r="AB14" s="164"/>
      <c r="AC14" s="163"/>
      <c r="AD14" s="162"/>
      <c r="AE14" s="164"/>
      <c r="AF14" s="163"/>
      <c r="AG14" s="162"/>
      <c r="AH14" s="164"/>
      <c r="AI14" s="163"/>
      <c r="AJ14" s="162"/>
      <c r="AK14" s="164"/>
      <c r="AL14" s="163"/>
      <c r="AM14" s="162"/>
      <c r="AN14" s="164"/>
      <c r="AO14" s="163"/>
      <c r="AP14" s="162"/>
      <c r="AQ14" s="164"/>
      <c r="AR14" s="163"/>
      <c r="AS14" s="162"/>
      <c r="AT14" s="164"/>
      <c r="AU14" s="163"/>
      <c r="AV14" s="162"/>
      <c r="AW14" s="164"/>
      <c r="AX14" s="163"/>
      <c r="AY14" s="162"/>
      <c r="AZ14" s="164"/>
      <c r="BA14" s="163"/>
      <c r="BB14" s="162"/>
      <c r="BC14" s="163"/>
      <c r="BD14" s="163"/>
      <c r="BE14" s="163"/>
      <c r="BF14" s="163"/>
      <c r="BG14" s="163"/>
      <c r="BH14" s="163"/>
      <c r="BI14" s="694">
        <v>2.4</v>
      </c>
      <c r="BJ14" s="478" t="str">
        <f t="shared" si="0"/>
        <v>II JA</v>
      </c>
      <c r="BK14" s="478"/>
      <c r="BL14" s="682" t="s">
        <v>1422</v>
      </c>
      <c r="BM14" s="167" t="s">
        <v>1410</v>
      </c>
    </row>
    <row r="15" spans="1:65" s="167" customFormat="1" ht="18" customHeight="1" x14ac:dyDescent="0.25">
      <c r="A15" s="158">
        <v>8</v>
      </c>
      <c r="B15" s="158">
        <v>4</v>
      </c>
      <c r="C15" s="675" t="s">
        <v>1776</v>
      </c>
      <c r="D15" s="676" t="s">
        <v>1777</v>
      </c>
      <c r="E15" s="677" t="s">
        <v>1778</v>
      </c>
      <c r="F15" s="678" t="s">
        <v>105</v>
      </c>
      <c r="G15" s="678" t="s">
        <v>265</v>
      </c>
      <c r="H15" s="679"/>
      <c r="I15" s="693" t="s">
        <v>19</v>
      </c>
      <c r="J15" s="164" t="s">
        <v>204</v>
      </c>
      <c r="K15" s="163"/>
      <c r="L15" s="162"/>
      <c r="M15" s="164" t="s">
        <v>204</v>
      </c>
      <c r="N15" s="163"/>
      <c r="O15" s="162"/>
      <c r="P15" s="164" t="s">
        <v>93</v>
      </c>
      <c r="Q15" s="163" t="s">
        <v>204</v>
      </c>
      <c r="R15" s="162"/>
      <c r="S15" s="164" t="s">
        <v>93</v>
      </c>
      <c r="T15" s="163" t="s">
        <v>93</v>
      </c>
      <c r="U15" s="162" t="s">
        <v>93</v>
      </c>
      <c r="V15" s="164"/>
      <c r="W15" s="163"/>
      <c r="X15" s="162"/>
      <c r="Y15" s="164"/>
      <c r="Z15" s="163"/>
      <c r="AA15" s="162"/>
      <c r="AB15" s="164"/>
      <c r="AC15" s="163"/>
      <c r="AD15" s="162"/>
      <c r="AE15" s="164"/>
      <c r="AF15" s="163"/>
      <c r="AG15" s="162"/>
      <c r="AH15" s="164"/>
      <c r="AI15" s="163"/>
      <c r="AJ15" s="162"/>
      <c r="AK15" s="164"/>
      <c r="AL15" s="163"/>
      <c r="AM15" s="162"/>
      <c r="AN15" s="164"/>
      <c r="AO15" s="163"/>
      <c r="AP15" s="162"/>
      <c r="AQ15" s="164"/>
      <c r="AR15" s="163"/>
      <c r="AS15" s="162"/>
      <c r="AT15" s="164"/>
      <c r="AU15" s="163"/>
      <c r="AV15" s="162"/>
      <c r="AW15" s="164"/>
      <c r="AX15" s="163"/>
      <c r="AY15" s="162"/>
      <c r="AZ15" s="164"/>
      <c r="BA15" s="163"/>
      <c r="BB15" s="162"/>
      <c r="BC15" s="163"/>
      <c r="BD15" s="163"/>
      <c r="BE15" s="163"/>
      <c r="BF15" s="163"/>
      <c r="BG15" s="163"/>
      <c r="BH15" s="163"/>
      <c r="BI15" s="694">
        <v>2.4</v>
      </c>
      <c r="BJ15" s="478" t="str">
        <f t="shared" si="0"/>
        <v>II JA</v>
      </c>
      <c r="BK15" s="478"/>
      <c r="BL15" s="682" t="s">
        <v>1769</v>
      </c>
      <c r="BM15" s="167" t="s">
        <v>1753</v>
      </c>
    </row>
    <row r="16" spans="1:65" s="167" customFormat="1" ht="18" customHeight="1" x14ac:dyDescent="0.25">
      <c r="A16" s="158">
        <v>9</v>
      </c>
      <c r="B16" s="158">
        <v>5</v>
      </c>
      <c r="C16" s="675" t="s">
        <v>1779</v>
      </c>
      <c r="D16" s="676" t="s">
        <v>1780</v>
      </c>
      <c r="E16" s="677" t="s">
        <v>1781</v>
      </c>
      <c r="F16" s="678" t="s">
        <v>1043</v>
      </c>
      <c r="G16" s="678" t="s">
        <v>112</v>
      </c>
      <c r="H16" s="679"/>
      <c r="I16" s="693" t="s">
        <v>19</v>
      </c>
      <c r="J16" s="164" t="s">
        <v>204</v>
      </c>
      <c r="K16" s="163"/>
      <c r="L16" s="162"/>
      <c r="M16" s="164" t="s">
        <v>93</v>
      </c>
      <c r="N16" s="163" t="s">
        <v>93</v>
      </c>
      <c r="O16" s="162" t="s">
        <v>93</v>
      </c>
      <c r="P16" s="164"/>
      <c r="Q16" s="163"/>
      <c r="R16" s="162"/>
      <c r="S16" s="164"/>
      <c r="T16" s="163"/>
      <c r="U16" s="162"/>
      <c r="V16" s="164"/>
      <c r="W16" s="163"/>
      <c r="X16" s="162"/>
      <c r="Y16" s="164"/>
      <c r="Z16" s="163"/>
      <c r="AA16" s="162"/>
      <c r="AB16" s="164"/>
      <c r="AC16" s="163"/>
      <c r="AD16" s="162"/>
      <c r="AE16" s="164"/>
      <c r="AF16" s="163"/>
      <c r="AG16" s="162"/>
      <c r="AH16" s="164"/>
      <c r="AI16" s="163"/>
      <c r="AJ16" s="162"/>
      <c r="AK16" s="164"/>
      <c r="AL16" s="163"/>
      <c r="AM16" s="162"/>
      <c r="AN16" s="164"/>
      <c r="AO16" s="163"/>
      <c r="AP16" s="162"/>
      <c r="AQ16" s="164"/>
      <c r="AR16" s="163"/>
      <c r="AS16" s="162"/>
      <c r="AT16" s="164"/>
      <c r="AU16" s="163"/>
      <c r="AV16" s="162"/>
      <c r="AW16" s="164"/>
      <c r="AX16" s="163"/>
      <c r="AY16" s="162"/>
      <c r="AZ16" s="164"/>
      <c r="BA16" s="163"/>
      <c r="BB16" s="162"/>
      <c r="BC16" s="163"/>
      <c r="BD16" s="163"/>
      <c r="BE16" s="163"/>
      <c r="BF16" s="163"/>
      <c r="BG16" s="163"/>
      <c r="BH16" s="163"/>
      <c r="BI16" s="694">
        <v>2</v>
      </c>
      <c r="BJ16" s="478" t="str">
        <f t="shared" si="0"/>
        <v>III JA</v>
      </c>
      <c r="BK16" s="478"/>
      <c r="BL16" s="682" t="s">
        <v>1422</v>
      </c>
      <c r="BM16" s="167" t="s">
        <v>1409</v>
      </c>
    </row>
    <row r="17" spans="1:65" s="167" customFormat="1" ht="18" customHeight="1" x14ac:dyDescent="0.25">
      <c r="A17" s="158"/>
      <c r="B17" s="158"/>
      <c r="C17" s="675" t="s">
        <v>1782</v>
      </c>
      <c r="D17" s="676" t="s">
        <v>1774</v>
      </c>
      <c r="E17" s="677" t="s">
        <v>1783</v>
      </c>
      <c r="F17" s="678" t="s">
        <v>111</v>
      </c>
      <c r="G17" s="678" t="s">
        <v>112</v>
      </c>
      <c r="H17" s="679"/>
      <c r="I17" s="693"/>
      <c r="J17" s="164"/>
      <c r="K17" s="163"/>
      <c r="L17" s="162"/>
      <c r="M17" s="164"/>
      <c r="N17" s="163"/>
      <c r="O17" s="162"/>
      <c r="P17" s="164"/>
      <c r="Q17" s="163"/>
      <c r="R17" s="162"/>
      <c r="S17" s="164"/>
      <c r="T17" s="163"/>
      <c r="U17" s="162"/>
      <c r="V17" s="164"/>
      <c r="W17" s="163"/>
      <c r="X17" s="162"/>
      <c r="Y17" s="164"/>
      <c r="Z17" s="163"/>
      <c r="AA17" s="162"/>
      <c r="AB17" s="164"/>
      <c r="AC17" s="163"/>
      <c r="AD17" s="162"/>
      <c r="AE17" s="164"/>
      <c r="AF17" s="163"/>
      <c r="AG17" s="162"/>
      <c r="AH17" s="164"/>
      <c r="AI17" s="163"/>
      <c r="AJ17" s="162"/>
      <c r="AK17" s="164" t="s">
        <v>93</v>
      </c>
      <c r="AL17" s="163" t="s">
        <v>93</v>
      </c>
      <c r="AM17" s="162" t="s">
        <v>93</v>
      </c>
      <c r="AN17" s="164"/>
      <c r="AO17" s="163"/>
      <c r="AP17" s="162"/>
      <c r="AQ17" s="164"/>
      <c r="AR17" s="163"/>
      <c r="AS17" s="162"/>
      <c r="AT17" s="164"/>
      <c r="AU17" s="163"/>
      <c r="AV17" s="162"/>
      <c r="AW17" s="164"/>
      <c r="AX17" s="163"/>
      <c r="AY17" s="162"/>
      <c r="AZ17" s="164"/>
      <c r="BA17" s="163"/>
      <c r="BB17" s="162"/>
      <c r="BC17" s="163"/>
      <c r="BD17" s="163"/>
      <c r="BE17" s="163"/>
      <c r="BF17" s="163"/>
      <c r="BG17" s="163"/>
      <c r="BH17" s="163"/>
      <c r="BI17" s="694" t="s">
        <v>1244</v>
      </c>
      <c r="BJ17" s="478"/>
      <c r="BK17" s="478"/>
      <c r="BL17" s="682" t="s">
        <v>1422</v>
      </c>
      <c r="BM17" s="167" t="s">
        <v>1423</v>
      </c>
    </row>
  </sheetData>
  <mergeCells count="15">
    <mergeCell ref="Y7:AA7"/>
    <mergeCell ref="J7:L7"/>
    <mergeCell ref="M7:O7"/>
    <mergeCell ref="P7:R7"/>
    <mergeCell ref="S7:U7"/>
    <mergeCell ref="V7:X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</mergeCells>
  <printOptions horizontalCentered="1"/>
  <pageMargins left="0.15748031496062992" right="0.15748031496062992" top="0.82677165354330717" bottom="0.15748031496062992" header="0.15748031496062992" footer="0.15748031496062992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8"/>
  <sheetViews>
    <sheetView topLeftCell="A10" workbookViewId="0">
      <selection activeCell="G20" sqref="G20"/>
    </sheetView>
  </sheetViews>
  <sheetFormatPr defaultColWidth="9.109375" defaultRowHeight="13.2" x14ac:dyDescent="0.25"/>
  <cols>
    <col min="1" max="1" width="5.33203125" style="64" customWidth="1"/>
    <col min="2" max="2" width="5.33203125" style="64" hidden="1" customWidth="1"/>
    <col min="3" max="3" width="9" style="64" customWidth="1"/>
    <col min="4" max="4" width="14.44140625" style="64" customWidth="1"/>
    <col min="5" max="5" width="9.6640625" style="66" customWidth="1"/>
    <col min="6" max="7" width="9.109375" style="193" customWidth="1"/>
    <col min="8" max="8" width="9.33203125" style="193" hidden="1" customWidth="1"/>
    <col min="9" max="9" width="5.6640625" style="98" bestFit="1" customWidth="1"/>
    <col min="10" max="12" width="5.6640625" style="68" customWidth="1"/>
    <col min="13" max="13" width="3.44140625" style="68" customWidth="1"/>
    <col min="14" max="16" width="5.6640625" style="68" customWidth="1"/>
    <col min="17" max="17" width="8.109375" style="98" customWidth="1"/>
    <col min="18" max="18" width="5.6640625" style="98" customWidth="1"/>
    <col min="19" max="19" width="21.6640625" style="75" customWidth="1"/>
    <col min="20" max="20" width="3.6640625" style="64" hidden="1" customWidth="1"/>
    <col min="21" max="16384" width="9.109375" style="64"/>
  </cols>
  <sheetData>
    <row r="1" spans="1:20" s="3" customFormat="1" ht="15" customHeight="1" x14ac:dyDescent="0.25">
      <c r="A1" s="1" t="s">
        <v>0</v>
      </c>
      <c r="B1" s="2"/>
      <c r="D1" s="4"/>
      <c r="E1" s="5"/>
      <c r="F1" s="227"/>
      <c r="G1" s="227"/>
      <c r="H1" s="227"/>
      <c r="I1" s="7"/>
      <c r="J1" s="8"/>
      <c r="K1" s="8"/>
      <c r="L1" s="9"/>
      <c r="M1" s="9"/>
    </row>
    <row r="2" spans="1:20" s="3" customFormat="1" ht="7.5" customHeight="1" x14ac:dyDescent="0.25">
      <c r="A2" s="1"/>
      <c r="B2" s="10"/>
      <c r="D2" s="4"/>
      <c r="E2" s="5"/>
      <c r="F2" s="227"/>
      <c r="G2" s="227"/>
      <c r="H2" s="227"/>
      <c r="I2" s="7"/>
      <c r="J2" s="8"/>
      <c r="K2" s="8"/>
      <c r="L2" s="9"/>
      <c r="M2" s="9"/>
      <c r="N2" s="7"/>
      <c r="O2" s="7"/>
      <c r="P2" s="11"/>
    </row>
    <row r="3" spans="1:20" s="22" customFormat="1" ht="15" customHeight="1" x14ac:dyDescent="0.25">
      <c r="A3" s="12" t="s">
        <v>1</v>
      </c>
      <c r="B3" s="13"/>
      <c r="C3" s="13"/>
      <c r="D3" s="14"/>
      <c r="E3" s="15"/>
      <c r="F3" s="17"/>
      <c r="G3" s="17"/>
      <c r="H3" s="17"/>
      <c r="I3" s="18"/>
      <c r="J3" s="19"/>
      <c r="K3" s="19"/>
      <c r="L3" s="20"/>
      <c r="M3" s="20"/>
      <c r="N3" s="21"/>
    </row>
    <row r="4" spans="1:20" ht="7.5" customHeight="1" x14ac:dyDescent="0.25">
      <c r="C4" s="65"/>
      <c r="I4" s="68"/>
      <c r="K4" s="228"/>
      <c r="Q4" s="68"/>
      <c r="R4" s="68"/>
      <c r="S4" s="64"/>
    </row>
    <row r="5" spans="1:20" s="70" customFormat="1" ht="16.2" thickBot="1" x14ac:dyDescent="0.3">
      <c r="C5" s="71" t="s">
        <v>459</v>
      </c>
      <c r="E5" s="72"/>
      <c r="F5" s="229"/>
      <c r="G5" s="230"/>
      <c r="H5" s="193"/>
      <c r="I5" s="73"/>
      <c r="J5" s="231"/>
      <c r="K5" s="231"/>
      <c r="L5" s="231"/>
      <c r="M5" s="231"/>
      <c r="N5" s="231"/>
      <c r="O5" s="231"/>
      <c r="P5" s="231"/>
      <c r="Q5" s="73"/>
      <c r="R5" s="73"/>
    </row>
    <row r="6" spans="1:20" s="75" customFormat="1" ht="10.8" thickBot="1" x14ac:dyDescent="0.3">
      <c r="E6" s="66"/>
      <c r="F6" s="230"/>
      <c r="G6" s="230"/>
      <c r="H6" s="193"/>
      <c r="I6" s="232"/>
      <c r="J6" s="770" t="s">
        <v>86</v>
      </c>
      <c r="K6" s="771"/>
      <c r="L6" s="771"/>
      <c r="M6" s="771"/>
      <c r="N6" s="771"/>
      <c r="O6" s="771"/>
      <c r="P6" s="772"/>
      <c r="Q6" s="232"/>
      <c r="R6" s="232"/>
    </row>
    <row r="7" spans="1:20" s="89" customFormat="1" ht="10.8" thickBot="1" x14ac:dyDescent="0.3">
      <c r="A7" s="30" t="s">
        <v>61</v>
      </c>
      <c r="B7" s="31" t="s">
        <v>3</v>
      </c>
      <c r="C7" s="77" t="s">
        <v>4</v>
      </c>
      <c r="D7" s="78" t="s">
        <v>5</v>
      </c>
      <c r="E7" s="79" t="s">
        <v>6</v>
      </c>
      <c r="F7" s="233" t="s">
        <v>7</v>
      </c>
      <c r="G7" s="80" t="s">
        <v>8</v>
      </c>
      <c r="H7" s="234" t="s">
        <v>9</v>
      </c>
      <c r="I7" s="80" t="s">
        <v>10</v>
      </c>
      <c r="J7" s="83">
        <v>1</v>
      </c>
      <c r="K7" s="84">
        <v>2</v>
      </c>
      <c r="L7" s="84">
        <v>3</v>
      </c>
      <c r="M7" s="84" t="s">
        <v>87</v>
      </c>
      <c r="N7" s="84">
        <v>4</v>
      </c>
      <c r="O7" s="84">
        <v>5</v>
      </c>
      <c r="P7" s="86">
        <v>6</v>
      </c>
      <c r="Q7" s="235" t="s">
        <v>11</v>
      </c>
      <c r="R7" s="87" t="s">
        <v>12</v>
      </c>
      <c r="S7" s="236" t="s">
        <v>13</v>
      </c>
    </row>
    <row r="8" spans="1:20" ht="18" customHeight="1" x14ac:dyDescent="0.25">
      <c r="A8" s="237">
        <v>1</v>
      </c>
      <c r="B8" s="237"/>
      <c r="C8" s="238" t="s">
        <v>211</v>
      </c>
      <c r="D8" s="239" t="s">
        <v>526</v>
      </c>
      <c r="E8" s="240" t="s">
        <v>527</v>
      </c>
      <c r="F8" s="758" t="s">
        <v>283</v>
      </c>
      <c r="G8" s="758" t="s">
        <v>265</v>
      </c>
      <c r="H8" s="241"/>
      <c r="I8" s="242">
        <v>22</v>
      </c>
      <c r="J8" s="243">
        <v>4.87</v>
      </c>
      <c r="K8" s="243" t="s">
        <v>93</v>
      </c>
      <c r="L8" s="243">
        <v>5.08</v>
      </c>
      <c r="M8" s="244">
        <v>7</v>
      </c>
      <c r="N8" s="243">
        <v>5.14</v>
      </c>
      <c r="O8" s="243">
        <v>5.08</v>
      </c>
      <c r="P8" s="243">
        <v>5.1100000000000003</v>
      </c>
      <c r="Q8" s="245">
        <f t="shared" ref="Q8" si="0">MAX(J8:L8,N8:P8)</f>
        <v>5.14</v>
      </c>
      <c r="R8" s="246" t="str">
        <f t="shared" ref="R8" si="1">IF(ISBLANK(Q8),"",IF(Q8&gt;=6,"KSM",IF(Q8&gt;=5.6,"I A",IF(Q8&gt;=5.15,"II A",IF(Q8&gt;=4.6,"III A",IF(Q8&gt;=4.2,"I JA",IF(Q8&gt;=3.85,"II JA",IF(Q8&gt;=3.6,"III JA"))))))))</f>
        <v>III A</v>
      </c>
      <c r="S8" s="247" t="s">
        <v>266</v>
      </c>
      <c r="T8" s="64" t="s">
        <v>528</v>
      </c>
    </row>
    <row r="9" spans="1:20" ht="10.95" customHeight="1" x14ac:dyDescent="0.25">
      <c r="A9" s="248"/>
      <c r="B9" s="248"/>
      <c r="C9" s="249"/>
      <c r="D9" s="250"/>
      <c r="E9" s="251"/>
      <c r="F9" s="759"/>
      <c r="G9" s="759"/>
      <c r="H9" s="252"/>
      <c r="I9" s="253"/>
      <c r="J9" s="254">
        <v>-0.2</v>
      </c>
      <c r="K9" s="254"/>
      <c r="L9" s="254">
        <v>0</v>
      </c>
      <c r="M9" s="255"/>
      <c r="N9" s="254">
        <v>0</v>
      </c>
      <c r="O9" s="254">
        <v>0</v>
      </c>
      <c r="P9" s="254">
        <v>-1.4</v>
      </c>
      <c r="Q9" s="256"/>
      <c r="R9" s="257"/>
      <c r="S9" s="258"/>
    </row>
    <row r="10" spans="1:20" ht="18" customHeight="1" x14ac:dyDescent="0.25">
      <c r="A10" s="237">
        <v>2</v>
      </c>
      <c r="B10" s="237"/>
      <c r="C10" s="238" t="s">
        <v>492</v>
      </c>
      <c r="D10" s="239" t="s">
        <v>493</v>
      </c>
      <c r="E10" s="240" t="s">
        <v>494</v>
      </c>
      <c r="F10" s="758" t="s">
        <v>148</v>
      </c>
      <c r="G10" s="758" t="s">
        <v>149</v>
      </c>
      <c r="H10" s="241" t="s">
        <v>228</v>
      </c>
      <c r="I10" s="242">
        <v>18</v>
      </c>
      <c r="J10" s="243">
        <v>4.6100000000000003</v>
      </c>
      <c r="K10" s="243">
        <v>4.82</v>
      </c>
      <c r="L10" s="243" t="s">
        <v>93</v>
      </c>
      <c r="M10" s="244">
        <v>5</v>
      </c>
      <c r="N10" s="243">
        <v>4.59</v>
      </c>
      <c r="O10" s="243">
        <v>4.96</v>
      </c>
      <c r="P10" s="243">
        <v>5.1100000000000003</v>
      </c>
      <c r="Q10" s="245">
        <f t="shared" ref="Q10" si="2">MAX(J10:L10,N10:P10)</f>
        <v>5.1100000000000003</v>
      </c>
      <c r="R10" s="246" t="str">
        <f t="shared" ref="R10" si="3">IF(ISBLANK(Q10),"",IF(Q10&gt;=6,"KSM",IF(Q10&gt;=5.6,"I A",IF(Q10&gt;=5.15,"II A",IF(Q10&gt;=4.6,"III A",IF(Q10&gt;=4.2,"I JA",IF(Q10&gt;=3.85,"II JA",IF(Q10&gt;=3.6,"III JA"))))))))</f>
        <v>III A</v>
      </c>
      <c r="S10" s="247" t="s">
        <v>495</v>
      </c>
      <c r="T10" s="64" t="s">
        <v>107</v>
      </c>
    </row>
    <row r="11" spans="1:20" ht="10.95" customHeight="1" x14ac:dyDescent="0.25">
      <c r="A11" s="248"/>
      <c r="B11" s="248"/>
      <c r="C11" s="249"/>
      <c r="D11" s="250"/>
      <c r="E11" s="251"/>
      <c r="F11" s="759"/>
      <c r="G11" s="759"/>
      <c r="H11" s="252"/>
      <c r="I11" s="253"/>
      <c r="J11" s="254">
        <v>-0.2</v>
      </c>
      <c r="K11" s="254">
        <v>-1</v>
      </c>
      <c r="L11" s="254"/>
      <c r="M11" s="255"/>
      <c r="N11" s="254">
        <v>1.1000000000000001</v>
      </c>
      <c r="O11" s="254">
        <v>-1.8</v>
      </c>
      <c r="P11" s="254">
        <v>0</v>
      </c>
      <c r="Q11" s="256"/>
      <c r="R11" s="257"/>
      <c r="S11" s="258"/>
    </row>
    <row r="12" spans="1:20" ht="18" customHeight="1" x14ac:dyDescent="0.25">
      <c r="A12" s="237">
        <v>3</v>
      </c>
      <c r="B12" s="237"/>
      <c r="C12" s="238" t="s">
        <v>511</v>
      </c>
      <c r="D12" s="239" t="s">
        <v>512</v>
      </c>
      <c r="E12" s="240" t="s">
        <v>513</v>
      </c>
      <c r="F12" s="758" t="s">
        <v>467</v>
      </c>
      <c r="G12" s="758" t="s">
        <v>468</v>
      </c>
      <c r="H12" s="241"/>
      <c r="I12" s="242" t="s">
        <v>19</v>
      </c>
      <c r="J12" s="243">
        <v>5.1100000000000003</v>
      </c>
      <c r="K12" s="243" t="s">
        <v>93</v>
      </c>
      <c r="L12" s="243" t="s">
        <v>93</v>
      </c>
      <c r="M12" s="244">
        <v>8</v>
      </c>
      <c r="N12" s="243" t="s">
        <v>93</v>
      </c>
      <c r="O12" s="243" t="s">
        <v>93</v>
      </c>
      <c r="P12" s="243" t="s">
        <v>93</v>
      </c>
      <c r="Q12" s="245">
        <f t="shared" ref="Q12" si="4">MAX(J12:L12,N12:P12)</f>
        <v>5.1100000000000003</v>
      </c>
      <c r="R12" s="246" t="str">
        <f t="shared" ref="R12" si="5">IF(ISBLANK(Q12),"",IF(Q12&gt;=6,"KSM",IF(Q12&gt;=5.6,"I A",IF(Q12&gt;=5.15,"II A",IF(Q12&gt;=4.6,"III A",IF(Q12&gt;=4.2,"I JA",IF(Q12&gt;=3.85,"II JA",IF(Q12&gt;=3.6,"III JA"))))))))</f>
        <v>III A</v>
      </c>
      <c r="S12" s="247" t="s">
        <v>469</v>
      </c>
      <c r="T12" s="64" t="s">
        <v>514</v>
      </c>
    </row>
    <row r="13" spans="1:20" ht="10.95" customHeight="1" x14ac:dyDescent="0.25">
      <c r="A13" s="248"/>
      <c r="B13" s="248"/>
      <c r="C13" s="249"/>
      <c r="D13" s="250"/>
      <c r="E13" s="251"/>
      <c r="F13" s="759"/>
      <c r="G13" s="759"/>
      <c r="H13" s="252"/>
      <c r="I13" s="253"/>
      <c r="J13" s="254">
        <v>-1.2</v>
      </c>
      <c r="K13" s="254"/>
      <c r="L13" s="254"/>
      <c r="M13" s="255"/>
      <c r="N13" s="254"/>
      <c r="O13" s="254"/>
      <c r="P13" s="254"/>
      <c r="Q13" s="256"/>
      <c r="R13" s="257"/>
      <c r="S13" s="258"/>
    </row>
    <row r="14" spans="1:20" ht="18" customHeight="1" x14ac:dyDescent="0.25">
      <c r="A14" s="237">
        <v>4</v>
      </c>
      <c r="B14" s="237"/>
      <c r="C14" s="238" t="s">
        <v>102</v>
      </c>
      <c r="D14" s="239" t="s">
        <v>500</v>
      </c>
      <c r="E14" s="240" t="s">
        <v>501</v>
      </c>
      <c r="F14" s="758" t="s">
        <v>379</v>
      </c>
      <c r="G14" s="758" t="s">
        <v>380</v>
      </c>
      <c r="H14" s="241" t="s">
        <v>415</v>
      </c>
      <c r="I14" s="242">
        <v>15</v>
      </c>
      <c r="J14" s="243" t="s">
        <v>93</v>
      </c>
      <c r="K14" s="243" t="s">
        <v>93</v>
      </c>
      <c r="L14" s="243">
        <v>4.91</v>
      </c>
      <c r="M14" s="244">
        <v>6</v>
      </c>
      <c r="N14" s="243">
        <v>4.8499999999999996</v>
      </c>
      <c r="O14" s="243">
        <v>4.8</v>
      </c>
      <c r="P14" s="243">
        <v>4.82</v>
      </c>
      <c r="Q14" s="245">
        <f t="shared" ref="Q14" si="6">MAX(J14:L14,N14:P14)</f>
        <v>4.91</v>
      </c>
      <c r="R14" s="246" t="str">
        <f t="shared" ref="R14" si="7">IF(ISBLANK(Q14),"",IF(Q14&gt;=6,"KSM",IF(Q14&gt;=5.6,"I A",IF(Q14&gt;=5.15,"II A",IF(Q14&gt;=4.6,"III A",IF(Q14&gt;=4.2,"I JA",IF(Q14&gt;=3.85,"II JA",IF(Q14&gt;=3.6,"III JA"))))))))</f>
        <v>III A</v>
      </c>
      <c r="S14" s="247" t="s">
        <v>416</v>
      </c>
      <c r="T14" s="64" t="s">
        <v>502</v>
      </c>
    </row>
    <row r="15" spans="1:20" ht="10.95" customHeight="1" x14ac:dyDescent="0.25">
      <c r="A15" s="248"/>
      <c r="B15" s="248"/>
      <c r="C15" s="249"/>
      <c r="D15" s="250"/>
      <c r="E15" s="251"/>
      <c r="F15" s="759"/>
      <c r="G15" s="759"/>
      <c r="H15" s="252"/>
      <c r="I15" s="253"/>
      <c r="J15" s="254"/>
      <c r="K15" s="254"/>
      <c r="L15" s="254">
        <v>1.8</v>
      </c>
      <c r="M15" s="255"/>
      <c r="N15" s="254">
        <v>0</v>
      </c>
      <c r="O15" s="254">
        <v>0</v>
      </c>
      <c r="P15" s="254">
        <v>0</v>
      </c>
      <c r="Q15" s="256"/>
      <c r="R15" s="257"/>
      <c r="S15" s="258"/>
    </row>
    <row r="16" spans="1:20" ht="18" customHeight="1" x14ac:dyDescent="0.25">
      <c r="A16" s="237">
        <v>5</v>
      </c>
      <c r="B16" s="237"/>
      <c r="C16" s="238" t="s">
        <v>519</v>
      </c>
      <c r="D16" s="239" t="s">
        <v>520</v>
      </c>
      <c r="E16" s="240" t="s">
        <v>521</v>
      </c>
      <c r="F16" s="758" t="s">
        <v>289</v>
      </c>
      <c r="G16" s="758" t="s">
        <v>112</v>
      </c>
      <c r="H16" s="241"/>
      <c r="I16" s="242">
        <v>13</v>
      </c>
      <c r="J16" s="243">
        <v>4.51</v>
      </c>
      <c r="K16" s="243">
        <v>4.79</v>
      </c>
      <c r="L16" s="243">
        <v>4.5999999999999996</v>
      </c>
      <c r="M16" s="244">
        <v>4</v>
      </c>
      <c r="N16" s="243">
        <v>4.8099999999999996</v>
      </c>
      <c r="O16" s="243" t="s">
        <v>93</v>
      </c>
      <c r="P16" s="243">
        <v>4.78</v>
      </c>
      <c r="Q16" s="245">
        <f t="shared" ref="Q16" si="8">MAX(J16:L16,N16:P16)</f>
        <v>4.8099999999999996</v>
      </c>
      <c r="R16" s="246" t="str">
        <f t="shared" ref="R16" si="9">IF(ISBLANK(Q16),"",IF(Q16&gt;=6,"KSM",IF(Q16&gt;=5.6,"I A",IF(Q16&gt;=5.15,"II A",IF(Q16&gt;=4.6,"III A",IF(Q16&gt;=4.2,"I JA",IF(Q16&gt;=3.85,"II JA",IF(Q16&gt;=3.6,"III JA"))))))))</f>
        <v>III A</v>
      </c>
      <c r="S16" s="247" t="s">
        <v>522</v>
      </c>
      <c r="T16" s="64" t="s">
        <v>523</v>
      </c>
    </row>
    <row r="17" spans="1:20" ht="10.95" customHeight="1" x14ac:dyDescent="0.25">
      <c r="A17" s="248"/>
      <c r="B17" s="248"/>
      <c r="C17" s="249"/>
      <c r="D17" s="250"/>
      <c r="E17" s="251"/>
      <c r="F17" s="759"/>
      <c r="G17" s="759"/>
      <c r="H17" s="252"/>
      <c r="I17" s="253"/>
      <c r="J17" s="254">
        <v>-0.9</v>
      </c>
      <c r="K17" s="254">
        <v>0</v>
      </c>
      <c r="L17" s="254">
        <v>1</v>
      </c>
      <c r="M17" s="255"/>
      <c r="N17" s="254">
        <v>1.2</v>
      </c>
      <c r="O17" s="254"/>
      <c r="P17" s="254">
        <v>-0.8</v>
      </c>
      <c r="Q17" s="256"/>
      <c r="R17" s="257"/>
      <c r="S17" s="258"/>
    </row>
    <row r="18" spans="1:20" ht="18" customHeight="1" x14ac:dyDescent="0.25">
      <c r="A18" s="237">
        <v>6</v>
      </c>
      <c r="B18" s="237"/>
      <c r="C18" s="238" t="s">
        <v>487</v>
      </c>
      <c r="D18" s="239" t="s">
        <v>488</v>
      </c>
      <c r="E18" s="240" t="s">
        <v>489</v>
      </c>
      <c r="F18" s="758" t="s">
        <v>264</v>
      </c>
      <c r="G18" s="758" t="s">
        <v>265</v>
      </c>
      <c r="H18" s="241"/>
      <c r="I18" s="242">
        <v>12</v>
      </c>
      <c r="J18" s="243">
        <v>4.3499999999999996</v>
      </c>
      <c r="K18" s="243">
        <v>4.57</v>
      </c>
      <c r="L18" s="243">
        <v>4.78</v>
      </c>
      <c r="M18" s="244">
        <v>3</v>
      </c>
      <c r="N18" s="243">
        <v>4.6399999999999997</v>
      </c>
      <c r="O18" s="243">
        <v>4.7699999999999996</v>
      </c>
      <c r="P18" s="243">
        <v>4.78</v>
      </c>
      <c r="Q18" s="245">
        <f t="shared" ref="Q18" si="10">MAX(J18:L18,N18:P18)</f>
        <v>4.78</v>
      </c>
      <c r="R18" s="246" t="str">
        <f t="shared" ref="R18" si="11">IF(ISBLANK(Q18),"",IF(Q18&gt;=6,"KSM",IF(Q18&gt;=5.6,"I A",IF(Q18&gt;=5.15,"II A",IF(Q18&gt;=4.6,"III A",IF(Q18&gt;=4.2,"I JA",IF(Q18&gt;=3.85,"II JA",IF(Q18&gt;=3.6,"III JA"))))))))</f>
        <v>III A</v>
      </c>
      <c r="S18" s="247" t="s">
        <v>490</v>
      </c>
      <c r="T18" s="64" t="s">
        <v>491</v>
      </c>
    </row>
    <row r="19" spans="1:20" ht="10.95" customHeight="1" x14ac:dyDescent="0.25">
      <c r="A19" s="248"/>
      <c r="B19" s="248"/>
      <c r="C19" s="249"/>
      <c r="D19" s="250"/>
      <c r="E19" s="251"/>
      <c r="F19" s="759"/>
      <c r="G19" s="759"/>
      <c r="H19" s="252"/>
      <c r="I19" s="253"/>
      <c r="J19" s="254" t="s">
        <v>464</v>
      </c>
      <c r="K19" s="254">
        <v>0</v>
      </c>
      <c r="L19" s="254">
        <v>0</v>
      </c>
      <c r="M19" s="255"/>
      <c r="N19" s="254">
        <v>0.5</v>
      </c>
      <c r="O19" s="254">
        <v>1.8</v>
      </c>
      <c r="P19" s="254">
        <v>1.4</v>
      </c>
      <c r="Q19" s="256"/>
      <c r="R19" s="257"/>
      <c r="S19" s="258"/>
    </row>
    <row r="20" spans="1:20" ht="18" customHeight="1" x14ac:dyDescent="0.25">
      <c r="A20" s="237">
        <v>7</v>
      </c>
      <c r="B20" s="237"/>
      <c r="C20" s="238" t="s">
        <v>351</v>
      </c>
      <c r="D20" s="239" t="s">
        <v>483</v>
      </c>
      <c r="E20" s="240" t="s">
        <v>484</v>
      </c>
      <c r="F20" s="758" t="s">
        <v>38</v>
      </c>
      <c r="G20" s="758" t="s">
        <v>39</v>
      </c>
      <c r="H20" s="241" t="s">
        <v>485</v>
      </c>
      <c r="I20" s="242">
        <v>11</v>
      </c>
      <c r="J20" s="243">
        <v>4.7699999999999996</v>
      </c>
      <c r="K20" s="243">
        <v>4.74</v>
      </c>
      <c r="L20" s="243">
        <v>4.7699999999999996</v>
      </c>
      <c r="M20" s="244">
        <v>2</v>
      </c>
      <c r="N20" s="243">
        <v>4.7300000000000004</v>
      </c>
      <c r="O20" s="243">
        <v>4.78</v>
      </c>
      <c r="P20" s="243" t="s">
        <v>93</v>
      </c>
      <c r="Q20" s="245">
        <f t="shared" ref="Q20" si="12">MAX(J20:L20,N20:P20)</f>
        <v>4.78</v>
      </c>
      <c r="R20" s="246" t="str">
        <f t="shared" ref="R20" si="13">IF(ISBLANK(Q20),"",IF(Q20&gt;=6,"KSM",IF(Q20&gt;=5.6,"I A",IF(Q20&gt;=5.15,"II A",IF(Q20&gt;=4.6,"III A",IF(Q20&gt;=4.2,"I JA",IF(Q20&gt;=3.85,"II JA",IF(Q20&gt;=3.6,"III JA"))))))))</f>
        <v>III A</v>
      </c>
      <c r="S20" s="247" t="s">
        <v>486</v>
      </c>
      <c r="T20" s="64" t="s">
        <v>107</v>
      </c>
    </row>
    <row r="21" spans="1:20" ht="10.95" customHeight="1" x14ac:dyDescent="0.25">
      <c r="A21" s="248"/>
      <c r="B21" s="248"/>
      <c r="C21" s="249"/>
      <c r="D21" s="250"/>
      <c r="E21" s="251"/>
      <c r="F21" s="759"/>
      <c r="G21" s="759"/>
      <c r="H21" s="252"/>
      <c r="I21" s="253"/>
      <c r="J21" s="254" t="s">
        <v>464</v>
      </c>
      <c r="K21" s="254">
        <v>-0.4</v>
      </c>
      <c r="L21" s="254">
        <v>0</v>
      </c>
      <c r="M21" s="255"/>
      <c r="N21" s="254">
        <v>-1.5</v>
      </c>
      <c r="O21" s="254">
        <v>-1.2</v>
      </c>
      <c r="P21" s="254"/>
      <c r="Q21" s="256"/>
      <c r="R21" s="257"/>
      <c r="S21" s="258"/>
    </row>
    <row r="22" spans="1:20" ht="18" customHeight="1" x14ac:dyDescent="0.25">
      <c r="A22" s="237">
        <v>8</v>
      </c>
      <c r="B22" s="237"/>
      <c r="C22" s="238" t="s">
        <v>63</v>
      </c>
      <c r="D22" s="239" t="s">
        <v>287</v>
      </c>
      <c r="E22" s="240" t="s">
        <v>288</v>
      </c>
      <c r="F22" s="758" t="s">
        <v>289</v>
      </c>
      <c r="G22" s="758" t="s">
        <v>112</v>
      </c>
      <c r="H22" s="241" t="s">
        <v>290</v>
      </c>
      <c r="I22" s="242">
        <v>10</v>
      </c>
      <c r="J22" s="243">
        <v>4.6100000000000003</v>
      </c>
      <c r="K22" s="243">
        <v>4.49</v>
      </c>
      <c r="L22" s="243">
        <v>4.7699999999999996</v>
      </c>
      <c r="M22" s="244">
        <v>1</v>
      </c>
      <c r="N22" s="243">
        <v>4.5999999999999996</v>
      </c>
      <c r="O22" s="243">
        <v>3.52</v>
      </c>
      <c r="P22" s="243">
        <v>4.51</v>
      </c>
      <c r="Q22" s="245">
        <f t="shared" ref="Q22" si="14">MAX(J22:L22,N22:P22)</f>
        <v>4.7699999999999996</v>
      </c>
      <c r="R22" s="246" t="str">
        <f t="shared" ref="R22" si="15">IF(ISBLANK(Q22),"",IF(Q22&gt;=6,"KSM",IF(Q22&gt;=5.6,"I A",IF(Q22&gt;=5.15,"II A",IF(Q22&gt;=4.6,"III A",IF(Q22&gt;=4.2,"I JA",IF(Q22&gt;=3.85,"II JA",IF(Q22&gt;=3.6,"III JA"))))))))</f>
        <v>III A</v>
      </c>
      <c r="S22" s="247" t="s">
        <v>291</v>
      </c>
      <c r="T22" s="64" t="s">
        <v>529</v>
      </c>
    </row>
    <row r="23" spans="1:20" ht="10.95" customHeight="1" x14ac:dyDescent="0.25">
      <c r="A23" s="248"/>
      <c r="B23" s="248"/>
      <c r="C23" s="249"/>
      <c r="D23" s="250"/>
      <c r="E23" s="251"/>
      <c r="F23" s="759"/>
      <c r="G23" s="759"/>
      <c r="H23" s="252"/>
      <c r="I23" s="253"/>
      <c r="J23" s="254">
        <v>0.1</v>
      </c>
      <c r="K23" s="254">
        <v>-0.6</v>
      </c>
      <c r="L23" s="254">
        <v>0</v>
      </c>
      <c r="M23" s="255"/>
      <c r="N23" s="254">
        <v>0.2</v>
      </c>
      <c r="O23" s="254">
        <v>0</v>
      </c>
      <c r="P23" s="254">
        <v>-1.3</v>
      </c>
      <c r="Q23" s="256"/>
      <c r="R23" s="257"/>
      <c r="S23" s="258"/>
    </row>
    <row r="24" spans="1:20" ht="18" customHeight="1" x14ac:dyDescent="0.25">
      <c r="A24" s="237">
        <v>9</v>
      </c>
      <c r="B24" s="237"/>
      <c r="C24" s="238" t="s">
        <v>530</v>
      </c>
      <c r="D24" s="239" t="s">
        <v>531</v>
      </c>
      <c r="E24" s="240" t="s">
        <v>532</v>
      </c>
      <c r="F24" s="758" t="s">
        <v>148</v>
      </c>
      <c r="G24" s="758" t="s">
        <v>149</v>
      </c>
      <c r="H24" s="241"/>
      <c r="I24" s="242">
        <v>9</v>
      </c>
      <c r="J24" s="243">
        <v>4.49</v>
      </c>
      <c r="K24" s="243">
        <v>4.54</v>
      </c>
      <c r="L24" s="243">
        <v>4.71</v>
      </c>
      <c r="M24" s="244"/>
      <c r="N24" s="243"/>
      <c r="O24" s="243"/>
      <c r="P24" s="243"/>
      <c r="Q24" s="245">
        <f t="shared" ref="Q24" si="16">MAX(J24:L24,N24:P24)</f>
        <v>4.71</v>
      </c>
      <c r="R24" s="246" t="str">
        <f t="shared" ref="R24" si="17">IF(ISBLANK(Q24),"",IF(Q24&gt;=6,"KSM",IF(Q24&gt;=5.6,"I A",IF(Q24&gt;=5.15,"II A",IF(Q24&gt;=4.6,"III A",IF(Q24&gt;=4.2,"I JA",IF(Q24&gt;=3.85,"II JA",IF(Q24&gt;=3.6,"III JA"))))))))</f>
        <v>III A</v>
      </c>
      <c r="S24" s="247" t="s">
        <v>160</v>
      </c>
      <c r="T24" s="64" t="s">
        <v>533</v>
      </c>
    </row>
    <row r="25" spans="1:20" ht="10.95" customHeight="1" x14ac:dyDescent="0.25">
      <c r="A25" s="248"/>
      <c r="B25" s="248"/>
      <c r="C25" s="249"/>
      <c r="D25" s="250"/>
      <c r="E25" s="251"/>
      <c r="F25" s="759"/>
      <c r="G25" s="759"/>
      <c r="H25" s="252"/>
      <c r="I25" s="253"/>
      <c r="J25" s="254">
        <v>1</v>
      </c>
      <c r="K25" s="254">
        <v>0</v>
      </c>
      <c r="L25" s="254">
        <v>0</v>
      </c>
      <c r="M25" s="255"/>
      <c r="N25" s="254"/>
      <c r="O25" s="254"/>
      <c r="P25" s="254"/>
      <c r="Q25" s="256"/>
      <c r="R25" s="257"/>
      <c r="S25" s="258"/>
    </row>
    <row r="26" spans="1:20" ht="18" customHeight="1" x14ac:dyDescent="0.25">
      <c r="A26" s="237">
        <v>10</v>
      </c>
      <c r="B26" s="237"/>
      <c r="C26" s="238" t="s">
        <v>200</v>
      </c>
      <c r="D26" s="239" t="s">
        <v>524</v>
      </c>
      <c r="E26" s="240" t="s">
        <v>30</v>
      </c>
      <c r="F26" s="758" t="s">
        <v>148</v>
      </c>
      <c r="G26" s="758" t="s">
        <v>149</v>
      </c>
      <c r="H26" s="241"/>
      <c r="I26" s="242">
        <v>8</v>
      </c>
      <c r="J26" s="243">
        <v>4.68</v>
      </c>
      <c r="K26" s="243">
        <v>4.59</v>
      </c>
      <c r="L26" s="243" t="s">
        <v>93</v>
      </c>
      <c r="M26" s="244"/>
      <c r="N26" s="243"/>
      <c r="O26" s="243"/>
      <c r="P26" s="243"/>
      <c r="Q26" s="245">
        <f t="shared" ref="Q26" si="18">MAX(J26:L26,N26:P26)</f>
        <v>4.68</v>
      </c>
      <c r="R26" s="246" t="str">
        <f t="shared" ref="R26" si="19">IF(ISBLANK(Q26),"",IF(Q26&gt;=6,"KSM",IF(Q26&gt;=5.6,"I A",IF(Q26&gt;=5.15,"II A",IF(Q26&gt;=4.6,"III A",IF(Q26&gt;=4.2,"I JA",IF(Q26&gt;=3.85,"II JA",IF(Q26&gt;=3.6,"III JA"))))))))</f>
        <v>III A</v>
      </c>
      <c r="S26" s="247" t="s">
        <v>150</v>
      </c>
      <c r="T26" s="64" t="s">
        <v>525</v>
      </c>
    </row>
    <row r="27" spans="1:20" ht="10.95" customHeight="1" x14ac:dyDescent="0.25">
      <c r="A27" s="248"/>
      <c r="B27" s="248"/>
      <c r="C27" s="249"/>
      <c r="D27" s="250"/>
      <c r="E27" s="251"/>
      <c r="F27" s="759"/>
      <c r="G27" s="759"/>
      <c r="H27" s="252"/>
      <c r="I27" s="253"/>
      <c r="J27" s="254">
        <v>0.4</v>
      </c>
      <c r="K27" s="254">
        <v>0</v>
      </c>
      <c r="L27" s="254"/>
      <c r="M27" s="255"/>
      <c r="N27" s="254"/>
      <c r="O27" s="254"/>
      <c r="P27" s="254"/>
      <c r="Q27" s="256"/>
      <c r="R27" s="257"/>
      <c r="S27" s="258"/>
    </row>
    <row r="28" spans="1:20" ht="18" customHeight="1" x14ac:dyDescent="0.25">
      <c r="A28" s="237">
        <v>11</v>
      </c>
      <c r="B28" s="237"/>
      <c r="C28" s="238" t="s">
        <v>70</v>
      </c>
      <c r="D28" s="239" t="s">
        <v>474</v>
      </c>
      <c r="E28" s="240" t="s">
        <v>475</v>
      </c>
      <c r="F28" s="758" t="s">
        <v>148</v>
      </c>
      <c r="G28" s="758" t="s">
        <v>149</v>
      </c>
      <c r="H28" s="241"/>
      <c r="I28" s="242">
        <v>7</v>
      </c>
      <c r="J28" s="243" t="s">
        <v>93</v>
      </c>
      <c r="K28" s="243">
        <v>4.5199999999999996</v>
      </c>
      <c r="L28" s="243">
        <v>4.63</v>
      </c>
      <c r="M28" s="244"/>
      <c r="N28" s="243"/>
      <c r="O28" s="243"/>
      <c r="P28" s="243"/>
      <c r="Q28" s="245">
        <f t="shared" ref="Q28" si="20">MAX(J28:L28,N28:P28)</f>
        <v>4.63</v>
      </c>
      <c r="R28" s="246" t="str">
        <f t="shared" ref="R28" si="21">IF(ISBLANK(Q28),"",IF(Q28&gt;=6,"KSM",IF(Q28&gt;=5.6,"I A",IF(Q28&gt;=5.15,"II A",IF(Q28&gt;=4.6,"III A",IF(Q28&gt;=4.2,"I JA",IF(Q28&gt;=3.85,"II JA",IF(Q28&gt;=3.6,"III JA"))))))))</f>
        <v>III A</v>
      </c>
      <c r="S28" s="247" t="s">
        <v>160</v>
      </c>
      <c r="T28" s="64" t="s">
        <v>476</v>
      </c>
    </row>
    <row r="29" spans="1:20" ht="10.95" customHeight="1" x14ac:dyDescent="0.25">
      <c r="A29" s="248"/>
      <c r="B29" s="248"/>
      <c r="C29" s="249"/>
      <c r="D29" s="250"/>
      <c r="E29" s="251"/>
      <c r="F29" s="759"/>
      <c r="G29" s="759"/>
      <c r="H29" s="252"/>
      <c r="I29" s="253"/>
      <c r="J29" s="254"/>
      <c r="K29" s="254">
        <v>0</v>
      </c>
      <c r="L29" s="254">
        <v>0.6</v>
      </c>
      <c r="M29" s="255"/>
      <c r="N29" s="254"/>
      <c r="O29" s="254"/>
      <c r="P29" s="254"/>
      <c r="Q29" s="256"/>
      <c r="R29" s="257"/>
      <c r="S29" s="258"/>
    </row>
    <row r="30" spans="1:20" ht="18" customHeight="1" x14ac:dyDescent="0.25">
      <c r="A30" s="237">
        <v>12</v>
      </c>
      <c r="B30" s="237"/>
      <c r="C30" s="238" t="s">
        <v>496</v>
      </c>
      <c r="D30" s="239" t="s">
        <v>497</v>
      </c>
      <c r="E30" s="240" t="s">
        <v>498</v>
      </c>
      <c r="F30" s="758" t="s">
        <v>24</v>
      </c>
      <c r="G30" s="758" t="s">
        <v>25</v>
      </c>
      <c r="H30" s="241" t="s">
        <v>26</v>
      </c>
      <c r="I30" s="242">
        <v>6</v>
      </c>
      <c r="J30" s="243">
        <v>4.5199999999999996</v>
      </c>
      <c r="K30" s="243">
        <v>4.6100000000000003</v>
      </c>
      <c r="L30" s="243">
        <v>4.38</v>
      </c>
      <c r="M30" s="244"/>
      <c r="N30" s="243"/>
      <c r="O30" s="243"/>
      <c r="P30" s="243"/>
      <c r="Q30" s="245">
        <f t="shared" ref="Q30" si="22">MAX(J30:L30,N30:P30)</f>
        <v>4.6100000000000003</v>
      </c>
      <c r="R30" s="246" t="str">
        <f t="shared" ref="R30" si="23">IF(ISBLANK(Q30),"",IF(Q30&gt;=6,"KSM",IF(Q30&gt;=5.6,"I A",IF(Q30&gt;=5.15,"II A",IF(Q30&gt;=4.6,"III A",IF(Q30&gt;=4.2,"I JA",IF(Q30&gt;=3.85,"II JA",IF(Q30&gt;=3.6,"III JA"))))))))</f>
        <v>III A</v>
      </c>
      <c r="S30" s="247" t="s">
        <v>272</v>
      </c>
      <c r="T30" s="64" t="s">
        <v>499</v>
      </c>
    </row>
    <row r="31" spans="1:20" ht="10.95" customHeight="1" x14ac:dyDescent="0.25">
      <c r="A31" s="248"/>
      <c r="B31" s="248"/>
      <c r="C31" s="249"/>
      <c r="D31" s="250"/>
      <c r="E31" s="251"/>
      <c r="F31" s="759"/>
      <c r="G31" s="759"/>
      <c r="H31" s="252"/>
      <c r="I31" s="253"/>
      <c r="J31" s="254">
        <v>0.9</v>
      </c>
      <c r="K31" s="254">
        <v>0</v>
      </c>
      <c r="L31" s="254">
        <v>0.4</v>
      </c>
      <c r="M31" s="255"/>
      <c r="N31" s="254"/>
      <c r="O31" s="254"/>
      <c r="P31" s="254"/>
      <c r="Q31" s="256"/>
      <c r="R31" s="257"/>
      <c r="S31" s="258"/>
    </row>
    <row r="32" spans="1:20" ht="18" customHeight="1" x14ac:dyDescent="0.25">
      <c r="A32" s="237">
        <v>13</v>
      </c>
      <c r="B32" s="237"/>
      <c r="C32" s="238" t="s">
        <v>294</v>
      </c>
      <c r="D32" s="239" t="s">
        <v>517</v>
      </c>
      <c r="E32" s="240" t="s">
        <v>208</v>
      </c>
      <c r="F32" s="758" t="s">
        <v>38</v>
      </c>
      <c r="G32" s="758" t="s">
        <v>39</v>
      </c>
      <c r="H32" s="241" t="s">
        <v>209</v>
      </c>
      <c r="I32" s="242">
        <v>5</v>
      </c>
      <c r="J32" s="243">
        <v>4.13</v>
      </c>
      <c r="K32" s="243">
        <v>4.12</v>
      </c>
      <c r="L32" s="243">
        <v>4.55</v>
      </c>
      <c r="M32" s="244"/>
      <c r="N32" s="243"/>
      <c r="O32" s="243"/>
      <c r="P32" s="243"/>
      <c r="Q32" s="245">
        <f t="shared" ref="Q32" si="24">MAX(J32:L32,N32:P32)</f>
        <v>4.55</v>
      </c>
      <c r="R32" s="246" t="str">
        <f t="shared" ref="R32" si="25">IF(ISBLANK(Q32),"",IF(Q32&gt;=6,"KSM",IF(Q32&gt;=5.6,"I A",IF(Q32&gt;=5.15,"II A",IF(Q32&gt;=4.6,"III A",IF(Q32&gt;=4.2,"I JA",IF(Q32&gt;=3.85,"II JA",IF(Q32&gt;=3.6,"III JA"))))))))</f>
        <v>I JA</v>
      </c>
      <c r="S32" s="247" t="s">
        <v>210</v>
      </c>
      <c r="T32" s="64" t="s">
        <v>518</v>
      </c>
    </row>
    <row r="33" spans="1:20" ht="10.95" customHeight="1" x14ac:dyDescent="0.25">
      <c r="A33" s="248"/>
      <c r="B33" s="248"/>
      <c r="C33" s="249"/>
      <c r="D33" s="250"/>
      <c r="E33" s="251"/>
      <c r="F33" s="759"/>
      <c r="G33" s="759"/>
      <c r="H33" s="252"/>
      <c r="I33" s="253"/>
      <c r="J33" s="254">
        <v>1.2</v>
      </c>
      <c r="K33" s="254">
        <v>-0.1</v>
      </c>
      <c r="L33" s="254">
        <v>1.8</v>
      </c>
      <c r="M33" s="255"/>
      <c r="N33" s="254"/>
      <c r="O33" s="254"/>
      <c r="P33" s="254"/>
      <c r="Q33" s="256"/>
      <c r="R33" s="257"/>
      <c r="S33" s="258"/>
    </row>
    <row r="34" spans="1:20" ht="18" customHeight="1" x14ac:dyDescent="0.25">
      <c r="A34" s="237">
        <v>14</v>
      </c>
      <c r="B34" s="237"/>
      <c r="C34" s="238" t="s">
        <v>503</v>
      </c>
      <c r="D34" s="239" t="s">
        <v>504</v>
      </c>
      <c r="E34" s="240" t="s">
        <v>505</v>
      </c>
      <c r="F34" s="758" t="s">
        <v>506</v>
      </c>
      <c r="G34" s="758" t="s">
        <v>131</v>
      </c>
      <c r="H34" s="241" t="s">
        <v>132</v>
      </c>
      <c r="I34" s="242" t="s">
        <v>19</v>
      </c>
      <c r="J34" s="243" t="s">
        <v>93</v>
      </c>
      <c r="K34" s="243">
        <v>4.4400000000000004</v>
      </c>
      <c r="L34" s="243">
        <v>4.46</v>
      </c>
      <c r="M34" s="244"/>
      <c r="N34" s="243"/>
      <c r="O34" s="243"/>
      <c r="P34" s="243"/>
      <c r="Q34" s="245">
        <f t="shared" ref="Q34" si="26">MAX(J34:L34,N34:P34)</f>
        <v>4.46</v>
      </c>
      <c r="R34" s="246" t="str">
        <f t="shared" ref="R34" si="27">IF(ISBLANK(Q34),"",IF(Q34&gt;=6,"KSM",IF(Q34&gt;=5.6,"I A",IF(Q34&gt;=5.15,"II A",IF(Q34&gt;=4.6,"III A",IF(Q34&gt;=4.2,"I JA",IF(Q34&gt;=3.85,"II JA",IF(Q34&gt;=3.6,"III JA"))))))))</f>
        <v>I JA</v>
      </c>
      <c r="S34" s="247" t="s">
        <v>133</v>
      </c>
      <c r="T34" s="64" t="s">
        <v>507</v>
      </c>
    </row>
    <row r="35" spans="1:20" ht="10.95" customHeight="1" x14ac:dyDescent="0.25">
      <c r="A35" s="248"/>
      <c r="B35" s="248"/>
      <c r="C35" s="249"/>
      <c r="D35" s="250"/>
      <c r="E35" s="251"/>
      <c r="F35" s="759"/>
      <c r="G35" s="759"/>
      <c r="H35" s="252"/>
      <c r="I35" s="253"/>
      <c r="J35" s="254"/>
      <c r="K35" s="254">
        <v>0</v>
      </c>
      <c r="L35" s="254">
        <v>0</v>
      </c>
      <c r="M35" s="255"/>
      <c r="N35" s="254"/>
      <c r="O35" s="254"/>
      <c r="P35" s="254"/>
      <c r="Q35" s="256"/>
      <c r="R35" s="257"/>
      <c r="S35" s="258"/>
    </row>
    <row r="36" spans="1:20" ht="18" customHeight="1" x14ac:dyDescent="0.25">
      <c r="A36" s="237">
        <v>15</v>
      </c>
      <c r="B36" s="237"/>
      <c r="C36" s="238" t="s">
        <v>534</v>
      </c>
      <c r="D36" s="239" t="s">
        <v>535</v>
      </c>
      <c r="E36" s="240">
        <v>38022</v>
      </c>
      <c r="F36" s="758" t="s">
        <v>45</v>
      </c>
      <c r="G36" s="758" t="s">
        <v>536</v>
      </c>
      <c r="H36" s="241"/>
      <c r="I36" s="242">
        <v>4</v>
      </c>
      <c r="J36" s="243">
        <v>4.43</v>
      </c>
      <c r="K36" s="243">
        <v>4.2300000000000004</v>
      </c>
      <c r="L36" s="243">
        <v>4.26</v>
      </c>
      <c r="M36" s="244"/>
      <c r="N36" s="243"/>
      <c r="O36" s="243"/>
      <c r="P36" s="243"/>
      <c r="Q36" s="245">
        <f t="shared" ref="Q36" si="28">MAX(J36:L36,N36:P36)</f>
        <v>4.43</v>
      </c>
      <c r="R36" s="246" t="str">
        <f t="shared" ref="R36" si="29">IF(ISBLANK(Q36),"",IF(Q36&gt;=6,"KSM",IF(Q36&gt;=5.6,"I A",IF(Q36&gt;=5.15,"II A",IF(Q36&gt;=4.6,"III A",IF(Q36&gt;=4.2,"I JA",IF(Q36&gt;=3.85,"II JA",IF(Q36&gt;=3.6,"III JA"))))))))</f>
        <v>I JA</v>
      </c>
      <c r="S36" s="247" t="s">
        <v>537</v>
      </c>
    </row>
    <row r="37" spans="1:20" ht="10.95" customHeight="1" x14ac:dyDescent="0.25">
      <c r="A37" s="248"/>
      <c r="B37" s="248"/>
      <c r="C37" s="249"/>
      <c r="D37" s="250"/>
      <c r="E37" s="251"/>
      <c r="F37" s="759"/>
      <c r="G37" s="759"/>
      <c r="H37" s="252"/>
      <c r="I37" s="253"/>
      <c r="J37" s="254">
        <v>1</v>
      </c>
      <c r="K37" s="254">
        <v>0.3</v>
      </c>
      <c r="L37" s="254">
        <v>1.4</v>
      </c>
      <c r="M37" s="255"/>
      <c r="N37" s="254"/>
      <c r="O37" s="254"/>
      <c r="P37" s="254"/>
      <c r="Q37" s="256"/>
      <c r="R37" s="257"/>
      <c r="S37" s="258"/>
    </row>
    <row r="38" spans="1:20" ht="18" customHeight="1" x14ac:dyDescent="0.25">
      <c r="A38" s="237">
        <v>16</v>
      </c>
      <c r="B38" s="237"/>
      <c r="C38" s="238" t="s">
        <v>515</v>
      </c>
      <c r="D38" s="239" t="s">
        <v>474</v>
      </c>
      <c r="E38" s="240" t="s">
        <v>475</v>
      </c>
      <c r="F38" s="758" t="s">
        <v>148</v>
      </c>
      <c r="G38" s="758" t="s">
        <v>149</v>
      </c>
      <c r="H38" s="241"/>
      <c r="I38" s="242">
        <v>3</v>
      </c>
      <c r="J38" s="243" t="s">
        <v>93</v>
      </c>
      <c r="K38" s="243" t="s">
        <v>93</v>
      </c>
      <c r="L38" s="243">
        <v>4.33</v>
      </c>
      <c r="M38" s="244"/>
      <c r="N38" s="243"/>
      <c r="O38" s="243"/>
      <c r="P38" s="243"/>
      <c r="Q38" s="245">
        <f t="shared" ref="Q38" si="30">MAX(J38:L38,N38:P38)</f>
        <v>4.33</v>
      </c>
      <c r="R38" s="246" t="str">
        <f t="shared" ref="R38" si="31">IF(ISBLANK(Q38),"",IF(Q38&gt;=6,"KSM",IF(Q38&gt;=5.6,"I A",IF(Q38&gt;=5.15,"II A",IF(Q38&gt;=4.6,"III A",IF(Q38&gt;=4.2,"I JA",IF(Q38&gt;=3.85,"II JA",IF(Q38&gt;=3.6,"III JA"))))))))</f>
        <v>I JA</v>
      </c>
      <c r="S38" s="247" t="s">
        <v>160</v>
      </c>
      <c r="T38" s="64" t="s">
        <v>516</v>
      </c>
    </row>
    <row r="39" spans="1:20" ht="10.95" customHeight="1" x14ac:dyDescent="0.25">
      <c r="A39" s="248"/>
      <c r="B39" s="248"/>
      <c r="C39" s="249"/>
      <c r="D39" s="250"/>
      <c r="E39" s="251"/>
      <c r="F39" s="759"/>
      <c r="G39" s="759"/>
      <c r="H39" s="252"/>
      <c r="I39" s="253"/>
      <c r="J39" s="254"/>
      <c r="K39" s="254"/>
      <c r="L39" s="254">
        <v>0</v>
      </c>
      <c r="M39" s="255"/>
      <c r="N39" s="254"/>
      <c r="O39" s="254"/>
      <c r="P39" s="254"/>
      <c r="Q39" s="256"/>
      <c r="R39" s="257"/>
      <c r="S39" s="258"/>
    </row>
    <row r="40" spans="1:20" ht="18" customHeight="1" x14ac:dyDescent="0.25">
      <c r="A40" s="237">
        <v>17</v>
      </c>
      <c r="B40" s="237"/>
      <c r="C40" s="238" t="s">
        <v>384</v>
      </c>
      <c r="D40" s="239" t="s">
        <v>508</v>
      </c>
      <c r="E40" s="240" t="s">
        <v>509</v>
      </c>
      <c r="F40" s="758" t="s">
        <v>38</v>
      </c>
      <c r="G40" s="758" t="s">
        <v>39</v>
      </c>
      <c r="H40" s="241" t="s">
        <v>209</v>
      </c>
      <c r="I40" s="242">
        <v>2</v>
      </c>
      <c r="J40" s="243">
        <v>4.24</v>
      </c>
      <c r="K40" s="243">
        <v>3.75</v>
      </c>
      <c r="L40" s="243">
        <v>4.0999999999999996</v>
      </c>
      <c r="M40" s="244"/>
      <c r="N40" s="243"/>
      <c r="O40" s="243"/>
      <c r="P40" s="243"/>
      <c r="Q40" s="245">
        <f t="shared" ref="Q40" si="32">MAX(J40:L40,N40:P40)</f>
        <v>4.24</v>
      </c>
      <c r="R40" s="246" t="str">
        <f t="shared" ref="R40" si="33">IF(ISBLANK(Q40),"",IF(Q40&gt;=6,"KSM",IF(Q40&gt;=5.6,"I A",IF(Q40&gt;=5.15,"II A",IF(Q40&gt;=4.6,"III A",IF(Q40&gt;=4.2,"I JA",IF(Q40&gt;=3.85,"II JA",IF(Q40&gt;=3.6,"III JA"))))))))</f>
        <v>I JA</v>
      </c>
      <c r="S40" s="247" t="s">
        <v>210</v>
      </c>
      <c r="T40" s="64" t="s">
        <v>510</v>
      </c>
    </row>
    <row r="41" spans="1:20" ht="10.95" customHeight="1" x14ac:dyDescent="0.25">
      <c r="A41" s="248"/>
      <c r="B41" s="248"/>
      <c r="C41" s="249"/>
      <c r="D41" s="250"/>
      <c r="E41" s="251"/>
      <c r="F41" s="759"/>
      <c r="G41" s="759"/>
      <c r="H41" s="252"/>
      <c r="I41" s="253"/>
      <c r="J41" s="254" t="s">
        <v>464</v>
      </c>
      <c r="K41" s="254">
        <v>0</v>
      </c>
      <c r="L41" s="254">
        <v>1.3</v>
      </c>
      <c r="M41" s="255"/>
      <c r="N41" s="254"/>
      <c r="O41" s="254"/>
      <c r="P41" s="254"/>
      <c r="Q41" s="256"/>
      <c r="R41" s="257"/>
      <c r="S41" s="258"/>
    </row>
    <row r="42" spans="1:20" ht="18" customHeight="1" x14ac:dyDescent="0.25">
      <c r="A42" s="237">
        <v>18</v>
      </c>
      <c r="B42" s="237"/>
      <c r="C42" s="238" t="s">
        <v>254</v>
      </c>
      <c r="D42" s="239" t="s">
        <v>481</v>
      </c>
      <c r="E42" s="240" t="s">
        <v>482</v>
      </c>
      <c r="F42" s="758" t="s">
        <v>379</v>
      </c>
      <c r="G42" s="758" t="s">
        <v>380</v>
      </c>
      <c r="H42" s="241" t="s">
        <v>415</v>
      </c>
      <c r="I42" s="242">
        <v>1</v>
      </c>
      <c r="J42" s="243">
        <v>4.0599999999999996</v>
      </c>
      <c r="K42" s="243">
        <v>3.75</v>
      </c>
      <c r="L42" s="243" t="s">
        <v>93</v>
      </c>
      <c r="M42" s="244"/>
      <c r="N42" s="243"/>
      <c r="O42" s="243"/>
      <c r="P42" s="243"/>
      <c r="Q42" s="245">
        <f t="shared" ref="Q42" si="34">MAX(J42:L42,N42:P42)</f>
        <v>4.0599999999999996</v>
      </c>
      <c r="R42" s="246" t="str">
        <f t="shared" ref="R42" si="35">IF(ISBLANK(Q42),"",IF(Q42&gt;=6,"KSM",IF(Q42&gt;=5.6,"I A",IF(Q42&gt;=5.15,"II A",IF(Q42&gt;=4.6,"III A",IF(Q42&gt;=4.2,"I JA",IF(Q42&gt;=3.85,"II JA",IF(Q42&gt;=3.6,"III JA"))))))))</f>
        <v>II JA</v>
      </c>
      <c r="S42" s="247" t="s">
        <v>416</v>
      </c>
      <c r="T42" s="64" t="s">
        <v>107</v>
      </c>
    </row>
    <row r="43" spans="1:20" ht="10.95" customHeight="1" x14ac:dyDescent="0.25">
      <c r="A43" s="248"/>
      <c r="B43" s="248"/>
      <c r="C43" s="249"/>
      <c r="D43" s="250"/>
      <c r="E43" s="251"/>
      <c r="F43" s="759"/>
      <c r="G43" s="759"/>
      <c r="H43" s="252"/>
      <c r="I43" s="253"/>
      <c r="J43" s="254" t="s">
        <v>464</v>
      </c>
      <c r="K43" s="254">
        <v>-1</v>
      </c>
      <c r="L43" s="254"/>
      <c r="M43" s="255"/>
      <c r="N43" s="254"/>
      <c r="O43" s="254"/>
      <c r="P43" s="254"/>
      <c r="Q43" s="256"/>
      <c r="R43" s="257"/>
      <c r="S43" s="258"/>
    </row>
    <row r="44" spans="1:20" ht="18" customHeight="1" x14ac:dyDescent="0.25">
      <c r="A44" s="237">
        <v>19</v>
      </c>
      <c r="B44" s="237"/>
      <c r="C44" s="238" t="s">
        <v>471</v>
      </c>
      <c r="D44" s="239" t="s">
        <v>472</v>
      </c>
      <c r="E44" s="240" t="s">
        <v>260</v>
      </c>
      <c r="F44" s="758" t="s">
        <v>24</v>
      </c>
      <c r="G44" s="758" t="s">
        <v>25</v>
      </c>
      <c r="H44" s="241" t="s">
        <v>26</v>
      </c>
      <c r="I44" s="242"/>
      <c r="J44" s="243">
        <v>3.88</v>
      </c>
      <c r="K44" s="259">
        <v>4.05</v>
      </c>
      <c r="L44" s="243" t="s">
        <v>93</v>
      </c>
      <c r="M44" s="244"/>
      <c r="N44" s="243"/>
      <c r="O44" s="243"/>
      <c r="P44" s="243"/>
      <c r="Q44" s="245">
        <f t="shared" ref="Q44" si="36">MAX(J44:L44,N44:P44)</f>
        <v>4.05</v>
      </c>
      <c r="R44" s="246" t="str">
        <f t="shared" ref="R44" si="37">IF(ISBLANK(Q44),"",IF(Q44&gt;=6,"KSM",IF(Q44&gt;=5.6,"I A",IF(Q44&gt;=5.15,"II A",IF(Q44&gt;=4.6,"III A",IF(Q44&gt;=4.2,"I JA",IF(Q44&gt;=3.85,"II JA",IF(Q44&gt;=3.6,"III JA"))))))))</f>
        <v>II JA</v>
      </c>
      <c r="S44" s="247" t="s">
        <v>272</v>
      </c>
      <c r="T44" s="64" t="s">
        <v>473</v>
      </c>
    </row>
    <row r="45" spans="1:20" ht="10.95" customHeight="1" x14ac:dyDescent="0.25">
      <c r="A45" s="248"/>
      <c r="B45" s="248"/>
      <c r="C45" s="249"/>
      <c r="D45" s="250"/>
      <c r="E45" s="251"/>
      <c r="F45" s="759"/>
      <c r="G45" s="759"/>
      <c r="H45" s="252"/>
      <c r="I45" s="253"/>
      <c r="J45" s="254" t="s">
        <v>464</v>
      </c>
      <c r="K45" s="254">
        <v>1.1000000000000001</v>
      </c>
      <c r="L45" s="254"/>
      <c r="M45" s="255"/>
      <c r="N45" s="254"/>
      <c r="O45" s="254"/>
      <c r="P45" s="254"/>
      <c r="Q45" s="256"/>
      <c r="R45" s="257"/>
      <c r="S45" s="258"/>
    </row>
    <row r="46" spans="1:20" ht="18" customHeight="1" x14ac:dyDescent="0.25">
      <c r="A46" s="237">
        <v>20</v>
      </c>
      <c r="B46" s="237"/>
      <c r="C46" s="238" t="s">
        <v>460</v>
      </c>
      <c r="D46" s="239" t="s">
        <v>461</v>
      </c>
      <c r="E46" s="240" t="s">
        <v>462</v>
      </c>
      <c r="F46" s="758" t="s">
        <v>463</v>
      </c>
      <c r="G46" s="758" t="s">
        <v>364</v>
      </c>
      <c r="H46" s="241" t="s">
        <v>365</v>
      </c>
      <c r="I46" s="242"/>
      <c r="J46" s="243">
        <v>3.88</v>
      </c>
      <c r="K46" s="243" t="s">
        <v>93</v>
      </c>
      <c r="L46" s="243">
        <v>3.91</v>
      </c>
      <c r="M46" s="244"/>
      <c r="N46" s="243"/>
      <c r="O46" s="243"/>
      <c r="P46" s="243"/>
      <c r="Q46" s="245">
        <f t="shared" ref="Q46" si="38">MAX(J46:L46,N46:P46)</f>
        <v>3.91</v>
      </c>
      <c r="R46" s="246" t="str">
        <f t="shared" ref="R46" si="39">IF(ISBLANK(Q46),"",IF(Q46&gt;=6,"KSM",IF(Q46&gt;=5.6,"I A",IF(Q46&gt;=5.15,"II A",IF(Q46&gt;=4.6,"III A",IF(Q46&gt;=4.2,"I JA",IF(Q46&gt;=3.85,"II JA",IF(Q46&gt;=3.6,"III JA"))))))))</f>
        <v>II JA</v>
      </c>
      <c r="S46" s="247" t="s">
        <v>366</v>
      </c>
      <c r="T46" s="64" t="s">
        <v>107</v>
      </c>
    </row>
    <row r="47" spans="1:20" ht="10.95" customHeight="1" x14ac:dyDescent="0.25">
      <c r="A47" s="248"/>
      <c r="B47" s="248"/>
      <c r="C47" s="249"/>
      <c r="D47" s="250"/>
      <c r="E47" s="251"/>
      <c r="F47" s="759"/>
      <c r="G47" s="759"/>
      <c r="H47" s="252"/>
      <c r="I47" s="253"/>
      <c r="J47" s="254" t="s">
        <v>464</v>
      </c>
      <c r="K47" s="254"/>
      <c r="L47" s="254">
        <v>0.7</v>
      </c>
      <c r="M47" s="255"/>
      <c r="N47" s="254"/>
      <c r="O47" s="254"/>
      <c r="P47" s="254"/>
      <c r="Q47" s="256"/>
      <c r="R47" s="257"/>
      <c r="S47" s="258"/>
    </row>
    <row r="48" spans="1:20" ht="18" customHeight="1" x14ac:dyDescent="0.25">
      <c r="A48" s="237">
        <v>21</v>
      </c>
      <c r="B48" s="237"/>
      <c r="C48" s="238" t="s">
        <v>477</v>
      </c>
      <c r="D48" s="239" t="s">
        <v>478</v>
      </c>
      <c r="E48" s="240" t="s">
        <v>479</v>
      </c>
      <c r="F48" s="758" t="s">
        <v>289</v>
      </c>
      <c r="G48" s="758" t="s">
        <v>112</v>
      </c>
      <c r="H48" s="241"/>
      <c r="I48" s="242"/>
      <c r="J48" s="243" t="s">
        <v>93</v>
      </c>
      <c r="K48" s="243" t="s">
        <v>93</v>
      </c>
      <c r="L48" s="243">
        <v>3.81</v>
      </c>
      <c r="M48" s="244"/>
      <c r="N48" s="243"/>
      <c r="O48" s="243"/>
      <c r="P48" s="243"/>
      <c r="Q48" s="245">
        <f t="shared" ref="Q48" si="40">MAX(J48:L48,N48:P48)</f>
        <v>3.81</v>
      </c>
      <c r="R48" s="246" t="str">
        <f t="shared" ref="R48" si="41">IF(ISBLANK(Q48),"",IF(Q48&gt;=6,"KSM",IF(Q48&gt;=5.6,"I A",IF(Q48&gt;=5.15,"II A",IF(Q48&gt;=4.6,"III A",IF(Q48&gt;=4.2,"I JA",IF(Q48&gt;=3.85,"II JA",IF(Q48&gt;=3.6,"III JA"))))))))</f>
        <v>III JA</v>
      </c>
      <c r="S48" s="247" t="s">
        <v>186</v>
      </c>
      <c r="T48" s="64" t="s">
        <v>480</v>
      </c>
    </row>
    <row r="49" spans="1:20" ht="10.95" customHeight="1" x14ac:dyDescent="0.25">
      <c r="A49" s="248"/>
      <c r="B49" s="248"/>
      <c r="C49" s="249"/>
      <c r="D49" s="250"/>
      <c r="E49" s="251"/>
      <c r="F49" s="759"/>
      <c r="G49" s="759"/>
      <c r="H49" s="252"/>
      <c r="I49" s="253"/>
      <c r="J49" s="254"/>
      <c r="K49" s="254"/>
      <c r="L49" s="254">
        <v>0.1</v>
      </c>
      <c r="M49" s="255"/>
      <c r="N49" s="254"/>
      <c r="O49" s="254"/>
      <c r="P49" s="254"/>
      <c r="Q49" s="256"/>
      <c r="R49" s="257"/>
      <c r="S49" s="258"/>
    </row>
    <row r="50" spans="1:20" ht="18" customHeight="1" x14ac:dyDescent="0.25">
      <c r="A50" s="237">
        <v>22</v>
      </c>
      <c r="B50" s="237"/>
      <c r="C50" s="238" t="s">
        <v>460</v>
      </c>
      <c r="D50" s="239" t="s">
        <v>465</v>
      </c>
      <c r="E50" s="240" t="s">
        <v>466</v>
      </c>
      <c r="F50" s="758" t="s">
        <v>467</v>
      </c>
      <c r="G50" s="758" t="s">
        <v>468</v>
      </c>
      <c r="H50" s="241"/>
      <c r="I50" s="242" t="s">
        <v>19</v>
      </c>
      <c r="J50" s="243" t="s">
        <v>93</v>
      </c>
      <c r="K50" s="243" t="s">
        <v>93</v>
      </c>
      <c r="L50" s="243">
        <v>3.79</v>
      </c>
      <c r="M50" s="244"/>
      <c r="N50" s="243"/>
      <c r="O50" s="243"/>
      <c r="P50" s="243"/>
      <c r="Q50" s="245">
        <f t="shared" ref="Q50" si="42">MAX(J50:L50,N50:P50)</f>
        <v>3.79</v>
      </c>
      <c r="R50" s="246" t="str">
        <f t="shared" ref="R50" si="43">IF(ISBLANK(Q50),"",IF(Q50&gt;=6,"KSM",IF(Q50&gt;=5.6,"I A",IF(Q50&gt;=5.15,"II A",IF(Q50&gt;=4.6,"III A",IF(Q50&gt;=4.2,"I JA",IF(Q50&gt;=3.85,"II JA",IF(Q50&gt;=3.6,"III JA"))))))))</f>
        <v>III JA</v>
      </c>
      <c r="S50" s="247" t="s">
        <v>469</v>
      </c>
      <c r="T50" s="64" t="s">
        <v>470</v>
      </c>
    </row>
    <row r="51" spans="1:20" ht="10.95" customHeight="1" x14ac:dyDescent="0.25">
      <c r="A51" s="248"/>
      <c r="B51" s="248"/>
      <c r="C51" s="249"/>
      <c r="D51" s="250"/>
      <c r="E51" s="251"/>
      <c r="F51" s="759"/>
      <c r="G51" s="759"/>
      <c r="H51" s="252"/>
      <c r="I51" s="253"/>
      <c r="J51" s="254"/>
      <c r="K51" s="254"/>
      <c r="L51" s="254">
        <v>0.3</v>
      </c>
      <c r="M51" s="255"/>
      <c r="N51" s="254"/>
      <c r="O51" s="254"/>
      <c r="P51" s="254"/>
      <c r="Q51" s="256"/>
      <c r="R51" s="257"/>
      <c r="S51" s="258"/>
    </row>
    <row r="52" spans="1:20" ht="10.95" customHeight="1" x14ac:dyDescent="0.25"/>
    <row r="53" spans="1:20" ht="10.95" customHeight="1" x14ac:dyDescent="0.25"/>
    <row r="54" spans="1:20" ht="10.95" customHeight="1" x14ac:dyDescent="0.25"/>
    <row r="55" spans="1:20" ht="10.95" customHeight="1" x14ac:dyDescent="0.25"/>
    <row r="56" spans="1:20" ht="10.95" customHeight="1" x14ac:dyDescent="0.25"/>
    <row r="57" spans="1:20" ht="10.95" customHeight="1" x14ac:dyDescent="0.25"/>
    <row r="58" spans="1:20" ht="10.95" customHeight="1" x14ac:dyDescent="0.25"/>
    <row r="59" spans="1:20" ht="10.95" customHeight="1" x14ac:dyDescent="0.25"/>
    <row r="60" spans="1:20" ht="10.95" customHeight="1" x14ac:dyDescent="0.25"/>
    <row r="61" spans="1:20" ht="10.95" customHeight="1" x14ac:dyDescent="0.25"/>
    <row r="62" spans="1:20" ht="10.95" customHeight="1" x14ac:dyDescent="0.25"/>
    <row r="63" spans="1:20" ht="10.95" customHeight="1" x14ac:dyDescent="0.25"/>
    <row r="64" spans="1:20" ht="10.95" customHeight="1" x14ac:dyDescent="0.25"/>
    <row r="65" ht="10.95" customHeight="1" x14ac:dyDescent="0.25"/>
    <row r="66" ht="10.95" customHeight="1" x14ac:dyDescent="0.25"/>
    <row r="67" ht="10.95" customHeight="1" x14ac:dyDescent="0.25"/>
    <row r="68" ht="10.95" customHeight="1" x14ac:dyDescent="0.25"/>
    <row r="69" ht="10.95" customHeight="1" x14ac:dyDescent="0.25"/>
    <row r="70" ht="10.95" customHeight="1" x14ac:dyDescent="0.25"/>
    <row r="71" ht="10.95" customHeight="1" x14ac:dyDescent="0.25"/>
    <row r="72" ht="10.95" customHeight="1" x14ac:dyDescent="0.25"/>
    <row r="73" ht="10.95" customHeight="1" x14ac:dyDescent="0.25"/>
    <row r="74" ht="10.95" customHeight="1" x14ac:dyDescent="0.25"/>
    <row r="75" ht="10.95" customHeight="1" x14ac:dyDescent="0.25"/>
    <row r="76" ht="10.95" customHeight="1" x14ac:dyDescent="0.25"/>
    <row r="77" ht="10.95" customHeight="1" x14ac:dyDescent="0.25"/>
    <row r="78" ht="10.95" customHeight="1" x14ac:dyDescent="0.25"/>
    <row r="79" ht="10.95" customHeight="1" x14ac:dyDescent="0.25"/>
    <row r="80" ht="10.95" customHeight="1" x14ac:dyDescent="0.25"/>
    <row r="81" ht="10.95" customHeight="1" x14ac:dyDescent="0.25"/>
    <row r="82" ht="10.95" customHeight="1" x14ac:dyDescent="0.25"/>
    <row r="83" ht="10.95" customHeight="1" x14ac:dyDescent="0.25"/>
    <row r="84" ht="10.95" customHeight="1" x14ac:dyDescent="0.25"/>
    <row r="85" ht="10.95" customHeight="1" x14ac:dyDescent="0.25"/>
    <row r="86" ht="10.95" customHeight="1" x14ac:dyDescent="0.25"/>
    <row r="87" ht="10.95" customHeight="1" x14ac:dyDescent="0.25"/>
    <row r="88" ht="10.95" customHeight="1" x14ac:dyDescent="0.25"/>
    <row r="89" ht="10.95" customHeight="1" x14ac:dyDescent="0.25"/>
    <row r="90" ht="10.95" customHeight="1" x14ac:dyDescent="0.25"/>
    <row r="91" ht="10.95" customHeight="1" x14ac:dyDescent="0.25"/>
    <row r="92" ht="10.95" customHeight="1" x14ac:dyDescent="0.25"/>
    <row r="93" ht="10.95" customHeight="1" x14ac:dyDescent="0.25"/>
    <row r="94" ht="10.95" customHeight="1" x14ac:dyDescent="0.25"/>
    <row r="95" ht="10.95" customHeight="1" x14ac:dyDescent="0.25"/>
    <row r="96" ht="10.95" customHeight="1" x14ac:dyDescent="0.25"/>
    <row r="97" ht="10.95" customHeight="1" x14ac:dyDescent="0.25"/>
    <row r="98" ht="10.95" customHeight="1" x14ac:dyDescent="0.25"/>
    <row r="99" ht="10.95" customHeight="1" x14ac:dyDescent="0.25"/>
    <row r="100" ht="10.95" customHeight="1" x14ac:dyDescent="0.25"/>
    <row r="101" ht="10.95" customHeight="1" x14ac:dyDescent="0.25"/>
    <row r="102" ht="10.95" customHeight="1" x14ac:dyDescent="0.25"/>
    <row r="103" ht="10.95" customHeight="1" x14ac:dyDescent="0.25"/>
    <row r="104" ht="10.95" customHeight="1" x14ac:dyDescent="0.25"/>
    <row r="105" ht="10.95" customHeight="1" x14ac:dyDescent="0.25"/>
    <row r="106" ht="10.95" customHeight="1" x14ac:dyDescent="0.25"/>
    <row r="107" ht="10.95" customHeight="1" x14ac:dyDescent="0.25"/>
    <row r="108" ht="10.95" customHeight="1" x14ac:dyDescent="0.25"/>
    <row r="109" ht="10.95" customHeight="1" x14ac:dyDescent="0.25"/>
    <row r="110" ht="10.95" customHeight="1" x14ac:dyDescent="0.25"/>
    <row r="111" ht="10.95" customHeight="1" x14ac:dyDescent="0.25"/>
    <row r="112" ht="10.95" customHeight="1" x14ac:dyDescent="0.25"/>
    <row r="113" ht="10.95" customHeight="1" x14ac:dyDescent="0.25"/>
    <row r="114" ht="10.95" customHeight="1" x14ac:dyDescent="0.25"/>
    <row r="115" ht="10.95" customHeight="1" x14ac:dyDescent="0.25"/>
    <row r="116" ht="10.95" customHeight="1" x14ac:dyDescent="0.25"/>
    <row r="117" ht="10.95" customHeight="1" x14ac:dyDescent="0.25"/>
    <row r="118" ht="10.95" customHeight="1" x14ac:dyDescent="0.25"/>
    <row r="119" ht="10.95" customHeight="1" x14ac:dyDescent="0.25"/>
    <row r="120" ht="10.95" customHeight="1" x14ac:dyDescent="0.25"/>
    <row r="121" ht="10.95" customHeight="1" x14ac:dyDescent="0.25"/>
    <row r="122" ht="10.95" customHeight="1" x14ac:dyDescent="0.25"/>
    <row r="123" ht="10.95" customHeight="1" x14ac:dyDescent="0.25"/>
    <row r="124" ht="10.95" customHeight="1" x14ac:dyDescent="0.25"/>
    <row r="125" ht="10.95" customHeight="1" x14ac:dyDescent="0.25"/>
    <row r="126" ht="10.95" customHeight="1" x14ac:dyDescent="0.25"/>
    <row r="127" ht="10.95" customHeight="1" x14ac:dyDescent="0.25"/>
    <row r="128" ht="10.95" customHeight="1" x14ac:dyDescent="0.25"/>
    <row r="129" ht="10.95" customHeight="1" x14ac:dyDescent="0.25"/>
    <row r="130" ht="10.95" customHeight="1" x14ac:dyDescent="0.25"/>
    <row r="131" ht="10.95" customHeight="1" x14ac:dyDescent="0.25"/>
    <row r="132" ht="10.95" customHeight="1" x14ac:dyDescent="0.25"/>
    <row r="133" ht="10.95" customHeight="1" x14ac:dyDescent="0.25"/>
    <row r="134" ht="10.95" customHeight="1" x14ac:dyDescent="0.25"/>
    <row r="135" ht="10.95" customHeight="1" x14ac:dyDescent="0.25"/>
    <row r="136" ht="10.95" customHeight="1" x14ac:dyDescent="0.25"/>
    <row r="137" ht="10.95" customHeight="1" x14ac:dyDescent="0.25"/>
    <row r="138" ht="10.95" customHeight="1" x14ac:dyDescent="0.25"/>
    <row r="139" ht="10.95" customHeight="1" x14ac:dyDescent="0.25"/>
    <row r="140" ht="10.95" customHeight="1" x14ac:dyDescent="0.25"/>
    <row r="141" ht="10.95" customHeight="1" x14ac:dyDescent="0.25"/>
    <row r="142" ht="10.95" customHeight="1" x14ac:dyDescent="0.25"/>
    <row r="143" ht="10.95" customHeight="1" x14ac:dyDescent="0.25"/>
    <row r="144" ht="10.95" customHeight="1" x14ac:dyDescent="0.25"/>
    <row r="145" ht="10.95" customHeight="1" x14ac:dyDescent="0.25"/>
    <row r="146" ht="10.95" customHeight="1" x14ac:dyDescent="0.25"/>
    <row r="147" ht="10.95" customHeight="1" x14ac:dyDescent="0.25"/>
    <row r="148" ht="10.95" customHeight="1" x14ac:dyDescent="0.25"/>
  </sheetData>
  <sheetProtection selectLockedCells="1"/>
  <mergeCells count="1">
    <mergeCell ref="J6:P6"/>
  </mergeCells>
  <printOptions horizontalCentered="1"/>
  <pageMargins left="0.51181102362204722" right="0.27559055118110237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8"/>
  <sheetViews>
    <sheetView workbookViewId="0">
      <selection activeCell="K19" sqref="K19"/>
    </sheetView>
  </sheetViews>
  <sheetFormatPr defaultColWidth="9.109375" defaultRowHeight="13.2" x14ac:dyDescent="0.25"/>
  <cols>
    <col min="1" max="1" width="5.109375" style="103" customWidth="1"/>
    <col min="2" max="2" width="5.33203125" style="103" hidden="1" customWidth="1"/>
    <col min="3" max="3" width="10.44140625" style="103" customWidth="1"/>
    <col min="4" max="4" width="12" style="103" customWidth="1"/>
    <col min="5" max="5" width="10.44140625" style="105" customWidth="1"/>
    <col min="6" max="6" width="12.44140625" style="192" customWidth="1"/>
    <col min="7" max="7" width="11.33203125" style="192" customWidth="1"/>
    <col min="8" max="8" width="9.33203125" style="193" hidden="1" customWidth="1"/>
    <col min="9" max="9" width="5.6640625" style="285" bestFit="1" customWidth="1"/>
    <col min="10" max="12" width="5.6640625" style="169" customWidth="1"/>
    <col min="13" max="13" width="3.44140625" style="169" customWidth="1"/>
    <col min="14" max="16" width="5.6640625" style="169" customWidth="1"/>
    <col min="17" max="17" width="8.109375" style="285" customWidth="1"/>
    <col min="18" max="18" width="5.6640625" style="285" customWidth="1"/>
    <col min="19" max="19" width="20.44140625" style="151" customWidth="1"/>
    <col min="20" max="20" width="4" style="103" hidden="1" customWidth="1"/>
    <col min="21" max="16384" width="9.109375" style="103"/>
  </cols>
  <sheetData>
    <row r="1" spans="1:24" s="3" customFormat="1" ht="15" customHeight="1" x14ac:dyDescent="0.25">
      <c r="A1" s="1" t="s">
        <v>0</v>
      </c>
      <c r="B1" s="1"/>
      <c r="D1" s="4"/>
      <c r="E1" s="5"/>
      <c r="H1" s="6"/>
      <c r="I1" s="7"/>
      <c r="J1" s="8"/>
      <c r="K1" s="8"/>
      <c r="L1" s="9"/>
      <c r="M1" s="9"/>
    </row>
    <row r="2" spans="1:24" s="3" customFormat="1" ht="7.5" customHeight="1" x14ac:dyDescent="0.25">
      <c r="A2" s="1"/>
      <c r="B2" s="1"/>
      <c r="D2" s="4"/>
      <c r="E2" s="5"/>
      <c r="H2" s="6"/>
      <c r="I2" s="7"/>
      <c r="J2" s="8"/>
      <c r="K2" s="8"/>
      <c r="L2" s="9"/>
      <c r="M2" s="9"/>
      <c r="N2" s="7"/>
      <c r="O2" s="7"/>
      <c r="P2" s="11"/>
    </row>
    <row r="3" spans="1:24" s="22" customFormat="1" ht="15" customHeight="1" x14ac:dyDescent="0.25">
      <c r="A3" s="12" t="s">
        <v>1</v>
      </c>
      <c r="B3" s="12"/>
      <c r="C3" s="13"/>
      <c r="D3" s="14"/>
      <c r="E3" s="15"/>
      <c r="F3" s="16"/>
      <c r="G3" s="16"/>
      <c r="H3" s="17"/>
      <c r="I3" s="18"/>
      <c r="J3" s="19"/>
      <c r="K3" s="19"/>
      <c r="L3" s="20"/>
      <c r="M3" s="20"/>
      <c r="N3" s="21"/>
    </row>
    <row r="4" spans="1:24" ht="7.5" customHeight="1" x14ac:dyDescent="0.25">
      <c r="C4" s="104"/>
      <c r="I4" s="169"/>
      <c r="K4" s="383"/>
      <c r="Q4" s="169"/>
      <c r="R4" s="169"/>
      <c r="S4" s="103"/>
    </row>
    <row r="5" spans="1:24" s="109" customFormat="1" ht="16.2" thickBot="1" x14ac:dyDescent="0.3">
      <c r="C5" s="110" t="s">
        <v>1058</v>
      </c>
      <c r="E5" s="284"/>
      <c r="F5" s="198"/>
      <c r="G5" s="199"/>
      <c r="H5" s="193"/>
      <c r="I5" s="261"/>
      <c r="J5" s="153"/>
      <c r="K5" s="153"/>
      <c r="L5" s="153"/>
      <c r="M5" s="153"/>
      <c r="N5" s="153"/>
      <c r="O5" s="153"/>
      <c r="P5" s="153"/>
      <c r="Q5" s="261"/>
      <c r="R5" s="261"/>
    </row>
    <row r="6" spans="1:24" s="151" customFormat="1" ht="10.8" thickBot="1" x14ac:dyDescent="0.3">
      <c r="E6" s="105"/>
      <c r="F6" s="199"/>
      <c r="G6" s="199"/>
      <c r="H6" s="193"/>
      <c r="I6" s="384"/>
      <c r="J6" s="773" t="s">
        <v>86</v>
      </c>
      <c r="K6" s="774"/>
      <c r="L6" s="774"/>
      <c r="M6" s="774"/>
      <c r="N6" s="774"/>
      <c r="O6" s="774"/>
      <c r="P6" s="775"/>
      <c r="Q6" s="384"/>
      <c r="R6" s="384"/>
    </row>
    <row r="7" spans="1:24" s="157" customFormat="1" ht="10.8" thickBot="1" x14ac:dyDescent="0.3">
      <c r="A7" s="30" t="s">
        <v>61</v>
      </c>
      <c r="B7" s="31"/>
      <c r="C7" s="119" t="s">
        <v>4</v>
      </c>
      <c r="D7" s="120" t="s">
        <v>5</v>
      </c>
      <c r="E7" s="121" t="s">
        <v>6</v>
      </c>
      <c r="F7" s="36" t="s">
        <v>7</v>
      </c>
      <c r="G7" s="80" t="s">
        <v>8</v>
      </c>
      <c r="H7" s="204" t="s">
        <v>9</v>
      </c>
      <c r="I7" s="80" t="s">
        <v>10</v>
      </c>
      <c r="J7" s="385">
        <v>1</v>
      </c>
      <c r="K7" s="386">
        <v>2</v>
      </c>
      <c r="L7" s="386">
        <v>3</v>
      </c>
      <c r="M7" s="87" t="s">
        <v>87</v>
      </c>
      <c r="N7" s="87">
        <v>4</v>
      </c>
      <c r="O7" s="386">
        <v>5</v>
      </c>
      <c r="P7" s="387">
        <v>6</v>
      </c>
      <c r="Q7" s="87" t="s">
        <v>11</v>
      </c>
      <c r="R7" s="87" t="s">
        <v>12</v>
      </c>
      <c r="S7" s="125" t="s">
        <v>13</v>
      </c>
    </row>
    <row r="8" spans="1:24" s="64" customFormat="1" ht="18" customHeight="1" x14ac:dyDescent="0.25">
      <c r="A8" s="237">
        <v>1</v>
      </c>
      <c r="B8" s="388"/>
      <c r="C8" s="238" t="s">
        <v>28</v>
      </c>
      <c r="D8" s="239" t="s">
        <v>1059</v>
      </c>
      <c r="E8" s="240" t="s">
        <v>1060</v>
      </c>
      <c r="F8" s="758" t="s">
        <v>38</v>
      </c>
      <c r="G8" s="758" t="s">
        <v>1061</v>
      </c>
      <c r="H8" s="389" t="s">
        <v>209</v>
      </c>
      <c r="I8" s="242">
        <v>22</v>
      </c>
      <c r="J8" s="243">
        <v>6.8</v>
      </c>
      <c r="K8" s="243">
        <v>6.42</v>
      </c>
      <c r="L8" s="243">
        <v>6.84</v>
      </c>
      <c r="M8" s="244">
        <v>8</v>
      </c>
      <c r="N8" s="243">
        <v>6.8</v>
      </c>
      <c r="O8" s="243">
        <v>6.9</v>
      </c>
      <c r="P8" s="243">
        <v>7.04</v>
      </c>
      <c r="Q8" s="245">
        <f>MAX(J8:L8,N8:P8)</f>
        <v>7.04</v>
      </c>
      <c r="R8" s="246" t="str">
        <f>IF(ISBLANK(Q8),"",IF(Q8&gt;=7.2,"KSM",IF(Q8&gt;=6.7,"I A",IF(Q8&gt;=6.2,"II A",IF(Q8&gt;=5.6,"III A",IF(Q8&gt;=5,"I JA",IF(Q8&gt;=4.45,"II JA",IF(Q8&gt;=4,"III JA"))))))))</f>
        <v>I A</v>
      </c>
      <c r="S8" s="247" t="s">
        <v>210</v>
      </c>
      <c r="T8" s="64" t="s">
        <v>1062</v>
      </c>
    </row>
    <row r="9" spans="1:24" s="64" customFormat="1" ht="11.25" customHeight="1" x14ac:dyDescent="0.25">
      <c r="A9" s="248"/>
      <c r="B9" s="390"/>
      <c r="C9" s="249"/>
      <c r="D9" s="250"/>
      <c r="E9" s="391"/>
      <c r="F9" s="759"/>
      <c r="G9" s="759"/>
      <c r="H9" s="392"/>
      <c r="I9" s="253"/>
      <c r="J9" s="254">
        <v>-0.2</v>
      </c>
      <c r="K9" s="254">
        <v>-1.3</v>
      </c>
      <c r="L9" s="254">
        <v>2</v>
      </c>
      <c r="M9" s="255"/>
      <c r="N9" s="254">
        <v>0</v>
      </c>
      <c r="O9" s="254">
        <v>0.5</v>
      </c>
      <c r="P9" s="254">
        <v>1.5</v>
      </c>
      <c r="Q9" s="393">
        <f>Q8</f>
        <v>7.04</v>
      </c>
      <c r="R9" s="257"/>
      <c r="S9" s="258"/>
    </row>
    <row r="10" spans="1:24" s="64" customFormat="1" ht="18" customHeight="1" x14ac:dyDescent="0.25">
      <c r="A10" s="237">
        <v>2</v>
      </c>
      <c r="B10" s="388"/>
      <c r="C10" s="238" t="s">
        <v>715</v>
      </c>
      <c r="D10" s="239" t="s">
        <v>1063</v>
      </c>
      <c r="E10" s="240" t="s">
        <v>1064</v>
      </c>
      <c r="F10" s="758" t="s">
        <v>45</v>
      </c>
      <c r="G10" s="758" t="s">
        <v>46</v>
      </c>
      <c r="H10" s="389"/>
      <c r="I10" s="242">
        <v>18</v>
      </c>
      <c r="J10" s="243" t="s">
        <v>93</v>
      </c>
      <c r="K10" s="243" t="s">
        <v>93</v>
      </c>
      <c r="L10" s="243">
        <v>6.39</v>
      </c>
      <c r="M10" s="244">
        <v>7</v>
      </c>
      <c r="N10" s="243" t="s">
        <v>93</v>
      </c>
      <c r="O10" s="243" t="s">
        <v>107</v>
      </c>
      <c r="P10" s="243" t="s">
        <v>93</v>
      </c>
      <c r="Q10" s="245">
        <f>MAX(J10:L10,N10:P10)</f>
        <v>6.39</v>
      </c>
      <c r="R10" s="246" t="str">
        <f>IF(ISBLANK(Q10),"",IF(Q10&gt;=7.2,"KSM",IF(Q10&gt;=6.7,"I A",IF(Q10&gt;=6.2,"II A",IF(Q10&gt;=5.6,"III A",IF(Q10&gt;=5,"I JA",IF(Q10&gt;=4.45,"II JA",IF(Q10&gt;=4,"III JA"))))))))</f>
        <v>II A</v>
      </c>
      <c r="S10" s="247" t="s">
        <v>47</v>
      </c>
      <c r="T10" s="64" t="s">
        <v>107</v>
      </c>
    </row>
    <row r="11" spans="1:24" s="64" customFormat="1" ht="11.25" customHeight="1" x14ac:dyDescent="0.25">
      <c r="A11" s="248"/>
      <c r="B11" s="390"/>
      <c r="C11" s="249"/>
      <c r="D11" s="250"/>
      <c r="E11" s="391"/>
      <c r="F11" s="759"/>
      <c r="G11" s="759"/>
      <c r="H11" s="392"/>
      <c r="I11" s="253"/>
      <c r="J11" s="254">
        <v>-0.7</v>
      </c>
      <c r="K11" s="254">
        <v>1.9</v>
      </c>
      <c r="L11" s="254">
        <v>0.2</v>
      </c>
      <c r="M11" s="255"/>
      <c r="N11" s="254"/>
      <c r="O11" s="254"/>
      <c r="P11" s="254"/>
      <c r="Q11" s="393">
        <f>Q10</f>
        <v>6.39</v>
      </c>
      <c r="R11" s="257"/>
      <c r="S11" s="258"/>
    </row>
    <row r="12" spans="1:24" s="64" customFormat="1" ht="18" customHeight="1" x14ac:dyDescent="0.25">
      <c r="A12" s="237">
        <v>3</v>
      </c>
      <c r="B12" s="388"/>
      <c r="C12" s="238" t="s">
        <v>622</v>
      </c>
      <c r="D12" s="239" t="s">
        <v>1065</v>
      </c>
      <c r="E12" s="240" t="s">
        <v>1066</v>
      </c>
      <c r="F12" s="758" t="s">
        <v>606</v>
      </c>
      <c r="G12" s="758" t="s">
        <v>607</v>
      </c>
      <c r="H12" s="389"/>
      <c r="I12" s="242">
        <v>15</v>
      </c>
      <c r="J12" s="243" t="s">
        <v>93</v>
      </c>
      <c r="K12" s="243">
        <v>4.95</v>
      </c>
      <c r="L12" s="243">
        <v>6.38</v>
      </c>
      <c r="M12" s="244">
        <v>6</v>
      </c>
      <c r="N12" s="243" t="s">
        <v>93</v>
      </c>
      <c r="O12" s="243">
        <v>6.29</v>
      </c>
      <c r="P12" s="243" t="s">
        <v>93</v>
      </c>
      <c r="Q12" s="245">
        <f>MAX(J12:L12,N12:P12)</f>
        <v>6.38</v>
      </c>
      <c r="R12" s="246" t="str">
        <f>IF(ISBLANK(Q12),"",IF(Q12&gt;=7.2,"KSM",IF(Q12&gt;=6.7,"I A",IF(Q12&gt;=6.2,"II A",IF(Q12&gt;=5.6,"III A",IF(Q12&gt;=5,"I JA",IF(Q12&gt;=4.45,"II JA",IF(Q12&gt;=4,"III JA"))))))))</f>
        <v>II A</v>
      </c>
      <c r="S12" s="247" t="s">
        <v>686</v>
      </c>
      <c r="T12" s="64" t="s">
        <v>1067</v>
      </c>
      <c r="X12" s="394"/>
    </row>
    <row r="13" spans="1:24" s="64" customFormat="1" ht="11.25" customHeight="1" x14ac:dyDescent="0.25">
      <c r="A13" s="248"/>
      <c r="B13" s="390"/>
      <c r="C13" s="249"/>
      <c r="D13" s="250"/>
      <c r="E13" s="391"/>
      <c r="F13" s="759"/>
      <c r="G13" s="759"/>
      <c r="H13" s="392"/>
      <c r="I13" s="253"/>
      <c r="J13" s="254"/>
      <c r="K13" s="254">
        <v>1.4</v>
      </c>
      <c r="L13" s="254">
        <v>1.9</v>
      </c>
      <c r="M13" s="255"/>
      <c r="N13" s="254"/>
      <c r="O13" s="254">
        <v>0.5</v>
      </c>
      <c r="P13" s="254"/>
      <c r="Q13" s="393">
        <f>Q12</f>
        <v>6.38</v>
      </c>
      <c r="R13" s="257"/>
      <c r="S13" s="258"/>
      <c r="X13" s="394"/>
    </row>
    <row r="14" spans="1:24" s="64" customFormat="1" ht="18" customHeight="1" x14ac:dyDescent="0.25">
      <c r="A14" s="237">
        <v>4</v>
      </c>
      <c r="B14" s="388"/>
      <c r="C14" s="238" t="s">
        <v>598</v>
      </c>
      <c r="D14" s="239" t="s">
        <v>599</v>
      </c>
      <c r="E14" s="240" t="s">
        <v>600</v>
      </c>
      <c r="F14" s="758" t="s">
        <v>148</v>
      </c>
      <c r="G14" s="758" t="s">
        <v>149</v>
      </c>
      <c r="H14" s="389" t="s">
        <v>228</v>
      </c>
      <c r="I14" s="242">
        <v>13</v>
      </c>
      <c r="J14" s="243">
        <v>6.12</v>
      </c>
      <c r="K14" s="243">
        <v>6.22</v>
      </c>
      <c r="L14" s="243">
        <v>6.36</v>
      </c>
      <c r="M14" s="244">
        <v>5</v>
      </c>
      <c r="N14" s="243" t="s">
        <v>93</v>
      </c>
      <c r="O14" s="243">
        <v>6.19</v>
      </c>
      <c r="P14" s="243">
        <v>6.36</v>
      </c>
      <c r="Q14" s="245">
        <f>MAX(J14:L14,N14:P14)</f>
        <v>6.36</v>
      </c>
      <c r="R14" s="246" t="str">
        <f>IF(ISBLANK(Q14),"",IF(Q14&gt;=7.2,"KSM",IF(Q14&gt;=6.7,"I A",IF(Q14&gt;=6.2,"II A",IF(Q14&gt;=5.6,"III A",IF(Q14&gt;=5,"I JA",IF(Q14&gt;=4.45,"II JA",IF(Q14&gt;=4,"III JA"))))))))</f>
        <v>II A</v>
      </c>
      <c r="S14" s="247" t="s">
        <v>601</v>
      </c>
      <c r="T14" s="64" t="s">
        <v>1068</v>
      </c>
    </row>
    <row r="15" spans="1:24" s="64" customFormat="1" ht="11.25" customHeight="1" x14ac:dyDescent="0.25">
      <c r="A15" s="248"/>
      <c r="B15" s="390"/>
      <c r="C15" s="249"/>
      <c r="D15" s="250"/>
      <c r="E15" s="391"/>
      <c r="F15" s="759"/>
      <c r="G15" s="759"/>
      <c r="H15" s="392"/>
      <c r="I15" s="253"/>
      <c r="J15" s="254">
        <v>0</v>
      </c>
      <c r="K15" s="254">
        <v>-1</v>
      </c>
      <c r="L15" s="254">
        <v>0.1</v>
      </c>
      <c r="M15" s="255"/>
      <c r="N15" s="254"/>
      <c r="O15" s="254">
        <v>0.5</v>
      </c>
      <c r="P15" s="254">
        <v>1.3</v>
      </c>
      <c r="Q15" s="393">
        <f>Q14</f>
        <v>6.36</v>
      </c>
      <c r="R15" s="257"/>
      <c r="S15" s="258"/>
    </row>
    <row r="16" spans="1:24" s="64" customFormat="1" ht="18" customHeight="1" x14ac:dyDescent="0.25">
      <c r="A16" s="237">
        <v>5</v>
      </c>
      <c r="B16" s="388"/>
      <c r="C16" s="238" t="s">
        <v>152</v>
      </c>
      <c r="D16" s="239" t="s">
        <v>153</v>
      </c>
      <c r="E16" s="240" t="s">
        <v>154</v>
      </c>
      <c r="F16" s="758" t="s">
        <v>111</v>
      </c>
      <c r="G16" s="758" t="s">
        <v>112</v>
      </c>
      <c r="H16" s="389"/>
      <c r="I16" s="242">
        <v>12</v>
      </c>
      <c r="J16" s="243">
        <v>6.28</v>
      </c>
      <c r="K16" s="243" t="s">
        <v>93</v>
      </c>
      <c r="L16" s="243" t="s">
        <v>107</v>
      </c>
      <c r="M16" s="244">
        <v>4</v>
      </c>
      <c r="N16" s="243" t="s">
        <v>107</v>
      </c>
      <c r="O16" s="243"/>
      <c r="P16" s="243"/>
      <c r="Q16" s="245">
        <f>MAX(J16:L16,N16:P16)</f>
        <v>6.28</v>
      </c>
      <c r="R16" s="246" t="str">
        <f>IF(ISBLANK(Q16),"",IF(Q16&gt;=7.2,"KSM",IF(Q16&gt;=6.7,"I A",IF(Q16&gt;=6.2,"II A",IF(Q16&gt;=5.6,"III A",IF(Q16&gt;=5,"I JA",IF(Q16&gt;=4.45,"II JA",IF(Q16&gt;=4,"III JA"))))))))</f>
        <v>II A</v>
      </c>
      <c r="S16" s="247" t="s">
        <v>155</v>
      </c>
      <c r="T16" s="64" t="s">
        <v>1069</v>
      </c>
      <c r="X16" s="394"/>
    </row>
    <row r="17" spans="1:24" s="64" customFormat="1" ht="11.25" customHeight="1" x14ac:dyDescent="0.25">
      <c r="A17" s="248"/>
      <c r="B17" s="390"/>
      <c r="C17" s="249"/>
      <c r="D17" s="250"/>
      <c r="E17" s="391"/>
      <c r="F17" s="759"/>
      <c r="G17" s="759"/>
      <c r="H17" s="392"/>
      <c r="I17" s="253"/>
      <c r="J17" s="254">
        <v>1.7</v>
      </c>
      <c r="K17" s="254"/>
      <c r="L17" s="254"/>
      <c r="M17" s="255"/>
      <c r="N17" s="254"/>
      <c r="O17" s="254"/>
      <c r="P17" s="254"/>
      <c r="Q17" s="393">
        <f>Q16</f>
        <v>6.28</v>
      </c>
      <c r="R17" s="257"/>
      <c r="S17" s="258"/>
      <c r="X17" s="394"/>
    </row>
    <row r="18" spans="1:24" s="64" customFormat="1" ht="18" customHeight="1" x14ac:dyDescent="0.25">
      <c r="A18" s="237">
        <v>6</v>
      </c>
      <c r="B18" s="388"/>
      <c r="C18" s="238" t="s">
        <v>1070</v>
      </c>
      <c r="D18" s="239" t="s">
        <v>1071</v>
      </c>
      <c r="E18" s="240" t="s">
        <v>1072</v>
      </c>
      <c r="F18" s="758" t="s">
        <v>289</v>
      </c>
      <c r="G18" s="758" t="s">
        <v>112</v>
      </c>
      <c r="H18" s="389"/>
      <c r="I18" s="242">
        <v>11</v>
      </c>
      <c r="J18" s="243">
        <v>6.08</v>
      </c>
      <c r="K18" s="243">
        <v>6.15</v>
      </c>
      <c r="L18" s="243">
        <v>6.25</v>
      </c>
      <c r="M18" s="244">
        <v>3</v>
      </c>
      <c r="N18" s="243" t="s">
        <v>93</v>
      </c>
      <c r="O18" s="243" t="s">
        <v>93</v>
      </c>
      <c r="P18" s="243" t="s">
        <v>93</v>
      </c>
      <c r="Q18" s="245">
        <f>MAX(J18:L18,N18:P18)</f>
        <v>6.25</v>
      </c>
      <c r="R18" s="246" t="str">
        <f>IF(ISBLANK(Q18),"",IF(Q18&gt;=7.2,"KSM",IF(Q18&gt;=6.7,"I A",IF(Q18&gt;=6.2,"II A",IF(Q18&gt;=5.6,"III A",IF(Q18&gt;=5,"I JA",IF(Q18&gt;=4.45,"II JA",IF(Q18&gt;=4,"III JA"))))))))</f>
        <v>II A</v>
      </c>
      <c r="S18" s="247" t="s">
        <v>559</v>
      </c>
      <c r="T18" s="64" t="s">
        <v>1073</v>
      </c>
      <c r="X18" s="394"/>
    </row>
    <row r="19" spans="1:24" s="64" customFormat="1" ht="11.25" customHeight="1" x14ac:dyDescent="0.25">
      <c r="A19" s="248"/>
      <c r="B19" s="390"/>
      <c r="C19" s="249"/>
      <c r="D19" s="250"/>
      <c r="E19" s="391"/>
      <c r="F19" s="759"/>
      <c r="G19" s="759"/>
      <c r="H19" s="392"/>
      <c r="I19" s="253"/>
      <c r="J19" s="254">
        <v>2.7</v>
      </c>
      <c r="K19" s="254">
        <v>2.6</v>
      </c>
      <c r="L19" s="254">
        <v>0.8</v>
      </c>
      <c r="M19" s="255"/>
      <c r="N19" s="254"/>
      <c r="O19" s="254"/>
      <c r="P19" s="254"/>
      <c r="Q19" s="393">
        <f>Q18</f>
        <v>6.25</v>
      </c>
      <c r="R19" s="257"/>
      <c r="S19" s="258"/>
      <c r="X19" s="394"/>
    </row>
    <row r="20" spans="1:24" s="64" customFormat="1" ht="18" customHeight="1" x14ac:dyDescent="0.25">
      <c r="A20" s="237">
        <v>7</v>
      </c>
      <c r="B20" s="388"/>
      <c r="C20" s="238" t="s">
        <v>1074</v>
      </c>
      <c r="D20" s="239" t="s">
        <v>1075</v>
      </c>
      <c r="E20" s="240" t="s">
        <v>1076</v>
      </c>
      <c r="F20" s="758" t="s">
        <v>1077</v>
      </c>
      <c r="G20" s="758" t="s">
        <v>1078</v>
      </c>
      <c r="H20" s="389"/>
      <c r="I20" s="242">
        <v>10</v>
      </c>
      <c r="J20" s="243">
        <v>6.12</v>
      </c>
      <c r="K20" s="243" t="s">
        <v>93</v>
      </c>
      <c r="L20" s="243">
        <v>6.22</v>
      </c>
      <c r="M20" s="244">
        <v>2</v>
      </c>
      <c r="N20" s="243" t="s">
        <v>93</v>
      </c>
      <c r="O20" s="243" t="s">
        <v>93</v>
      </c>
      <c r="P20" s="243" t="s">
        <v>93</v>
      </c>
      <c r="Q20" s="245">
        <f>MAX(J20:L20,N20:P20)</f>
        <v>6.22</v>
      </c>
      <c r="R20" s="246" t="str">
        <f>IF(ISBLANK(Q20),"",IF(Q20&gt;=7.2,"KSM",IF(Q20&gt;=6.7,"I A",IF(Q20&gt;=6.2,"II A",IF(Q20&gt;=5.6,"III A",IF(Q20&gt;=5,"I JA",IF(Q20&gt;=4.45,"II JA",IF(Q20&gt;=4,"III JA"))))))))</f>
        <v>II A</v>
      </c>
      <c r="S20" s="247" t="s">
        <v>1079</v>
      </c>
      <c r="T20" s="64" t="s">
        <v>1080</v>
      </c>
    </row>
    <row r="21" spans="1:24" s="64" customFormat="1" ht="11.25" customHeight="1" x14ac:dyDescent="0.25">
      <c r="A21" s="248"/>
      <c r="B21" s="390"/>
      <c r="C21" s="249"/>
      <c r="D21" s="250"/>
      <c r="E21" s="391"/>
      <c r="F21" s="759"/>
      <c r="G21" s="759"/>
      <c r="H21" s="392"/>
      <c r="I21" s="253"/>
      <c r="J21" s="254">
        <v>0</v>
      </c>
      <c r="K21" s="254"/>
      <c r="L21" s="254">
        <v>-0.1</v>
      </c>
      <c r="M21" s="255"/>
      <c r="N21" s="254"/>
      <c r="O21" s="254"/>
      <c r="P21" s="254"/>
      <c r="Q21" s="393">
        <f>Q20</f>
        <v>6.22</v>
      </c>
      <c r="R21" s="257"/>
      <c r="S21" s="258"/>
    </row>
    <row r="22" spans="1:24" s="64" customFormat="1" ht="18" customHeight="1" x14ac:dyDescent="0.25">
      <c r="A22" s="237">
        <v>8</v>
      </c>
      <c r="B22" s="388"/>
      <c r="C22" s="238" t="s">
        <v>183</v>
      </c>
      <c r="D22" s="239" t="s">
        <v>184</v>
      </c>
      <c r="E22" s="240" t="s">
        <v>185</v>
      </c>
      <c r="F22" s="758" t="s">
        <v>111</v>
      </c>
      <c r="G22" s="758" t="s">
        <v>112</v>
      </c>
      <c r="H22" s="389"/>
      <c r="I22" s="242">
        <v>9</v>
      </c>
      <c r="J22" s="243">
        <v>5.85</v>
      </c>
      <c r="K22" s="243">
        <v>5.97</v>
      </c>
      <c r="L22" s="243">
        <v>6.1</v>
      </c>
      <c r="M22" s="244">
        <v>1</v>
      </c>
      <c r="N22" s="243">
        <v>5.82</v>
      </c>
      <c r="O22" s="243">
        <v>5.64</v>
      </c>
      <c r="P22" s="243" t="s">
        <v>107</v>
      </c>
      <c r="Q22" s="245">
        <f>MAX(J22:L22,N22:P22)</f>
        <v>6.1</v>
      </c>
      <c r="R22" s="246" t="str">
        <f>IF(ISBLANK(Q22),"",IF(Q22&gt;=7.2,"KSM",IF(Q22&gt;=6.7,"I A",IF(Q22&gt;=6.2,"II A",IF(Q22&gt;=5.6,"III A",IF(Q22&gt;=5,"I JA",IF(Q22&gt;=4.45,"II JA",IF(Q22&gt;=4,"III JA"))))))))</f>
        <v>III A</v>
      </c>
      <c r="S22" s="247" t="s">
        <v>186</v>
      </c>
      <c r="T22" s="64" t="s">
        <v>1081</v>
      </c>
    </row>
    <row r="23" spans="1:24" s="64" customFormat="1" ht="11.25" customHeight="1" x14ac:dyDescent="0.25">
      <c r="A23" s="248"/>
      <c r="B23" s="390"/>
      <c r="C23" s="249"/>
      <c r="D23" s="250"/>
      <c r="E23" s="391"/>
      <c r="F23" s="759"/>
      <c r="G23" s="759"/>
      <c r="H23" s="392"/>
      <c r="I23" s="253"/>
      <c r="J23" s="254">
        <v>0.4</v>
      </c>
      <c r="K23" s="254">
        <v>0.2</v>
      </c>
      <c r="L23" s="254">
        <v>1.2</v>
      </c>
      <c r="M23" s="255"/>
      <c r="N23" s="254">
        <v>-1.5</v>
      </c>
      <c r="O23" s="254">
        <v>1.3</v>
      </c>
      <c r="P23" s="254"/>
      <c r="Q23" s="393">
        <f>Q22</f>
        <v>6.1</v>
      </c>
      <c r="R23" s="257"/>
      <c r="S23" s="258"/>
    </row>
    <row r="24" spans="1:24" s="64" customFormat="1" ht="18" customHeight="1" x14ac:dyDescent="0.25">
      <c r="A24" s="237">
        <v>9</v>
      </c>
      <c r="B24" s="388"/>
      <c r="C24" s="238" t="s">
        <v>1082</v>
      </c>
      <c r="D24" s="239" t="s">
        <v>1083</v>
      </c>
      <c r="E24" s="240" t="s">
        <v>1084</v>
      </c>
      <c r="F24" s="758" t="s">
        <v>148</v>
      </c>
      <c r="G24" s="758" t="s">
        <v>149</v>
      </c>
      <c r="H24" s="389"/>
      <c r="I24" s="242">
        <v>8</v>
      </c>
      <c r="J24" s="243">
        <v>5.48</v>
      </c>
      <c r="K24" s="243">
        <v>5.56</v>
      </c>
      <c r="L24" s="243">
        <v>5.38</v>
      </c>
      <c r="M24" s="244"/>
      <c r="N24" s="243"/>
      <c r="O24" s="243"/>
      <c r="P24" s="243"/>
      <c r="Q24" s="245">
        <f>MAX(J24:L24,N24:P24)</f>
        <v>5.56</v>
      </c>
      <c r="R24" s="246" t="str">
        <f>IF(ISBLANK(Q24),"",IF(Q24&gt;=7.2,"KSM",IF(Q24&gt;=6.7,"I A",IF(Q24&gt;=6.2,"II A",IF(Q24&gt;=5.6,"III A",IF(Q24&gt;=5,"I JA",IF(Q24&gt;=4.45,"II JA",IF(Q24&gt;=4,"III JA"))))))))</f>
        <v>I JA</v>
      </c>
      <c r="S24" s="247" t="s">
        <v>1085</v>
      </c>
      <c r="T24" s="64" t="s">
        <v>1086</v>
      </c>
      <c r="X24" s="394"/>
    </row>
    <row r="25" spans="1:24" s="64" customFormat="1" ht="11.25" customHeight="1" x14ac:dyDescent="0.25">
      <c r="A25" s="248"/>
      <c r="B25" s="390"/>
      <c r="C25" s="249"/>
      <c r="D25" s="250"/>
      <c r="E25" s="391"/>
      <c r="F25" s="759"/>
      <c r="G25" s="759"/>
      <c r="H25" s="392"/>
      <c r="I25" s="253"/>
      <c r="J25" s="254">
        <v>1.4</v>
      </c>
      <c r="K25" s="254">
        <v>0.2</v>
      </c>
      <c r="L25" s="254">
        <v>1.8</v>
      </c>
      <c r="M25" s="255"/>
      <c r="N25" s="254"/>
      <c r="O25" s="254"/>
      <c r="P25" s="254"/>
      <c r="Q25" s="393">
        <f>Q24</f>
        <v>5.56</v>
      </c>
      <c r="R25" s="257"/>
      <c r="S25" s="258"/>
      <c r="X25" s="394"/>
    </row>
    <row r="26" spans="1:24" s="64" customFormat="1" ht="18" customHeight="1" x14ac:dyDescent="0.25">
      <c r="A26" s="237">
        <v>10</v>
      </c>
      <c r="B26" s="388"/>
      <c r="C26" s="238" t="s">
        <v>1087</v>
      </c>
      <c r="D26" s="239" t="s">
        <v>1088</v>
      </c>
      <c r="E26" s="240">
        <v>37955</v>
      </c>
      <c r="F26" s="758" t="s">
        <v>264</v>
      </c>
      <c r="G26" s="758" t="s">
        <v>265</v>
      </c>
      <c r="H26" s="389"/>
      <c r="I26" s="242">
        <v>7</v>
      </c>
      <c r="J26" s="243">
        <v>5.3</v>
      </c>
      <c r="K26" s="243">
        <v>5.5</v>
      </c>
      <c r="L26" s="243">
        <v>5.53</v>
      </c>
      <c r="M26" s="244"/>
      <c r="N26" s="243"/>
      <c r="O26" s="243"/>
      <c r="P26" s="243"/>
      <c r="Q26" s="245">
        <f>MAX(J26:L26,N26:P26)</f>
        <v>5.53</v>
      </c>
      <c r="R26" s="246" t="str">
        <f>IF(ISBLANK(Q26),"",IF(Q26&gt;=7.2,"KSM",IF(Q26&gt;=6.7,"I A",IF(Q26&gt;=6.2,"II A",IF(Q26&gt;=5.6,"III A",IF(Q26&gt;=5,"I JA",IF(Q26&gt;=4.45,"II JA",IF(Q26&gt;=4,"III JA"))))))))</f>
        <v>I JA</v>
      </c>
      <c r="S26" s="247" t="s">
        <v>490</v>
      </c>
      <c r="T26" s="64" t="s">
        <v>1089</v>
      </c>
      <c r="X26" s="394"/>
    </row>
    <row r="27" spans="1:24" s="64" customFormat="1" ht="11.25" customHeight="1" x14ac:dyDescent="0.25">
      <c r="A27" s="248"/>
      <c r="B27" s="390"/>
      <c r="C27" s="249"/>
      <c r="D27" s="250"/>
      <c r="E27" s="391"/>
      <c r="F27" s="759"/>
      <c r="G27" s="759"/>
      <c r="H27" s="392"/>
      <c r="I27" s="253"/>
      <c r="J27" s="254">
        <v>0.5</v>
      </c>
      <c r="K27" s="254">
        <v>0</v>
      </c>
      <c r="L27" s="254">
        <v>0.5</v>
      </c>
      <c r="M27" s="255"/>
      <c r="N27" s="254"/>
      <c r="O27" s="254"/>
      <c r="P27" s="254"/>
      <c r="Q27" s="393">
        <f>Q26</f>
        <v>5.53</v>
      </c>
      <c r="R27" s="257"/>
      <c r="S27" s="258"/>
      <c r="X27" s="395"/>
    </row>
    <row r="28" spans="1:24" s="64" customFormat="1" ht="18" customHeight="1" x14ac:dyDescent="0.25">
      <c r="A28" s="237">
        <v>11</v>
      </c>
      <c r="B28" s="388"/>
      <c r="C28" s="238" t="s">
        <v>703</v>
      </c>
      <c r="D28" s="239" t="s">
        <v>1090</v>
      </c>
      <c r="E28" s="240" t="s">
        <v>1091</v>
      </c>
      <c r="F28" s="758" t="s">
        <v>625</v>
      </c>
      <c r="G28" s="758" t="s">
        <v>626</v>
      </c>
      <c r="H28" s="389"/>
      <c r="I28" s="242" t="s">
        <v>19</v>
      </c>
      <c r="J28" s="243" t="s">
        <v>93</v>
      </c>
      <c r="K28" s="243">
        <v>5.08</v>
      </c>
      <c r="L28" s="243">
        <v>5.5</v>
      </c>
      <c r="M28" s="244"/>
      <c r="N28" s="243"/>
      <c r="O28" s="243"/>
      <c r="P28" s="243"/>
      <c r="Q28" s="245">
        <f>MAX(J28:L28,N28:P28)</f>
        <v>5.5</v>
      </c>
      <c r="R28" s="246" t="str">
        <f>IF(ISBLANK(Q28),"",IF(Q28&gt;=7.2,"KSM",IF(Q28&gt;=6.7,"I A",IF(Q28&gt;=6.2,"II A",IF(Q28&gt;=5.6,"III A",IF(Q28&gt;=5,"I JA",IF(Q28&gt;=4.45,"II JA",IF(Q28&gt;=4,"III JA"))))))))</f>
        <v>I JA</v>
      </c>
      <c r="S28" s="247" t="s">
        <v>627</v>
      </c>
      <c r="T28" s="64" t="s">
        <v>1092</v>
      </c>
      <c r="X28" s="394"/>
    </row>
    <row r="29" spans="1:24" s="64" customFormat="1" ht="11.25" customHeight="1" x14ac:dyDescent="0.25">
      <c r="A29" s="248"/>
      <c r="B29" s="390"/>
      <c r="C29" s="249"/>
      <c r="D29" s="250"/>
      <c r="E29" s="391"/>
      <c r="F29" s="759"/>
      <c r="G29" s="759"/>
      <c r="H29" s="392"/>
      <c r="I29" s="253"/>
      <c r="J29" s="254"/>
      <c r="K29" s="254">
        <v>1.4</v>
      </c>
      <c r="L29" s="254">
        <v>0</v>
      </c>
      <c r="M29" s="255"/>
      <c r="N29" s="254"/>
      <c r="O29" s="254"/>
      <c r="P29" s="254"/>
      <c r="Q29" s="393">
        <f>Q28</f>
        <v>5.5</v>
      </c>
      <c r="R29" s="257"/>
      <c r="S29" s="258"/>
      <c r="X29" s="394"/>
    </row>
    <row r="30" spans="1:24" s="64" customFormat="1" ht="18" customHeight="1" x14ac:dyDescent="0.25">
      <c r="A30" s="237">
        <v>12</v>
      </c>
      <c r="B30" s="388"/>
      <c r="C30" s="238" t="s">
        <v>585</v>
      </c>
      <c r="D30" s="239" t="s">
        <v>1093</v>
      </c>
      <c r="E30" s="240" t="s">
        <v>1094</v>
      </c>
      <c r="F30" s="758" t="s">
        <v>130</v>
      </c>
      <c r="G30" s="758" t="s">
        <v>131</v>
      </c>
      <c r="H30" s="389" t="s">
        <v>132</v>
      </c>
      <c r="I30" s="242">
        <v>6</v>
      </c>
      <c r="J30" s="243">
        <v>5.37</v>
      </c>
      <c r="K30" s="243">
        <v>5.49</v>
      </c>
      <c r="L30" s="243">
        <v>5.36</v>
      </c>
      <c r="M30" s="244"/>
      <c r="N30" s="243"/>
      <c r="O30" s="243"/>
      <c r="P30" s="243"/>
      <c r="Q30" s="245">
        <f>MAX(J30:L30,N30:P30)</f>
        <v>5.49</v>
      </c>
      <c r="R30" s="246" t="str">
        <f>IF(ISBLANK(Q30),"",IF(Q30&gt;=7.2,"KSM",IF(Q30&gt;=6.7,"I A",IF(Q30&gt;=6.2,"II A",IF(Q30&gt;=5.6,"III A",IF(Q30&gt;=5,"I JA",IF(Q30&gt;=4.45,"II JA",IF(Q30&gt;=4,"III JA"))))))))</f>
        <v>I JA</v>
      </c>
      <c r="S30" s="247" t="s">
        <v>133</v>
      </c>
      <c r="T30" s="64" t="s">
        <v>1095</v>
      </c>
      <c r="X30" s="394"/>
    </row>
    <row r="31" spans="1:24" s="64" customFormat="1" ht="11.25" customHeight="1" x14ac:dyDescent="0.25">
      <c r="A31" s="248"/>
      <c r="B31" s="390"/>
      <c r="C31" s="249"/>
      <c r="D31" s="250"/>
      <c r="E31" s="391"/>
      <c r="F31" s="759"/>
      <c r="G31" s="759"/>
      <c r="H31" s="392"/>
      <c r="I31" s="253"/>
      <c r="J31" s="254">
        <v>1.2</v>
      </c>
      <c r="K31" s="254">
        <v>-0.6</v>
      </c>
      <c r="L31" s="254">
        <v>0.3</v>
      </c>
      <c r="M31" s="255"/>
      <c r="N31" s="254"/>
      <c r="O31" s="254"/>
      <c r="P31" s="254"/>
      <c r="Q31" s="393">
        <f>Q30</f>
        <v>5.49</v>
      </c>
      <c r="R31" s="257"/>
      <c r="S31" s="258"/>
      <c r="X31" s="394"/>
    </row>
    <row r="32" spans="1:24" s="64" customFormat="1" ht="18" customHeight="1" x14ac:dyDescent="0.25">
      <c r="A32" s="237">
        <v>13</v>
      </c>
      <c r="B32" s="388"/>
      <c r="C32" s="238" t="s">
        <v>585</v>
      </c>
      <c r="D32" s="239" t="s">
        <v>1096</v>
      </c>
      <c r="E32" s="240" t="s">
        <v>250</v>
      </c>
      <c r="F32" s="758" t="s">
        <v>264</v>
      </c>
      <c r="G32" s="758" t="s">
        <v>265</v>
      </c>
      <c r="H32" s="389"/>
      <c r="I32" s="242">
        <v>5</v>
      </c>
      <c r="J32" s="243" t="s">
        <v>93</v>
      </c>
      <c r="K32" s="243">
        <v>5.31</v>
      </c>
      <c r="L32" s="243">
        <v>5.19</v>
      </c>
      <c r="M32" s="244"/>
      <c r="N32" s="243"/>
      <c r="O32" s="243"/>
      <c r="P32" s="243"/>
      <c r="Q32" s="245">
        <f>MAX(J32:L32,N32:P32)</f>
        <v>5.31</v>
      </c>
      <c r="R32" s="246" t="str">
        <f>IF(ISBLANK(Q32),"",IF(Q32&gt;=7.2,"KSM",IF(Q32&gt;=6.7,"I A",IF(Q32&gt;=6.2,"II A",IF(Q32&gt;=5.6,"III A",IF(Q32&gt;=5,"I JA",IF(Q32&gt;=4.45,"II JA",IF(Q32&gt;=4,"III JA"))))))))</f>
        <v>I JA</v>
      </c>
      <c r="S32" s="247" t="s">
        <v>490</v>
      </c>
      <c r="T32" s="64" t="s">
        <v>1097</v>
      </c>
      <c r="X32" s="394"/>
    </row>
    <row r="33" spans="1:24" s="64" customFormat="1" ht="11.25" customHeight="1" x14ac:dyDescent="0.25">
      <c r="A33" s="248"/>
      <c r="B33" s="390"/>
      <c r="C33" s="249"/>
      <c r="D33" s="250"/>
      <c r="E33" s="391"/>
      <c r="F33" s="759"/>
      <c r="G33" s="759"/>
      <c r="H33" s="392"/>
      <c r="I33" s="253"/>
      <c r="J33" s="254"/>
      <c r="K33" s="254">
        <v>0.5</v>
      </c>
      <c r="L33" s="254">
        <v>0</v>
      </c>
      <c r="M33" s="255"/>
      <c r="N33" s="254"/>
      <c r="O33" s="254"/>
      <c r="P33" s="254"/>
      <c r="Q33" s="393">
        <f>Q32</f>
        <v>5.31</v>
      </c>
      <c r="R33" s="257"/>
      <c r="S33" s="258"/>
      <c r="X33" s="394"/>
    </row>
    <row r="34" spans="1:24" s="64" customFormat="1" ht="18" customHeight="1" x14ac:dyDescent="0.25">
      <c r="A34" s="237">
        <v>14</v>
      </c>
      <c r="B34" s="388"/>
      <c r="C34" s="238" t="s">
        <v>54</v>
      </c>
      <c r="D34" s="239" t="s">
        <v>1098</v>
      </c>
      <c r="E34" s="240" t="s">
        <v>847</v>
      </c>
      <c r="F34" s="758" t="s">
        <v>38</v>
      </c>
      <c r="G34" s="758" t="s">
        <v>39</v>
      </c>
      <c r="H34" s="389" t="s">
        <v>209</v>
      </c>
      <c r="I34" s="242">
        <v>4</v>
      </c>
      <c r="J34" s="243">
        <v>5.15</v>
      </c>
      <c r="K34" s="243">
        <v>5.27</v>
      </c>
      <c r="L34" s="243">
        <v>5.05</v>
      </c>
      <c r="M34" s="244"/>
      <c r="N34" s="243"/>
      <c r="O34" s="243"/>
      <c r="P34" s="243"/>
      <c r="Q34" s="245">
        <f>MAX(J34:L34,N34:P34)</f>
        <v>5.27</v>
      </c>
      <c r="R34" s="246" t="str">
        <f>IF(ISBLANK(Q34),"",IF(Q34&gt;=7.2,"KSM",IF(Q34&gt;=6.7,"I A",IF(Q34&gt;=6.2,"II A",IF(Q34&gt;=5.6,"III A",IF(Q34&gt;=5,"I JA",IF(Q34&gt;=4.45,"II JA",IF(Q34&gt;=4,"III JA"))))))))</f>
        <v>I JA</v>
      </c>
      <c r="S34" s="247" t="s">
        <v>210</v>
      </c>
      <c r="T34" s="64" t="s">
        <v>1099</v>
      </c>
    </row>
    <row r="35" spans="1:24" s="64" customFormat="1" ht="11.25" customHeight="1" x14ac:dyDescent="0.25">
      <c r="A35" s="248"/>
      <c r="B35" s="390"/>
      <c r="C35" s="249"/>
      <c r="D35" s="250"/>
      <c r="E35" s="391"/>
      <c r="F35" s="759"/>
      <c r="G35" s="759"/>
      <c r="H35" s="392"/>
      <c r="I35" s="253"/>
      <c r="J35" s="254">
        <v>-1.2</v>
      </c>
      <c r="K35" s="254">
        <v>2.7</v>
      </c>
      <c r="L35" s="254">
        <v>-0.6</v>
      </c>
      <c r="M35" s="255"/>
      <c r="N35" s="254"/>
      <c r="O35" s="254"/>
      <c r="P35" s="254"/>
      <c r="Q35" s="393">
        <f>Q34</f>
        <v>5.27</v>
      </c>
      <c r="R35" s="257"/>
      <c r="S35" s="258"/>
    </row>
    <row r="36" spans="1:24" s="64" customFormat="1" ht="18" customHeight="1" x14ac:dyDescent="0.25">
      <c r="A36" s="237">
        <v>15</v>
      </c>
      <c r="B36" s="388"/>
      <c r="C36" s="238" t="s">
        <v>1100</v>
      </c>
      <c r="D36" s="239" t="s">
        <v>1101</v>
      </c>
      <c r="E36" s="240" t="s">
        <v>1102</v>
      </c>
      <c r="F36" s="758" t="s">
        <v>24</v>
      </c>
      <c r="G36" s="758" t="s">
        <v>25</v>
      </c>
      <c r="H36" s="389" t="s">
        <v>26</v>
      </c>
      <c r="I36" s="242">
        <v>3</v>
      </c>
      <c r="J36" s="243" t="s">
        <v>93</v>
      </c>
      <c r="K36" s="243">
        <v>5.19</v>
      </c>
      <c r="L36" s="243" t="s">
        <v>93</v>
      </c>
      <c r="M36" s="244"/>
      <c r="N36" s="243"/>
      <c r="O36" s="243"/>
      <c r="P36" s="243"/>
      <c r="Q36" s="245">
        <f>MAX(J36:L36,N36:P36)</f>
        <v>5.19</v>
      </c>
      <c r="R36" s="246" t="str">
        <f>IF(ISBLANK(Q36),"",IF(Q36&gt;=7.2,"KSM",IF(Q36&gt;=6.7,"I A",IF(Q36&gt;=6.2,"II A",IF(Q36&gt;=5.6,"III A",IF(Q36&gt;=5,"I JA",IF(Q36&gt;=4.45,"II JA",IF(Q36&gt;=4,"III JA"))))))))</f>
        <v>I JA</v>
      </c>
      <c r="S36" s="247" t="s">
        <v>214</v>
      </c>
      <c r="T36" s="64" t="s">
        <v>107</v>
      </c>
      <c r="X36" s="394"/>
    </row>
    <row r="37" spans="1:24" s="64" customFormat="1" ht="11.25" customHeight="1" x14ac:dyDescent="0.25">
      <c r="A37" s="248"/>
      <c r="B37" s="390"/>
      <c r="C37" s="249"/>
      <c r="D37" s="250"/>
      <c r="E37" s="391"/>
      <c r="F37" s="759"/>
      <c r="G37" s="759"/>
      <c r="H37" s="392"/>
      <c r="I37" s="253"/>
      <c r="J37" s="254"/>
      <c r="K37" s="254">
        <v>1.8</v>
      </c>
      <c r="L37" s="254"/>
      <c r="M37" s="255"/>
      <c r="N37" s="254"/>
      <c r="O37" s="254"/>
      <c r="P37" s="254"/>
      <c r="Q37" s="393">
        <f>Q36</f>
        <v>5.19</v>
      </c>
      <c r="R37" s="257"/>
      <c r="S37" s="258"/>
      <c r="X37" s="394"/>
    </row>
    <row r="38" spans="1:24" s="64" customFormat="1" ht="18" customHeight="1" x14ac:dyDescent="0.25">
      <c r="A38" s="237">
        <v>16</v>
      </c>
      <c r="B38" s="388"/>
      <c r="C38" s="238" t="s">
        <v>1103</v>
      </c>
      <c r="D38" s="239" t="s">
        <v>1104</v>
      </c>
      <c r="E38" s="240" t="s">
        <v>1105</v>
      </c>
      <c r="F38" s="758" t="s">
        <v>137</v>
      </c>
      <c r="G38" s="758" t="s">
        <v>25</v>
      </c>
      <c r="H38" s="389" t="s">
        <v>26</v>
      </c>
      <c r="I38" s="242" t="s">
        <v>19</v>
      </c>
      <c r="J38" s="243" t="s">
        <v>93</v>
      </c>
      <c r="K38" s="243">
        <v>4.92</v>
      </c>
      <c r="L38" s="243">
        <v>5.01</v>
      </c>
      <c r="M38" s="244"/>
      <c r="N38" s="243"/>
      <c r="O38" s="243"/>
      <c r="P38" s="243"/>
      <c r="Q38" s="245">
        <f>MAX(J38:L38,N38:P38)</f>
        <v>5.01</v>
      </c>
      <c r="R38" s="246" t="str">
        <f>IF(ISBLANK(Q38),"",IF(Q38&gt;=7.2,"KSM",IF(Q38&gt;=6.7,"I A",IF(Q38&gt;=6.2,"II A",IF(Q38&gt;=5.6,"III A",IF(Q38&gt;=5,"I JA",IF(Q38&gt;=4.45,"II JA",IF(Q38&gt;=4,"III JA"))))))))</f>
        <v>I JA</v>
      </c>
      <c r="S38" s="247" t="s">
        <v>214</v>
      </c>
      <c r="T38" s="64" t="s">
        <v>107</v>
      </c>
      <c r="X38" s="394"/>
    </row>
    <row r="39" spans="1:24" s="64" customFormat="1" ht="11.25" customHeight="1" x14ac:dyDescent="0.25">
      <c r="A39" s="248"/>
      <c r="B39" s="390"/>
      <c r="C39" s="249"/>
      <c r="D39" s="250"/>
      <c r="E39" s="391"/>
      <c r="F39" s="759"/>
      <c r="G39" s="759"/>
      <c r="H39" s="392"/>
      <c r="I39" s="253"/>
      <c r="J39" s="254"/>
      <c r="K39" s="254">
        <v>0</v>
      </c>
      <c r="L39" s="254">
        <v>0</v>
      </c>
      <c r="M39" s="255"/>
      <c r="N39" s="254"/>
      <c r="O39" s="254"/>
      <c r="P39" s="254"/>
      <c r="Q39" s="393">
        <f>Q38</f>
        <v>5.01</v>
      </c>
      <c r="R39" s="257"/>
      <c r="S39" s="258"/>
      <c r="X39" s="394"/>
    </row>
    <row r="40" spans="1:24" s="64" customFormat="1" ht="18" customHeight="1" x14ac:dyDescent="0.25">
      <c r="A40" s="237">
        <v>17</v>
      </c>
      <c r="B40" s="388"/>
      <c r="C40" s="238" t="s">
        <v>1106</v>
      </c>
      <c r="D40" s="239" t="s">
        <v>1107</v>
      </c>
      <c r="E40" s="240" t="s">
        <v>1108</v>
      </c>
      <c r="F40" s="758" t="s">
        <v>38</v>
      </c>
      <c r="G40" s="758" t="s">
        <v>39</v>
      </c>
      <c r="H40" s="389" t="s">
        <v>209</v>
      </c>
      <c r="I40" s="242">
        <v>2</v>
      </c>
      <c r="J40" s="243" t="s">
        <v>93</v>
      </c>
      <c r="K40" s="243" t="s">
        <v>93</v>
      </c>
      <c r="L40" s="243">
        <v>4.74</v>
      </c>
      <c r="M40" s="244"/>
      <c r="N40" s="243"/>
      <c r="O40" s="243"/>
      <c r="P40" s="243"/>
      <c r="Q40" s="245">
        <f>MAX(J40:L40,N40:P40)</f>
        <v>4.74</v>
      </c>
      <c r="R40" s="246" t="str">
        <f>IF(ISBLANK(Q40),"",IF(Q40&gt;=7.2,"KSM",IF(Q40&gt;=6.7,"I A",IF(Q40&gt;=6.2,"II A",IF(Q40&gt;=5.6,"III A",IF(Q40&gt;=5,"I JA",IF(Q40&gt;=4.45,"II JA",IF(Q40&gt;=4,"III JA"))))))))</f>
        <v>II JA</v>
      </c>
      <c r="S40" s="247" t="s">
        <v>210</v>
      </c>
      <c r="T40" s="64" t="s">
        <v>1109</v>
      </c>
    </row>
    <row r="41" spans="1:24" s="64" customFormat="1" ht="11.25" customHeight="1" x14ac:dyDescent="0.25">
      <c r="A41" s="248"/>
      <c r="B41" s="390"/>
      <c r="C41" s="249"/>
      <c r="D41" s="250"/>
      <c r="E41" s="391"/>
      <c r="F41" s="759"/>
      <c r="G41" s="759"/>
      <c r="H41" s="392"/>
      <c r="I41" s="253"/>
      <c r="J41" s="254"/>
      <c r="K41" s="254"/>
      <c r="L41" s="254">
        <v>0</v>
      </c>
      <c r="M41" s="255"/>
      <c r="N41" s="254"/>
      <c r="O41" s="254"/>
      <c r="P41" s="254"/>
      <c r="Q41" s="393">
        <f>Q40</f>
        <v>4.74</v>
      </c>
      <c r="R41" s="257"/>
      <c r="S41" s="258"/>
    </row>
    <row r="42" spans="1:24" s="64" customFormat="1" ht="18" customHeight="1" x14ac:dyDescent="0.25">
      <c r="A42" s="237"/>
      <c r="B42" s="388"/>
      <c r="C42" s="238" t="s">
        <v>549</v>
      </c>
      <c r="D42" s="239" t="s">
        <v>1110</v>
      </c>
      <c r="E42" s="240" t="s">
        <v>1111</v>
      </c>
      <c r="F42" s="758" t="s">
        <v>137</v>
      </c>
      <c r="G42" s="758" t="s">
        <v>25</v>
      </c>
      <c r="H42" s="389" t="s">
        <v>26</v>
      </c>
      <c r="I42" s="242" t="s">
        <v>19</v>
      </c>
      <c r="J42" s="243"/>
      <c r="K42" s="243"/>
      <c r="L42" s="243"/>
      <c r="M42" s="244"/>
      <c r="N42" s="243"/>
      <c r="O42" s="243"/>
      <c r="P42" s="243"/>
      <c r="Q42" s="256" t="s">
        <v>271</v>
      </c>
      <c r="R42" s="246"/>
      <c r="S42" s="247" t="s">
        <v>214</v>
      </c>
      <c r="T42" s="64" t="s">
        <v>107</v>
      </c>
      <c r="X42" s="394"/>
    </row>
    <row r="43" spans="1:24" s="64" customFormat="1" ht="11.25" customHeight="1" x14ac:dyDescent="0.25">
      <c r="A43" s="248"/>
      <c r="B43" s="390"/>
      <c r="C43" s="249"/>
      <c r="D43" s="250"/>
      <c r="E43" s="391"/>
      <c r="F43" s="759"/>
      <c r="G43" s="759"/>
      <c r="H43" s="392"/>
      <c r="I43" s="253"/>
      <c r="J43" s="254"/>
      <c r="K43" s="254"/>
      <c r="L43" s="254"/>
      <c r="M43" s="255"/>
      <c r="N43" s="254"/>
      <c r="O43" s="254"/>
      <c r="P43" s="254"/>
      <c r="Q43" s="256"/>
      <c r="R43" s="257"/>
      <c r="S43" s="258"/>
      <c r="X43" s="394"/>
    </row>
    <row r="44" spans="1:24" s="64" customFormat="1" ht="18" customHeight="1" x14ac:dyDescent="0.25">
      <c r="A44" s="237"/>
      <c r="B44" s="388"/>
      <c r="C44" s="238" t="s">
        <v>1112</v>
      </c>
      <c r="D44" s="239" t="s">
        <v>1113</v>
      </c>
      <c r="E44" s="240" t="s">
        <v>1114</v>
      </c>
      <c r="F44" s="758" t="s">
        <v>17</v>
      </c>
      <c r="G44" s="758" t="s">
        <v>39</v>
      </c>
      <c r="H44" s="389"/>
      <c r="I44" s="242" t="s">
        <v>19</v>
      </c>
      <c r="J44" s="243"/>
      <c r="K44" s="243"/>
      <c r="L44" s="243"/>
      <c r="M44" s="244"/>
      <c r="N44" s="243"/>
      <c r="O44" s="243"/>
      <c r="P44" s="243"/>
      <c r="Q44" s="245" t="s">
        <v>271</v>
      </c>
      <c r="R44" s="246"/>
      <c r="S44" s="247" t="s">
        <v>210</v>
      </c>
      <c r="T44" s="64" t="s">
        <v>1115</v>
      </c>
    </row>
    <row r="45" spans="1:24" s="64" customFormat="1" ht="11.25" customHeight="1" x14ac:dyDescent="0.25">
      <c r="A45" s="248"/>
      <c r="B45" s="390"/>
      <c r="C45" s="249"/>
      <c r="D45" s="250"/>
      <c r="E45" s="391"/>
      <c r="F45" s="759"/>
      <c r="G45" s="759"/>
      <c r="H45" s="392"/>
      <c r="I45" s="253"/>
      <c r="J45" s="254"/>
      <c r="K45" s="254"/>
      <c r="L45" s="254"/>
      <c r="M45" s="255"/>
      <c r="N45" s="254"/>
      <c r="O45" s="254"/>
      <c r="P45" s="254"/>
      <c r="Q45" s="256"/>
      <c r="R45" s="257"/>
      <c r="S45" s="258"/>
    </row>
    <row r="46" spans="1:24" x14ac:dyDescent="0.25">
      <c r="E46" s="103"/>
      <c r="F46" s="151"/>
      <c r="G46" s="151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1:24" x14ac:dyDescent="0.25">
      <c r="F47" s="190"/>
      <c r="G47" s="190"/>
    </row>
    <row r="48" spans="1:24" x14ac:dyDescent="0.25">
      <c r="F48" s="190"/>
      <c r="G48" s="190"/>
    </row>
  </sheetData>
  <mergeCells count="1">
    <mergeCell ref="J6:P6"/>
  </mergeCells>
  <printOptions horizontalCentered="1"/>
  <pageMargins left="0.15748031496062992" right="0.15748031496062992" top="0.23622047244094491" bottom="0.15748031496062992" header="0.15748031496062992" footer="0.39370078740157483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"/>
  <sheetViews>
    <sheetView topLeftCell="A4" workbookViewId="0">
      <selection activeCell="F8" sqref="F8:G31"/>
    </sheetView>
  </sheetViews>
  <sheetFormatPr defaultColWidth="9.109375" defaultRowHeight="13.2" x14ac:dyDescent="0.25"/>
  <cols>
    <col min="1" max="1" width="5.33203125" style="483" customWidth="1"/>
    <col min="2" max="2" width="5.33203125" style="483" hidden="1" customWidth="1"/>
    <col min="3" max="3" width="9.44140625" style="483" customWidth="1"/>
    <col min="4" max="4" width="13.44140625" style="483" customWidth="1"/>
    <col min="5" max="5" width="10.6640625" style="485" customWidth="1"/>
    <col min="6" max="6" width="10.44140625" style="464" customWidth="1"/>
    <col min="7" max="7" width="12.44140625" style="464" customWidth="1"/>
    <col min="8" max="8" width="9.33203125" style="464" hidden="1" customWidth="1"/>
    <col min="9" max="9" width="5" style="520" bestFit="1" customWidth="1"/>
    <col min="10" max="12" width="5.6640625" style="487" customWidth="1"/>
    <col min="13" max="13" width="3.6640625" style="487" customWidth="1"/>
    <col min="14" max="16" width="5.6640625" style="487" customWidth="1"/>
    <col min="17" max="17" width="8.109375" style="520" customWidth="1"/>
    <col min="18" max="18" width="5.6640625" style="520" customWidth="1"/>
    <col min="19" max="19" width="23.5546875" style="494" customWidth="1"/>
    <col min="20" max="20" width="0" style="483" hidden="1" customWidth="1"/>
    <col min="21" max="16384" width="9.109375" style="483"/>
  </cols>
  <sheetData>
    <row r="1" spans="1:20" s="445" customFormat="1" ht="15" customHeight="1" x14ac:dyDescent="0.25">
      <c r="A1" s="1" t="s">
        <v>0</v>
      </c>
      <c r="B1" s="481"/>
      <c r="D1" s="446"/>
      <c r="E1" s="447"/>
      <c r="F1" s="572"/>
      <c r="G1" s="572"/>
      <c r="H1" s="448"/>
      <c r="I1" s="449"/>
      <c r="J1" s="450"/>
      <c r="K1" s="450"/>
      <c r="L1" s="451"/>
      <c r="M1" s="451"/>
    </row>
    <row r="2" spans="1:20" s="445" customFormat="1" ht="7.5" customHeight="1" x14ac:dyDescent="0.25">
      <c r="A2" s="1"/>
      <c r="B2" s="482"/>
      <c r="D2" s="446"/>
      <c r="E2" s="447"/>
      <c r="F2" s="572"/>
      <c r="G2" s="572"/>
      <c r="H2" s="448"/>
      <c r="I2" s="449"/>
      <c r="J2" s="450"/>
      <c r="K2" s="450"/>
      <c r="L2" s="451"/>
      <c r="M2" s="451"/>
      <c r="N2" s="449"/>
      <c r="O2" s="449"/>
      <c r="P2" s="452"/>
    </row>
    <row r="3" spans="1:20" s="462" customFormat="1" ht="15" customHeight="1" x14ac:dyDescent="0.25">
      <c r="A3" s="12" t="s">
        <v>1292</v>
      </c>
      <c r="B3" s="453"/>
      <c r="C3" s="453"/>
      <c r="D3" s="454"/>
      <c r="E3" s="455"/>
      <c r="F3" s="457"/>
      <c r="G3" s="457"/>
      <c r="H3" s="457"/>
      <c r="I3" s="458"/>
      <c r="J3" s="459"/>
      <c r="K3" s="459"/>
      <c r="L3" s="460"/>
      <c r="M3" s="460"/>
      <c r="N3" s="461"/>
    </row>
    <row r="4" spans="1:20" x14ac:dyDescent="0.25">
      <c r="C4" s="484"/>
      <c r="I4" s="487"/>
      <c r="K4" s="616"/>
      <c r="Q4" s="487"/>
      <c r="R4" s="487"/>
      <c r="S4" s="483"/>
    </row>
    <row r="5" spans="1:20" s="489" customFormat="1" ht="16.2" thickBot="1" x14ac:dyDescent="0.3">
      <c r="C5" s="490" t="s">
        <v>1551</v>
      </c>
      <c r="E5" s="491"/>
      <c r="F5" s="573"/>
      <c r="G5" s="574"/>
      <c r="H5" s="464"/>
      <c r="I5" s="492"/>
      <c r="J5" s="617"/>
      <c r="K5" s="617"/>
      <c r="L5" s="617"/>
      <c r="M5" s="617"/>
      <c r="N5" s="617"/>
      <c r="O5" s="617"/>
      <c r="P5" s="617"/>
      <c r="Q5" s="492"/>
      <c r="R5" s="492"/>
    </row>
    <row r="6" spans="1:20" s="494" customFormat="1" ht="10.8" thickBot="1" x14ac:dyDescent="0.3">
      <c r="E6" s="485"/>
      <c r="F6" s="574"/>
      <c r="G6" s="574"/>
      <c r="H6" s="464"/>
      <c r="I6" s="618"/>
      <c r="J6" s="776" t="s">
        <v>86</v>
      </c>
      <c r="K6" s="777"/>
      <c r="L6" s="777"/>
      <c r="M6" s="777"/>
      <c r="N6" s="777"/>
      <c r="O6" s="777"/>
      <c r="P6" s="778"/>
      <c r="Q6" s="618"/>
      <c r="R6" s="618"/>
    </row>
    <row r="7" spans="1:20" s="506" customFormat="1" ht="10.8" thickBot="1" x14ac:dyDescent="0.3">
      <c r="A7" s="467" t="s">
        <v>61</v>
      </c>
      <c r="B7" s="496" t="s">
        <v>3</v>
      </c>
      <c r="C7" s="497" t="s">
        <v>4</v>
      </c>
      <c r="D7" s="498" t="s">
        <v>5</v>
      </c>
      <c r="E7" s="499" t="s">
        <v>6</v>
      </c>
      <c r="F7" s="575" t="s">
        <v>7</v>
      </c>
      <c r="G7" s="80" t="s">
        <v>8</v>
      </c>
      <c r="H7" s="469" t="s">
        <v>9</v>
      </c>
      <c r="I7" s="500" t="s">
        <v>10</v>
      </c>
      <c r="J7" s="501">
        <v>1</v>
      </c>
      <c r="K7" s="502">
        <v>2</v>
      </c>
      <c r="L7" s="502">
        <v>3</v>
      </c>
      <c r="M7" s="502" t="s">
        <v>87</v>
      </c>
      <c r="N7" s="502">
        <v>4</v>
      </c>
      <c r="O7" s="502">
        <v>5</v>
      </c>
      <c r="P7" s="504">
        <v>6</v>
      </c>
      <c r="Q7" s="500" t="s">
        <v>11</v>
      </c>
      <c r="R7" s="87" t="s">
        <v>12</v>
      </c>
      <c r="S7" s="505" t="s">
        <v>13</v>
      </c>
    </row>
    <row r="8" spans="1:20" ht="18" customHeight="1" x14ac:dyDescent="0.25">
      <c r="A8" s="237">
        <v>1</v>
      </c>
      <c r="B8" s="237"/>
      <c r="C8" s="238" t="s">
        <v>958</v>
      </c>
      <c r="D8" s="239" t="s">
        <v>244</v>
      </c>
      <c r="E8" s="240" t="s">
        <v>1552</v>
      </c>
      <c r="F8" s="758" t="s">
        <v>31</v>
      </c>
      <c r="G8" s="758" t="s">
        <v>32</v>
      </c>
      <c r="H8" s="619" t="s">
        <v>33</v>
      </c>
      <c r="I8" s="242">
        <v>22</v>
      </c>
      <c r="J8" s="620">
        <v>11.6</v>
      </c>
      <c r="K8" s="621" t="s">
        <v>107</v>
      </c>
      <c r="L8" s="621">
        <v>11.61</v>
      </c>
      <c r="M8" s="244">
        <v>8</v>
      </c>
      <c r="N8" s="621">
        <v>11.73</v>
      </c>
      <c r="O8" s="621" t="s">
        <v>107</v>
      </c>
      <c r="P8" s="622">
        <v>11.91</v>
      </c>
      <c r="Q8" s="245">
        <f t="shared" ref="Q8" si="0">MAX(J8:L8,N8:P8)</f>
        <v>11.91</v>
      </c>
      <c r="R8" s="623" t="str">
        <f t="shared" ref="R8" si="1">IF(ISBLANK(Q8),"",IF(Q8&gt;=12.8,"KSM",IF(Q8&gt;=12,"I A",IF(Q8&gt;=11.2,"II A",IF(Q8&gt;=10.4,"III A",IF(Q8&gt;=9.65,"I JA",IF(Q8&gt;=9,"II JA",IF(Q8&gt;=8.5,"III JA"))))))))</f>
        <v>II A</v>
      </c>
      <c r="S8" s="247" t="s">
        <v>1553</v>
      </c>
      <c r="T8" s="483" t="s">
        <v>1554</v>
      </c>
    </row>
    <row r="9" spans="1:20" ht="11.25" customHeight="1" x14ac:dyDescent="0.25">
      <c r="A9" s="624"/>
      <c r="B9" s="248"/>
      <c r="C9" s="249"/>
      <c r="D9" s="250"/>
      <c r="E9" s="391"/>
      <c r="F9" s="759"/>
      <c r="G9" s="759"/>
      <c r="H9" s="625"/>
      <c r="I9" s="253"/>
      <c r="J9" s="626">
        <v>-1.4</v>
      </c>
      <c r="K9" s="627"/>
      <c r="L9" s="627">
        <v>0</v>
      </c>
      <c r="M9" s="255"/>
      <c r="N9" s="627">
        <v>1</v>
      </c>
      <c r="O9" s="627"/>
      <c r="P9" s="628">
        <v>0</v>
      </c>
      <c r="Q9" s="629">
        <f t="shared" ref="Q9" si="2">Q8</f>
        <v>11.91</v>
      </c>
      <c r="R9" s="630"/>
      <c r="S9" s="258"/>
    </row>
    <row r="10" spans="1:20" ht="18" customHeight="1" x14ac:dyDescent="0.25">
      <c r="A10" s="237">
        <v>2</v>
      </c>
      <c r="B10" s="237"/>
      <c r="C10" s="238" t="s">
        <v>1486</v>
      </c>
      <c r="D10" s="239" t="s">
        <v>1461</v>
      </c>
      <c r="E10" s="240" t="s">
        <v>288</v>
      </c>
      <c r="F10" s="758" t="s">
        <v>1402</v>
      </c>
      <c r="G10" s="758" t="s">
        <v>1403</v>
      </c>
      <c r="H10" s="619"/>
      <c r="I10" s="242" t="s">
        <v>19</v>
      </c>
      <c r="J10" s="620" t="s">
        <v>1555</v>
      </c>
      <c r="K10" s="621">
        <v>11.51</v>
      </c>
      <c r="L10" s="621">
        <v>11.16</v>
      </c>
      <c r="M10" s="244">
        <v>7</v>
      </c>
      <c r="N10" s="621">
        <v>10.76</v>
      </c>
      <c r="O10" s="621">
        <v>11.04</v>
      </c>
      <c r="P10" s="622">
        <v>11.21</v>
      </c>
      <c r="Q10" s="245">
        <f t="shared" ref="Q10" si="3">MAX(J10:L10,N10:P10)</f>
        <v>11.51</v>
      </c>
      <c r="R10" s="623" t="str">
        <f t="shared" ref="R10" si="4">IF(ISBLANK(Q10),"",IF(Q10&gt;=12.8,"KSM",IF(Q10&gt;=12,"I A",IF(Q10&gt;=11.2,"II A",IF(Q10&gt;=10.4,"III A",IF(Q10&gt;=9.65,"I JA",IF(Q10&gt;=9,"II JA",IF(Q10&gt;=8.5,"III JA"))))))))</f>
        <v>II A</v>
      </c>
      <c r="S10" s="247" t="s">
        <v>1404</v>
      </c>
      <c r="T10" s="483" t="s">
        <v>107</v>
      </c>
    </row>
    <row r="11" spans="1:20" ht="11.25" customHeight="1" x14ac:dyDescent="0.25">
      <c r="A11" s="624"/>
      <c r="B11" s="248"/>
      <c r="C11" s="249"/>
      <c r="D11" s="250"/>
      <c r="E11" s="391"/>
      <c r="F11" s="759"/>
      <c r="G11" s="759"/>
      <c r="H11" s="625"/>
      <c r="I11" s="253"/>
      <c r="J11" s="626">
        <v>0.3</v>
      </c>
      <c r="K11" s="627">
        <v>1.5</v>
      </c>
      <c r="L11" s="627">
        <v>0</v>
      </c>
      <c r="M11" s="255"/>
      <c r="N11" s="627">
        <v>0</v>
      </c>
      <c r="O11" s="627">
        <v>0</v>
      </c>
      <c r="P11" s="628">
        <v>-0.5</v>
      </c>
      <c r="Q11" s="629">
        <f t="shared" ref="Q11" si="5">Q10</f>
        <v>11.51</v>
      </c>
      <c r="R11" s="630"/>
      <c r="S11" s="258"/>
    </row>
    <row r="12" spans="1:20" ht="18" customHeight="1" x14ac:dyDescent="0.25">
      <c r="A12" s="237">
        <v>3</v>
      </c>
      <c r="B12" s="237"/>
      <c r="C12" s="238" t="s">
        <v>351</v>
      </c>
      <c r="D12" s="239" t="s">
        <v>483</v>
      </c>
      <c r="E12" s="240" t="s">
        <v>484</v>
      </c>
      <c r="F12" s="758" t="s">
        <v>38</v>
      </c>
      <c r="G12" s="758" t="s">
        <v>39</v>
      </c>
      <c r="H12" s="619" t="s">
        <v>485</v>
      </c>
      <c r="I12" s="242">
        <v>18</v>
      </c>
      <c r="J12" s="620">
        <v>10.58</v>
      </c>
      <c r="K12" s="621">
        <v>10.35</v>
      </c>
      <c r="L12" s="621">
        <v>10.8</v>
      </c>
      <c r="M12" s="244">
        <v>6</v>
      </c>
      <c r="N12" s="621">
        <v>10.25</v>
      </c>
      <c r="O12" s="621">
        <v>10.27</v>
      </c>
      <c r="P12" s="622">
        <v>10.69</v>
      </c>
      <c r="Q12" s="245">
        <f t="shared" ref="Q12" si="6">MAX(J12:L12,N12:P12)</f>
        <v>10.8</v>
      </c>
      <c r="R12" s="623" t="str">
        <f t="shared" ref="R12" si="7">IF(ISBLANK(Q12),"",IF(Q12&gt;=12.8,"KSM",IF(Q12&gt;=12,"I A",IF(Q12&gt;=11.2,"II A",IF(Q12&gt;=10.4,"III A",IF(Q12&gt;=9.65,"I JA",IF(Q12&gt;=9,"II JA",IF(Q12&gt;=8.5,"III JA"))))))))</f>
        <v>III A</v>
      </c>
      <c r="S12" s="247" t="s">
        <v>486</v>
      </c>
      <c r="T12" s="483" t="s">
        <v>1556</v>
      </c>
    </row>
    <row r="13" spans="1:20" ht="11.25" customHeight="1" x14ac:dyDescent="0.25">
      <c r="A13" s="624"/>
      <c r="B13" s="248"/>
      <c r="C13" s="249"/>
      <c r="D13" s="250"/>
      <c r="E13" s="391"/>
      <c r="F13" s="759"/>
      <c r="G13" s="759"/>
      <c r="H13" s="625"/>
      <c r="I13" s="253"/>
      <c r="J13" s="626">
        <v>-1.4</v>
      </c>
      <c r="K13" s="627">
        <v>0</v>
      </c>
      <c r="L13" s="627">
        <v>-0.2</v>
      </c>
      <c r="M13" s="255"/>
      <c r="N13" s="627">
        <v>1.7</v>
      </c>
      <c r="O13" s="627">
        <v>-0.7</v>
      </c>
      <c r="P13" s="628">
        <v>0</v>
      </c>
      <c r="Q13" s="629">
        <f t="shared" ref="Q13" si="8">Q12</f>
        <v>10.8</v>
      </c>
      <c r="R13" s="630"/>
      <c r="S13" s="258"/>
    </row>
    <row r="14" spans="1:20" ht="18" customHeight="1" x14ac:dyDescent="0.25">
      <c r="A14" s="237">
        <v>4</v>
      </c>
      <c r="B14" s="237"/>
      <c r="C14" s="238" t="s">
        <v>200</v>
      </c>
      <c r="D14" s="239" t="s">
        <v>524</v>
      </c>
      <c r="E14" s="240" t="s">
        <v>30</v>
      </c>
      <c r="F14" s="758" t="s">
        <v>148</v>
      </c>
      <c r="G14" s="758" t="s">
        <v>149</v>
      </c>
      <c r="H14" s="619"/>
      <c r="I14" s="242">
        <v>15</v>
      </c>
      <c r="J14" s="620">
        <v>10.68</v>
      </c>
      <c r="K14" s="621" t="s">
        <v>93</v>
      </c>
      <c r="L14" s="621">
        <v>10.23</v>
      </c>
      <c r="M14" s="244">
        <v>5</v>
      </c>
      <c r="N14" s="621">
        <v>10.53</v>
      </c>
      <c r="O14" s="621">
        <v>10.46</v>
      </c>
      <c r="P14" s="622">
        <v>10.58</v>
      </c>
      <c r="Q14" s="245">
        <f t="shared" ref="Q14" si="9">MAX(J14:L14,N14:P14)</f>
        <v>10.68</v>
      </c>
      <c r="R14" s="623" t="str">
        <f t="shared" ref="R14" si="10">IF(ISBLANK(Q14),"",IF(Q14&gt;=12.8,"KSM",IF(Q14&gt;=12,"I A",IF(Q14&gt;=11.2,"II A",IF(Q14&gt;=10.4,"III A",IF(Q14&gt;=9.65,"I JA",IF(Q14&gt;=9,"II JA",IF(Q14&gt;=8.5,"III JA"))))))))</f>
        <v>III A</v>
      </c>
      <c r="S14" s="247" t="s">
        <v>150</v>
      </c>
      <c r="T14" s="483" t="s">
        <v>1557</v>
      </c>
    </row>
    <row r="15" spans="1:20" ht="11.25" customHeight="1" x14ac:dyDescent="0.25">
      <c r="A15" s="624"/>
      <c r="B15" s="248"/>
      <c r="C15" s="249"/>
      <c r="D15" s="250"/>
      <c r="E15" s="391"/>
      <c r="F15" s="759"/>
      <c r="G15" s="759"/>
      <c r="H15" s="625"/>
      <c r="I15" s="253"/>
      <c r="J15" s="626">
        <v>0</v>
      </c>
      <c r="K15" s="627"/>
      <c r="L15" s="627">
        <v>-1.2</v>
      </c>
      <c r="M15" s="255"/>
      <c r="N15" s="627">
        <v>1</v>
      </c>
      <c r="O15" s="627">
        <v>0</v>
      </c>
      <c r="P15" s="628">
        <v>0</v>
      </c>
      <c r="Q15" s="629">
        <f t="shared" ref="Q15" si="11">Q14</f>
        <v>10.68</v>
      </c>
      <c r="R15" s="630"/>
      <c r="S15" s="258"/>
    </row>
    <row r="16" spans="1:20" ht="18" customHeight="1" x14ac:dyDescent="0.25">
      <c r="A16" s="237">
        <v>5</v>
      </c>
      <c r="B16" s="237"/>
      <c r="C16" s="238" t="s">
        <v>223</v>
      </c>
      <c r="D16" s="239" t="s">
        <v>982</v>
      </c>
      <c r="E16" s="240" t="s">
        <v>1558</v>
      </c>
      <c r="F16" s="758" t="s">
        <v>105</v>
      </c>
      <c r="G16" s="758" t="s">
        <v>265</v>
      </c>
      <c r="H16" s="619"/>
      <c r="I16" s="242" t="s">
        <v>19</v>
      </c>
      <c r="J16" s="620">
        <v>10.08</v>
      </c>
      <c r="K16" s="621">
        <v>10.06</v>
      </c>
      <c r="L16" s="621">
        <v>9.98</v>
      </c>
      <c r="M16" s="244">
        <v>3</v>
      </c>
      <c r="N16" s="621" t="s">
        <v>93</v>
      </c>
      <c r="O16" s="621">
        <v>10.16</v>
      </c>
      <c r="P16" s="622" t="s">
        <v>93</v>
      </c>
      <c r="Q16" s="245">
        <f t="shared" ref="Q16" si="12">MAX(J16:L16,N16:P16)</f>
        <v>10.16</v>
      </c>
      <c r="R16" s="623" t="str">
        <f t="shared" ref="R16" si="13">IF(ISBLANK(Q16),"",IF(Q16&gt;=12.8,"KSM",IF(Q16&gt;=12,"I A",IF(Q16&gt;=11.2,"II A",IF(Q16&gt;=10.4,"III A",IF(Q16&gt;=9.65,"I JA",IF(Q16&gt;=9,"II JA",IF(Q16&gt;=8.5,"III JA"))))))))</f>
        <v>I JA</v>
      </c>
      <c r="S16" s="247" t="s">
        <v>404</v>
      </c>
      <c r="T16" s="483" t="s">
        <v>1559</v>
      </c>
    </row>
    <row r="17" spans="1:20" ht="11.25" customHeight="1" x14ac:dyDescent="0.25">
      <c r="A17" s="624"/>
      <c r="B17" s="248"/>
      <c r="C17" s="249"/>
      <c r="D17" s="250"/>
      <c r="E17" s="391"/>
      <c r="F17" s="759"/>
      <c r="G17" s="759"/>
      <c r="H17" s="625"/>
      <c r="I17" s="253"/>
      <c r="J17" s="626">
        <v>-1.3</v>
      </c>
      <c r="K17" s="627">
        <v>-0.1</v>
      </c>
      <c r="L17" s="627">
        <v>-2.2000000000000002</v>
      </c>
      <c r="M17" s="255"/>
      <c r="N17" s="627"/>
      <c r="O17" s="627">
        <v>-0.8</v>
      </c>
      <c r="P17" s="628"/>
      <c r="Q17" s="629">
        <f t="shared" ref="Q17" si="14">Q16</f>
        <v>10.16</v>
      </c>
      <c r="R17" s="630"/>
      <c r="S17" s="258"/>
    </row>
    <row r="18" spans="1:20" ht="18" customHeight="1" x14ac:dyDescent="0.25">
      <c r="A18" s="237">
        <v>6</v>
      </c>
      <c r="B18" s="237"/>
      <c r="C18" s="238" t="s">
        <v>70</v>
      </c>
      <c r="D18" s="239" t="s">
        <v>474</v>
      </c>
      <c r="E18" s="240" t="s">
        <v>475</v>
      </c>
      <c r="F18" s="758" t="s">
        <v>148</v>
      </c>
      <c r="G18" s="758" t="s">
        <v>149</v>
      </c>
      <c r="H18" s="619"/>
      <c r="I18" s="242">
        <v>13</v>
      </c>
      <c r="J18" s="620" t="s">
        <v>93</v>
      </c>
      <c r="K18" s="621">
        <v>9.99</v>
      </c>
      <c r="L18" s="621">
        <v>10.130000000000001</v>
      </c>
      <c r="M18" s="244">
        <v>4</v>
      </c>
      <c r="N18" s="621">
        <v>10.039999999999999</v>
      </c>
      <c r="O18" s="621" t="s">
        <v>93</v>
      </c>
      <c r="P18" s="622">
        <v>10.06</v>
      </c>
      <c r="Q18" s="245">
        <f t="shared" ref="Q18" si="15">MAX(J18:L18,N18:P18)</f>
        <v>10.130000000000001</v>
      </c>
      <c r="R18" s="623" t="str">
        <f t="shared" ref="R18" si="16">IF(ISBLANK(Q18),"",IF(Q18&gt;=12.8,"KSM",IF(Q18&gt;=12,"I A",IF(Q18&gt;=11.2,"II A",IF(Q18&gt;=10.4,"III A",IF(Q18&gt;=9.65,"I JA",IF(Q18&gt;=9,"II JA",IF(Q18&gt;=8.5,"III JA"))))))))</f>
        <v>I JA</v>
      </c>
      <c r="S18" s="247" t="s">
        <v>160</v>
      </c>
      <c r="T18" s="483" t="s">
        <v>1560</v>
      </c>
    </row>
    <row r="19" spans="1:20" ht="11.25" customHeight="1" x14ac:dyDescent="0.25">
      <c r="A19" s="624"/>
      <c r="B19" s="248"/>
      <c r="C19" s="249"/>
      <c r="D19" s="250"/>
      <c r="E19" s="391"/>
      <c r="F19" s="759"/>
      <c r="G19" s="759"/>
      <c r="H19" s="625"/>
      <c r="I19" s="253"/>
      <c r="J19" s="626"/>
      <c r="K19" s="627">
        <v>0</v>
      </c>
      <c r="L19" s="627">
        <v>-1</v>
      </c>
      <c r="M19" s="255"/>
      <c r="N19" s="627">
        <v>0</v>
      </c>
      <c r="O19" s="627"/>
      <c r="P19" s="628">
        <v>0</v>
      </c>
      <c r="Q19" s="629">
        <f t="shared" ref="Q19" si="17">Q18</f>
        <v>10.130000000000001</v>
      </c>
      <c r="R19" s="630"/>
      <c r="S19" s="258"/>
    </row>
    <row r="20" spans="1:20" ht="18" customHeight="1" x14ac:dyDescent="0.25">
      <c r="A20" s="237">
        <v>7</v>
      </c>
      <c r="B20" s="237"/>
      <c r="C20" s="238" t="s">
        <v>384</v>
      </c>
      <c r="D20" s="239" t="s">
        <v>508</v>
      </c>
      <c r="E20" s="240" t="s">
        <v>509</v>
      </c>
      <c r="F20" s="758" t="s">
        <v>38</v>
      </c>
      <c r="G20" s="758" t="s">
        <v>39</v>
      </c>
      <c r="H20" s="619" t="s">
        <v>209</v>
      </c>
      <c r="I20" s="242">
        <v>12</v>
      </c>
      <c r="J20" s="620" t="s">
        <v>93</v>
      </c>
      <c r="K20" s="621">
        <v>9.74</v>
      </c>
      <c r="L20" s="621">
        <v>9.83</v>
      </c>
      <c r="M20" s="244">
        <v>2</v>
      </c>
      <c r="N20" s="621" t="s">
        <v>93</v>
      </c>
      <c r="O20" s="621">
        <v>9.9</v>
      </c>
      <c r="P20" s="622" t="s">
        <v>93</v>
      </c>
      <c r="Q20" s="245">
        <f t="shared" ref="Q20" si="18">MAX(J20:L20,N20:P20)</f>
        <v>9.9</v>
      </c>
      <c r="R20" s="623" t="str">
        <f t="shared" ref="R20" si="19">IF(ISBLANK(Q20),"",IF(Q20&gt;=12.8,"KSM",IF(Q20&gt;=12,"I A",IF(Q20&gt;=11.2,"II A",IF(Q20&gt;=10.4,"III A",IF(Q20&gt;=9.65,"I JA",IF(Q20&gt;=9,"II JA",IF(Q20&gt;=8.5,"III JA"))))))))</f>
        <v>I JA</v>
      </c>
      <c r="S20" s="247" t="s">
        <v>210</v>
      </c>
      <c r="T20" s="483" t="s">
        <v>335</v>
      </c>
    </row>
    <row r="21" spans="1:20" ht="11.25" customHeight="1" x14ac:dyDescent="0.25">
      <c r="A21" s="624"/>
      <c r="B21" s="248"/>
      <c r="C21" s="249"/>
      <c r="D21" s="250"/>
      <c r="E21" s="391"/>
      <c r="F21" s="759"/>
      <c r="G21" s="759"/>
      <c r="H21" s="625"/>
      <c r="I21" s="253"/>
      <c r="J21" s="626"/>
      <c r="K21" s="627">
        <v>1.8</v>
      </c>
      <c r="L21" s="627">
        <v>0</v>
      </c>
      <c r="M21" s="255"/>
      <c r="N21" s="627"/>
      <c r="O21" s="627">
        <v>1</v>
      </c>
      <c r="P21" s="628"/>
      <c r="Q21" s="629">
        <f t="shared" ref="Q21" si="20">Q20</f>
        <v>9.9</v>
      </c>
      <c r="R21" s="630"/>
      <c r="S21" s="258"/>
    </row>
    <row r="22" spans="1:20" ht="18" customHeight="1" x14ac:dyDescent="0.25">
      <c r="A22" s="237">
        <v>8</v>
      </c>
      <c r="B22" s="237"/>
      <c r="C22" s="238" t="s">
        <v>471</v>
      </c>
      <c r="D22" s="239" t="s">
        <v>472</v>
      </c>
      <c r="E22" s="240" t="s">
        <v>260</v>
      </c>
      <c r="F22" s="758" t="s">
        <v>24</v>
      </c>
      <c r="G22" s="758" t="s">
        <v>25</v>
      </c>
      <c r="H22" s="619" t="s">
        <v>26</v>
      </c>
      <c r="I22" s="242">
        <v>11</v>
      </c>
      <c r="J22" s="620" t="s">
        <v>93</v>
      </c>
      <c r="K22" s="621">
        <v>9.81</v>
      </c>
      <c r="L22" s="621">
        <v>9.4700000000000006</v>
      </c>
      <c r="M22" s="244">
        <v>1</v>
      </c>
      <c r="N22" s="621">
        <v>9.4700000000000006</v>
      </c>
      <c r="O22" s="621">
        <v>9.5</v>
      </c>
      <c r="P22" s="622" t="s">
        <v>93</v>
      </c>
      <c r="Q22" s="245">
        <f t="shared" ref="Q22" si="21">MAX(J22:L22,N22:P22)</f>
        <v>9.81</v>
      </c>
      <c r="R22" s="623" t="str">
        <f t="shared" ref="R22" si="22">IF(ISBLANK(Q22),"",IF(Q22&gt;=12.8,"KSM",IF(Q22&gt;=12,"I A",IF(Q22&gt;=11.2,"II A",IF(Q22&gt;=10.4,"III A",IF(Q22&gt;=9.65,"I JA",IF(Q22&gt;=9,"II JA",IF(Q22&gt;=8.5,"III JA"))))))))</f>
        <v>I JA</v>
      </c>
      <c r="S22" s="247" t="s">
        <v>272</v>
      </c>
      <c r="T22" s="483" t="s">
        <v>1561</v>
      </c>
    </row>
    <row r="23" spans="1:20" ht="11.25" customHeight="1" x14ac:dyDescent="0.25">
      <c r="A23" s="624"/>
      <c r="B23" s="248"/>
      <c r="C23" s="249"/>
      <c r="D23" s="250"/>
      <c r="E23" s="391"/>
      <c r="F23" s="759"/>
      <c r="G23" s="759"/>
      <c r="H23" s="625"/>
      <c r="I23" s="253"/>
      <c r="J23" s="626"/>
      <c r="K23" s="627">
        <v>-1.3</v>
      </c>
      <c r="L23" s="627">
        <v>-0.2</v>
      </c>
      <c r="M23" s="255"/>
      <c r="N23" s="627">
        <v>1.1000000000000001</v>
      </c>
      <c r="O23" s="627">
        <v>0</v>
      </c>
      <c r="P23" s="628"/>
      <c r="Q23" s="629">
        <f t="shared" ref="Q23" si="23">Q22</f>
        <v>9.81</v>
      </c>
      <c r="R23" s="630"/>
      <c r="S23" s="258"/>
    </row>
    <row r="24" spans="1:20" ht="18" customHeight="1" x14ac:dyDescent="0.25">
      <c r="A24" s="237">
        <v>9</v>
      </c>
      <c r="B24" s="237"/>
      <c r="C24" s="238" t="s">
        <v>496</v>
      </c>
      <c r="D24" s="239" t="s">
        <v>497</v>
      </c>
      <c r="E24" s="240" t="s">
        <v>498</v>
      </c>
      <c r="F24" s="758" t="s">
        <v>24</v>
      </c>
      <c r="G24" s="758" t="s">
        <v>25</v>
      </c>
      <c r="H24" s="619" t="s">
        <v>26</v>
      </c>
      <c r="I24" s="242">
        <v>10</v>
      </c>
      <c r="J24" s="620">
        <v>9.74</v>
      </c>
      <c r="K24" s="621">
        <v>9.66</v>
      </c>
      <c r="L24" s="621">
        <v>9.6</v>
      </c>
      <c r="M24" s="244"/>
      <c r="N24" s="621"/>
      <c r="O24" s="621"/>
      <c r="P24" s="622"/>
      <c r="Q24" s="245">
        <f t="shared" ref="Q24" si="24">MAX(J24:L24,N24:P24)</f>
        <v>9.74</v>
      </c>
      <c r="R24" s="623" t="str">
        <f t="shared" ref="R24" si="25">IF(ISBLANK(Q24),"",IF(Q24&gt;=12.8,"KSM",IF(Q24&gt;=12,"I A",IF(Q24&gt;=11.2,"II A",IF(Q24&gt;=10.4,"III A",IF(Q24&gt;=9.65,"I JA",IF(Q24&gt;=9,"II JA",IF(Q24&gt;=8.5,"III JA"))))))))</f>
        <v>I JA</v>
      </c>
      <c r="S24" s="247" t="s">
        <v>272</v>
      </c>
      <c r="T24" s="483" t="s">
        <v>1562</v>
      </c>
    </row>
    <row r="25" spans="1:20" ht="11.25" customHeight="1" x14ac:dyDescent="0.25">
      <c r="A25" s="624"/>
      <c r="B25" s="248"/>
      <c r="C25" s="249"/>
      <c r="D25" s="250"/>
      <c r="E25" s="391"/>
      <c r="F25" s="759"/>
      <c r="G25" s="759"/>
      <c r="H25" s="625"/>
      <c r="I25" s="253"/>
      <c r="J25" s="626">
        <v>-0.9</v>
      </c>
      <c r="K25" s="627">
        <v>-0.1</v>
      </c>
      <c r="L25" s="627">
        <v>0.2</v>
      </c>
      <c r="M25" s="255"/>
      <c r="N25" s="627"/>
      <c r="O25" s="627"/>
      <c r="P25" s="628"/>
      <c r="Q25" s="629">
        <f t="shared" ref="Q25" si="26">Q24</f>
        <v>9.74</v>
      </c>
      <c r="R25" s="630"/>
      <c r="S25" s="258"/>
    </row>
    <row r="26" spans="1:20" ht="18" customHeight="1" x14ac:dyDescent="0.25">
      <c r="A26" s="237">
        <v>10</v>
      </c>
      <c r="B26" s="237"/>
      <c r="C26" s="238" t="s">
        <v>471</v>
      </c>
      <c r="D26" s="239" t="s">
        <v>1149</v>
      </c>
      <c r="E26" s="240" t="s">
        <v>1150</v>
      </c>
      <c r="F26" s="758" t="s">
        <v>1285</v>
      </c>
      <c r="G26" s="758" t="s">
        <v>1061</v>
      </c>
      <c r="H26" s="619" t="s">
        <v>209</v>
      </c>
      <c r="I26" s="242">
        <v>9</v>
      </c>
      <c r="J26" s="620">
        <v>9.7100000000000009</v>
      </c>
      <c r="K26" s="621" t="s">
        <v>93</v>
      </c>
      <c r="L26" s="621" t="s">
        <v>93</v>
      </c>
      <c r="M26" s="244"/>
      <c r="N26" s="621"/>
      <c r="O26" s="621"/>
      <c r="P26" s="622"/>
      <c r="Q26" s="245">
        <f t="shared" ref="Q26" si="27">MAX(J26:L26,N26:P26)</f>
        <v>9.7100000000000009</v>
      </c>
      <c r="R26" s="623" t="str">
        <f t="shared" ref="R26" si="28">IF(ISBLANK(Q26),"",IF(Q26&gt;=12.8,"KSM",IF(Q26&gt;=12,"I A",IF(Q26&gt;=11.2,"II A",IF(Q26&gt;=10.4,"III A",IF(Q26&gt;=9.65,"I JA",IF(Q26&gt;=9,"II JA",IF(Q26&gt;=8.5,"III JA"))))))))</f>
        <v>I JA</v>
      </c>
      <c r="S26" s="247" t="s">
        <v>1151</v>
      </c>
      <c r="T26" s="483" t="s">
        <v>1563</v>
      </c>
    </row>
    <row r="27" spans="1:20" ht="11.25" customHeight="1" x14ac:dyDescent="0.25">
      <c r="A27" s="624"/>
      <c r="B27" s="248"/>
      <c r="C27" s="249"/>
      <c r="D27" s="250"/>
      <c r="E27" s="391"/>
      <c r="F27" s="759"/>
      <c r="G27" s="759"/>
      <c r="H27" s="625"/>
      <c r="I27" s="253"/>
      <c r="J27" s="626">
        <v>0</v>
      </c>
      <c r="K27" s="627"/>
      <c r="L27" s="627"/>
      <c r="M27" s="255"/>
      <c r="N27" s="627"/>
      <c r="O27" s="627"/>
      <c r="P27" s="628"/>
      <c r="Q27" s="629">
        <f t="shared" ref="Q27" si="29">Q26</f>
        <v>9.7100000000000009</v>
      </c>
      <c r="R27" s="630"/>
      <c r="S27" s="258"/>
    </row>
    <row r="28" spans="1:20" ht="18" customHeight="1" x14ac:dyDescent="0.25">
      <c r="A28" s="237">
        <v>11</v>
      </c>
      <c r="B28" s="237"/>
      <c r="C28" s="238" t="s">
        <v>294</v>
      </c>
      <c r="D28" s="239" t="s">
        <v>517</v>
      </c>
      <c r="E28" s="240" t="s">
        <v>208</v>
      </c>
      <c r="F28" s="758" t="s">
        <v>38</v>
      </c>
      <c r="G28" s="758" t="s">
        <v>39</v>
      </c>
      <c r="H28" s="619" t="s">
        <v>209</v>
      </c>
      <c r="I28" s="242">
        <v>8</v>
      </c>
      <c r="J28" s="620" t="s">
        <v>93</v>
      </c>
      <c r="K28" s="621" t="s">
        <v>93</v>
      </c>
      <c r="L28" s="621">
        <v>9.2799999999999994</v>
      </c>
      <c r="M28" s="244"/>
      <c r="N28" s="621"/>
      <c r="O28" s="621"/>
      <c r="P28" s="622"/>
      <c r="Q28" s="245">
        <f t="shared" ref="Q28" si="30">MAX(J28:L28,N28:P28)</f>
        <v>9.2799999999999994</v>
      </c>
      <c r="R28" s="623" t="str">
        <f t="shared" ref="R28" si="31">IF(ISBLANK(Q28),"",IF(Q28&gt;=12.8,"KSM",IF(Q28&gt;=12,"I A",IF(Q28&gt;=11.2,"II A",IF(Q28&gt;=10.4,"III A",IF(Q28&gt;=9.65,"I JA",IF(Q28&gt;=9,"II JA",IF(Q28&gt;=8.5,"III JA"))))))))</f>
        <v>II JA</v>
      </c>
      <c r="S28" s="247" t="s">
        <v>210</v>
      </c>
      <c r="T28" s="483" t="s">
        <v>1564</v>
      </c>
    </row>
    <row r="29" spans="1:20" ht="11.25" customHeight="1" x14ac:dyDescent="0.25">
      <c r="A29" s="624"/>
      <c r="B29" s="248"/>
      <c r="C29" s="249"/>
      <c r="D29" s="250"/>
      <c r="E29" s="391"/>
      <c r="F29" s="759"/>
      <c r="G29" s="759"/>
      <c r="H29" s="625"/>
      <c r="I29" s="253"/>
      <c r="J29" s="626"/>
      <c r="K29" s="627"/>
      <c r="L29" s="627">
        <v>1.1000000000000001</v>
      </c>
      <c r="M29" s="255"/>
      <c r="N29" s="627"/>
      <c r="O29" s="627"/>
      <c r="P29" s="628"/>
      <c r="Q29" s="629">
        <f t="shared" ref="Q29" si="32">Q28</f>
        <v>9.2799999999999994</v>
      </c>
      <c r="R29" s="630"/>
      <c r="S29" s="258"/>
    </row>
    <row r="30" spans="1:20" ht="18" customHeight="1" x14ac:dyDescent="0.25">
      <c r="A30" s="237"/>
      <c r="B30" s="237"/>
      <c r="C30" s="238" t="s">
        <v>515</v>
      </c>
      <c r="D30" s="239" t="s">
        <v>474</v>
      </c>
      <c r="E30" s="240" t="s">
        <v>475</v>
      </c>
      <c r="F30" s="758" t="s">
        <v>148</v>
      </c>
      <c r="G30" s="758" t="s">
        <v>149</v>
      </c>
      <c r="H30" s="619"/>
      <c r="I30" s="242"/>
      <c r="J30" s="620" t="s">
        <v>93</v>
      </c>
      <c r="K30" s="621" t="s">
        <v>93</v>
      </c>
      <c r="L30" s="621" t="s">
        <v>93</v>
      </c>
      <c r="M30" s="244"/>
      <c r="N30" s="621"/>
      <c r="O30" s="621"/>
      <c r="P30" s="622"/>
      <c r="Q30" s="245" t="s">
        <v>1244</v>
      </c>
      <c r="R30" s="623"/>
      <c r="S30" s="247" t="s">
        <v>160</v>
      </c>
      <c r="T30" s="483" t="s">
        <v>107</v>
      </c>
    </row>
    <row r="31" spans="1:20" ht="11.25" customHeight="1" x14ac:dyDescent="0.25">
      <c r="A31" s="624"/>
      <c r="B31" s="248"/>
      <c r="C31" s="249"/>
      <c r="D31" s="250"/>
      <c r="E31" s="391"/>
      <c r="F31" s="759"/>
      <c r="G31" s="759"/>
      <c r="H31" s="625"/>
      <c r="I31" s="253"/>
      <c r="J31" s="626"/>
      <c r="K31" s="627"/>
      <c r="L31" s="627"/>
      <c r="M31" s="255"/>
      <c r="N31" s="627"/>
      <c r="O31" s="627"/>
      <c r="P31" s="628"/>
      <c r="Q31" s="393" t="str">
        <f t="shared" ref="Q31" si="33">Q30</f>
        <v>NM</v>
      </c>
      <c r="R31" s="630"/>
      <c r="S31" s="258"/>
    </row>
  </sheetData>
  <sheetProtection selectLockedCells="1"/>
  <mergeCells count="1">
    <mergeCell ref="J6:P6"/>
  </mergeCells>
  <printOptions horizontalCentered="1"/>
  <pageMargins left="0.16" right="0.27559055118110237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1"/>
  <sheetViews>
    <sheetView topLeftCell="A4" workbookViewId="0">
      <selection activeCell="F8" sqref="F8:G31"/>
    </sheetView>
  </sheetViews>
  <sheetFormatPr defaultColWidth="9.109375" defaultRowHeight="13.2" x14ac:dyDescent="0.25"/>
  <cols>
    <col min="1" max="1" width="5.33203125" style="103" customWidth="1"/>
    <col min="2" max="2" width="5.33203125" style="103" hidden="1" customWidth="1"/>
    <col min="3" max="3" width="10.44140625" style="103" customWidth="1"/>
    <col min="4" max="4" width="13.109375" style="103" bestFit="1" customWidth="1"/>
    <col min="5" max="5" width="10.6640625" style="105" customWidth="1"/>
    <col min="6" max="6" width="12.6640625" style="193" customWidth="1"/>
    <col min="7" max="7" width="11.44140625" style="193" customWidth="1"/>
    <col min="8" max="8" width="9.33203125" style="193" hidden="1" customWidth="1"/>
    <col min="9" max="9" width="5.6640625" style="285" bestFit="1" customWidth="1"/>
    <col min="10" max="12" width="5.6640625" style="169" customWidth="1"/>
    <col min="13" max="13" width="4" style="169" customWidth="1"/>
    <col min="14" max="16" width="5.6640625" style="169" customWidth="1"/>
    <col min="17" max="17" width="8.6640625" style="285" customWidth="1"/>
    <col min="18" max="18" width="5.6640625" style="285" customWidth="1"/>
    <col min="19" max="19" width="20.44140625" style="151" customWidth="1"/>
    <col min="20" max="20" width="4.44140625" style="103" hidden="1" customWidth="1"/>
    <col min="21" max="16384" width="9.109375" style="103"/>
  </cols>
  <sheetData>
    <row r="1" spans="1:20" s="3" customFormat="1" ht="15" customHeight="1" x14ac:dyDescent="0.25">
      <c r="A1" s="1" t="s">
        <v>0</v>
      </c>
      <c r="B1" s="2"/>
      <c r="D1" s="4"/>
      <c r="E1" s="5"/>
      <c r="F1" s="227"/>
      <c r="G1" s="227"/>
      <c r="H1" s="6"/>
      <c r="I1" s="7"/>
      <c r="J1" s="8"/>
      <c r="K1" s="8"/>
      <c r="L1" s="9"/>
      <c r="M1" s="9"/>
    </row>
    <row r="2" spans="1:20" s="3" customFormat="1" ht="7.5" customHeight="1" x14ac:dyDescent="0.25">
      <c r="A2" s="1"/>
      <c r="B2" s="10"/>
      <c r="D2" s="4"/>
      <c r="E2" s="5"/>
      <c r="F2" s="227"/>
      <c r="G2" s="227"/>
      <c r="H2" s="6"/>
      <c r="I2" s="7"/>
      <c r="J2" s="8"/>
      <c r="K2" s="8"/>
      <c r="L2" s="9"/>
      <c r="M2" s="9"/>
      <c r="N2" s="7"/>
      <c r="O2" s="7"/>
      <c r="P2" s="11"/>
    </row>
    <row r="3" spans="1:20" s="22" customFormat="1" ht="15" customHeight="1" x14ac:dyDescent="0.25">
      <c r="A3" s="12" t="s">
        <v>1292</v>
      </c>
      <c r="B3" s="13"/>
      <c r="C3" s="13"/>
      <c r="D3" s="14"/>
      <c r="E3" s="15"/>
      <c r="F3" s="17"/>
      <c r="G3" s="17"/>
      <c r="H3" s="17"/>
      <c r="I3" s="18"/>
      <c r="J3" s="19"/>
      <c r="K3" s="19"/>
      <c r="L3" s="20"/>
      <c r="M3" s="20"/>
      <c r="N3" s="21"/>
    </row>
    <row r="4" spans="1:20" x14ac:dyDescent="0.25">
      <c r="C4" s="104"/>
      <c r="I4" s="169"/>
      <c r="K4" s="383"/>
      <c r="Q4" s="169"/>
      <c r="R4" s="169"/>
      <c r="S4" s="103"/>
    </row>
    <row r="5" spans="1:20" s="109" customFormat="1" ht="16.2" thickBot="1" x14ac:dyDescent="0.3">
      <c r="C5" s="110" t="s">
        <v>1784</v>
      </c>
      <c r="E5" s="284"/>
      <c r="F5" s="229"/>
      <c r="G5" s="230"/>
      <c r="H5" s="193"/>
      <c r="I5" s="261"/>
      <c r="J5" s="153"/>
      <c r="K5" s="153"/>
      <c r="L5" s="153"/>
      <c r="M5" s="153"/>
      <c r="N5" s="153"/>
      <c r="O5" s="153"/>
      <c r="P5" s="153"/>
      <c r="Q5" s="261"/>
      <c r="R5" s="261"/>
    </row>
    <row r="6" spans="1:20" s="151" customFormat="1" ht="10.8" thickBot="1" x14ac:dyDescent="0.3">
      <c r="E6" s="105"/>
      <c r="F6" s="230"/>
      <c r="G6" s="230"/>
      <c r="H6" s="193"/>
      <c r="I6" s="384"/>
      <c r="J6" s="773" t="s">
        <v>86</v>
      </c>
      <c r="K6" s="774"/>
      <c r="L6" s="774"/>
      <c r="M6" s="774"/>
      <c r="N6" s="774"/>
      <c r="O6" s="774"/>
      <c r="P6" s="775"/>
      <c r="Q6" s="384"/>
      <c r="R6" s="384"/>
    </row>
    <row r="7" spans="1:20" s="157" customFormat="1" ht="10.8" thickBot="1" x14ac:dyDescent="0.3">
      <c r="A7" s="30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233" t="s">
        <v>7</v>
      </c>
      <c r="G7" s="80" t="s">
        <v>8</v>
      </c>
      <c r="H7" s="204" t="s">
        <v>9</v>
      </c>
      <c r="I7" s="87" t="s">
        <v>10</v>
      </c>
      <c r="J7" s="385">
        <v>1</v>
      </c>
      <c r="K7" s="386">
        <v>2</v>
      </c>
      <c r="L7" s="386">
        <v>3</v>
      </c>
      <c r="M7" s="87" t="s">
        <v>87</v>
      </c>
      <c r="N7" s="87">
        <v>4</v>
      </c>
      <c r="O7" s="386">
        <v>5</v>
      </c>
      <c r="P7" s="387">
        <v>6</v>
      </c>
      <c r="Q7" s="87" t="s">
        <v>11</v>
      </c>
      <c r="R7" s="87" t="s">
        <v>12</v>
      </c>
      <c r="S7" s="125" t="s">
        <v>13</v>
      </c>
    </row>
    <row r="8" spans="1:20" s="64" customFormat="1" ht="18" customHeight="1" x14ac:dyDescent="0.25">
      <c r="A8" s="237">
        <v>1</v>
      </c>
      <c r="B8" s="237"/>
      <c r="C8" s="238" t="s">
        <v>715</v>
      </c>
      <c r="D8" s="239" t="s">
        <v>1063</v>
      </c>
      <c r="E8" s="240" t="s">
        <v>1064</v>
      </c>
      <c r="F8" s="758" t="s">
        <v>45</v>
      </c>
      <c r="G8" s="758" t="s">
        <v>46</v>
      </c>
      <c r="H8" s="619"/>
      <c r="I8" s="242">
        <v>22</v>
      </c>
      <c r="J8" s="695" t="s">
        <v>93</v>
      </c>
      <c r="K8" s="243">
        <v>13.77</v>
      </c>
      <c r="L8" s="243" t="s">
        <v>93</v>
      </c>
      <c r="M8" s="244">
        <v>8</v>
      </c>
      <c r="N8" s="243" t="s">
        <v>107</v>
      </c>
      <c r="O8" s="243" t="s">
        <v>93</v>
      </c>
      <c r="P8" s="696">
        <v>14</v>
      </c>
      <c r="Q8" s="245">
        <f t="shared" ref="Q8" si="0">MAX(J8:L8,N8:P8)</f>
        <v>14</v>
      </c>
      <c r="R8" s="697" t="str">
        <f t="shared" ref="R8" si="1">IF(ISBLANK(Q8),"",IF(Q8&gt;=15.2,"KSM",IF(Q8&gt;=14.2,"I A",IF(Q8&gt;=13.2,"II A",IF(Q8&gt;=12.2,"III A",IF(Q8&gt;=11.2,"I JA",IF(Q8&gt;=10.3,"II JA",IF(Q8&gt;=9.7,"III JA"))))))))</f>
        <v>II A</v>
      </c>
      <c r="S8" s="247" t="s">
        <v>47</v>
      </c>
      <c r="T8" s="64" t="s">
        <v>1785</v>
      </c>
    </row>
    <row r="9" spans="1:20" s="64" customFormat="1" ht="11.25" customHeight="1" x14ac:dyDescent="0.25">
      <c r="A9" s="624"/>
      <c r="B9" s="248"/>
      <c r="C9" s="249"/>
      <c r="D9" s="250"/>
      <c r="E9" s="391"/>
      <c r="F9" s="759"/>
      <c r="G9" s="759"/>
      <c r="H9" s="625"/>
      <c r="I9" s="253"/>
      <c r="J9" s="698"/>
      <c r="K9" s="254">
        <v>0.9</v>
      </c>
      <c r="L9" s="254"/>
      <c r="M9" s="255"/>
      <c r="N9" s="254"/>
      <c r="O9" s="254"/>
      <c r="P9" s="699">
        <v>-1.2</v>
      </c>
      <c r="Q9" s="256"/>
      <c r="R9" s="700"/>
      <c r="S9" s="258"/>
    </row>
    <row r="10" spans="1:20" s="64" customFormat="1" ht="18" customHeight="1" x14ac:dyDescent="0.25">
      <c r="A10" s="237">
        <v>2</v>
      </c>
      <c r="B10" s="237"/>
      <c r="C10" s="238" t="s">
        <v>1074</v>
      </c>
      <c r="D10" s="239" t="s">
        <v>1075</v>
      </c>
      <c r="E10" s="240" t="s">
        <v>1076</v>
      </c>
      <c r="F10" s="758" t="s">
        <v>1077</v>
      </c>
      <c r="G10" s="758" t="s">
        <v>1078</v>
      </c>
      <c r="H10" s="619"/>
      <c r="I10" s="242">
        <v>18</v>
      </c>
      <c r="J10" s="695">
        <v>13.39</v>
      </c>
      <c r="K10" s="243">
        <v>13.27</v>
      </c>
      <c r="L10" s="243" t="s">
        <v>107</v>
      </c>
      <c r="M10" s="244">
        <v>7</v>
      </c>
      <c r="N10" s="243">
        <v>13.54</v>
      </c>
      <c r="O10" s="701">
        <v>13</v>
      </c>
      <c r="P10" s="696">
        <v>13.17</v>
      </c>
      <c r="Q10" s="245">
        <f t="shared" ref="Q10" si="2">MAX(J10:L10,N10:P10)</f>
        <v>13.54</v>
      </c>
      <c r="R10" s="697" t="str">
        <f t="shared" ref="R10" si="3">IF(ISBLANK(Q10),"",IF(Q10&gt;=15.2,"KSM",IF(Q10&gt;=14.2,"I A",IF(Q10&gt;=13.2,"II A",IF(Q10&gt;=12.2,"III A",IF(Q10&gt;=11.2,"I JA",IF(Q10&gt;=10.3,"II JA",IF(Q10&gt;=9.7,"III JA"))))))))</f>
        <v>II A</v>
      </c>
      <c r="S10" s="247" t="s">
        <v>1079</v>
      </c>
      <c r="T10" s="64" t="s">
        <v>107</v>
      </c>
    </row>
    <row r="11" spans="1:20" s="64" customFormat="1" ht="11.25" customHeight="1" x14ac:dyDescent="0.25">
      <c r="A11" s="624"/>
      <c r="B11" s="248"/>
      <c r="C11" s="249"/>
      <c r="D11" s="250"/>
      <c r="E11" s="391"/>
      <c r="F11" s="759"/>
      <c r="G11" s="759"/>
      <c r="H11" s="625"/>
      <c r="I11" s="253"/>
      <c r="J11" s="698">
        <v>-0.4</v>
      </c>
      <c r="K11" s="254">
        <v>0</v>
      </c>
      <c r="L11" s="254"/>
      <c r="M11" s="255"/>
      <c r="N11" s="254">
        <v>0</v>
      </c>
      <c r="O11" s="254">
        <v>-0.1</v>
      </c>
      <c r="P11" s="699">
        <v>-0.3</v>
      </c>
      <c r="Q11" s="256"/>
      <c r="R11" s="700"/>
      <c r="S11" s="258"/>
    </row>
    <row r="12" spans="1:20" s="64" customFormat="1" ht="18" customHeight="1" x14ac:dyDescent="0.25">
      <c r="A12" s="237">
        <v>3</v>
      </c>
      <c r="B12" s="237"/>
      <c r="C12" s="238" t="s">
        <v>145</v>
      </c>
      <c r="D12" s="239" t="s">
        <v>146</v>
      </c>
      <c r="E12" s="240" t="s">
        <v>147</v>
      </c>
      <c r="F12" s="758" t="s">
        <v>148</v>
      </c>
      <c r="G12" s="758" t="s">
        <v>149</v>
      </c>
      <c r="H12" s="619"/>
      <c r="I12" s="242">
        <v>15</v>
      </c>
      <c r="J12" s="695" t="s">
        <v>93</v>
      </c>
      <c r="K12" s="243" t="s">
        <v>93</v>
      </c>
      <c r="L12" s="243">
        <v>12.22</v>
      </c>
      <c r="M12" s="244">
        <v>3</v>
      </c>
      <c r="N12" s="243" t="s">
        <v>93</v>
      </c>
      <c r="O12" s="243">
        <v>13.5</v>
      </c>
      <c r="P12" s="696">
        <v>13.29</v>
      </c>
      <c r="Q12" s="245">
        <f t="shared" ref="Q12" si="4">MAX(J12:L12,N12:P12)</f>
        <v>13.5</v>
      </c>
      <c r="R12" s="697" t="str">
        <f t="shared" ref="R12" si="5">IF(ISBLANK(Q12),"",IF(Q12&gt;=15.2,"KSM",IF(Q12&gt;=14.2,"I A",IF(Q12&gt;=13.2,"II A",IF(Q12&gt;=12.2,"III A",IF(Q12&gt;=11.2,"I JA",IF(Q12&gt;=10.3,"II JA",IF(Q12&gt;=9.7,"III JA"))))))))</f>
        <v>II A</v>
      </c>
      <c r="S12" s="247" t="s">
        <v>150</v>
      </c>
      <c r="T12" s="64" t="s">
        <v>1786</v>
      </c>
    </row>
    <row r="13" spans="1:20" s="64" customFormat="1" ht="11.25" customHeight="1" x14ac:dyDescent="0.25">
      <c r="A13" s="624"/>
      <c r="B13" s="248"/>
      <c r="C13" s="249"/>
      <c r="D13" s="250"/>
      <c r="E13" s="391"/>
      <c r="F13" s="759"/>
      <c r="G13" s="759"/>
      <c r="H13" s="625"/>
      <c r="I13" s="253"/>
      <c r="J13" s="698"/>
      <c r="K13" s="254"/>
      <c r="L13" s="254">
        <v>0.6</v>
      </c>
      <c r="M13" s="255"/>
      <c r="N13" s="254"/>
      <c r="O13" s="254">
        <v>0.8</v>
      </c>
      <c r="P13" s="699">
        <v>0</v>
      </c>
      <c r="Q13" s="256"/>
      <c r="R13" s="700"/>
      <c r="S13" s="258"/>
    </row>
    <row r="14" spans="1:20" s="64" customFormat="1" ht="18" customHeight="1" x14ac:dyDescent="0.25">
      <c r="A14" s="237">
        <v>4</v>
      </c>
      <c r="B14" s="237"/>
      <c r="C14" s="238" t="s">
        <v>28</v>
      </c>
      <c r="D14" s="239" t="s">
        <v>1059</v>
      </c>
      <c r="E14" s="240" t="s">
        <v>1060</v>
      </c>
      <c r="F14" s="758" t="s">
        <v>38</v>
      </c>
      <c r="G14" s="758" t="s">
        <v>1061</v>
      </c>
      <c r="H14" s="619" t="s">
        <v>209</v>
      </c>
      <c r="I14" s="242">
        <v>13</v>
      </c>
      <c r="J14" s="695">
        <v>13.26</v>
      </c>
      <c r="K14" s="243">
        <v>13.24</v>
      </c>
      <c r="L14" s="243">
        <v>12.92</v>
      </c>
      <c r="M14" s="244">
        <v>6</v>
      </c>
      <c r="N14" s="243">
        <v>11.93</v>
      </c>
      <c r="O14" s="243">
        <v>12.94</v>
      </c>
      <c r="P14" s="696">
        <v>13.01</v>
      </c>
      <c r="Q14" s="245">
        <f t="shared" ref="Q14" si="6">MAX(J14:L14,N14:P14)</f>
        <v>13.26</v>
      </c>
      <c r="R14" s="697" t="str">
        <f t="shared" ref="R14" si="7">IF(ISBLANK(Q14),"",IF(Q14&gt;=15.2,"KSM",IF(Q14&gt;=14.2,"I A",IF(Q14&gt;=13.2,"II A",IF(Q14&gt;=12.2,"III A",IF(Q14&gt;=11.2,"I JA",IF(Q14&gt;=10.3,"II JA",IF(Q14&gt;=9.7,"III JA"))))))))</f>
        <v>II A</v>
      </c>
      <c r="S14" s="247" t="s">
        <v>210</v>
      </c>
      <c r="T14" s="64" t="s">
        <v>107</v>
      </c>
    </row>
    <row r="15" spans="1:20" s="64" customFormat="1" ht="11.25" customHeight="1" x14ac:dyDescent="0.25">
      <c r="A15" s="624"/>
      <c r="B15" s="248"/>
      <c r="C15" s="249"/>
      <c r="D15" s="250"/>
      <c r="E15" s="391"/>
      <c r="F15" s="759"/>
      <c r="G15" s="759"/>
      <c r="H15" s="625"/>
      <c r="I15" s="253"/>
      <c r="J15" s="698">
        <v>0</v>
      </c>
      <c r="K15" s="254">
        <v>-0.4</v>
      </c>
      <c r="L15" s="254">
        <v>0</v>
      </c>
      <c r="M15" s="255"/>
      <c r="N15" s="254">
        <v>0.2</v>
      </c>
      <c r="O15" s="254">
        <v>1.1000000000000001</v>
      </c>
      <c r="P15" s="699">
        <v>0.9</v>
      </c>
      <c r="Q15" s="256"/>
      <c r="R15" s="700"/>
      <c r="S15" s="258"/>
    </row>
    <row r="16" spans="1:20" s="64" customFormat="1" ht="18" customHeight="1" x14ac:dyDescent="0.25">
      <c r="A16" s="237">
        <v>5</v>
      </c>
      <c r="B16" s="237"/>
      <c r="C16" s="238" t="s">
        <v>1082</v>
      </c>
      <c r="D16" s="239" t="s">
        <v>1083</v>
      </c>
      <c r="E16" s="240" t="s">
        <v>1084</v>
      </c>
      <c r="F16" s="758" t="s">
        <v>148</v>
      </c>
      <c r="G16" s="758" t="s">
        <v>149</v>
      </c>
      <c r="H16" s="619"/>
      <c r="I16" s="242">
        <v>12</v>
      </c>
      <c r="J16" s="695">
        <v>12.65</v>
      </c>
      <c r="K16" s="243">
        <v>12.89</v>
      </c>
      <c r="L16" s="243">
        <v>12.89</v>
      </c>
      <c r="M16" s="244">
        <v>5</v>
      </c>
      <c r="N16" s="243">
        <v>12.75</v>
      </c>
      <c r="O16" s="243">
        <v>13.13</v>
      </c>
      <c r="P16" s="696">
        <v>12.76</v>
      </c>
      <c r="Q16" s="245">
        <f t="shared" ref="Q16" si="8">MAX(J16:L16,N16:P16)</f>
        <v>13.13</v>
      </c>
      <c r="R16" s="697" t="str">
        <f t="shared" ref="R16" si="9">IF(ISBLANK(Q16),"",IF(Q16&gt;=15.2,"KSM",IF(Q16&gt;=14.2,"I A",IF(Q16&gt;=13.2,"II A",IF(Q16&gt;=12.2,"III A",IF(Q16&gt;=11.2,"I JA",IF(Q16&gt;=10.3,"II JA",IF(Q16&gt;=9.7,"III JA"))))))))</f>
        <v>III A</v>
      </c>
      <c r="S16" s="247" t="s">
        <v>1085</v>
      </c>
      <c r="T16" s="64" t="s">
        <v>1787</v>
      </c>
    </row>
    <row r="17" spans="1:20" s="64" customFormat="1" ht="11.25" customHeight="1" x14ac:dyDescent="0.25">
      <c r="A17" s="624"/>
      <c r="B17" s="248"/>
      <c r="C17" s="249"/>
      <c r="D17" s="250"/>
      <c r="E17" s="391"/>
      <c r="F17" s="759"/>
      <c r="G17" s="759"/>
      <c r="H17" s="625"/>
      <c r="I17" s="253"/>
      <c r="J17" s="698">
        <v>-1.5</v>
      </c>
      <c r="K17" s="254">
        <v>1.1000000000000001</v>
      </c>
      <c r="L17" s="254">
        <v>0</v>
      </c>
      <c r="M17" s="255"/>
      <c r="N17" s="254">
        <v>0.1</v>
      </c>
      <c r="O17" s="254">
        <v>0</v>
      </c>
      <c r="P17" s="699">
        <v>-1.7</v>
      </c>
      <c r="Q17" s="256"/>
      <c r="R17" s="700"/>
      <c r="S17" s="258"/>
    </row>
    <row r="18" spans="1:20" s="64" customFormat="1" ht="18" customHeight="1" x14ac:dyDescent="0.25">
      <c r="A18" s="237">
        <v>6</v>
      </c>
      <c r="B18" s="237"/>
      <c r="C18" s="238" t="s">
        <v>54</v>
      </c>
      <c r="D18" s="239" t="s">
        <v>1098</v>
      </c>
      <c r="E18" s="240" t="s">
        <v>847</v>
      </c>
      <c r="F18" s="758" t="s">
        <v>38</v>
      </c>
      <c r="G18" s="758" t="s">
        <v>39</v>
      </c>
      <c r="H18" s="619" t="s">
        <v>209</v>
      </c>
      <c r="I18" s="242">
        <v>11</v>
      </c>
      <c r="J18" s="695" t="s">
        <v>93</v>
      </c>
      <c r="K18" s="243">
        <v>12.41</v>
      </c>
      <c r="L18" s="243">
        <v>12.2</v>
      </c>
      <c r="M18" s="244">
        <v>4</v>
      </c>
      <c r="N18" s="243">
        <v>12.43</v>
      </c>
      <c r="O18" s="243">
        <v>11.96</v>
      </c>
      <c r="P18" s="696">
        <v>12.06</v>
      </c>
      <c r="Q18" s="245">
        <f t="shared" ref="Q18" si="10">MAX(J18:L18,N18:P18)</f>
        <v>12.43</v>
      </c>
      <c r="R18" s="697" t="str">
        <f t="shared" ref="R18" si="11">IF(ISBLANK(Q18),"",IF(Q18&gt;=15.2,"KSM",IF(Q18&gt;=14.2,"I A",IF(Q18&gt;=13.2,"II A",IF(Q18&gt;=12.2,"III A",IF(Q18&gt;=11.2,"I JA",IF(Q18&gt;=10.3,"II JA",IF(Q18&gt;=9.7,"III JA"))))))))</f>
        <v>III A</v>
      </c>
      <c r="S18" s="247" t="s">
        <v>210</v>
      </c>
      <c r="T18" s="64" t="s">
        <v>1788</v>
      </c>
    </row>
    <row r="19" spans="1:20" s="64" customFormat="1" ht="11.25" customHeight="1" x14ac:dyDescent="0.25">
      <c r="A19" s="624"/>
      <c r="B19" s="248"/>
      <c r="C19" s="249"/>
      <c r="D19" s="250"/>
      <c r="E19" s="391"/>
      <c r="F19" s="759"/>
      <c r="G19" s="759"/>
      <c r="H19" s="625"/>
      <c r="I19" s="253"/>
      <c r="J19" s="698"/>
      <c r="K19" s="254">
        <v>2</v>
      </c>
      <c r="L19" s="254">
        <v>0</v>
      </c>
      <c r="M19" s="255"/>
      <c r="N19" s="254">
        <v>0.7</v>
      </c>
      <c r="O19" s="254">
        <v>-1.3</v>
      </c>
      <c r="P19" s="699">
        <v>0.3</v>
      </c>
      <c r="Q19" s="256"/>
      <c r="R19" s="700"/>
      <c r="S19" s="258"/>
    </row>
    <row r="20" spans="1:20" s="64" customFormat="1" ht="18" customHeight="1" x14ac:dyDescent="0.25">
      <c r="A20" s="237">
        <v>7</v>
      </c>
      <c r="B20" s="237"/>
      <c r="C20" s="238" t="s">
        <v>1100</v>
      </c>
      <c r="D20" s="239" t="s">
        <v>1101</v>
      </c>
      <c r="E20" s="240" t="s">
        <v>1102</v>
      </c>
      <c r="F20" s="758" t="s">
        <v>24</v>
      </c>
      <c r="G20" s="758" t="s">
        <v>25</v>
      </c>
      <c r="H20" s="619" t="s">
        <v>26</v>
      </c>
      <c r="I20" s="242">
        <v>10</v>
      </c>
      <c r="J20" s="695">
        <v>12.18</v>
      </c>
      <c r="K20" s="243" t="s">
        <v>93</v>
      </c>
      <c r="L20" s="243">
        <v>11.96</v>
      </c>
      <c r="M20" s="244">
        <v>2</v>
      </c>
      <c r="N20" s="243">
        <v>11.57</v>
      </c>
      <c r="O20" s="243">
        <v>12.32</v>
      </c>
      <c r="P20" s="696">
        <v>12.12</v>
      </c>
      <c r="Q20" s="245">
        <f t="shared" ref="Q20" si="12">MAX(J20:L20,N20:P20)</f>
        <v>12.32</v>
      </c>
      <c r="R20" s="697" t="str">
        <f t="shared" ref="R20" si="13">IF(ISBLANK(Q20),"",IF(Q20&gt;=15.2,"KSM",IF(Q20&gt;=14.2,"I A",IF(Q20&gt;=13.2,"II A",IF(Q20&gt;=12.2,"III A",IF(Q20&gt;=11.2,"I JA",IF(Q20&gt;=10.3,"II JA",IF(Q20&gt;=9.7,"III JA"))))))))</f>
        <v>III A</v>
      </c>
      <c r="S20" s="247" t="s">
        <v>214</v>
      </c>
      <c r="T20" s="64" t="s">
        <v>107</v>
      </c>
    </row>
    <row r="21" spans="1:20" s="64" customFormat="1" ht="11.25" customHeight="1" x14ac:dyDescent="0.25">
      <c r="A21" s="624"/>
      <c r="B21" s="248"/>
      <c r="C21" s="249"/>
      <c r="D21" s="250"/>
      <c r="E21" s="391"/>
      <c r="F21" s="759"/>
      <c r="G21" s="759"/>
      <c r="H21" s="625"/>
      <c r="I21" s="253"/>
      <c r="J21" s="698">
        <v>-0.6</v>
      </c>
      <c r="K21" s="254"/>
      <c r="L21" s="254">
        <v>1.1000000000000001</v>
      </c>
      <c r="M21" s="255"/>
      <c r="N21" s="254">
        <v>-0.3</v>
      </c>
      <c r="O21" s="254">
        <v>1.4</v>
      </c>
      <c r="P21" s="699">
        <v>0.7</v>
      </c>
      <c r="Q21" s="256"/>
      <c r="R21" s="700"/>
      <c r="S21" s="258"/>
    </row>
    <row r="22" spans="1:20" s="64" customFormat="1" ht="18" customHeight="1" x14ac:dyDescent="0.25">
      <c r="A22" s="237">
        <v>8</v>
      </c>
      <c r="B22" s="237"/>
      <c r="C22" s="238" t="s">
        <v>585</v>
      </c>
      <c r="D22" s="239" t="s">
        <v>1093</v>
      </c>
      <c r="E22" s="240" t="s">
        <v>1094</v>
      </c>
      <c r="F22" s="758" t="s">
        <v>130</v>
      </c>
      <c r="G22" s="758" t="s">
        <v>131</v>
      </c>
      <c r="H22" s="619" t="s">
        <v>132</v>
      </c>
      <c r="I22" s="242">
        <v>9</v>
      </c>
      <c r="J22" s="695">
        <v>11.76</v>
      </c>
      <c r="K22" s="243">
        <v>12.03</v>
      </c>
      <c r="L22" s="243">
        <v>11.98</v>
      </c>
      <c r="M22" s="244">
        <v>1</v>
      </c>
      <c r="N22" s="243">
        <v>11.8</v>
      </c>
      <c r="O22" s="243">
        <v>11.8</v>
      </c>
      <c r="P22" s="696">
        <v>12.03</v>
      </c>
      <c r="Q22" s="245">
        <f t="shared" ref="Q22" si="14">MAX(J22:L22,N22:P22)</f>
        <v>12.03</v>
      </c>
      <c r="R22" s="697" t="str">
        <f t="shared" ref="R22" si="15">IF(ISBLANK(Q22),"",IF(Q22&gt;=15.2,"KSM",IF(Q22&gt;=14.2,"I A",IF(Q22&gt;=13.2,"II A",IF(Q22&gt;=12.2,"III A",IF(Q22&gt;=11.2,"I JA",IF(Q22&gt;=10.3,"II JA",IF(Q22&gt;=9.7,"III JA"))))))))</f>
        <v>I JA</v>
      </c>
      <c r="S22" s="247" t="s">
        <v>133</v>
      </c>
      <c r="T22" s="64" t="s">
        <v>1789</v>
      </c>
    </row>
    <row r="23" spans="1:20" s="64" customFormat="1" ht="11.25" customHeight="1" x14ac:dyDescent="0.25">
      <c r="A23" s="624"/>
      <c r="B23" s="248"/>
      <c r="C23" s="249"/>
      <c r="D23" s="250"/>
      <c r="E23" s="391"/>
      <c r="F23" s="759"/>
      <c r="G23" s="759"/>
      <c r="H23" s="625"/>
      <c r="I23" s="253"/>
      <c r="J23" s="698">
        <v>-0.9</v>
      </c>
      <c r="K23" s="254">
        <v>1.2</v>
      </c>
      <c r="L23" s="254">
        <v>1.2</v>
      </c>
      <c r="M23" s="255"/>
      <c r="N23" s="254">
        <v>1.3</v>
      </c>
      <c r="O23" s="254">
        <v>0</v>
      </c>
      <c r="P23" s="699">
        <v>0.3</v>
      </c>
      <c r="Q23" s="256"/>
      <c r="R23" s="700"/>
      <c r="S23" s="258"/>
    </row>
    <row r="24" spans="1:20" s="64" customFormat="1" ht="18" customHeight="1" x14ac:dyDescent="0.25">
      <c r="A24" s="237">
        <v>9</v>
      </c>
      <c r="B24" s="237"/>
      <c r="C24" s="238" t="s">
        <v>145</v>
      </c>
      <c r="D24" s="239" t="s">
        <v>1230</v>
      </c>
      <c r="E24" s="240" t="s">
        <v>965</v>
      </c>
      <c r="F24" s="758" t="s">
        <v>1135</v>
      </c>
      <c r="G24" s="758" t="s">
        <v>1136</v>
      </c>
      <c r="H24" s="619"/>
      <c r="I24" s="242">
        <v>8</v>
      </c>
      <c r="J24" s="695" t="s">
        <v>93</v>
      </c>
      <c r="K24" s="243" t="s">
        <v>93</v>
      </c>
      <c r="L24" s="243">
        <v>11.59</v>
      </c>
      <c r="M24" s="244"/>
      <c r="N24" s="243"/>
      <c r="O24" s="243"/>
      <c r="P24" s="696"/>
      <c r="Q24" s="245">
        <f t="shared" ref="Q24" si="16">MAX(J24:L24,N24:P24)</f>
        <v>11.59</v>
      </c>
      <c r="R24" s="697" t="str">
        <f t="shared" ref="R24" si="17">IF(ISBLANK(Q24),"",IF(Q24&gt;=15.2,"KSM",IF(Q24&gt;=14.2,"I A",IF(Q24&gt;=13.2,"II A",IF(Q24&gt;=12.2,"III A",IF(Q24&gt;=11.2,"I JA",IF(Q24&gt;=10.3,"II JA",IF(Q24&gt;=9.7,"III JA"))))))))</f>
        <v>I JA</v>
      </c>
      <c r="S24" s="247" t="s">
        <v>1231</v>
      </c>
      <c r="T24" s="64" t="s">
        <v>107</v>
      </c>
    </row>
    <row r="25" spans="1:20" s="64" customFormat="1" ht="11.25" customHeight="1" x14ac:dyDescent="0.25">
      <c r="A25" s="624"/>
      <c r="B25" s="248"/>
      <c r="C25" s="249"/>
      <c r="D25" s="250"/>
      <c r="E25" s="391"/>
      <c r="F25" s="759"/>
      <c r="G25" s="759"/>
      <c r="H25" s="625"/>
      <c r="I25" s="253"/>
      <c r="J25" s="698"/>
      <c r="K25" s="254"/>
      <c r="L25" s="254">
        <v>0</v>
      </c>
      <c r="M25" s="255"/>
      <c r="N25" s="254"/>
      <c r="O25" s="254"/>
      <c r="P25" s="699"/>
      <c r="Q25" s="256"/>
      <c r="R25" s="700"/>
      <c r="S25" s="258"/>
    </row>
    <row r="26" spans="1:20" s="64" customFormat="1" ht="18" customHeight="1" x14ac:dyDescent="0.25">
      <c r="A26" s="237">
        <v>10</v>
      </c>
      <c r="B26" s="237"/>
      <c r="C26" s="238" t="s">
        <v>603</v>
      </c>
      <c r="D26" s="239" t="s">
        <v>1242</v>
      </c>
      <c r="E26" s="240" t="s">
        <v>1243</v>
      </c>
      <c r="F26" s="758" t="s">
        <v>1135</v>
      </c>
      <c r="G26" s="758" t="s">
        <v>1136</v>
      </c>
      <c r="H26" s="619"/>
      <c r="I26" s="242">
        <v>7</v>
      </c>
      <c r="J26" s="695" t="s">
        <v>93</v>
      </c>
      <c r="K26" s="243">
        <v>11.41</v>
      </c>
      <c r="L26" s="243">
        <v>11.32</v>
      </c>
      <c r="M26" s="244"/>
      <c r="N26" s="243"/>
      <c r="O26" s="243"/>
      <c r="P26" s="696"/>
      <c r="Q26" s="245">
        <f t="shared" ref="Q26" si="18">MAX(J26:L26,N26:P26)</f>
        <v>11.41</v>
      </c>
      <c r="R26" s="697" t="str">
        <f t="shared" ref="R26" si="19">IF(ISBLANK(Q26),"",IF(Q26&gt;=15.2,"KSM",IF(Q26&gt;=14.2,"I A",IF(Q26&gt;=13.2,"II A",IF(Q26&gt;=12.2,"III A",IF(Q26&gt;=11.2,"I JA",IF(Q26&gt;=10.3,"II JA",IF(Q26&gt;=9.7,"III JA"))))))))</f>
        <v>I JA</v>
      </c>
      <c r="S26" s="247" t="s">
        <v>1231</v>
      </c>
      <c r="T26" s="64" t="s">
        <v>107</v>
      </c>
    </row>
    <row r="27" spans="1:20" s="64" customFormat="1" ht="11.25" customHeight="1" x14ac:dyDescent="0.25">
      <c r="A27" s="624"/>
      <c r="B27" s="248"/>
      <c r="C27" s="249"/>
      <c r="D27" s="250"/>
      <c r="E27" s="391"/>
      <c r="F27" s="759"/>
      <c r="G27" s="759"/>
      <c r="H27" s="625"/>
      <c r="I27" s="253"/>
      <c r="J27" s="698"/>
      <c r="K27" s="254">
        <v>0.7</v>
      </c>
      <c r="L27" s="254">
        <v>0</v>
      </c>
      <c r="M27" s="255"/>
      <c r="N27" s="254"/>
      <c r="O27" s="254"/>
      <c r="P27" s="699"/>
      <c r="Q27" s="256"/>
      <c r="R27" s="700"/>
      <c r="S27" s="258"/>
    </row>
    <row r="28" spans="1:20" s="64" customFormat="1" ht="18" customHeight="1" x14ac:dyDescent="0.25">
      <c r="A28" s="237"/>
      <c r="B28" s="237"/>
      <c r="C28" s="238" t="s">
        <v>28</v>
      </c>
      <c r="D28" s="239" t="s">
        <v>1790</v>
      </c>
      <c r="E28" s="240" t="s">
        <v>479</v>
      </c>
      <c r="F28" s="758" t="s">
        <v>1346</v>
      </c>
      <c r="G28" s="758" t="s">
        <v>626</v>
      </c>
      <c r="H28" s="619"/>
      <c r="I28" s="242"/>
      <c r="J28" s="695" t="s">
        <v>93</v>
      </c>
      <c r="K28" s="243" t="s">
        <v>93</v>
      </c>
      <c r="L28" s="243" t="s">
        <v>93</v>
      </c>
      <c r="M28" s="244"/>
      <c r="N28" s="243"/>
      <c r="O28" s="243"/>
      <c r="P28" s="696"/>
      <c r="Q28" s="245" t="s">
        <v>1244</v>
      </c>
      <c r="R28" s="697"/>
      <c r="S28" s="247" t="s">
        <v>627</v>
      </c>
      <c r="T28" s="64" t="s">
        <v>107</v>
      </c>
    </row>
    <row r="29" spans="1:20" s="64" customFormat="1" ht="11.25" customHeight="1" x14ac:dyDescent="0.25">
      <c r="A29" s="624"/>
      <c r="B29" s="248"/>
      <c r="C29" s="249"/>
      <c r="D29" s="250"/>
      <c r="E29" s="391"/>
      <c r="F29" s="759"/>
      <c r="G29" s="759"/>
      <c r="H29" s="625"/>
      <c r="I29" s="253"/>
      <c r="J29" s="698"/>
      <c r="K29" s="254"/>
      <c r="L29" s="254"/>
      <c r="M29" s="255"/>
      <c r="N29" s="254"/>
      <c r="O29" s="254"/>
      <c r="P29" s="699"/>
      <c r="Q29" s="256"/>
      <c r="R29" s="700"/>
      <c r="S29" s="258"/>
    </row>
    <row r="30" spans="1:20" s="64" customFormat="1" ht="18" customHeight="1" x14ac:dyDescent="0.25">
      <c r="A30" s="237"/>
      <c r="B30" s="237"/>
      <c r="C30" s="238" t="s">
        <v>173</v>
      </c>
      <c r="D30" s="239" t="s">
        <v>665</v>
      </c>
      <c r="E30" s="240" t="s">
        <v>666</v>
      </c>
      <c r="F30" s="758" t="s">
        <v>148</v>
      </c>
      <c r="G30" s="758" t="s">
        <v>149</v>
      </c>
      <c r="H30" s="619"/>
      <c r="I30" s="242"/>
      <c r="J30" s="695" t="s">
        <v>93</v>
      </c>
      <c r="K30" s="243" t="s">
        <v>93</v>
      </c>
      <c r="L30" s="243" t="s">
        <v>93</v>
      </c>
      <c r="M30" s="244"/>
      <c r="N30" s="243"/>
      <c r="O30" s="243"/>
      <c r="P30" s="696"/>
      <c r="Q30" s="245" t="s">
        <v>1244</v>
      </c>
      <c r="R30" s="697"/>
      <c r="S30" s="247" t="s">
        <v>150</v>
      </c>
      <c r="T30" s="64" t="s">
        <v>1791</v>
      </c>
    </row>
    <row r="31" spans="1:20" s="64" customFormat="1" ht="11.25" customHeight="1" x14ac:dyDescent="0.25">
      <c r="A31" s="624"/>
      <c r="B31" s="248"/>
      <c r="C31" s="249"/>
      <c r="D31" s="250"/>
      <c r="E31" s="391"/>
      <c r="F31" s="759"/>
      <c r="G31" s="759"/>
      <c r="H31" s="625"/>
      <c r="I31" s="253"/>
      <c r="J31" s="698"/>
      <c r="K31" s="254"/>
      <c r="L31" s="254"/>
      <c r="M31" s="255"/>
      <c r="N31" s="254"/>
      <c r="O31" s="254"/>
      <c r="P31" s="699"/>
      <c r="Q31" s="256"/>
      <c r="R31" s="700"/>
      <c r="S31" s="258"/>
    </row>
  </sheetData>
  <mergeCells count="1">
    <mergeCell ref="J6:P6"/>
  </mergeCells>
  <printOptions horizontalCentered="1"/>
  <pageMargins left="0.15748031496062992" right="0.15748031496062992" top="0.23622047244094491" bottom="0.17" header="0.15748031496062992" footer="0.3937007874015748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3"/>
  <sheetViews>
    <sheetView zoomScaleNormal="140" workbookViewId="0">
      <selection activeCell="K48" sqref="K48"/>
    </sheetView>
  </sheetViews>
  <sheetFormatPr defaultColWidth="9.109375" defaultRowHeight="13.2" x14ac:dyDescent="0.2"/>
  <cols>
    <col min="1" max="1" width="5.6640625" style="103" customWidth="1"/>
    <col min="2" max="2" width="5.6640625" style="103" hidden="1" customWidth="1"/>
    <col min="3" max="3" width="9.6640625" style="103" customWidth="1"/>
    <col min="4" max="4" width="20" style="103" customWidth="1"/>
    <col min="5" max="5" width="10.33203125" style="105" customWidth="1"/>
    <col min="6" max="6" width="12" style="192" customWidth="1"/>
    <col min="7" max="7" width="9.88671875" style="192" customWidth="1"/>
    <col min="8" max="8" width="11.6640625" style="193" hidden="1" customWidth="1"/>
    <col min="9" max="9" width="5.88671875" style="106" customWidth="1"/>
    <col min="10" max="10" width="8.109375" style="107" customWidth="1"/>
    <col min="11" max="11" width="4.44140625" style="107" customWidth="1"/>
    <col min="12" max="12" width="8.109375" style="107" customWidth="1"/>
    <col min="13" max="13" width="4.33203125" style="107" customWidth="1"/>
    <col min="14" max="14" width="5" style="106" customWidth="1"/>
    <col min="15" max="15" width="23.6640625" style="151" customWidth="1"/>
    <col min="16" max="16" width="5.5546875" style="272" hidden="1" customWidth="1"/>
    <col min="17" max="17" width="5.44140625" style="150" hidden="1" customWidth="1"/>
    <col min="18" max="19" width="2" style="150" hidden="1" customWidth="1"/>
    <col min="20" max="16384" width="9.109375" style="150"/>
  </cols>
  <sheetData>
    <row r="1" spans="1:19" s="110" customFormat="1" ht="15" customHeight="1" x14ac:dyDescent="0.25">
      <c r="A1" s="1" t="s">
        <v>0</v>
      </c>
      <c r="B1" s="1"/>
      <c r="D1" s="260"/>
      <c r="E1" s="113"/>
      <c r="F1" s="170"/>
      <c r="G1" s="170"/>
      <c r="H1" s="173"/>
      <c r="I1" s="261"/>
      <c r="J1" s="262"/>
      <c r="K1" s="262"/>
      <c r="L1" s="262"/>
      <c r="M1" s="262"/>
      <c r="N1" s="263"/>
      <c r="P1" s="264"/>
    </row>
    <row r="2" spans="1:19" s="110" customFormat="1" ht="7.5" customHeight="1" x14ac:dyDescent="0.25">
      <c r="A2" s="1"/>
      <c r="B2" s="178"/>
      <c r="D2" s="260"/>
      <c r="E2" s="113"/>
      <c r="F2" s="170"/>
      <c r="G2" s="170"/>
      <c r="H2" s="173"/>
      <c r="I2" s="261"/>
      <c r="J2" s="262"/>
      <c r="K2" s="262"/>
      <c r="L2" s="262"/>
      <c r="M2" s="262"/>
      <c r="N2" s="263"/>
      <c r="O2" s="261"/>
      <c r="P2" s="264"/>
    </row>
    <row r="3" spans="1:19" s="151" customFormat="1" ht="15" customHeight="1" x14ac:dyDescent="0.25">
      <c r="A3" s="12" t="s">
        <v>1</v>
      </c>
      <c r="B3" s="103"/>
      <c r="C3" s="103"/>
      <c r="D3" s="104"/>
      <c r="E3" s="111"/>
      <c r="F3" s="183"/>
      <c r="G3" s="183"/>
      <c r="H3" s="184"/>
      <c r="I3" s="265"/>
      <c r="J3" s="266"/>
      <c r="K3" s="266"/>
      <c r="L3" s="266"/>
      <c r="M3" s="266"/>
      <c r="N3" s="265"/>
      <c r="P3" s="267"/>
    </row>
    <row r="4" spans="1:19" s="103" customFormat="1" ht="6.75" customHeight="1" x14ac:dyDescent="0.25">
      <c r="C4" s="104"/>
      <c r="E4" s="105"/>
      <c r="F4" s="192"/>
      <c r="G4" s="192"/>
      <c r="H4" s="193"/>
      <c r="I4" s="106"/>
      <c r="J4" s="107"/>
      <c r="K4" s="107"/>
      <c r="L4" s="107"/>
      <c r="M4" s="107"/>
      <c r="N4" s="106"/>
      <c r="P4" s="267"/>
    </row>
    <row r="5" spans="1:19" s="109" customFormat="1" ht="15.6" x14ac:dyDescent="0.25">
      <c r="C5" s="110" t="s">
        <v>538</v>
      </c>
      <c r="D5" s="110"/>
      <c r="E5" s="111"/>
      <c r="F5" s="198"/>
      <c r="G5" s="199"/>
      <c r="H5" s="193"/>
      <c r="I5" s="106"/>
      <c r="J5" s="107"/>
      <c r="K5" s="107"/>
      <c r="L5" s="107"/>
      <c r="M5" s="107"/>
      <c r="N5" s="106"/>
      <c r="P5" s="267"/>
    </row>
    <row r="6" spans="1:19" s="117" customFormat="1" ht="14.25" customHeight="1" thickBot="1" x14ac:dyDescent="0.3">
      <c r="A6" s="109"/>
      <c r="B6" s="109"/>
      <c r="C6" s="112"/>
      <c r="D6" s="112"/>
      <c r="E6" s="113"/>
      <c r="F6" s="199"/>
      <c r="G6" s="199"/>
      <c r="H6" s="193"/>
      <c r="I6" s="114"/>
      <c r="J6" s="115"/>
      <c r="K6" s="115"/>
      <c r="L6" s="115"/>
      <c r="M6" s="115"/>
      <c r="N6" s="106"/>
      <c r="O6" s="109"/>
      <c r="P6" s="268"/>
    </row>
    <row r="7" spans="1:19" s="127" customFormat="1" ht="15" customHeight="1" thickBot="1" x14ac:dyDescent="0.3">
      <c r="A7" s="118" t="s">
        <v>61</v>
      </c>
      <c r="B7" s="80" t="s">
        <v>3</v>
      </c>
      <c r="C7" s="119" t="s">
        <v>4</v>
      </c>
      <c r="D7" s="120" t="s">
        <v>5</v>
      </c>
      <c r="E7" s="121" t="s">
        <v>6</v>
      </c>
      <c r="F7" s="36" t="s">
        <v>7</v>
      </c>
      <c r="G7" s="36" t="s">
        <v>8</v>
      </c>
      <c r="H7" s="204" t="s">
        <v>9</v>
      </c>
      <c r="I7" s="122" t="s">
        <v>10</v>
      </c>
      <c r="J7" s="123" t="s">
        <v>142</v>
      </c>
      <c r="K7" s="123" t="s">
        <v>143</v>
      </c>
      <c r="L7" s="123" t="s">
        <v>144</v>
      </c>
      <c r="M7" s="123" t="s">
        <v>143</v>
      </c>
      <c r="N7" s="226" t="s">
        <v>12</v>
      </c>
      <c r="O7" s="125" t="s">
        <v>13</v>
      </c>
      <c r="P7" s="269"/>
    </row>
    <row r="8" spans="1:19" ht="15.75" customHeight="1" x14ac:dyDescent="0.2">
      <c r="A8" s="139">
        <v>1</v>
      </c>
      <c r="B8" s="140"/>
      <c r="C8" s="213" t="s">
        <v>163</v>
      </c>
      <c r="D8" s="214" t="s">
        <v>675</v>
      </c>
      <c r="E8" s="215" t="s">
        <v>676</v>
      </c>
      <c r="F8" s="216" t="s">
        <v>283</v>
      </c>
      <c r="G8" s="216" t="s">
        <v>265</v>
      </c>
      <c r="H8" s="217"/>
      <c r="I8" s="270">
        <v>22</v>
      </c>
      <c r="J8" s="396">
        <v>11.16</v>
      </c>
      <c r="K8" s="148">
        <v>0</v>
      </c>
      <c r="L8" s="147">
        <v>11.07</v>
      </c>
      <c r="M8" s="148">
        <v>-0.8</v>
      </c>
      <c r="N8" s="271" t="str">
        <f t="shared" ref="N8:N13" si="0">IF(ISBLANK(J8),"",IF(J8&lt;=10.9,"KSM",IF(J8&lt;=11.35,"I A",IF(J8&lt;=12,"II A",IF(J8&lt;=13,"III A",IF(J8&lt;=14,"I JA",IF(J8&lt;=14.8,"II JA",IF(J8&lt;=15.5,"III JA"))))))))</f>
        <v>I A</v>
      </c>
      <c r="O8" s="222" t="s">
        <v>677</v>
      </c>
      <c r="P8" s="272" t="s">
        <v>678</v>
      </c>
      <c r="Q8" s="150" t="s">
        <v>679</v>
      </c>
      <c r="R8" s="150">
        <v>6</v>
      </c>
      <c r="S8" s="150">
        <v>3</v>
      </c>
    </row>
    <row r="9" spans="1:19" ht="15.75" customHeight="1" x14ac:dyDescent="0.2">
      <c r="A9" s="139">
        <v>2</v>
      </c>
      <c r="B9" s="140"/>
      <c r="C9" s="213" t="s">
        <v>651</v>
      </c>
      <c r="D9" s="214" t="s">
        <v>604</v>
      </c>
      <c r="E9" s="215" t="s">
        <v>605</v>
      </c>
      <c r="F9" s="216" t="s">
        <v>606</v>
      </c>
      <c r="G9" s="216" t="s">
        <v>607</v>
      </c>
      <c r="H9" s="217"/>
      <c r="I9" s="270">
        <v>18</v>
      </c>
      <c r="J9" s="396">
        <v>11.43</v>
      </c>
      <c r="K9" s="148">
        <v>1.1000000000000001</v>
      </c>
      <c r="L9" s="147">
        <v>11.31</v>
      </c>
      <c r="M9" s="148">
        <v>-0.8</v>
      </c>
      <c r="N9" s="271" t="s">
        <v>1117</v>
      </c>
      <c r="O9" s="222" t="s">
        <v>608</v>
      </c>
      <c r="P9" s="272" t="s">
        <v>652</v>
      </c>
      <c r="Q9" s="150" t="s">
        <v>653</v>
      </c>
      <c r="R9" s="150">
        <v>5</v>
      </c>
      <c r="S9" s="150">
        <v>3</v>
      </c>
    </row>
    <row r="10" spans="1:19" ht="15.75" customHeight="1" x14ac:dyDescent="0.2">
      <c r="A10" s="139">
        <v>3</v>
      </c>
      <c r="B10" s="140"/>
      <c r="C10" s="213" t="s">
        <v>592</v>
      </c>
      <c r="D10" s="214" t="s">
        <v>593</v>
      </c>
      <c r="E10" s="215" t="s">
        <v>594</v>
      </c>
      <c r="F10" s="216" t="s">
        <v>38</v>
      </c>
      <c r="G10" s="216" t="s">
        <v>39</v>
      </c>
      <c r="H10" s="217" t="s">
        <v>595</v>
      </c>
      <c r="I10" s="270">
        <v>15</v>
      </c>
      <c r="J10" s="396">
        <v>11.47</v>
      </c>
      <c r="K10" s="148">
        <v>1.2</v>
      </c>
      <c r="L10" s="147">
        <v>11.34</v>
      </c>
      <c r="M10" s="148">
        <v>-0.8</v>
      </c>
      <c r="N10" s="271" t="s">
        <v>1117</v>
      </c>
      <c r="O10" s="222" t="s">
        <v>444</v>
      </c>
      <c r="P10" s="272" t="s">
        <v>596</v>
      </c>
      <c r="Q10" s="150" t="s">
        <v>597</v>
      </c>
      <c r="R10" s="150">
        <v>3</v>
      </c>
      <c r="S10" s="150">
        <v>3</v>
      </c>
    </row>
    <row r="11" spans="1:19" ht="15.75" customHeight="1" x14ac:dyDescent="0.2">
      <c r="A11" s="139">
        <v>4</v>
      </c>
      <c r="B11" s="140"/>
      <c r="C11" s="213" t="s">
        <v>622</v>
      </c>
      <c r="D11" s="214" t="s">
        <v>623</v>
      </c>
      <c r="E11" s="215" t="s">
        <v>624</v>
      </c>
      <c r="F11" s="216" t="s">
        <v>625</v>
      </c>
      <c r="G11" s="216" t="s">
        <v>626</v>
      </c>
      <c r="H11" s="217"/>
      <c r="I11" s="270" t="s">
        <v>19</v>
      </c>
      <c r="J11" s="147">
        <v>11.53</v>
      </c>
      <c r="K11" s="148">
        <v>1.3</v>
      </c>
      <c r="L11" s="396">
        <v>11.53</v>
      </c>
      <c r="M11" s="148">
        <v>-0.8</v>
      </c>
      <c r="N11" s="271" t="str">
        <f t="shared" si="0"/>
        <v>II A</v>
      </c>
      <c r="O11" s="222" t="s">
        <v>627</v>
      </c>
      <c r="P11" s="272" t="s">
        <v>628</v>
      </c>
      <c r="Q11" s="150" t="s">
        <v>411</v>
      </c>
      <c r="R11" s="150">
        <v>4</v>
      </c>
      <c r="S11" s="150">
        <v>3</v>
      </c>
    </row>
    <row r="12" spans="1:19" ht="15.75" customHeight="1" x14ac:dyDescent="0.2">
      <c r="A12" s="139">
        <v>5</v>
      </c>
      <c r="B12" s="140"/>
      <c r="C12" s="213" t="s">
        <v>152</v>
      </c>
      <c r="D12" s="214" t="s">
        <v>654</v>
      </c>
      <c r="E12" s="215" t="s">
        <v>655</v>
      </c>
      <c r="F12" s="216" t="s">
        <v>45</v>
      </c>
      <c r="G12" s="216" t="s">
        <v>46</v>
      </c>
      <c r="H12" s="217"/>
      <c r="I12" s="270">
        <v>13</v>
      </c>
      <c r="J12" s="396">
        <v>11.6</v>
      </c>
      <c r="K12" s="148">
        <v>1.1000000000000001</v>
      </c>
      <c r="L12" s="147">
        <v>11.54</v>
      </c>
      <c r="M12" s="148">
        <v>-0.8</v>
      </c>
      <c r="N12" s="271" t="str">
        <f t="shared" si="0"/>
        <v>II A</v>
      </c>
      <c r="O12" s="222" t="s">
        <v>303</v>
      </c>
      <c r="P12" s="272" t="s">
        <v>656</v>
      </c>
      <c r="Q12" s="150" t="s">
        <v>610</v>
      </c>
      <c r="R12" s="150">
        <v>5</v>
      </c>
      <c r="S12" s="150">
        <v>4</v>
      </c>
    </row>
    <row r="13" spans="1:19" ht="15.75" customHeight="1" thickBot="1" x14ac:dyDescent="0.25">
      <c r="A13" s="139">
        <v>6</v>
      </c>
      <c r="B13" s="140"/>
      <c r="C13" s="213" t="s">
        <v>549</v>
      </c>
      <c r="D13" s="214" t="s">
        <v>550</v>
      </c>
      <c r="E13" s="215" t="s">
        <v>484</v>
      </c>
      <c r="F13" s="216" t="s">
        <v>379</v>
      </c>
      <c r="G13" s="216" t="s">
        <v>380</v>
      </c>
      <c r="H13" s="217" t="s">
        <v>415</v>
      </c>
      <c r="I13" s="270">
        <v>12</v>
      </c>
      <c r="J13" s="396">
        <v>11.6</v>
      </c>
      <c r="K13" s="148">
        <v>0</v>
      </c>
      <c r="L13" s="147">
        <v>11.56</v>
      </c>
      <c r="M13" s="148">
        <v>-0.8</v>
      </c>
      <c r="N13" s="271" t="str">
        <f t="shared" si="0"/>
        <v>II A</v>
      </c>
      <c r="O13" s="222" t="s">
        <v>416</v>
      </c>
      <c r="P13" s="272" t="s">
        <v>551</v>
      </c>
      <c r="Q13" s="150" t="s">
        <v>552</v>
      </c>
      <c r="R13" s="150">
        <v>1</v>
      </c>
      <c r="S13" s="150">
        <v>3</v>
      </c>
    </row>
    <row r="14" spans="1:19" s="127" customFormat="1" ht="15" customHeight="1" thickBot="1" x14ac:dyDescent="0.3">
      <c r="A14" s="118" t="s">
        <v>61</v>
      </c>
      <c r="B14" s="80" t="s">
        <v>3</v>
      </c>
      <c r="C14" s="119" t="s">
        <v>4</v>
      </c>
      <c r="D14" s="120" t="s">
        <v>5</v>
      </c>
      <c r="E14" s="121" t="s">
        <v>6</v>
      </c>
      <c r="F14" s="36" t="s">
        <v>7</v>
      </c>
      <c r="G14" s="36" t="s">
        <v>8</v>
      </c>
      <c r="H14" s="204" t="s">
        <v>9</v>
      </c>
      <c r="I14" s="122" t="s">
        <v>10</v>
      </c>
      <c r="J14" s="123" t="s">
        <v>142</v>
      </c>
      <c r="K14" s="123" t="s">
        <v>143</v>
      </c>
      <c r="L14" s="123" t="s">
        <v>144</v>
      </c>
      <c r="M14" s="123" t="s">
        <v>143</v>
      </c>
      <c r="N14" s="226" t="s">
        <v>12</v>
      </c>
      <c r="O14" s="125" t="s">
        <v>13</v>
      </c>
      <c r="P14" s="269"/>
    </row>
    <row r="15" spans="1:19" ht="15.75" customHeight="1" x14ac:dyDescent="0.2">
      <c r="A15" s="139">
        <v>7</v>
      </c>
      <c r="B15" s="140"/>
      <c r="C15" s="213" t="s">
        <v>629</v>
      </c>
      <c r="D15" s="214" t="s">
        <v>561</v>
      </c>
      <c r="E15" s="215" t="s">
        <v>427</v>
      </c>
      <c r="F15" s="216" t="s">
        <v>166</v>
      </c>
      <c r="G15" s="216" t="s">
        <v>167</v>
      </c>
      <c r="H15" s="217"/>
      <c r="I15" s="270">
        <v>11</v>
      </c>
      <c r="J15" s="147">
        <v>11.61</v>
      </c>
      <c r="K15" s="148">
        <v>1.3</v>
      </c>
      <c r="L15" s="147"/>
      <c r="M15" s="148"/>
      <c r="N15" s="271" t="str">
        <f t="shared" ref="N15:N41" si="1">IF(ISBLANK(J15),"",IF(J15&lt;=10.9,"KSM",IF(J15&lt;=11.35,"I A",IF(J15&lt;=12,"II A",IF(J15&lt;=13,"III A",IF(J15&lt;=14,"I JA",IF(J15&lt;=14.8,"II JA",IF(J15&lt;=15.5,"III JA"))))))))</f>
        <v>II A</v>
      </c>
      <c r="O15" s="222" t="s">
        <v>630</v>
      </c>
      <c r="P15" s="272" t="s">
        <v>631</v>
      </c>
      <c r="Q15" s="150" t="s">
        <v>632</v>
      </c>
      <c r="R15" s="150">
        <v>4</v>
      </c>
      <c r="S15" s="150">
        <v>4</v>
      </c>
    </row>
    <row r="16" spans="1:19" ht="15.75" customHeight="1" x14ac:dyDescent="0.2">
      <c r="A16" s="139">
        <v>8</v>
      </c>
      <c r="B16" s="140"/>
      <c r="C16" s="213" t="s">
        <v>48</v>
      </c>
      <c r="D16" s="214" t="s">
        <v>576</v>
      </c>
      <c r="E16" s="215" t="s">
        <v>378</v>
      </c>
      <c r="F16" s="216" t="s">
        <v>297</v>
      </c>
      <c r="G16" s="216" t="s">
        <v>298</v>
      </c>
      <c r="H16" s="217"/>
      <c r="I16" s="270">
        <v>10</v>
      </c>
      <c r="J16" s="147">
        <v>11.79</v>
      </c>
      <c r="K16" s="148">
        <v>0</v>
      </c>
      <c r="L16" s="147"/>
      <c r="M16" s="148"/>
      <c r="N16" s="271" t="str">
        <f t="shared" si="1"/>
        <v>II A</v>
      </c>
      <c r="O16" s="222" t="s">
        <v>299</v>
      </c>
      <c r="P16" s="272" t="s">
        <v>107</v>
      </c>
      <c r="Q16" s="150" t="s">
        <v>577</v>
      </c>
      <c r="R16" s="150">
        <v>2</v>
      </c>
      <c r="S16" s="150">
        <v>3</v>
      </c>
    </row>
    <row r="17" spans="1:19" ht="15.75" customHeight="1" x14ac:dyDescent="0.2">
      <c r="A17" s="139">
        <v>9</v>
      </c>
      <c r="B17" s="140"/>
      <c r="C17" s="213" t="s">
        <v>549</v>
      </c>
      <c r="D17" s="214" t="s">
        <v>680</v>
      </c>
      <c r="E17" s="215" t="s">
        <v>681</v>
      </c>
      <c r="F17" s="216" t="s">
        <v>38</v>
      </c>
      <c r="G17" s="216" t="s">
        <v>39</v>
      </c>
      <c r="H17" s="217" t="s">
        <v>209</v>
      </c>
      <c r="I17" s="270">
        <v>9</v>
      </c>
      <c r="J17" s="147">
        <v>11.82</v>
      </c>
      <c r="K17" s="148">
        <v>0</v>
      </c>
      <c r="L17" s="147"/>
      <c r="M17" s="148"/>
      <c r="N17" s="271" t="str">
        <f t="shared" si="1"/>
        <v>II A</v>
      </c>
      <c r="O17" s="222" t="s">
        <v>682</v>
      </c>
      <c r="P17" s="272" t="s">
        <v>683</v>
      </c>
      <c r="Q17" s="150" t="s">
        <v>684</v>
      </c>
      <c r="R17" s="150">
        <v>6</v>
      </c>
      <c r="S17" s="150">
        <v>4</v>
      </c>
    </row>
    <row r="18" spans="1:19" ht="15.75" customHeight="1" x14ac:dyDescent="0.2">
      <c r="A18" s="139">
        <v>10</v>
      </c>
      <c r="B18" s="140"/>
      <c r="C18" s="213" t="s">
        <v>603</v>
      </c>
      <c r="D18" s="214" t="s">
        <v>604</v>
      </c>
      <c r="E18" s="215" t="s">
        <v>605</v>
      </c>
      <c r="F18" s="216" t="s">
        <v>606</v>
      </c>
      <c r="G18" s="216" t="s">
        <v>607</v>
      </c>
      <c r="H18" s="217"/>
      <c r="I18" s="270">
        <v>8</v>
      </c>
      <c r="J18" s="147">
        <v>11.86</v>
      </c>
      <c r="K18" s="148">
        <v>1.2</v>
      </c>
      <c r="L18" s="147"/>
      <c r="M18" s="148"/>
      <c r="N18" s="271" t="str">
        <f t="shared" si="1"/>
        <v>II A</v>
      </c>
      <c r="O18" s="222" t="s">
        <v>608</v>
      </c>
      <c r="P18" s="272" t="s">
        <v>609</v>
      </c>
      <c r="Q18" s="150" t="s">
        <v>610</v>
      </c>
      <c r="R18" s="150">
        <v>2</v>
      </c>
      <c r="S18" s="150">
        <v>5</v>
      </c>
    </row>
    <row r="19" spans="1:19" ht="15.75" customHeight="1" x14ac:dyDescent="0.2">
      <c r="A19" s="139">
        <v>11</v>
      </c>
      <c r="B19" s="140"/>
      <c r="C19" s="213" t="s">
        <v>669</v>
      </c>
      <c r="D19" s="214" t="s">
        <v>670</v>
      </c>
      <c r="E19" s="215" t="s">
        <v>671</v>
      </c>
      <c r="F19" s="216" t="s">
        <v>111</v>
      </c>
      <c r="G19" s="216" t="s">
        <v>112</v>
      </c>
      <c r="H19" s="217"/>
      <c r="I19" s="270">
        <v>7</v>
      </c>
      <c r="J19" s="147">
        <v>11.89</v>
      </c>
      <c r="K19" s="148">
        <v>0</v>
      </c>
      <c r="L19" s="147"/>
      <c r="M19" s="148"/>
      <c r="N19" s="271" t="str">
        <f t="shared" si="1"/>
        <v>II A</v>
      </c>
      <c r="O19" s="222" t="s">
        <v>672</v>
      </c>
      <c r="P19" s="272" t="s">
        <v>673</v>
      </c>
      <c r="Q19" s="150" t="s">
        <v>674</v>
      </c>
      <c r="R19" s="150">
        <v>6</v>
      </c>
      <c r="S19" s="150">
        <v>2</v>
      </c>
    </row>
    <row r="20" spans="1:19" ht="15.75" customHeight="1" x14ac:dyDescent="0.2">
      <c r="A20" s="139">
        <v>12</v>
      </c>
      <c r="B20" s="140"/>
      <c r="C20" s="213" t="s">
        <v>618</v>
      </c>
      <c r="D20" s="214" t="s">
        <v>619</v>
      </c>
      <c r="E20" s="215" t="s">
        <v>620</v>
      </c>
      <c r="F20" s="216" t="s">
        <v>24</v>
      </c>
      <c r="G20" s="216" t="s">
        <v>25</v>
      </c>
      <c r="H20" s="217" t="s">
        <v>26</v>
      </c>
      <c r="I20" s="270">
        <v>6</v>
      </c>
      <c r="J20" s="147">
        <v>11.92</v>
      </c>
      <c r="K20" s="148">
        <v>1.3</v>
      </c>
      <c r="L20" s="147"/>
      <c r="M20" s="148"/>
      <c r="N20" s="271" t="str">
        <f t="shared" si="1"/>
        <v>II A</v>
      </c>
      <c r="O20" s="222" t="s">
        <v>272</v>
      </c>
      <c r="P20" s="272" t="s">
        <v>621</v>
      </c>
      <c r="Q20" s="150" t="s">
        <v>411</v>
      </c>
      <c r="R20" s="150">
        <v>5</v>
      </c>
      <c r="S20" s="150">
        <v>2</v>
      </c>
    </row>
    <row r="21" spans="1:19" ht="15.75" customHeight="1" x14ac:dyDescent="0.2">
      <c r="A21" s="139">
        <v>13</v>
      </c>
      <c r="B21" s="140"/>
      <c r="C21" s="213" t="s">
        <v>585</v>
      </c>
      <c r="D21" s="214" t="s">
        <v>657</v>
      </c>
      <c r="E21" s="215" t="s">
        <v>658</v>
      </c>
      <c r="F21" s="216" t="s">
        <v>264</v>
      </c>
      <c r="G21" s="216" t="s">
        <v>265</v>
      </c>
      <c r="H21" s="217"/>
      <c r="I21" s="270">
        <v>5</v>
      </c>
      <c r="J21" s="147">
        <v>11.98</v>
      </c>
      <c r="K21" s="148">
        <v>1.1000000000000001</v>
      </c>
      <c r="L21" s="147"/>
      <c r="M21" s="148"/>
      <c r="N21" s="271" t="str">
        <f t="shared" si="1"/>
        <v>II A</v>
      </c>
      <c r="O21" s="222" t="s">
        <v>404</v>
      </c>
      <c r="P21" s="272" t="s">
        <v>659</v>
      </c>
      <c r="Q21" s="150" t="s">
        <v>660</v>
      </c>
      <c r="R21" s="150">
        <v>5</v>
      </c>
      <c r="S21" s="150">
        <v>5</v>
      </c>
    </row>
    <row r="22" spans="1:19" ht="15.75" customHeight="1" x14ac:dyDescent="0.2">
      <c r="A22" s="139">
        <v>14</v>
      </c>
      <c r="B22" s="140"/>
      <c r="C22" s="213" t="s">
        <v>163</v>
      </c>
      <c r="D22" s="214" t="s">
        <v>589</v>
      </c>
      <c r="E22" s="215" t="s">
        <v>590</v>
      </c>
      <c r="F22" s="216" t="s">
        <v>289</v>
      </c>
      <c r="G22" s="216" t="s">
        <v>112</v>
      </c>
      <c r="H22" s="217"/>
      <c r="I22" s="270">
        <v>4</v>
      </c>
      <c r="J22" s="147">
        <v>12</v>
      </c>
      <c r="K22" s="148">
        <v>1.2</v>
      </c>
      <c r="L22" s="147"/>
      <c r="M22" s="148"/>
      <c r="N22" s="271" t="str">
        <f t="shared" si="1"/>
        <v>II A</v>
      </c>
      <c r="O22" s="222" t="s">
        <v>559</v>
      </c>
      <c r="P22" s="272" t="s">
        <v>591</v>
      </c>
      <c r="Q22" s="150" t="s">
        <v>446</v>
      </c>
      <c r="R22" s="150">
        <v>3</v>
      </c>
      <c r="S22" s="150">
        <v>2</v>
      </c>
    </row>
    <row r="23" spans="1:19" ht="15.75" customHeight="1" x14ac:dyDescent="0.2">
      <c r="A23" s="139">
        <v>15</v>
      </c>
      <c r="B23" s="140"/>
      <c r="C23" s="213" t="s">
        <v>553</v>
      </c>
      <c r="D23" s="214" t="s">
        <v>554</v>
      </c>
      <c r="E23" s="215" t="s">
        <v>180</v>
      </c>
      <c r="F23" s="216" t="s">
        <v>24</v>
      </c>
      <c r="G23" s="216" t="s">
        <v>25</v>
      </c>
      <c r="H23" s="217" t="s">
        <v>26</v>
      </c>
      <c r="I23" s="270">
        <v>3</v>
      </c>
      <c r="J23" s="147">
        <v>12.07</v>
      </c>
      <c r="K23" s="148">
        <v>0</v>
      </c>
      <c r="L23" s="147"/>
      <c r="M23" s="148"/>
      <c r="N23" s="271" t="str">
        <f t="shared" si="1"/>
        <v>III A</v>
      </c>
      <c r="O23" s="222" t="s">
        <v>313</v>
      </c>
      <c r="P23" s="272" t="s">
        <v>555</v>
      </c>
      <c r="Q23" s="150" t="s">
        <v>556</v>
      </c>
      <c r="R23" s="150">
        <v>1</v>
      </c>
      <c r="S23" s="150">
        <v>4</v>
      </c>
    </row>
    <row r="24" spans="1:19" ht="15.75" customHeight="1" x14ac:dyDescent="0.2">
      <c r="A24" s="139">
        <v>16</v>
      </c>
      <c r="B24" s="140"/>
      <c r="C24" s="213" t="s">
        <v>545</v>
      </c>
      <c r="D24" s="214" t="s">
        <v>546</v>
      </c>
      <c r="E24" s="215" t="s">
        <v>260</v>
      </c>
      <c r="F24" s="216" t="s">
        <v>166</v>
      </c>
      <c r="G24" s="216" t="s">
        <v>167</v>
      </c>
      <c r="H24" s="217" t="s">
        <v>168</v>
      </c>
      <c r="I24" s="270">
        <v>2</v>
      </c>
      <c r="J24" s="147">
        <v>12.12</v>
      </c>
      <c r="K24" s="148">
        <v>0</v>
      </c>
      <c r="L24" s="147"/>
      <c r="M24" s="148"/>
      <c r="N24" s="271" t="str">
        <f t="shared" si="1"/>
        <v>III A</v>
      </c>
      <c r="O24" s="222" t="s">
        <v>170</v>
      </c>
      <c r="P24" s="272" t="s">
        <v>547</v>
      </c>
      <c r="Q24" s="150" t="s">
        <v>548</v>
      </c>
      <c r="R24" s="150">
        <v>2</v>
      </c>
      <c r="S24" s="150">
        <v>2</v>
      </c>
    </row>
    <row r="25" spans="1:19" ht="15.75" customHeight="1" x14ac:dyDescent="0.2">
      <c r="A25" s="139">
        <v>16</v>
      </c>
      <c r="B25" s="140"/>
      <c r="C25" s="213" t="s">
        <v>59</v>
      </c>
      <c r="D25" s="214" t="s">
        <v>633</v>
      </c>
      <c r="E25" s="215" t="s">
        <v>634</v>
      </c>
      <c r="F25" s="216" t="s">
        <v>45</v>
      </c>
      <c r="G25" s="216" t="s">
        <v>46</v>
      </c>
      <c r="H25" s="217"/>
      <c r="I25" s="270">
        <v>1</v>
      </c>
      <c r="J25" s="147">
        <v>12.12</v>
      </c>
      <c r="K25" s="148">
        <v>1.3</v>
      </c>
      <c r="L25" s="147"/>
      <c r="M25" s="148"/>
      <c r="N25" s="271" t="str">
        <f t="shared" si="1"/>
        <v>III A</v>
      </c>
      <c r="O25" s="222" t="s">
        <v>303</v>
      </c>
      <c r="P25" s="272" t="s">
        <v>635</v>
      </c>
      <c r="Q25" s="150" t="s">
        <v>636</v>
      </c>
      <c r="R25" s="150">
        <v>4</v>
      </c>
      <c r="S25" s="150">
        <v>5</v>
      </c>
    </row>
    <row r="26" spans="1:19" ht="15.75" customHeight="1" x14ac:dyDescent="0.2">
      <c r="A26" s="139">
        <v>18</v>
      </c>
      <c r="B26" s="140"/>
      <c r="C26" s="213" t="s">
        <v>651</v>
      </c>
      <c r="D26" s="214" t="s">
        <v>685</v>
      </c>
      <c r="E26" s="215" t="s">
        <v>236</v>
      </c>
      <c r="F26" s="216" t="s">
        <v>606</v>
      </c>
      <c r="G26" s="216" t="s">
        <v>607</v>
      </c>
      <c r="H26" s="217"/>
      <c r="I26" s="270"/>
      <c r="J26" s="147">
        <v>12.16</v>
      </c>
      <c r="K26" s="148">
        <v>0</v>
      </c>
      <c r="L26" s="147"/>
      <c r="M26" s="148"/>
      <c r="N26" s="271" t="str">
        <f t="shared" si="1"/>
        <v>III A</v>
      </c>
      <c r="O26" s="222" t="s">
        <v>686</v>
      </c>
      <c r="P26" s="272" t="s">
        <v>659</v>
      </c>
      <c r="Q26" s="150" t="s">
        <v>687</v>
      </c>
      <c r="R26" s="150">
        <v>6</v>
      </c>
      <c r="S26" s="150">
        <v>5</v>
      </c>
    </row>
    <row r="27" spans="1:19" ht="15.75" customHeight="1" x14ac:dyDescent="0.2">
      <c r="A27" s="139">
        <v>19</v>
      </c>
      <c r="B27" s="140"/>
      <c r="C27" s="213" t="s">
        <v>561</v>
      </c>
      <c r="D27" s="214" t="s">
        <v>688</v>
      </c>
      <c r="E27" s="215" t="s">
        <v>689</v>
      </c>
      <c r="F27" s="216" t="s">
        <v>690</v>
      </c>
      <c r="G27" s="216" t="s">
        <v>394</v>
      </c>
      <c r="H27" s="217" t="s">
        <v>395</v>
      </c>
      <c r="I27" s="270" t="s">
        <v>19</v>
      </c>
      <c r="J27" s="147">
        <v>12.31</v>
      </c>
      <c r="K27" s="148">
        <v>0</v>
      </c>
      <c r="L27" s="147"/>
      <c r="M27" s="148"/>
      <c r="N27" s="271" t="str">
        <f t="shared" si="1"/>
        <v>III A</v>
      </c>
      <c r="O27" s="222" t="s">
        <v>396</v>
      </c>
      <c r="P27" s="272" t="s">
        <v>691</v>
      </c>
      <c r="Q27" s="150" t="s">
        <v>692</v>
      </c>
      <c r="R27" s="150">
        <v>6</v>
      </c>
      <c r="S27" s="150">
        <v>6</v>
      </c>
    </row>
    <row r="28" spans="1:19" ht="15.75" customHeight="1" x14ac:dyDescent="0.2">
      <c r="A28" s="139">
        <v>20</v>
      </c>
      <c r="B28" s="140"/>
      <c r="C28" s="213" t="s">
        <v>54</v>
      </c>
      <c r="D28" s="214" t="s">
        <v>643</v>
      </c>
      <c r="E28" s="215" t="s">
        <v>644</v>
      </c>
      <c r="F28" s="216" t="s">
        <v>137</v>
      </c>
      <c r="G28" s="216" t="s">
        <v>25</v>
      </c>
      <c r="H28" s="217" t="s">
        <v>26</v>
      </c>
      <c r="I28" s="270" t="s">
        <v>19</v>
      </c>
      <c r="J28" s="147">
        <v>12.32</v>
      </c>
      <c r="K28" s="148">
        <v>1.1000000000000001</v>
      </c>
      <c r="L28" s="147"/>
      <c r="M28" s="148"/>
      <c r="N28" s="271" t="str">
        <f t="shared" si="1"/>
        <v>III A</v>
      </c>
      <c r="O28" s="222" t="s">
        <v>272</v>
      </c>
      <c r="P28" s="272" t="s">
        <v>107</v>
      </c>
      <c r="Q28" s="150" t="s">
        <v>645</v>
      </c>
      <c r="R28" s="150">
        <v>5</v>
      </c>
      <c r="S28" s="150">
        <v>1</v>
      </c>
    </row>
    <row r="29" spans="1:19" ht="15.75" customHeight="1" x14ac:dyDescent="0.2">
      <c r="A29" s="139">
        <v>21</v>
      </c>
      <c r="B29" s="140"/>
      <c r="C29" s="213" t="s">
        <v>59</v>
      </c>
      <c r="D29" s="214" t="s">
        <v>557</v>
      </c>
      <c r="E29" s="215" t="s">
        <v>558</v>
      </c>
      <c r="F29" s="216" t="s">
        <v>289</v>
      </c>
      <c r="G29" s="216" t="s">
        <v>112</v>
      </c>
      <c r="H29" s="217"/>
      <c r="I29" s="270"/>
      <c r="J29" s="147">
        <v>12.36</v>
      </c>
      <c r="K29" s="148">
        <v>0</v>
      </c>
      <c r="L29" s="147"/>
      <c r="M29" s="148"/>
      <c r="N29" s="271" t="str">
        <f t="shared" si="1"/>
        <v>III A</v>
      </c>
      <c r="O29" s="222" t="s">
        <v>559</v>
      </c>
      <c r="P29" s="272" t="s">
        <v>410</v>
      </c>
      <c r="Q29" s="150" t="s">
        <v>560</v>
      </c>
      <c r="R29" s="150">
        <v>1</v>
      </c>
      <c r="S29" s="150">
        <v>5</v>
      </c>
    </row>
    <row r="30" spans="1:19" ht="15.75" customHeight="1" x14ac:dyDescent="0.2">
      <c r="A30" s="139">
        <v>22</v>
      </c>
      <c r="B30" s="140"/>
      <c r="C30" s="213" t="s">
        <v>579</v>
      </c>
      <c r="D30" s="214" t="s">
        <v>580</v>
      </c>
      <c r="E30" s="215" t="s">
        <v>581</v>
      </c>
      <c r="F30" s="216" t="s">
        <v>289</v>
      </c>
      <c r="G30" s="216" t="s">
        <v>112</v>
      </c>
      <c r="H30" s="217"/>
      <c r="I30" s="270"/>
      <c r="J30" s="147">
        <v>12.41</v>
      </c>
      <c r="K30" s="148">
        <v>0</v>
      </c>
      <c r="L30" s="147"/>
      <c r="M30" s="148"/>
      <c r="N30" s="271" t="str">
        <f t="shared" si="1"/>
        <v>III A</v>
      </c>
      <c r="O30" s="222" t="s">
        <v>186</v>
      </c>
      <c r="P30" s="272" t="s">
        <v>582</v>
      </c>
      <c r="Q30" s="150" t="s">
        <v>107</v>
      </c>
      <c r="R30" s="150">
        <v>3</v>
      </c>
      <c r="S30" s="150">
        <v>5</v>
      </c>
    </row>
    <row r="31" spans="1:19" ht="15.75" customHeight="1" x14ac:dyDescent="0.2">
      <c r="A31" s="139">
        <v>23</v>
      </c>
      <c r="B31" s="140"/>
      <c r="C31" s="213" t="s">
        <v>598</v>
      </c>
      <c r="D31" s="214" t="s">
        <v>646</v>
      </c>
      <c r="E31" s="215" t="s">
        <v>647</v>
      </c>
      <c r="F31" s="216" t="s">
        <v>648</v>
      </c>
      <c r="G31" s="216" t="s">
        <v>649</v>
      </c>
      <c r="H31" s="217"/>
      <c r="I31" s="270"/>
      <c r="J31" s="147">
        <v>12.53</v>
      </c>
      <c r="K31" s="148">
        <v>1.1000000000000001</v>
      </c>
      <c r="L31" s="147"/>
      <c r="M31" s="148"/>
      <c r="N31" s="271" t="str">
        <f t="shared" si="1"/>
        <v>III A</v>
      </c>
      <c r="O31" s="222" t="s">
        <v>495</v>
      </c>
      <c r="P31" s="272" t="s">
        <v>650</v>
      </c>
      <c r="Q31" s="150" t="s">
        <v>636</v>
      </c>
      <c r="R31" s="150">
        <v>4</v>
      </c>
      <c r="S31" s="150">
        <v>2</v>
      </c>
    </row>
    <row r="32" spans="1:19" ht="15.75" customHeight="1" x14ac:dyDescent="0.2">
      <c r="A32" s="139">
        <v>24</v>
      </c>
      <c r="B32" s="140"/>
      <c r="C32" s="213" t="s">
        <v>572</v>
      </c>
      <c r="D32" s="214" t="s">
        <v>573</v>
      </c>
      <c r="E32" s="215" t="s">
        <v>574</v>
      </c>
      <c r="F32" s="216" t="s">
        <v>137</v>
      </c>
      <c r="G32" s="216" t="s">
        <v>25</v>
      </c>
      <c r="H32" s="217" t="s">
        <v>26</v>
      </c>
      <c r="I32" s="270" t="s">
        <v>19</v>
      </c>
      <c r="J32" s="147">
        <v>12.55</v>
      </c>
      <c r="K32" s="148">
        <v>0</v>
      </c>
      <c r="L32" s="147"/>
      <c r="M32" s="148"/>
      <c r="N32" s="271" t="str">
        <f t="shared" si="1"/>
        <v>III A</v>
      </c>
      <c r="O32" s="222" t="s">
        <v>272</v>
      </c>
      <c r="P32" s="272" t="s">
        <v>547</v>
      </c>
      <c r="Q32" s="150" t="s">
        <v>575</v>
      </c>
      <c r="R32" s="150">
        <v>1</v>
      </c>
      <c r="S32" s="150">
        <v>2</v>
      </c>
    </row>
    <row r="33" spans="1:19" ht="15.75" customHeight="1" x14ac:dyDescent="0.2">
      <c r="A33" s="139">
        <v>25</v>
      </c>
      <c r="B33" s="140"/>
      <c r="C33" s="213" t="s">
        <v>561</v>
      </c>
      <c r="D33" s="214" t="s">
        <v>562</v>
      </c>
      <c r="E33" s="215" t="s">
        <v>563</v>
      </c>
      <c r="F33" s="216" t="s">
        <v>148</v>
      </c>
      <c r="G33" s="216" t="s">
        <v>149</v>
      </c>
      <c r="H33" s="217" t="s">
        <v>564</v>
      </c>
      <c r="I33" s="270"/>
      <c r="J33" s="147">
        <v>12.71</v>
      </c>
      <c r="K33" s="148">
        <v>0</v>
      </c>
      <c r="L33" s="147"/>
      <c r="M33" s="148"/>
      <c r="N33" s="271" t="str">
        <f t="shared" si="1"/>
        <v>III A</v>
      </c>
      <c r="O33" s="222" t="s">
        <v>565</v>
      </c>
      <c r="P33" s="272" t="s">
        <v>566</v>
      </c>
      <c r="Q33" s="150" t="s">
        <v>567</v>
      </c>
      <c r="R33" s="150">
        <v>1</v>
      </c>
      <c r="S33" s="150">
        <v>6</v>
      </c>
    </row>
    <row r="34" spans="1:19" ht="15.75" customHeight="1" x14ac:dyDescent="0.2">
      <c r="A34" s="139">
        <v>26</v>
      </c>
      <c r="B34" s="140"/>
      <c r="C34" s="213" t="s">
        <v>14</v>
      </c>
      <c r="D34" s="214" t="s">
        <v>611</v>
      </c>
      <c r="E34" s="215" t="s">
        <v>612</v>
      </c>
      <c r="F34" s="216" t="s">
        <v>137</v>
      </c>
      <c r="G34" s="216" t="s">
        <v>25</v>
      </c>
      <c r="H34" s="217" t="s">
        <v>26</v>
      </c>
      <c r="I34" s="270" t="s">
        <v>19</v>
      </c>
      <c r="J34" s="147">
        <v>12.77</v>
      </c>
      <c r="K34" s="148">
        <v>1.2</v>
      </c>
      <c r="L34" s="147"/>
      <c r="M34" s="148"/>
      <c r="N34" s="271" t="str">
        <f t="shared" si="1"/>
        <v>III A</v>
      </c>
      <c r="O34" s="222" t="s">
        <v>272</v>
      </c>
      <c r="P34" s="272" t="s">
        <v>613</v>
      </c>
      <c r="Q34" s="150" t="s">
        <v>293</v>
      </c>
      <c r="R34" s="150">
        <v>3</v>
      </c>
      <c r="S34" s="150">
        <v>6</v>
      </c>
    </row>
    <row r="35" spans="1:19" ht="15.75" customHeight="1" x14ac:dyDescent="0.2">
      <c r="A35" s="139">
        <v>27</v>
      </c>
      <c r="B35" s="140"/>
      <c r="C35" s="213" t="s">
        <v>661</v>
      </c>
      <c r="D35" s="214" t="s">
        <v>662</v>
      </c>
      <c r="E35" s="215" t="s">
        <v>663</v>
      </c>
      <c r="F35" s="216" t="s">
        <v>24</v>
      </c>
      <c r="G35" s="216" t="s">
        <v>25</v>
      </c>
      <c r="H35" s="217" t="s">
        <v>26</v>
      </c>
      <c r="I35" s="270"/>
      <c r="J35" s="147">
        <v>12.85</v>
      </c>
      <c r="K35" s="148">
        <v>1.1000000000000001</v>
      </c>
      <c r="L35" s="147"/>
      <c r="M35" s="148"/>
      <c r="N35" s="271" t="str">
        <f t="shared" si="1"/>
        <v>III A</v>
      </c>
      <c r="O35" s="222" t="s">
        <v>214</v>
      </c>
      <c r="P35" s="272" t="s">
        <v>107</v>
      </c>
      <c r="Q35" s="150" t="s">
        <v>664</v>
      </c>
      <c r="R35" s="150">
        <v>5</v>
      </c>
      <c r="S35" s="150">
        <v>6</v>
      </c>
    </row>
    <row r="36" spans="1:19" ht="15.75" customHeight="1" x14ac:dyDescent="0.2">
      <c r="A36" s="139">
        <v>28</v>
      </c>
      <c r="B36" s="140"/>
      <c r="C36" s="213" t="s">
        <v>637</v>
      </c>
      <c r="D36" s="214" t="s">
        <v>638</v>
      </c>
      <c r="E36" s="215" t="s">
        <v>639</v>
      </c>
      <c r="F36" s="216" t="s">
        <v>640</v>
      </c>
      <c r="G36" s="216" t="s">
        <v>468</v>
      </c>
      <c r="H36" s="217"/>
      <c r="I36" s="270"/>
      <c r="J36" s="147">
        <v>12.89</v>
      </c>
      <c r="K36" s="148">
        <v>1.3</v>
      </c>
      <c r="L36" s="147"/>
      <c r="M36" s="148"/>
      <c r="N36" s="271" t="str">
        <f t="shared" si="1"/>
        <v>III A</v>
      </c>
      <c r="O36" s="222" t="s">
        <v>469</v>
      </c>
      <c r="P36" s="272" t="s">
        <v>641</v>
      </c>
      <c r="Q36" s="150" t="s">
        <v>642</v>
      </c>
      <c r="R36" s="150">
        <v>4</v>
      </c>
      <c r="S36" s="150">
        <v>6</v>
      </c>
    </row>
    <row r="37" spans="1:19" ht="15.75" customHeight="1" x14ac:dyDescent="0.2">
      <c r="A37" s="139">
        <v>29</v>
      </c>
      <c r="B37" s="140"/>
      <c r="C37" s="213" t="s">
        <v>54</v>
      </c>
      <c r="D37" s="214" t="s">
        <v>583</v>
      </c>
      <c r="E37" s="215" t="s">
        <v>584</v>
      </c>
      <c r="F37" s="216" t="s">
        <v>137</v>
      </c>
      <c r="G37" s="216" t="s">
        <v>25</v>
      </c>
      <c r="H37" s="217" t="s">
        <v>26</v>
      </c>
      <c r="I37" s="270" t="s">
        <v>19</v>
      </c>
      <c r="J37" s="147">
        <v>12.98</v>
      </c>
      <c r="K37" s="148">
        <v>0</v>
      </c>
      <c r="L37" s="147"/>
      <c r="M37" s="148"/>
      <c r="N37" s="271" t="str">
        <f t="shared" si="1"/>
        <v>III A</v>
      </c>
      <c r="O37" s="222" t="s">
        <v>313</v>
      </c>
      <c r="P37" s="272" t="s">
        <v>566</v>
      </c>
      <c r="Q37" s="150" t="s">
        <v>107</v>
      </c>
      <c r="R37" s="150">
        <v>2</v>
      </c>
      <c r="S37" s="150">
        <v>6</v>
      </c>
    </row>
    <row r="38" spans="1:19" ht="15.75" customHeight="1" x14ac:dyDescent="0.2">
      <c r="A38" s="139">
        <v>30</v>
      </c>
      <c r="B38" s="140"/>
      <c r="C38" s="213" t="s">
        <v>585</v>
      </c>
      <c r="D38" s="214" t="s">
        <v>586</v>
      </c>
      <c r="E38" s="215" t="s">
        <v>587</v>
      </c>
      <c r="F38" s="216" t="s">
        <v>24</v>
      </c>
      <c r="G38" s="216" t="s">
        <v>25</v>
      </c>
      <c r="H38" s="217" t="s">
        <v>26</v>
      </c>
      <c r="I38" s="270"/>
      <c r="J38" s="147">
        <v>13.07</v>
      </c>
      <c r="K38" s="148">
        <v>1.2</v>
      </c>
      <c r="L38" s="147"/>
      <c r="M38" s="148"/>
      <c r="N38" s="271" t="str">
        <f t="shared" si="1"/>
        <v>I JA</v>
      </c>
      <c r="O38" s="222" t="s">
        <v>272</v>
      </c>
      <c r="P38" s="272" t="s">
        <v>588</v>
      </c>
      <c r="Q38" s="150" t="s">
        <v>293</v>
      </c>
      <c r="R38" s="150">
        <v>3</v>
      </c>
      <c r="S38" s="150">
        <v>1</v>
      </c>
    </row>
    <row r="39" spans="1:19" ht="15.75" customHeight="1" x14ac:dyDescent="0.2">
      <c r="A39" s="139">
        <v>31</v>
      </c>
      <c r="B39" s="140"/>
      <c r="C39" s="213" t="s">
        <v>173</v>
      </c>
      <c r="D39" s="214" t="s">
        <v>665</v>
      </c>
      <c r="E39" s="215" t="s">
        <v>666</v>
      </c>
      <c r="F39" s="216" t="s">
        <v>148</v>
      </c>
      <c r="G39" s="216" t="s">
        <v>149</v>
      </c>
      <c r="H39" s="217"/>
      <c r="I39" s="270"/>
      <c r="J39" s="147">
        <v>13.1</v>
      </c>
      <c r="K39" s="148">
        <v>0</v>
      </c>
      <c r="L39" s="147"/>
      <c r="M39" s="148"/>
      <c r="N39" s="271" t="str">
        <f t="shared" si="1"/>
        <v>I JA</v>
      </c>
      <c r="O39" s="222" t="s">
        <v>150</v>
      </c>
      <c r="P39" s="272" t="s">
        <v>667</v>
      </c>
      <c r="Q39" s="150" t="s">
        <v>668</v>
      </c>
      <c r="R39" s="150">
        <v>6</v>
      </c>
      <c r="S39" s="150">
        <v>1</v>
      </c>
    </row>
    <row r="40" spans="1:19" ht="15.75" customHeight="1" x14ac:dyDescent="0.2">
      <c r="A40" s="139">
        <v>32</v>
      </c>
      <c r="B40" s="140"/>
      <c r="C40" s="213" t="s">
        <v>614</v>
      </c>
      <c r="D40" s="214" t="s">
        <v>615</v>
      </c>
      <c r="E40" s="215" t="s">
        <v>616</v>
      </c>
      <c r="F40" s="216" t="s">
        <v>334</v>
      </c>
      <c r="G40" s="216" t="s">
        <v>67</v>
      </c>
      <c r="H40" s="217" t="s">
        <v>68</v>
      </c>
      <c r="I40" s="270"/>
      <c r="J40" s="147">
        <v>13.4</v>
      </c>
      <c r="K40" s="148">
        <v>1.3</v>
      </c>
      <c r="L40" s="147"/>
      <c r="M40" s="148"/>
      <c r="N40" s="271" t="str">
        <f t="shared" si="1"/>
        <v>I JA</v>
      </c>
      <c r="O40" s="222" t="s">
        <v>359</v>
      </c>
      <c r="P40" s="272" t="s">
        <v>107</v>
      </c>
      <c r="Q40" s="150" t="s">
        <v>617</v>
      </c>
      <c r="R40" s="150">
        <v>4</v>
      </c>
      <c r="S40" s="150">
        <v>1</v>
      </c>
    </row>
    <row r="41" spans="1:19" ht="15.75" customHeight="1" x14ac:dyDescent="0.2">
      <c r="A41" s="139">
        <v>33</v>
      </c>
      <c r="B41" s="140"/>
      <c r="C41" s="213" t="s">
        <v>568</v>
      </c>
      <c r="D41" s="214" t="s">
        <v>569</v>
      </c>
      <c r="E41" s="215" t="s">
        <v>570</v>
      </c>
      <c r="F41" s="216" t="s">
        <v>31</v>
      </c>
      <c r="G41" s="216" t="s">
        <v>32</v>
      </c>
      <c r="H41" s="217" t="s">
        <v>33</v>
      </c>
      <c r="I41" s="270"/>
      <c r="J41" s="147">
        <v>13.72</v>
      </c>
      <c r="K41" s="148">
        <v>0</v>
      </c>
      <c r="L41" s="147"/>
      <c r="M41" s="148"/>
      <c r="N41" s="271" t="str">
        <f t="shared" si="1"/>
        <v>I JA</v>
      </c>
      <c r="O41" s="222" t="s">
        <v>307</v>
      </c>
      <c r="P41" s="272" t="s">
        <v>571</v>
      </c>
      <c r="Q41" s="150" t="s">
        <v>107</v>
      </c>
      <c r="R41" s="150">
        <v>2</v>
      </c>
      <c r="S41" s="150">
        <v>1</v>
      </c>
    </row>
    <row r="42" spans="1:19" ht="15.75" customHeight="1" x14ac:dyDescent="0.2">
      <c r="A42" s="139">
        <v>34</v>
      </c>
      <c r="B42" s="140"/>
      <c r="C42" s="213" t="s">
        <v>540</v>
      </c>
      <c r="D42" s="214" t="s">
        <v>541</v>
      </c>
      <c r="E42" s="215" t="s">
        <v>542</v>
      </c>
      <c r="F42" s="216" t="s">
        <v>137</v>
      </c>
      <c r="G42" s="216" t="s">
        <v>25</v>
      </c>
      <c r="H42" s="217" t="s">
        <v>26</v>
      </c>
      <c r="I42" s="270" t="s">
        <v>19</v>
      </c>
      <c r="J42" s="147">
        <v>16.61</v>
      </c>
      <c r="K42" s="148">
        <v>0</v>
      </c>
      <c r="L42" s="147"/>
      <c r="M42" s="148"/>
      <c r="N42" s="271"/>
      <c r="O42" s="222" t="s">
        <v>272</v>
      </c>
      <c r="P42" s="272" t="s">
        <v>543</v>
      </c>
      <c r="Q42" s="150" t="s">
        <v>544</v>
      </c>
      <c r="R42" s="150">
        <v>1</v>
      </c>
      <c r="S42" s="150">
        <v>1</v>
      </c>
    </row>
    <row r="43" spans="1:19" ht="15.75" customHeight="1" x14ac:dyDescent="0.2">
      <c r="A43" s="139"/>
      <c r="B43" s="140"/>
      <c r="C43" s="213" t="s">
        <v>598</v>
      </c>
      <c r="D43" s="214" t="s">
        <v>599</v>
      </c>
      <c r="E43" s="215" t="s">
        <v>600</v>
      </c>
      <c r="F43" s="216" t="s">
        <v>148</v>
      </c>
      <c r="G43" s="216" t="s">
        <v>149</v>
      </c>
      <c r="H43" s="217" t="s">
        <v>228</v>
      </c>
      <c r="I43" s="270">
        <v>-5</v>
      </c>
      <c r="J43" s="147" t="s">
        <v>271</v>
      </c>
      <c r="K43" s="148"/>
      <c r="L43" s="147"/>
      <c r="M43" s="148"/>
      <c r="N43" s="271"/>
      <c r="O43" s="222" t="s">
        <v>601</v>
      </c>
      <c r="P43" s="272" t="s">
        <v>555</v>
      </c>
      <c r="Q43" s="150" t="s">
        <v>602</v>
      </c>
      <c r="R43" s="150">
        <v>3</v>
      </c>
      <c r="S43" s="150">
        <v>4</v>
      </c>
    </row>
  </sheetData>
  <printOptions horizontalCentered="1"/>
  <pageMargins left="0.39370078740157483" right="0.39370078740157483" top="0.23622047244094491" bottom="0.15748031496062992" header="0.23622047244094491" footer="0.15748031496062992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workbookViewId="0">
      <selection activeCell="G30" sqref="G30"/>
    </sheetView>
  </sheetViews>
  <sheetFormatPr defaultColWidth="9.109375" defaultRowHeight="13.2" x14ac:dyDescent="0.25"/>
  <cols>
    <col min="1" max="1" width="4.6640625" style="64" customWidth="1"/>
    <col min="2" max="2" width="5.33203125" style="64" hidden="1" customWidth="1"/>
    <col min="3" max="3" width="8.109375" style="64" customWidth="1"/>
    <col min="4" max="4" width="13" style="64" customWidth="1"/>
    <col min="5" max="5" width="9.33203125" style="66" customWidth="1"/>
    <col min="6" max="6" width="13.33203125" style="192" customWidth="1"/>
    <col min="7" max="7" width="12.6640625" style="192" customWidth="1"/>
    <col min="8" max="8" width="9.33203125" style="193" hidden="1" customWidth="1"/>
    <col min="9" max="9" width="5.44140625" style="98" customWidth="1"/>
    <col min="10" max="12" width="5.6640625" style="99" customWidth="1"/>
    <col min="13" max="13" width="3.6640625" style="99" customWidth="1"/>
    <col min="14" max="16" width="5.6640625" style="99" customWidth="1"/>
    <col min="17" max="17" width="8.109375" style="98" customWidth="1"/>
    <col min="18" max="18" width="6.5546875" style="98" customWidth="1"/>
    <col min="19" max="19" width="24.33203125" style="75" customWidth="1"/>
    <col min="20" max="20" width="0" style="64" hidden="1" customWidth="1"/>
    <col min="21" max="16384" width="9.109375" style="64"/>
  </cols>
  <sheetData>
    <row r="1" spans="1:20" s="445" customFormat="1" ht="15" customHeight="1" x14ac:dyDescent="0.25">
      <c r="A1" s="1" t="s">
        <v>0</v>
      </c>
      <c r="B1" s="481"/>
      <c r="D1" s="446"/>
      <c r="E1" s="447"/>
      <c r="H1" s="448"/>
      <c r="I1" s="449"/>
      <c r="J1" s="450"/>
      <c r="K1" s="450"/>
      <c r="L1" s="451"/>
      <c r="M1" s="451"/>
    </row>
    <row r="2" spans="1:20" s="445" customFormat="1" ht="7.5" customHeight="1" x14ac:dyDescent="0.25">
      <c r="A2" s="1"/>
      <c r="B2" s="482"/>
      <c r="D2" s="446"/>
      <c r="E2" s="447"/>
      <c r="H2" s="448"/>
      <c r="I2" s="449"/>
      <c r="J2" s="450"/>
      <c r="K2" s="450"/>
      <c r="L2" s="451"/>
      <c r="M2" s="451"/>
      <c r="N2" s="449"/>
      <c r="O2" s="449"/>
      <c r="P2" s="452"/>
    </row>
    <row r="3" spans="1:20" s="462" customFormat="1" ht="15" customHeight="1" x14ac:dyDescent="0.25">
      <c r="A3" s="12" t="s">
        <v>1292</v>
      </c>
      <c r="B3" s="453"/>
      <c r="C3" s="453"/>
      <c r="D3" s="454"/>
      <c r="E3" s="455"/>
      <c r="F3" s="456"/>
      <c r="G3" s="456"/>
      <c r="H3" s="457"/>
      <c r="I3" s="458"/>
      <c r="J3" s="459"/>
      <c r="K3" s="459"/>
      <c r="L3" s="460"/>
      <c r="M3" s="460"/>
      <c r="N3" s="461"/>
    </row>
    <row r="4" spans="1:20" x14ac:dyDescent="0.25">
      <c r="C4" s="65"/>
      <c r="I4" s="67"/>
      <c r="J4" s="68"/>
      <c r="K4" s="69"/>
      <c r="L4" s="67"/>
      <c r="M4" s="67"/>
      <c r="N4" s="67"/>
      <c r="O4" s="67"/>
      <c r="P4" s="67"/>
      <c r="Q4" s="67"/>
      <c r="R4" s="67"/>
      <c r="S4" s="64"/>
    </row>
    <row r="5" spans="1:20" s="70" customFormat="1" ht="16.2" thickBot="1" x14ac:dyDescent="0.3">
      <c r="C5" s="71" t="s">
        <v>1720</v>
      </c>
      <c r="E5" s="72"/>
      <c r="F5" s="198"/>
      <c r="G5" s="199"/>
      <c r="H5" s="193"/>
      <c r="I5" s="73"/>
      <c r="J5" s="74"/>
      <c r="K5" s="74"/>
      <c r="L5" s="74"/>
      <c r="M5" s="74"/>
      <c r="N5" s="74"/>
      <c r="O5" s="74"/>
      <c r="P5" s="74"/>
      <c r="Q5" s="73"/>
      <c r="R5" s="73"/>
    </row>
    <row r="6" spans="1:20" s="75" customFormat="1" ht="10.8" thickBot="1" x14ac:dyDescent="0.3">
      <c r="E6" s="66"/>
      <c r="F6" s="199"/>
      <c r="G6" s="199"/>
      <c r="H6" s="193"/>
      <c r="I6" s="76"/>
      <c r="J6" s="770" t="s">
        <v>86</v>
      </c>
      <c r="K6" s="771"/>
      <c r="L6" s="771"/>
      <c r="M6" s="771"/>
      <c r="N6" s="771"/>
      <c r="O6" s="771"/>
      <c r="P6" s="772"/>
      <c r="Q6" s="76"/>
      <c r="R6" s="76"/>
    </row>
    <row r="7" spans="1:20" s="89" customFormat="1" ht="10.8" thickBot="1" x14ac:dyDescent="0.3">
      <c r="A7" s="467" t="s">
        <v>61</v>
      </c>
      <c r="B7" s="496" t="s">
        <v>3</v>
      </c>
      <c r="C7" s="77" t="s">
        <v>4</v>
      </c>
      <c r="D7" s="78" t="s">
        <v>5</v>
      </c>
      <c r="E7" s="79" t="s">
        <v>6</v>
      </c>
      <c r="F7" s="36" t="s">
        <v>7</v>
      </c>
      <c r="G7" s="80" t="s">
        <v>8</v>
      </c>
      <c r="H7" s="204" t="s">
        <v>9</v>
      </c>
      <c r="I7" s="82" t="s">
        <v>10</v>
      </c>
      <c r="J7" s="83">
        <v>1</v>
      </c>
      <c r="K7" s="84">
        <v>2</v>
      </c>
      <c r="L7" s="84">
        <v>3</v>
      </c>
      <c r="M7" s="85" t="s">
        <v>87</v>
      </c>
      <c r="N7" s="85">
        <v>4</v>
      </c>
      <c r="O7" s="84">
        <v>5</v>
      </c>
      <c r="P7" s="86">
        <v>6</v>
      </c>
      <c r="Q7" s="82" t="s">
        <v>11</v>
      </c>
      <c r="R7" s="87" t="s">
        <v>12</v>
      </c>
      <c r="S7" s="88" t="s">
        <v>13</v>
      </c>
    </row>
    <row r="8" spans="1:20" s="97" customFormat="1" ht="18" customHeight="1" x14ac:dyDescent="0.25">
      <c r="A8" s="90">
        <v>1</v>
      </c>
      <c r="B8" s="91"/>
      <c r="C8" s="369" t="s">
        <v>1721</v>
      </c>
      <c r="D8" s="370" t="s">
        <v>1722</v>
      </c>
      <c r="E8" s="371" t="s">
        <v>992</v>
      </c>
      <c r="F8" s="294" t="s">
        <v>1402</v>
      </c>
      <c r="G8" s="294" t="s">
        <v>1403</v>
      </c>
      <c r="H8" s="673"/>
      <c r="I8" s="373" t="s">
        <v>19</v>
      </c>
      <c r="J8" s="93" t="s">
        <v>93</v>
      </c>
      <c r="K8" s="93">
        <v>11.19</v>
      </c>
      <c r="L8" s="93">
        <v>10.25</v>
      </c>
      <c r="M8" s="94">
        <v>6</v>
      </c>
      <c r="N8" s="93" t="s">
        <v>93</v>
      </c>
      <c r="O8" s="93">
        <v>11.08</v>
      </c>
      <c r="P8" s="93">
        <v>12.55</v>
      </c>
      <c r="Q8" s="95">
        <f t="shared" ref="Q8:Q16" si="0">MAX(J8:L8,N8:P8)</f>
        <v>12.55</v>
      </c>
      <c r="R8" s="96" t="str">
        <f t="shared" ref="R8:R16" si="1">IF(ISBLANK(Q8),"",IF(Q8&gt;=15.2,"KSM",IF(Q8&gt;=13.2,"I A",IF(Q8&gt;=11,"II A",IF(Q8&gt;=9.5,"III A",IF(Q8&gt;=8,"I JA",IF(Q8&gt;=7.2,"II JA",IF(Q8&gt;=6.5,"III JA"))))))))</f>
        <v>II A</v>
      </c>
      <c r="S8" s="295" t="s">
        <v>1404</v>
      </c>
      <c r="T8" s="97" t="s">
        <v>107</v>
      </c>
    </row>
    <row r="9" spans="1:20" s="97" customFormat="1" ht="18" customHeight="1" x14ac:dyDescent="0.25">
      <c r="A9" s="90">
        <v>2</v>
      </c>
      <c r="B9" s="91"/>
      <c r="C9" s="369" t="s">
        <v>760</v>
      </c>
      <c r="D9" s="370" t="s">
        <v>1723</v>
      </c>
      <c r="E9" s="371" t="s">
        <v>1724</v>
      </c>
      <c r="F9" s="294" t="s">
        <v>1043</v>
      </c>
      <c r="G9" s="294" t="s">
        <v>112</v>
      </c>
      <c r="H9" s="673"/>
      <c r="I9" s="373" t="s">
        <v>19</v>
      </c>
      <c r="J9" s="93">
        <v>11.16</v>
      </c>
      <c r="K9" s="93">
        <v>11.49</v>
      </c>
      <c r="L9" s="93">
        <v>11.08</v>
      </c>
      <c r="M9" s="94">
        <v>7</v>
      </c>
      <c r="N9" s="93">
        <v>11.49</v>
      </c>
      <c r="O9" s="93">
        <v>10.89</v>
      </c>
      <c r="P9" s="93">
        <v>11.86</v>
      </c>
      <c r="Q9" s="95">
        <f t="shared" si="0"/>
        <v>11.86</v>
      </c>
      <c r="R9" s="96" t="str">
        <f t="shared" si="1"/>
        <v>II A</v>
      </c>
      <c r="S9" s="295" t="s">
        <v>1273</v>
      </c>
      <c r="T9" s="97" t="s">
        <v>1725</v>
      </c>
    </row>
    <row r="10" spans="1:20" s="97" customFormat="1" ht="18" customHeight="1" x14ac:dyDescent="0.25">
      <c r="A10" s="90">
        <v>3</v>
      </c>
      <c r="B10" s="91"/>
      <c r="C10" s="369" t="s">
        <v>88</v>
      </c>
      <c r="D10" s="370" t="s">
        <v>89</v>
      </c>
      <c r="E10" s="371" t="s">
        <v>90</v>
      </c>
      <c r="F10" s="294" t="s">
        <v>91</v>
      </c>
      <c r="G10" s="294" t="s">
        <v>92</v>
      </c>
      <c r="H10" s="673"/>
      <c r="I10" s="373">
        <v>22</v>
      </c>
      <c r="J10" s="93">
        <v>11.49</v>
      </c>
      <c r="K10" s="93" t="s">
        <v>93</v>
      </c>
      <c r="L10" s="93">
        <v>11.61</v>
      </c>
      <c r="M10" s="94">
        <v>8</v>
      </c>
      <c r="N10" s="93">
        <v>11.58</v>
      </c>
      <c r="O10" s="93" t="s">
        <v>93</v>
      </c>
      <c r="P10" s="93">
        <v>11.6</v>
      </c>
      <c r="Q10" s="95">
        <f t="shared" si="0"/>
        <v>11.61</v>
      </c>
      <c r="R10" s="96" t="str">
        <f t="shared" si="1"/>
        <v>II A</v>
      </c>
      <c r="S10" s="295" t="s">
        <v>94</v>
      </c>
      <c r="T10" s="97" t="s">
        <v>659</v>
      </c>
    </row>
    <row r="11" spans="1:20" s="97" customFormat="1" ht="18" customHeight="1" x14ac:dyDescent="0.25">
      <c r="A11" s="90">
        <v>4</v>
      </c>
      <c r="B11" s="91"/>
      <c r="C11" s="369" t="s">
        <v>477</v>
      </c>
      <c r="D11" s="370" t="s">
        <v>1726</v>
      </c>
      <c r="E11" s="371" t="s">
        <v>1727</v>
      </c>
      <c r="F11" s="294" t="s">
        <v>1402</v>
      </c>
      <c r="G11" s="294" t="s">
        <v>1403</v>
      </c>
      <c r="H11" s="673"/>
      <c r="I11" s="373" t="s">
        <v>19</v>
      </c>
      <c r="J11" s="93">
        <v>10.72</v>
      </c>
      <c r="K11" s="93">
        <v>10.7</v>
      </c>
      <c r="L11" s="93" t="s">
        <v>93</v>
      </c>
      <c r="M11" s="94">
        <v>2</v>
      </c>
      <c r="N11" s="93" t="s">
        <v>93</v>
      </c>
      <c r="O11" s="93">
        <v>11.21</v>
      </c>
      <c r="P11" s="93">
        <v>11.39</v>
      </c>
      <c r="Q11" s="95">
        <f t="shared" si="0"/>
        <v>11.39</v>
      </c>
      <c r="R11" s="96" t="str">
        <f t="shared" si="1"/>
        <v>II A</v>
      </c>
      <c r="S11" s="295" t="s">
        <v>1404</v>
      </c>
      <c r="T11" s="97" t="s">
        <v>1728</v>
      </c>
    </row>
    <row r="12" spans="1:20" s="97" customFormat="1" ht="18" customHeight="1" x14ac:dyDescent="0.25">
      <c r="A12" s="90">
        <v>5</v>
      </c>
      <c r="B12" s="91"/>
      <c r="C12" s="369" t="s">
        <v>108</v>
      </c>
      <c r="D12" s="370" t="s">
        <v>109</v>
      </c>
      <c r="E12" s="371" t="s">
        <v>110</v>
      </c>
      <c r="F12" s="294" t="s">
        <v>111</v>
      </c>
      <c r="G12" s="294" t="s">
        <v>112</v>
      </c>
      <c r="H12" s="673"/>
      <c r="I12" s="373">
        <v>18</v>
      </c>
      <c r="J12" s="93">
        <v>10.69</v>
      </c>
      <c r="K12" s="93">
        <v>10.97</v>
      </c>
      <c r="L12" s="93">
        <v>10.93</v>
      </c>
      <c r="M12" s="94">
        <v>4</v>
      </c>
      <c r="N12" s="93">
        <v>10.76</v>
      </c>
      <c r="O12" s="93">
        <v>11.28</v>
      </c>
      <c r="P12" s="93">
        <v>10.93</v>
      </c>
      <c r="Q12" s="95">
        <f t="shared" si="0"/>
        <v>11.28</v>
      </c>
      <c r="R12" s="96" t="str">
        <f t="shared" si="1"/>
        <v>II A</v>
      </c>
      <c r="S12" s="295" t="s">
        <v>113</v>
      </c>
      <c r="T12" s="97" t="s">
        <v>1729</v>
      </c>
    </row>
    <row r="13" spans="1:20" s="97" customFormat="1" ht="18" customHeight="1" x14ac:dyDescent="0.25">
      <c r="A13" s="90">
        <v>6</v>
      </c>
      <c r="B13" s="91"/>
      <c r="C13" s="369" t="s">
        <v>1250</v>
      </c>
      <c r="D13" s="370" t="s">
        <v>1251</v>
      </c>
      <c r="E13" s="371" t="s">
        <v>1252</v>
      </c>
      <c r="F13" s="294" t="s">
        <v>1253</v>
      </c>
      <c r="G13" s="294" t="s">
        <v>92</v>
      </c>
      <c r="H13" s="673" t="s">
        <v>1194</v>
      </c>
      <c r="I13" s="373">
        <v>15</v>
      </c>
      <c r="J13" s="93">
        <v>10.28</v>
      </c>
      <c r="K13" s="93">
        <v>10.07</v>
      </c>
      <c r="L13" s="93">
        <v>11.14</v>
      </c>
      <c r="M13" s="94">
        <v>5</v>
      </c>
      <c r="N13" s="93">
        <v>10.68</v>
      </c>
      <c r="O13" s="93" t="s">
        <v>93</v>
      </c>
      <c r="P13" s="93">
        <v>10.78</v>
      </c>
      <c r="Q13" s="95">
        <f t="shared" si="0"/>
        <v>11.14</v>
      </c>
      <c r="R13" s="96" t="str">
        <f t="shared" si="1"/>
        <v>II A</v>
      </c>
      <c r="S13" s="295" t="s">
        <v>1254</v>
      </c>
      <c r="T13" s="97" t="s">
        <v>1730</v>
      </c>
    </row>
    <row r="14" spans="1:20" s="97" customFormat="1" ht="18" customHeight="1" x14ac:dyDescent="0.25">
      <c r="A14" s="90">
        <v>7</v>
      </c>
      <c r="B14" s="91"/>
      <c r="C14" s="369" t="s">
        <v>1270</v>
      </c>
      <c r="D14" s="370" t="s">
        <v>1271</v>
      </c>
      <c r="E14" s="371" t="s">
        <v>1272</v>
      </c>
      <c r="F14" s="294" t="s">
        <v>111</v>
      </c>
      <c r="G14" s="294" t="s">
        <v>112</v>
      </c>
      <c r="H14" s="673"/>
      <c r="I14" s="373">
        <v>13</v>
      </c>
      <c r="J14" s="93">
        <v>10.93</v>
      </c>
      <c r="K14" s="93">
        <v>10.54</v>
      </c>
      <c r="L14" s="93" t="s">
        <v>93</v>
      </c>
      <c r="M14" s="94">
        <v>3</v>
      </c>
      <c r="N14" s="93" t="s">
        <v>93</v>
      </c>
      <c r="O14" s="93">
        <v>10.7</v>
      </c>
      <c r="P14" s="93">
        <v>10.84</v>
      </c>
      <c r="Q14" s="95">
        <f t="shared" si="0"/>
        <v>10.93</v>
      </c>
      <c r="R14" s="96" t="str">
        <f t="shared" si="1"/>
        <v>III A</v>
      </c>
      <c r="S14" s="295" t="s">
        <v>1273</v>
      </c>
      <c r="T14" s="97" t="s">
        <v>1731</v>
      </c>
    </row>
    <row r="15" spans="1:20" s="97" customFormat="1" ht="18" customHeight="1" x14ac:dyDescent="0.25">
      <c r="A15" s="90">
        <v>8</v>
      </c>
      <c r="B15" s="91"/>
      <c r="C15" s="369" t="s">
        <v>471</v>
      </c>
      <c r="D15" s="370" t="s">
        <v>1149</v>
      </c>
      <c r="E15" s="371" t="s">
        <v>1150</v>
      </c>
      <c r="F15" s="294" t="s">
        <v>1285</v>
      </c>
      <c r="G15" s="294" t="s">
        <v>1061</v>
      </c>
      <c r="H15" s="673" t="s">
        <v>209</v>
      </c>
      <c r="I15" s="373">
        <v>12</v>
      </c>
      <c r="J15" s="93">
        <v>10.39</v>
      </c>
      <c r="K15" s="93">
        <v>10</v>
      </c>
      <c r="L15" s="93">
        <v>10.039999999999999</v>
      </c>
      <c r="M15" s="94">
        <v>1</v>
      </c>
      <c r="N15" s="93">
        <v>9.6199999999999992</v>
      </c>
      <c r="O15" s="93">
        <v>10.210000000000001</v>
      </c>
      <c r="P15" s="93">
        <v>10.119999999999999</v>
      </c>
      <c r="Q15" s="95">
        <f t="shared" si="0"/>
        <v>10.39</v>
      </c>
      <c r="R15" s="96" t="str">
        <f t="shared" si="1"/>
        <v>III A</v>
      </c>
      <c r="S15" s="295" t="s">
        <v>1151</v>
      </c>
      <c r="T15" s="97" t="s">
        <v>1732</v>
      </c>
    </row>
    <row r="16" spans="1:20" s="97" customFormat="1" ht="18" customHeight="1" x14ac:dyDescent="0.25">
      <c r="A16" s="90">
        <v>9</v>
      </c>
      <c r="B16" s="91"/>
      <c r="C16" s="369" t="s">
        <v>115</v>
      </c>
      <c r="D16" s="370" t="s">
        <v>116</v>
      </c>
      <c r="E16" s="371" t="s">
        <v>117</v>
      </c>
      <c r="F16" s="294" t="s">
        <v>31</v>
      </c>
      <c r="G16" s="294" t="s">
        <v>32</v>
      </c>
      <c r="H16" s="673" t="s">
        <v>33</v>
      </c>
      <c r="I16" s="373">
        <v>11</v>
      </c>
      <c r="J16" s="93">
        <v>10.26</v>
      </c>
      <c r="K16" s="93">
        <v>9.27</v>
      </c>
      <c r="L16" s="93" t="s">
        <v>93</v>
      </c>
      <c r="M16" s="94"/>
      <c r="N16" s="93"/>
      <c r="O16" s="93"/>
      <c r="P16" s="93"/>
      <c r="Q16" s="95">
        <f t="shared" si="0"/>
        <v>10.26</v>
      </c>
      <c r="R16" s="96" t="str">
        <f t="shared" si="1"/>
        <v>III A</v>
      </c>
      <c r="S16" s="295" t="s">
        <v>118</v>
      </c>
      <c r="T16" s="97" t="s">
        <v>1733</v>
      </c>
    </row>
    <row r="17" spans="1:20" s="97" customFormat="1" ht="18" customHeight="1" x14ac:dyDescent="0.25">
      <c r="A17" s="90">
        <v>10</v>
      </c>
      <c r="B17" s="91"/>
      <c r="C17" s="369" t="s">
        <v>134</v>
      </c>
      <c r="D17" s="370" t="s">
        <v>1734</v>
      </c>
      <c r="E17" s="371">
        <v>39042</v>
      </c>
      <c r="F17" s="294" t="s">
        <v>66</v>
      </c>
      <c r="G17" s="294" t="s">
        <v>67</v>
      </c>
      <c r="H17" s="673" t="s">
        <v>68</v>
      </c>
      <c r="I17" s="373" t="s">
        <v>19</v>
      </c>
      <c r="J17" s="93">
        <v>7.65</v>
      </c>
      <c r="K17" s="93">
        <v>7.79</v>
      </c>
      <c r="L17" s="93">
        <v>6.99</v>
      </c>
      <c r="M17" s="94"/>
      <c r="N17" s="93"/>
      <c r="O17" s="93"/>
      <c r="P17" s="93"/>
      <c r="Q17" s="95">
        <f>MAX(J17:L17,N17:P17)</f>
        <v>7.79</v>
      </c>
      <c r="R17" s="96" t="str">
        <f>IF(ISBLANK(Q17),"",IF(Q17&gt;=15.2,"KSM",IF(Q17&gt;=13.2,"I A",IF(Q17&gt;=11,"II A",IF(Q17&gt;=9.5,"III A",IF(Q17&gt;=8,"I JA",IF(Q17&gt;=7.2,"II JA",IF(Q17&gt;=6.5,"III JA"))))))))</f>
        <v>II JA</v>
      </c>
      <c r="S17" s="295" t="s">
        <v>359</v>
      </c>
      <c r="T17" s="97" t="s">
        <v>1735</v>
      </c>
    </row>
    <row r="18" spans="1:20" s="97" customFormat="1" ht="18" customHeight="1" x14ac:dyDescent="0.25">
      <c r="A18" s="90">
        <v>11</v>
      </c>
      <c r="B18" s="91"/>
      <c r="C18" s="369" t="s">
        <v>1266</v>
      </c>
      <c r="D18" s="370" t="s">
        <v>1267</v>
      </c>
      <c r="E18" s="371" t="s">
        <v>1268</v>
      </c>
      <c r="F18" s="294" t="s">
        <v>38</v>
      </c>
      <c r="G18" s="294" t="s">
        <v>39</v>
      </c>
      <c r="H18" s="673" t="s">
        <v>485</v>
      </c>
      <c r="I18" s="373">
        <v>10</v>
      </c>
      <c r="J18" s="93" t="s">
        <v>93</v>
      </c>
      <c r="K18" s="93">
        <v>7.34</v>
      </c>
      <c r="L18" s="93">
        <v>7.57</v>
      </c>
      <c r="M18" s="94"/>
      <c r="N18" s="93"/>
      <c r="O18" s="93"/>
      <c r="P18" s="93"/>
      <c r="Q18" s="95">
        <f>MAX(J18:L18,N18:P18)</f>
        <v>7.57</v>
      </c>
      <c r="R18" s="96" t="str">
        <f>IF(ISBLANK(Q18),"",IF(Q18&gt;=15.2,"KSM",IF(Q18&gt;=13.2,"I A",IF(Q18&gt;=11,"II A",IF(Q18&gt;=9.5,"III A",IF(Q18&gt;=8,"I JA",IF(Q18&gt;=7.2,"II JA",IF(Q18&gt;=6.5,"III JA"))))))))</f>
        <v>II JA</v>
      </c>
      <c r="S18" s="295" t="s">
        <v>486</v>
      </c>
      <c r="T18" s="97" t="s">
        <v>1736</v>
      </c>
    </row>
    <row r="19" spans="1:20" s="97" customFormat="1" ht="18" customHeight="1" x14ac:dyDescent="0.25">
      <c r="A19" s="90">
        <v>12</v>
      </c>
      <c r="B19" s="91"/>
      <c r="C19" s="369" t="s">
        <v>127</v>
      </c>
      <c r="D19" s="370" t="s">
        <v>128</v>
      </c>
      <c r="E19" s="371" t="s">
        <v>129</v>
      </c>
      <c r="F19" s="294" t="s">
        <v>130</v>
      </c>
      <c r="G19" s="294" t="s">
        <v>131</v>
      </c>
      <c r="H19" s="673" t="s">
        <v>132</v>
      </c>
      <c r="I19" s="373">
        <v>9</v>
      </c>
      <c r="J19" s="93" t="s">
        <v>93</v>
      </c>
      <c r="K19" s="93">
        <v>7.52</v>
      </c>
      <c r="L19" s="93" t="s">
        <v>93</v>
      </c>
      <c r="M19" s="94"/>
      <c r="N19" s="93"/>
      <c r="O19" s="93"/>
      <c r="P19" s="93"/>
      <c r="Q19" s="95">
        <f>MAX(J19:L19,N19:P19)</f>
        <v>7.52</v>
      </c>
      <c r="R19" s="96" t="str">
        <f>IF(ISBLANK(Q19),"",IF(Q19&gt;=15.2,"KSM",IF(Q19&gt;=13.2,"I A",IF(Q19&gt;=11,"II A",IF(Q19&gt;=9.5,"III A",IF(Q19&gt;=8,"I JA",IF(Q19&gt;=7.2,"II JA",IF(Q19&gt;=6.5,"III JA"))))))))</f>
        <v>II JA</v>
      </c>
      <c r="S19" s="295" t="s">
        <v>133</v>
      </c>
      <c r="T19" s="97" t="s">
        <v>107</v>
      </c>
    </row>
    <row r="20" spans="1:20" s="97" customFormat="1" ht="18" customHeight="1" x14ac:dyDescent="0.25">
      <c r="A20" s="90">
        <v>13</v>
      </c>
      <c r="B20" s="91"/>
      <c r="C20" s="43" t="s">
        <v>200</v>
      </c>
      <c r="D20" s="44" t="s">
        <v>201</v>
      </c>
      <c r="E20" s="45" t="s">
        <v>202</v>
      </c>
      <c r="F20" s="46" t="s">
        <v>148</v>
      </c>
      <c r="G20" s="46" t="s">
        <v>149</v>
      </c>
      <c r="H20" s="47" t="s">
        <v>203</v>
      </c>
      <c r="I20" s="92">
        <v>8</v>
      </c>
      <c r="J20" s="93">
        <v>6.46</v>
      </c>
      <c r="K20" s="93">
        <v>5.18</v>
      </c>
      <c r="L20" s="93">
        <v>5.63</v>
      </c>
      <c r="M20" s="94"/>
      <c r="N20" s="93"/>
      <c r="O20" s="93"/>
      <c r="P20" s="93"/>
      <c r="Q20" s="95">
        <f t="shared" ref="Q20:Q21" si="2">MAX(J20:L20,N20:P20)</f>
        <v>6.46</v>
      </c>
      <c r="R20" s="96"/>
      <c r="S20" s="51" t="s">
        <v>205</v>
      </c>
      <c r="T20" s="97" t="s">
        <v>107</v>
      </c>
    </row>
    <row r="21" spans="1:20" s="97" customFormat="1" ht="18" customHeight="1" x14ac:dyDescent="0.25">
      <c r="A21" s="90">
        <v>14</v>
      </c>
      <c r="B21" s="91"/>
      <c r="C21" s="369" t="s">
        <v>1737</v>
      </c>
      <c r="D21" s="370" t="s">
        <v>1738</v>
      </c>
      <c r="E21" s="371" t="s">
        <v>1739</v>
      </c>
      <c r="F21" s="294" t="s">
        <v>334</v>
      </c>
      <c r="G21" s="294" t="s">
        <v>67</v>
      </c>
      <c r="H21" s="673" t="s">
        <v>68</v>
      </c>
      <c r="I21" s="373">
        <v>7</v>
      </c>
      <c r="J21" s="93">
        <v>6.02</v>
      </c>
      <c r="K21" s="93">
        <v>5.91</v>
      </c>
      <c r="L21" s="93">
        <v>5.76</v>
      </c>
      <c r="M21" s="94"/>
      <c r="N21" s="93"/>
      <c r="O21" s="93"/>
      <c r="P21" s="93"/>
      <c r="Q21" s="95">
        <f t="shared" si="2"/>
        <v>6.02</v>
      </c>
      <c r="R21" s="96"/>
      <c r="S21" s="295" t="s">
        <v>359</v>
      </c>
      <c r="T21" s="97" t="s">
        <v>107</v>
      </c>
    </row>
  </sheetData>
  <mergeCells count="1">
    <mergeCell ref="J6:P6"/>
  </mergeCells>
  <printOptions horizontalCentered="1"/>
  <pageMargins left="0.15748031496062992" right="0.15748031496062992" top="0.94488188976377963" bottom="0.39370078740157483" header="0.39370078740157483" footer="0.39370078740157483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9"/>
  <sheetViews>
    <sheetView workbookViewId="0">
      <selection activeCell="G24" sqref="G24"/>
    </sheetView>
  </sheetViews>
  <sheetFormatPr defaultColWidth="9.109375" defaultRowHeight="13.2" x14ac:dyDescent="0.25"/>
  <cols>
    <col min="1" max="1" width="5.33203125" style="103" customWidth="1"/>
    <col min="2" max="2" width="5.33203125" style="103" hidden="1" customWidth="1"/>
    <col min="3" max="3" width="9.6640625" style="103" customWidth="1"/>
    <col min="4" max="4" width="13.6640625" style="103" customWidth="1"/>
    <col min="5" max="5" width="9.6640625" style="105" customWidth="1"/>
    <col min="6" max="6" width="12.6640625" style="464" customWidth="1"/>
    <col min="7" max="7" width="12.44140625" style="464" customWidth="1"/>
    <col min="8" max="8" width="9.33203125" style="464" hidden="1" customWidth="1"/>
    <col min="9" max="9" width="5.6640625" style="285" bestFit="1" customWidth="1"/>
    <col min="10" max="12" width="5.6640625" style="106" customWidth="1"/>
    <col min="13" max="13" width="3.44140625" style="106" customWidth="1"/>
    <col min="14" max="16" width="5.6640625" style="106" customWidth="1"/>
    <col min="17" max="17" width="9" style="285" bestFit="1" customWidth="1"/>
    <col min="18" max="18" width="5.6640625" style="285" customWidth="1"/>
    <col min="19" max="19" width="20.6640625" style="151" customWidth="1"/>
    <col min="20" max="20" width="0" style="103" hidden="1" customWidth="1"/>
    <col min="21" max="16384" width="9.109375" style="103"/>
  </cols>
  <sheetData>
    <row r="1" spans="1:20" s="445" customFormat="1" ht="15" customHeight="1" x14ac:dyDescent="0.25">
      <c r="A1" s="1" t="s">
        <v>0</v>
      </c>
      <c r="B1" s="481"/>
      <c r="D1" s="446"/>
      <c r="E1" s="447"/>
      <c r="F1" s="572"/>
      <c r="G1" s="572"/>
      <c r="H1" s="572"/>
      <c r="I1" s="449"/>
      <c r="J1" s="450"/>
      <c r="K1" s="450"/>
      <c r="L1" s="451"/>
      <c r="M1" s="451"/>
    </row>
    <row r="2" spans="1:20" s="445" customFormat="1" ht="7.5" customHeight="1" x14ac:dyDescent="0.25">
      <c r="A2" s="1"/>
      <c r="B2" s="482"/>
      <c r="D2" s="446"/>
      <c r="E2" s="447"/>
      <c r="F2" s="572"/>
      <c r="G2" s="572"/>
      <c r="H2" s="572"/>
      <c r="I2" s="449"/>
      <c r="J2" s="450"/>
      <c r="K2" s="450"/>
      <c r="L2" s="451"/>
      <c r="M2" s="451"/>
      <c r="N2" s="449"/>
      <c r="O2" s="449"/>
      <c r="P2" s="452"/>
    </row>
    <row r="3" spans="1:20" s="462" customFormat="1" ht="15" customHeight="1" x14ac:dyDescent="0.25">
      <c r="A3" s="12" t="s">
        <v>1292</v>
      </c>
      <c r="B3" s="453"/>
      <c r="C3" s="453"/>
      <c r="D3" s="454"/>
      <c r="E3" s="455"/>
      <c r="F3" s="457"/>
      <c r="G3" s="457"/>
      <c r="H3" s="457"/>
      <c r="I3" s="458"/>
      <c r="J3" s="459"/>
      <c r="K3" s="459"/>
      <c r="L3" s="460"/>
      <c r="M3" s="460"/>
      <c r="N3" s="461"/>
    </row>
    <row r="4" spans="1:20" x14ac:dyDescent="0.25">
      <c r="C4" s="104"/>
      <c r="I4" s="169"/>
      <c r="K4" s="283"/>
      <c r="Q4" s="169"/>
      <c r="R4" s="169"/>
      <c r="S4" s="103"/>
    </row>
    <row r="5" spans="1:20" s="109" customFormat="1" ht="16.2" thickBot="1" x14ac:dyDescent="0.3">
      <c r="C5" s="110" t="s">
        <v>1376</v>
      </c>
      <c r="E5" s="284"/>
      <c r="F5" s="573"/>
      <c r="G5" s="574"/>
      <c r="H5" s="574"/>
      <c r="I5" s="261"/>
      <c r="J5" s="114"/>
      <c r="K5" s="114"/>
      <c r="L5" s="114"/>
      <c r="M5" s="114"/>
      <c r="N5" s="114"/>
      <c r="O5" s="114"/>
      <c r="P5" s="114"/>
      <c r="Q5" s="261"/>
      <c r="R5" s="261"/>
    </row>
    <row r="6" spans="1:20" ht="13.8" thickBot="1" x14ac:dyDescent="0.3">
      <c r="F6" s="574"/>
      <c r="G6" s="574"/>
      <c r="H6" s="574"/>
      <c r="J6" s="779" t="s">
        <v>86</v>
      </c>
      <c r="K6" s="780"/>
      <c r="L6" s="780"/>
      <c r="M6" s="780"/>
      <c r="N6" s="780"/>
      <c r="O6" s="780"/>
      <c r="P6" s="781"/>
    </row>
    <row r="7" spans="1:20" s="157" customFormat="1" ht="10.8" thickBot="1" x14ac:dyDescent="0.3">
      <c r="A7" s="467" t="s">
        <v>61</v>
      </c>
      <c r="B7" s="496" t="s">
        <v>3</v>
      </c>
      <c r="C7" s="119" t="s">
        <v>4</v>
      </c>
      <c r="D7" s="120" t="s">
        <v>5</v>
      </c>
      <c r="E7" s="121" t="s">
        <v>6</v>
      </c>
      <c r="F7" s="575" t="s">
        <v>7</v>
      </c>
      <c r="G7" s="80" t="s">
        <v>8</v>
      </c>
      <c r="H7" s="469" t="s">
        <v>9</v>
      </c>
      <c r="I7" s="87" t="s">
        <v>10</v>
      </c>
      <c r="J7" s="286">
        <v>1</v>
      </c>
      <c r="K7" s="287">
        <v>2</v>
      </c>
      <c r="L7" s="287">
        <v>3</v>
      </c>
      <c r="M7" s="288" t="s">
        <v>87</v>
      </c>
      <c r="N7" s="288">
        <v>4</v>
      </c>
      <c r="O7" s="287">
        <v>5</v>
      </c>
      <c r="P7" s="289">
        <v>6</v>
      </c>
      <c r="Q7" s="87" t="s">
        <v>11</v>
      </c>
      <c r="R7" s="87" t="s">
        <v>12</v>
      </c>
      <c r="S7" s="125" t="s">
        <v>13</v>
      </c>
    </row>
    <row r="8" spans="1:20" ht="18" customHeight="1" x14ac:dyDescent="0.25">
      <c r="A8" s="139">
        <v>1</v>
      </c>
      <c r="B8" s="140"/>
      <c r="C8" s="470" t="s">
        <v>549</v>
      </c>
      <c r="D8" s="471" t="s">
        <v>1377</v>
      </c>
      <c r="E8" s="472" t="s">
        <v>1378</v>
      </c>
      <c r="F8" s="473" t="s">
        <v>111</v>
      </c>
      <c r="G8" s="473" t="s">
        <v>112</v>
      </c>
      <c r="H8" s="473"/>
      <c r="I8" s="474">
        <v>22</v>
      </c>
      <c r="J8" s="290" t="s">
        <v>93</v>
      </c>
      <c r="K8" s="290" t="s">
        <v>93</v>
      </c>
      <c r="L8" s="290">
        <v>15.24</v>
      </c>
      <c r="M8" s="576">
        <v>8</v>
      </c>
      <c r="N8" s="290">
        <v>17.079999999999998</v>
      </c>
      <c r="O8" s="290" t="s">
        <v>93</v>
      </c>
      <c r="P8" s="290" t="s">
        <v>93</v>
      </c>
      <c r="Q8" s="95">
        <f t="shared" ref="Q8:Q17" si="0">MAX(J8:L8,N8:P8)</f>
        <v>17.079999999999998</v>
      </c>
      <c r="R8" s="577" t="str">
        <f t="shared" ref="R8:R17" si="1">IF(ISBLANK(Q8),"",IF(Q8&lt;9.5,"",IF(Q8&gt;=18.2,"KSM",IF(Q8&gt;=16.5,"I A",IF(Q8&gt;=14.4,"II A",IF(Q8&gt;=12.3,"III A",IF(Q8&gt;=10.7,"I JA",IF(Q8&gt;=9.5,"II JA"))))))))</f>
        <v>I A</v>
      </c>
      <c r="S8" s="475" t="s">
        <v>1273</v>
      </c>
      <c r="T8" s="103" t="s">
        <v>1379</v>
      </c>
    </row>
    <row r="9" spans="1:20" ht="18" customHeight="1" x14ac:dyDescent="0.25">
      <c r="A9" s="139">
        <v>2</v>
      </c>
      <c r="B9" s="140"/>
      <c r="C9" s="470" t="s">
        <v>651</v>
      </c>
      <c r="D9" s="471" t="s">
        <v>1185</v>
      </c>
      <c r="E9" s="472" t="s">
        <v>1153</v>
      </c>
      <c r="F9" s="473" t="s">
        <v>1186</v>
      </c>
      <c r="G9" s="473" t="s">
        <v>92</v>
      </c>
      <c r="H9" s="473"/>
      <c r="I9" s="474">
        <v>18</v>
      </c>
      <c r="J9" s="290">
        <v>14.53</v>
      </c>
      <c r="K9" s="290" t="s">
        <v>93</v>
      </c>
      <c r="L9" s="290">
        <v>13.97</v>
      </c>
      <c r="M9" s="576">
        <v>6</v>
      </c>
      <c r="N9" s="290">
        <v>15.08</v>
      </c>
      <c r="O9" s="290" t="s">
        <v>93</v>
      </c>
      <c r="P9" s="290" t="s">
        <v>93</v>
      </c>
      <c r="Q9" s="95">
        <f t="shared" si="0"/>
        <v>15.08</v>
      </c>
      <c r="R9" s="577" t="str">
        <f t="shared" si="1"/>
        <v>II A</v>
      </c>
      <c r="S9" s="475" t="s">
        <v>1187</v>
      </c>
      <c r="T9" s="103" t="s">
        <v>1380</v>
      </c>
    </row>
    <row r="10" spans="1:20" ht="18" customHeight="1" x14ac:dyDescent="0.25">
      <c r="A10" s="139">
        <v>3</v>
      </c>
      <c r="B10" s="140"/>
      <c r="C10" s="470" t="s">
        <v>715</v>
      </c>
      <c r="D10" s="471" t="s">
        <v>1381</v>
      </c>
      <c r="E10" s="472" t="s">
        <v>282</v>
      </c>
      <c r="F10" s="473" t="s">
        <v>111</v>
      </c>
      <c r="G10" s="473" t="s">
        <v>112</v>
      </c>
      <c r="H10" s="473"/>
      <c r="I10" s="474">
        <v>15</v>
      </c>
      <c r="J10" s="290">
        <v>14.49</v>
      </c>
      <c r="K10" s="290">
        <v>14.28</v>
      </c>
      <c r="L10" s="290">
        <v>14.66</v>
      </c>
      <c r="M10" s="576">
        <v>7</v>
      </c>
      <c r="N10" s="290">
        <v>14.42</v>
      </c>
      <c r="O10" s="290">
        <v>14.81</v>
      </c>
      <c r="P10" s="290">
        <v>15.01</v>
      </c>
      <c r="Q10" s="95">
        <f t="shared" si="0"/>
        <v>15.01</v>
      </c>
      <c r="R10" s="577" t="str">
        <f t="shared" si="1"/>
        <v>II A</v>
      </c>
      <c r="S10" s="475" t="s">
        <v>1273</v>
      </c>
      <c r="T10" s="103" t="s">
        <v>1382</v>
      </c>
    </row>
    <row r="11" spans="1:20" ht="18" customHeight="1" x14ac:dyDescent="0.25">
      <c r="A11" s="139">
        <v>4</v>
      </c>
      <c r="B11" s="140"/>
      <c r="C11" s="470" t="s">
        <v>568</v>
      </c>
      <c r="D11" s="471" t="s">
        <v>1383</v>
      </c>
      <c r="E11" s="472" t="s">
        <v>1324</v>
      </c>
      <c r="F11" s="473" t="s">
        <v>1346</v>
      </c>
      <c r="G11" s="473" t="s">
        <v>626</v>
      </c>
      <c r="H11" s="473"/>
      <c r="I11" s="474">
        <v>13</v>
      </c>
      <c r="J11" s="290">
        <v>13.21</v>
      </c>
      <c r="K11" s="290" t="s">
        <v>93</v>
      </c>
      <c r="L11" s="290">
        <v>14.05</v>
      </c>
      <c r="M11" s="576">
        <v>5</v>
      </c>
      <c r="N11" s="290">
        <v>14.58</v>
      </c>
      <c r="O11" s="290">
        <v>14.8</v>
      </c>
      <c r="P11" s="290" t="s">
        <v>93</v>
      </c>
      <c r="Q11" s="95">
        <f t="shared" si="0"/>
        <v>14.8</v>
      </c>
      <c r="R11" s="577" t="str">
        <f t="shared" si="1"/>
        <v>II A</v>
      </c>
      <c r="S11" s="475" t="s">
        <v>627</v>
      </c>
      <c r="T11" s="103" t="s">
        <v>454</v>
      </c>
    </row>
    <row r="12" spans="1:20" ht="18" customHeight="1" x14ac:dyDescent="0.25">
      <c r="A12" s="139">
        <v>5</v>
      </c>
      <c r="B12" s="140"/>
      <c r="C12" s="470" t="s">
        <v>715</v>
      </c>
      <c r="D12" s="471" t="s">
        <v>1384</v>
      </c>
      <c r="E12" s="472" t="s">
        <v>1385</v>
      </c>
      <c r="F12" s="473" t="s">
        <v>148</v>
      </c>
      <c r="G12" s="473" t="s">
        <v>149</v>
      </c>
      <c r="H12" s="473" t="s">
        <v>203</v>
      </c>
      <c r="I12" s="474">
        <v>12</v>
      </c>
      <c r="J12" s="290" t="s">
        <v>93</v>
      </c>
      <c r="K12" s="290">
        <v>13.78</v>
      </c>
      <c r="L12" s="290" t="s">
        <v>93</v>
      </c>
      <c r="M12" s="576">
        <v>4</v>
      </c>
      <c r="N12" s="290" t="s">
        <v>93</v>
      </c>
      <c r="O12" s="290">
        <v>14.04</v>
      </c>
      <c r="P12" s="290" t="s">
        <v>93</v>
      </c>
      <c r="Q12" s="95">
        <f t="shared" si="0"/>
        <v>14.04</v>
      </c>
      <c r="R12" s="577" t="str">
        <f t="shared" si="1"/>
        <v>III A</v>
      </c>
      <c r="S12" s="475" t="s">
        <v>1386</v>
      </c>
      <c r="T12" s="103" t="s">
        <v>1387</v>
      </c>
    </row>
    <row r="13" spans="1:20" ht="18" customHeight="1" x14ac:dyDescent="0.25">
      <c r="A13" s="139">
        <v>6</v>
      </c>
      <c r="B13" s="140"/>
      <c r="C13" s="470" t="s">
        <v>826</v>
      </c>
      <c r="D13" s="471" t="s">
        <v>1388</v>
      </c>
      <c r="E13" s="472" t="s">
        <v>1389</v>
      </c>
      <c r="F13" s="473" t="s">
        <v>457</v>
      </c>
      <c r="G13" s="473" t="s">
        <v>149</v>
      </c>
      <c r="H13" s="473" t="s">
        <v>203</v>
      </c>
      <c r="I13" s="474" t="s">
        <v>19</v>
      </c>
      <c r="J13" s="290" t="s">
        <v>93</v>
      </c>
      <c r="K13" s="290">
        <v>13.3</v>
      </c>
      <c r="L13" s="290">
        <v>12.72</v>
      </c>
      <c r="M13" s="576">
        <v>3</v>
      </c>
      <c r="N13" s="290">
        <v>12.24</v>
      </c>
      <c r="O13" s="290" t="s">
        <v>93</v>
      </c>
      <c r="P13" s="290">
        <v>13.43</v>
      </c>
      <c r="Q13" s="95">
        <f t="shared" si="0"/>
        <v>13.43</v>
      </c>
      <c r="R13" s="577" t="str">
        <f t="shared" si="1"/>
        <v>III A</v>
      </c>
      <c r="S13" s="475" t="s">
        <v>1386</v>
      </c>
      <c r="T13" s="103" t="s">
        <v>1390</v>
      </c>
    </row>
    <row r="14" spans="1:20" ht="18" customHeight="1" x14ac:dyDescent="0.25">
      <c r="A14" s="139">
        <v>7</v>
      </c>
      <c r="B14" s="140"/>
      <c r="C14" s="470" t="s">
        <v>1391</v>
      </c>
      <c r="D14" s="471" t="s">
        <v>1392</v>
      </c>
      <c r="E14" s="472" t="s">
        <v>489</v>
      </c>
      <c r="F14" s="473" t="s">
        <v>111</v>
      </c>
      <c r="G14" s="473" t="s">
        <v>112</v>
      </c>
      <c r="H14" s="473"/>
      <c r="I14" s="474">
        <v>11</v>
      </c>
      <c r="J14" s="290">
        <v>13.29</v>
      </c>
      <c r="K14" s="290">
        <v>12.83</v>
      </c>
      <c r="L14" s="290">
        <v>12.85</v>
      </c>
      <c r="M14" s="576">
        <v>2</v>
      </c>
      <c r="N14" s="290">
        <v>12.66</v>
      </c>
      <c r="O14" s="290">
        <v>13.09</v>
      </c>
      <c r="P14" s="290">
        <v>13</v>
      </c>
      <c r="Q14" s="95">
        <f t="shared" si="0"/>
        <v>13.29</v>
      </c>
      <c r="R14" s="577" t="str">
        <f t="shared" si="1"/>
        <v>III A</v>
      </c>
      <c r="S14" s="475" t="s">
        <v>1273</v>
      </c>
      <c r="T14" s="103" t="s">
        <v>1393</v>
      </c>
    </row>
    <row r="15" spans="1:20" ht="18" customHeight="1" x14ac:dyDescent="0.25">
      <c r="A15" s="139">
        <v>8</v>
      </c>
      <c r="B15" s="140"/>
      <c r="C15" s="470" t="s">
        <v>585</v>
      </c>
      <c r="D15" s="471" t="s">
        <v>1394</v>
      </c>
      <c r="E15" s="472" t="s">
        <v>696</v>
      </c>
      <c r="F15" s="473" t="s">
        <v>45</v>
      </c>
      <c r="G15" s="473" t="s">
        <v>46</v>
      </c>
      <c r="H15" s="473"/>
      <c r="I15" s="474">
        <v>10</v>
      </c>
      <c r="J15" s="290">
        <v>11.49</v>
      </c>
      <c r="K15" s="290">
        <v>12.88</v>
      </c>
      <c r="L15" s="290" t="s">
        <v>93</v>
      </c>
      <c r="M15" s="576">
        <v>1</v>
      </c>
      <c r="N15" s="290" t="s">
        <v>93</v>
      </c>
      <c r="O15" s="290">
        <v>11.32</v>
      </c>
      <c r="P15" s="290">
        <v>12.18</v>
      </c>
      <c r="Q15" s="95">
        <f t="shared" si="0"/>
        <v>12.88</v>
      </c>
      <c r="R15" s="577" t="str">
        <f t="shared" si="1"/>
        <v>III A</v>
      </c>
      <c r="S15" s="475" t="s">
        <v>47</v>
      </c>
      <c r="T15" s="103" t="s">
        <v>107</v>
      </c>
    </row>
    <row r="16" spans="1:20" ht="18" customHeight="1" x14ac:dyDescent="0.25">
      <c r="A16" s="139">
        <v>9</v>
      </c>
      <c r="B16" s="140"/>
      <c r="C16" s="470" t="s">
        <v>54</v>
      </c>
      <c r="D16" s="471" t="s">
        <v>1233</v>
      </c>
      <c r="E16" s="472" t="s">
        <v>1395</v>
      </c>
      <c r="F16" s="473" t="s">
        <v>123</v>
      </c>
      <c r="G16" s="473" t="s">
        <v>124</v>
      </c>
      <c r="H16" s="473"/>
      <c r="I16" s="474">
        <v>9</v>
      </c>
      <c r="J16" s="290">
        <v>12.29</v>
      </c>
      <c r="K16" s="290">
        <v>12.01</v>
      </c>
      <c r="L16" s="290">
        <v>11.18</v>
      </c>
      <c r="M16" s="576"/>
      <c r="N16" s="290"/>
      <c r="O16" s="290"/>
      <c r="P16" s="290"/>
      <c r="Q16" s="95">
        <f t="shared" si="0"/>
        <v>12.29</v>
      </c>
      <c r="R16" s="577" t="str">
        <f t="shared" si="1"/>
        <v>I JA</v>
      </c>
      <c r="S16" s="475" t="s">
        <v>125</v>
      </c>
      <c r="T16" s="103" t="s">
        <v>344</v>
      </c>
    </row>
    <row r="17" spans="1:20" ht="18" customHeight="1" x14ac:dyDescent="0.25">
      <c r="A17" s="139">
        <v>10</v>
      </c>
      <c r="B17" s="140"/>
      <c r="C17" s="470" t="s">
        <v>549</v>
      </c>
      <c r="D17" s="471" t="s">
        <v>1396</v>
      </c>
      <c r="E17" s="472" t="s">
        <v>1397</v>
      </c>
      <c r="F17" s="473" t="s">
        <v>1398</v>
      </c>
      <c r="G17" s="473" t="s">
        <v>1399</v>
      </c>
      <c r="H17" s="473"/>
      <c r="I17" s="474" t="s">
        <v>19</v>
      </c>
      <c r="J17" s="290">
        <v>11.79</v>
      </c>
      <c r="K17" s="290" t="s">
        <v>93</v>
      </c>
      <c r="L17" s="290">
        <v>11.79</v>
      </c>
      <c r="M17" s="576"/>
      <c r="N17" s="290"/>
      <c r="O17" s="290"/>
      <c r="P17" s="290"/>
      <c r="Q17" s="95">
        <f t="shared" si="0"/>
        <v>11.79</v>
      </c>
      <c r="R17" s="577" t="str">
        <f t="shared" si="1"/>
        <v>I JA</v>
      </c>
      <c r="S17" s="475" t="s">
        <v>1400</v>
      </c>
      <c r="T17" s="103" t="s">
        <v>107</v>
      </c>
    </row>
    <row r="18" spans="1:20" ht="18" customHeight="1" x14ac:dyDescent="0.25">
      <c r="A18" s="139">
        <v>11</v>
      </c>
      <c r="B18" s="140"/>
      <c r="C18" s="470" t="s">
        <v>1225</v>
      </c>
      <c r="D18" s="471" t="s">
        <v>1401</v>
      </c>
      <c r="E18" s="472" t="s">
        <v>342</v>
      </c>
      <c r="F18" s="473" t="s">
        <v>1402</v>
      </c>
      <c r="G18" s="473" t="s">
        <v>1403</v>
      </c>
      <c r="H18" s="473"/>
      <c r="I18" s="474" t="s">
        <v>19</v>
      </c>
      <c r="J18" s="290">
        <v>11.69</v>
      </c>
      <c r="K18" s="290" t="s">
        <v>93</v>
      </c>
      <c r="L18" s="290">
        <v>11.6</v>
      </c>
      <c r="M18" s="576"/>
      <c r="N18" s="290"/>
      <c r="O18" s="290"/>
      <c r="P18" s="290"/>
      <c r="Q18" s="95">
        <f>MAX(J18:L18,N18:P18)</f>
        <v>11.69</v>
      </c>
      <c r="R18" s="577" t="str">
        <f>IF(ISBLANK(Q18),"",IF(Q18&lt;9.5,"",IF(Q18&gt;=18.2,"KSM",IF(Q18&gt;=16.5,"I A",IF(Q18&gt;=14.4,"II A",IF(Q18&gt;=12.3,"III A",IF(Q18&gt;=10.7,"I JA",IF(Q18&gt;=9.5,"II JA"))))))))</f>
        <v>I JA</v>
      </c>
      <c r="S18" s="475" t="s">
        <v>1404</v>
      </c>
      <c r="T18" s="103" t="s">
        <v>107</v>
      </c>
    </row>
    <row r="19" spans="1:20" ht="18" customHeight="1" x14ac:dyDescent="0.25">
      <c r="A19" s="139">
        <v>12</v>
      </c>
      <c r="B19" s="140"/>
      <c r="C19" s="470" t="s">
        <v>1028</v>
      </c>
      <c r="D19" s="471" t="s">
        <v>1197</v>
      </c>
      <c r="E19" s="472" t="s">
        <v>1198</v>
      </c>
      <c r="F19" s="473" t="s">
        <v>1199</v>
      </c>
      <c r="G19" s="473" t="s">
        <v>92</v>
      </c>
      <c r="H19" s="473"/>
      <c r="I19" s="474">
        <v>8</v>
      </c>
      <c r="J19" s="290">
        <v>11.23</v>
      </c>
      <c r="K19" s="290">
        <v>10.76</v>
      </c>
      <c r="L19" s="290">
        <v>10.93</v>
      </c>
      <c r="M19" s="576"/>
      <c r="N19" s="290"/>
      <c r="O19" s="290"/>
      <c r="P19" s="290"/>
      <c r="Q19" s="95">
        <f>MAX(J19:L19,N19:P19)</f>
        <v>11.23</v>
      </c>
      <c r="R19" s="577" t="str">
        <f>IF(ISBLANK(Q19),"",IF(Q19&lt;9.5,"",IF(Q19&gt;=18.2,"KSM",IF(Q19&gt;=16.5,"I A",IF(Q19&gt;=14.4,"II A",IF(Q19&gt;=12.3,"III A",IF(Q19&gt;=10.7,"I JA",IF(Q19&gt;=9.5,"II JA"))))))))</f>
        <v>I JA</v>
      </c>
      <c r="S19" s="475" t="s">
        <v>1200</v>
      </c>
      <c r="T19" s="103" t="s">
        <v>1405</v>
      </c>
    </row>
  </sheetData>
  <mergeCells count="1">
    <mergeCell ref="J6:P6"/>
  </mergeCells>
  <printOptions horizontalCentered="1"/>
  <pageMargins left="0.16" right="0.17" top="0.22" bottom="0.15" header="0.39370078740157483" footer="0.39370078740157483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5"/>
  <sheetViews>
    <sheetView workbookViewId="0">
      <selection activeCell="R7" sqref="R7"/>
    </sheetView>
  </sheetViews>
  <sheetFormatPr defaultColWidth="9.109375" defaultRowHeight="13.2" x14ac:dyDescent="0.25"/>
  <cols>
    <col min="1" max="1" width="5.33203125" style="64" customWidth="1"/>
    <col min="2" max="2" width="5.109375" style="64" hidden="1" customWidth="1"/>
    <col min="3" max="3" width="11.44140625" style="64" customWidth="1"/>
    <col min="4" max="4" width="13.109375" style="64" bestFit="1" customWidth="1"/>
    <col min="5" max="5" width="8.6640625" style="66" customWidth="1"/>
    <col min="6" max="6" width="13.109375" style="23" customWidth="1"/>
    <col min="7" max="7" width="12.33203125" style="23" customWidth="1"/>
    <col min="8" max="8" width="9.33203125" style="24" hidden="1" customWidth="1"/>
    <col min="9" max="9" width="5.6640625" style="98" bestFit="1" customWidth="1"/>
    <col min="10" max="12" width="5.6640625" style="99" customWidth="1"/>
    <col min="13" max="13" width="3" style="99" customWidth="1"/>
    <col min="14" max="16" width="5.6640625" style="99" customWidth="1"/>
    <col min="17" max="17" width="8.109375" style="98" customWidth="1"/>
    <col min="18" max="18" width="5.44140625" style="98" customWidth="1"/>
    <col min="19" max="19" width="20.6640625" style="75" customWidth="1"/>
    <col min="20" max="20" width="5.44140625" style="64" hidden="1" customWidth="1"/>
    <col min="21" max="16384" width="9.109375" style="64"/>
  </cols>
  <sheetData>
    <row r="1" spans="1:20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9"/>
    </row>
    <row r="2" spans="1:20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9"/>
      <c r="N2" s="7"/>
      <c r="O2" s="7"/>
      <c r="P2" s="11"/>
    </row>
    <row r="3" spans="1:20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0"/>
      <c r="N3" s="21"/>
    </row>
    <row r="4" spans="1:20" x14ac:dyDescent="0.25">
      <c r="C4" s="65"/>
      <c r="I4" s="67"/>
      <c r="J4" s="68"/>
      <c r="K4" s="69"/>
      <c r="L4" s="67"/>
      <c r="M4" s="67"/>
      <c r="N4" s="67"/>
      <c r="O4" s="67"/>
      <c r="P4" s="67"/>
      <c r="Q4" s="67"/>
      <c r="R4" s="67"/>
      <c r="S4" s="64"/>
    </row>
    <row r="5" spans="1:20" s="70" customFormat="1" ht="16.2" thickBot="1" x14ac:dyDescent="0.3">
      <c r="C5" s="71" t="s">
        <v>85</v>
      </c>
      <c r="E5" s="72"/>
      <c r="F5" s="27"/>
      <c r="G5" s="28"/>
      <c r="H5" s="24"/>
      <c r="I5" s="73"/>
      <c r="J5" s="74"/>
      <c r="K5" s="74"/>
      <c r="L5" s="74"/>
      <c r="M5" s="74"/>
      <c r="N5" s="74"/>
      <c r="O5" s="74"/>
      <c r="P5" s="74"/>
      <c r="Q5" s="73"/>
      <c r="R5" s="73"/>
    </row>
    <row r="6" spans="1:20" s="75" customFormat="1" ht="10.8" thickBot="1" x14ac:dyDescent="0.3">
      <c r="E6" s="66"/>
      <c r="F6" s="28"/>
      <c r="G6" s="28"/>
      <c r="H6" s="24"/>
      <c r="I6" s="76"/>
      <c r="J6" s="770" t="s">
        <v>86</v>
      </c>
      <c r="K6" s="771"/>
      <c r="L6" s="771"/>
      <c r="M6" s="771"/>
      <c r="N6" s="771"/>
      <c r="O6" s="771"/>
      <c r="P6" s="772"/>
      <c r="Q6" s="76"/>
      <c r="R6" s="76"/>
    </row>
    <row r="7" spans="1:20" s="89" customFormat="1" ht="10.8" thickBot="1" x14ac:dyDescent="0.3">
      <c r="A7" s="30" t="s">
        <v>61</v>
      </c>
      <c r="B7" s="31" t="s">
        <v>3</v>
      </c>
      <c r="C7" s="77" t="s">
        <v>4</v>
      </c>
      <c r="D7" s="78" t="s">
        <v>5</v>
      </c>
      <c r="E7" s="79" t="s">
        <v>6</v>
      </c>
      <c r="F7" s="35" t="s">
        <v>7</v>
      </c>
      <c r="G7" s="80" t="s">
        <v>8</v>
      </c>
      <c r="H7" s="81" t="s">
        <v>9</v>
      </c>
      <c r="I7" s="82" t="s">
        <v>10</v>
      </c>
      <c r="J7" s="83">
        <v>1</v>
      </c>
      <c r="K7" s="84">
        <v>2</v>
      </c>
      <c r="L7" s="84">
        <v>3</v>
      </c>
      <c r="M7" s="85" t="s">
        <v>87</v>
      </c>
      <c r="N7" s="85">
        <v>4</v>
      </c>
      <c r="O7" s="84">
        <v>5</v>
      </c>
      <c r="P7" s="86">
        <v>6</v>
      </c>
      <c r="Q7" s="82" t="s">
        <v>11</v>
      </c>
      <c r="R7" s="87" t="s">
        <v>12</v>
      </c>
      <c r="S7" s="88" t="s">
        <v>13</v>
      </c>
    </row>
    <row r="8" spans="1:20" s="97" customFormat="1" ht="18" customHeight="1" x14ac:dyDescent="0.25">
      <c r="A8" s="90">
        <v>1</v>
      </c>
      <c r="B8" s="91"/>
      <c r="C8" s="43" t="s">
        <v>88</v>
      </c>
      <c r="D8" s="44" t="s">
        <v>89</v>
      </c>
      <c r="E8" s="45" t="s">
        <v>90</v>
      </c>
      <c r="F8" s="46" t="s">
        <v>91</v>
      </c>
      <c r="G8" s="46" t="s">
        <v>92</v>
      </c>
      <c r="H8" s="47"/>
      <c r="I8" s="92">
        <v>22</v>
      </c>
      <c r="J8" s="93">
        <v>40.270000000000003</v>
      </c>
      <c r="K8" s="93">
        <v>41.98</v>
      </c>
      <c r="L8" s="93" t="s">
        <v>93</v>
      </c>
      <c r="M8" s="94">
        <v>8</v>
      </c>
      <c r="N8" s="93">
        <v>42.05</v>
      </c>
      <c r="O8" s="93">
        <v>41.37</v>
      </c>
      <c r="P8" s="93" t="s">
        <v>93</v>
      </c>
      <c r="Q8" s="95">
        <f t="shared" ref="Q8:Q15" si="0">MAX(J8:L8,N8:P8)</f>
        <v>42.05</v>
      </c>
      <c r="R8" s="96" t="str">
        <f t="shared" ref="R8:R15" si="1">IF(ISBLANK(Q8),"",IF(Q8&gt;=48,"KSM",IF(Q8&gt;=42,"I A",IF(Q8&gt;=35,"II A",IF(Q8&gt;=29,"III A",IF(Q8&gt;=24,"I JA",IF(Q8&gt;=20,"II JA",IF(Q8&gt;=17,"III JA"))))))))</f>
        <v>I A</v>
      </c>
      <c r="S8" s="51" t="s">
        <v>94</v>
      </c>
      <c r="T8" s="97" t="s">
        <v>95</v>
      </c>
    </row>
    <row r="9" spans="1:20" s="97" customFormat="1" ht="18" customHeight="1" x14ac:dyDescent="0.25">
      <c r="A9" s="90">
        <v>2</v>
      </c>
      <c r="B9" s="91"/>
      <c r="C9" s="43" t="s">
        <v>96</v>
      </c>
      <c r="D9" s="44" t="s">
        <v>97</v>
      </c>
      <c r="E9" s="45" t="s">
        <v>98</v>
      </c>
      <c r="F9" s="46" t="s">
        <v>57</v>
      </c>
      <c r="G9" s="46" t="s">
        <v>58</v>
      </c>
      <c r="H9" s="47" t="s">
        <v>99</v>
      </c>
      <c r="I9" s="92">
        <v>18</v>
      </c>
      <c r="J9" s="93">
        <v>31.79</v>
      </c>
      <c r="K9" s="93" t="s">
        <v>93</v>
      </c>
      <c r="L9" s="93">
        <v>31.16</v>
      </c>
      <c r="M9" s="94">
        <v>7</v>
      </c>
      <c r="N9" s="93">
        <v>33.47</v>
      </c>
      <c r="O9" s="93">
        <v>30.95</v>
      </c>
      <c r="P9" s="93">
        <v>31.24</v>
      </c>
      <c r="Q9" s="95">
        <f t="shared" si="0"/>
        <v>33.47</v>
      </c>
      <c r="R9" s="96" t="str">
        <f t="shared" si="1"/>
        <v>III A</v>
      </c>
      <c r="S9" s="51" t="s">
        <v>100</v>
      </c>
      <c r="T9" s="97" t="s">
        <v>101</v>
      </c>
    </row>
    <row r="10" spans="1:20" s="97" customFormat="1" ht="18" customHeight="1" x14ac:dyDescent="0.25">
      <c r="A10" s="90">
        <v>3</v>
      </c>
      <c r="B10" s="91"/>
      <c r="C10" s="43" t="s">
        <v>102</v>
      </c>
      <c r="D10" s="44" t="s">
        <v>103</v>
      </c>
      <c r="E10" s="45" t="s">
        <v>104</v>
      </c>
      <c r="F10" s="46" t="s">
        <v>105</v>
      </c>
      <c r="G10" s="46" t="s">
        <v>92</v>
      </c>
      <c r="H10" s="47"/>
      <c r="I10" s="92" t="s">
        <v>19</v>
      </c>
      <c r="J10" s="93" t="s">
        <v>93</v>
      </c>
      <c r="K10" s="93">
        <v>28.75</v>
      </c>
      <c r="L10" s="93">
        <v>28.37</v>
      </c>
      <c r="M10" s="94">
        <v>5</v>
      </c>
      <c r="N10" s="93" t="s">
        <v>93</v>
      </c>
      <c r="O10" s="93">
        <v>28.45</v>
      </c>
      <c r="P10" s="93">
        <v>30.61</v>
      </c>
      <c r="Q10" s="95">
        <f t="shared" si="0"/>
        <v>30.61</v>
      </c>
      <c r="R10" s="96" t="str">
        <f t="shared" si="1"/>
        <v>III A</v>
      </c>
      <c r="S10" s="51" t="s">
        <v>106</v>
      </c>
      <c r="T10" s="97" t="s">
        <v>107</v>
      </c>
    </row>
    <row r="11" spans="1:20" s="97" customFormat="1" ht="18" customHeight="1" x14ac:dyDescent="0.25">
      <c r="A11" s="90">
        <v>4</v>
      </c>
      <c r="B11" s="91"/>
      <c r="C11" s="43" t="s">
        <v>108</v>
      </c>
      <c r="D11" s="44" t="s">
        <v>109</v>
      </c>
      <c r="E11" s="45" t="s">
        <v>110</v>
      </c>
      <c r="F11" s="46" t="s">
        <v>111</v>
      </c>
      <c r="G11" s="46" t="s">
        <v>112</v>
      </c>
      <c r="H11" s="47"/>
      <c r="I11" s="92">
        <v>15</v>
      </c>
      <c r="J11" s="93">
        <v>28.02</v>
      </c>
      <c r="K11" s="93">
        <v>26.98</v>
      </c>
      <c r="L11" s="93">
        <v>28.89</v>
      </c>
      <c r="M11" s="94">
        <v>6</v>
      </c>
      <c r="N11" s="93" t="s">
        <v>93</v>
      </c>
      <c r="O11" s="93">
        <v>30.47</v>
      </c>
      <c r="P11" s="93" t="s">
        <v>93</v>
      </c>
      <c r="Q11" s="95">
        <f t="shared" si="0"/>
        <v>30.47</v>
      </c>
      <c r="R11" s="96" t="str">
        <f t="shared" si="1"/>
        <v>III A</v>
      </c>
      <c r="S11" s="51" t="s">
        <v>113</v>
      </c>
      <c r="T11" s="97" t="s">
        <v>114</v>
      </c>
    </row>
    <row r="12" spans="1:20" s="97" customFormat="1" ht="18" customHeight="1" x14ac:dyDescent="0.25">
      <c r="A12" s="90">
        <v>5</v>
      </c>
      <c r="B12" s="91"/>
      <c r="C12" s="43" t="s">
        <v>115</v>
      </c>
      <c r="D12" s="44" t="s">
        <v>116</v>
      </c>
      <c r="E12" s="45" t="s">
        <v>117</v>
      </c>
      <c r="F12" s="46" t="s">
        <v>31</v>
      </c>
      <c r="G12" s="46" t="s">
        <v>32</v>
      </c>
      <c r="H12" s="47" t="s">
        <v>33</v>
      </c>
      <c r="I12" s="92">
        <v>13</v>
      </c>
      <c r="J12" s="93">
        <v>24.34</v>
      </c>
      <c r="K12" s="93">
        <v>23.64</v>
      </c>
      <c r="L12" s="93">
        <v>25.27</v>
      </c>
      <c r="M12" s="94">
        <v>4</v>
      </c>
      <c r="N12" s="93">
        <v>22.45</v>
      </c>
      <c r="O12" s="93">
        <v>22.56</v>
      </c>
      <c r="P12" s="93">
        <v>23.07</v>
      </c>
      <c r="Q12" s="95">
        <f t="shared" si="0"/>
        <v>25.27</v>
      </c>
      <c r="R12" s="96" t="str">
        <f t="shared" si="1"/>
        <v>I JA</v>
      </c>
      <c r="S12" s="51" t="s">
        <v>118</v>
      </c>
      <c r="T12" s="97" t="s">
        <v>119</v>
      </c>
    </row>
    <row r="13" spans="1:20" s="97" customFormat="1" ht="18" customHeight="1" x14ac:dyDescent="0.25">
      <c r="A13" s="90">
        <v>6</v>
      </c>
      <c r="B13" s="91"/>
      <c r="C13" s="43" t="s">
        <v>120</v>
      </c>
      <c r="D13" s="44" t="s">
        <v>121</v>
      </c>
      <c r="E13" s="45" t="s">
        <v>122</v>
      </c>
      <c r="F13" s="46" t="s">
        <v>123</v>
      </c>
      <c r="G13" s="46" t="s">
        <v>124</v>
      </c>
      <c r="H13" s="47"/>
      <c r="I13" s="92">
        <v>12</v>
      </c>
      <c r="J13" s="93">
        <v>21.32</v>
      </c>
      <c r="K13" s="93">
        <v>22.54</v>
      </c>
      <c r="L13" s="93">
        <v>23.25</v>
      </c>
      <c r="M13" s="94">
        <v>3</v>
      </c>
      <c r="N13" s="93">
        <v>24.77</v>
      </c>
      <c r="O13" s="93">
        <v>23.56</v>
      </c>
      <c r="P13" s="93">
        <v>21.68</v>
      </c>
      <c r="Q13" s="95">
        <f t="shared" si="0"/>
        <v>24.77</v>
      </c>
      <c r="R13" s="96" t="str">
        <f t="shared" si="1"/>
        <v>I JA</v>
      </c>
      <c r="S13" s="51" t="s">
        <v>125</v>
      </c>
      <c r="T13" s="97" t="s">
        <v>126</v>
      </c>
    </row>
    <row r="14" spans="1:20" s="97" customFormat="1" ht="18" customHeight="1" x14ac:dyDescent="0.25">
      <c r="A14" s="90">
        <v>7</v>
      </c>
      <c r="B14" s="91"/>
      <c r="C14" s="43" t="s">
        <v>127</v>
      </c>
      <c r="D14" s="44" t="s">
        <v>128</v>
      </c>
      <c r="E14" s="45" t="s">
        <v>129</v>
      </c>
      <c r="F14" s="46" t="s">
        <v>130</v>
      </c>
      <c r="G14" s="46" t="s">
        <v>131</v>
      </c>
      <c r="H14" s="47" t="s">
        <v>132</v>
      </c>
      <c r="I14" s="92">
        <v>11</v>
      </c>
      <c r="J14" s="93">
        <v>15.86</v>
      </c>
      <c r="K14" s="93">
        <v>19.989999999999998</v>
      </c>
      <c r="L14" s="93">
        <v>22.81</v>
      </c>
      <c r="M14" s="94">
        <v>2</v>
      </c>
      <c r="N14" s="93" t="s">
        <v>93</v>
      </c>
      <c r="O14" s="93">
        <v>21.13</v>
      </c>
      <c r="P14" s="93">
        <v>23.08</v>
      </c>
      <c r="Q14" s="95">
        <f t="shared" si="0"/>
        <v>23.08</v>
      </c>
      <c r="R14" s="96" t="str">
        <f t="shared" si="1"/>
        <v>II JA</v>
      </c>
      <c r="S14" s="51" t="s">
        <v>133</v>
      </c>
      <c r="T14" s="97" t="s">
        <v>107</v>
      </c>
    </row>
    <row r="15" spans="1:20" s="97" customFormat="1" ht="18" customHeight="1" x14ac:dyDescent="0.25">
      <c r="A15" s="90">
        <v>8</v>
      </c>
      <c r="B15" s="91"/>
      <c r="C15" s="43" t="s">
        <v>134</v>
      </c>
      <c r="D15" s="44" t="s">
        <v>135</v>
      </c>
      <c r="E15" s="45" t="s">
        <v>136</v>
      </c>
      <c r="F15" s="46" t="s">
        <v>137</v>
      </c>
      <c r="G15" s="46" t="s">
        <v>25</v>
      </c>
      <c r="H15" s="47" t="s">
        <v>26</v>
      </c>
      <c r="I15" s="92" t="s">
        <v>19</v>
      </c>
      <c r="J15" s="93">
        <v>20.85</v>
      </c>
      <c r="K15" s="93">
        <v>20.78</v>
      </c>
      <c r="L15" s="93" t="s">
        <v>93</v>
      </c>
      <c r="M15" s="94">
        <v>1</v>
      </c>
      <c r="N15" s="93">
        <v>20.36</v>
      </c>
      <c r="O15" s="93">
        <v>20.91</v>
      </c>
      <c r="P15" s="93">
        <v>20.34</v>
      </c>
      <c r="Q15" s="95">
        <f t="shared" si="0"/>
        <v>20.91</v>
      </c>
      <c r="R15" s="96" t="str">
        <f t="shared" si="1"/>
        <v>II JA</v>
      </c>
      <c r="S15" s="51" t="s">
        <v>138</v>
      </c>
      <c r="T15" s="97" t="s">
        <v>107</v>
      </c>
    </row>
  </sheetData>
  <mergeCells count="1">
    <mergeCell ref="J6:P6"/>
  </mergeCells>
  <printOptions horizontalCentered="1"/>
  <pageMargins left="0.16" right="0.17" top="0.93" bottom="0.39370078740157483" header="0.39370078740157483" footer="0.39370078740157483"/>
  <pageSetup paperSize="9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3"/>
  <sheetViews>
    <sheetView workbookViewId="0">
      <selection activeCell="R7" sqref="R7"/>
    </sheetView>
  </sheetViews>
  <sheetFormatPr defaultColWidth="9.109375" defaultRowHeight="13.2" x14ac:dyDescent="0.25"/>
  <cols>
    <col min="1" max="1" width="5.33203125" style="103" customWidth="1"/>
    <col min="2" max="2" width="5.33203125" style="103" hidden="1" customWidth="1"/>
    <col min="3" max="3" width="10.44140625" style="103" customWidth="1"/>
    <col min="4" max="4" width="14.44140625" style="103" customWidth="1"/>
    <col min="5" max="5" width="8.88671875" style="105" customWidth="1"/>
    <col min="6" max="6" width="10.33203125" style="192" bestFit="1" customWidth="1"/>
    <col min="7" max="7" width="11.44140625" style="192" customWidth="1"/>
    <col min="8" max="8" width="10.33203125" style="193" hidden="1" customWidth="1"/>
    <col min="9" max="9" width="5.88671875" style="285" bestFit="1" customWidth="1"/>
    <col min="10" max="12" width="5.6640625" style="106" customWidth="1"/>
    <col min="13" max="13" width="3.88671875" style="106" customWidth="1"/>
    <col min="14" max="16" width="5.6640625" style="106" customWidth="1"/>
    <col min="17" max="17" width="9" style="285" bestFit="1" customWidth="1"/>
    <col min="18" max="18" width="5.6640625" style="285" customWidth="1"/>
    <col min="19" max="19" width="19.33203125" style="151" bestFit="1" customWidth="1"/>
    <col min="20" max="20" width="0" style="103" hidden="1" customWidth="1"/>
    <col min="21" max="16384" width="9.109375" style="103"/>
  </cols>
  <sheetData>
    <row r="1" spans="1:22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9"/>
    </row>
    <row r="2" spans="1:22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9"/>
      <c r="N2" s="7"/>
      <c r="O2" s="7"/>
      <c r="P2" s="11"/>
    </row>
    <row r="3" spans="1:22" s="22" customFormat="1" ht="13.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0"/>
      <c r="N3" s="21"/>
    </row>
    <row r="4" spans="1:22" ht="7.5" customHeight="1" x14ac:dyDescent="0.25">
      <c r="C4" s="104"/>
      <c r="I4" s="169"/>
      <c r="K4" s="283"/>
      <c r="Q4" s="169"/>
      <c r="R4" s="169"/>
      <c r="S4" s="103"/>
    </row>
    <row r="5" spans="1:22" s="109" customFormat="1" ht="16.2" thickBot="1" x14ac:dyDescent="0.3">
      <c r="C5" s="110" t="s">
        <v>718</v>
      </c>
      <c r="E5" s="284"/>
      <c r="F5" s="198"/>
      <c r="G5" s="199"/>
      <c r="H5" s="193"/>
      <c r="I5" s="261"/>
      <c r="J5" s="114"/>
      <c r="K5" s="114"/>
      <c r="L5" s="114"/>
      <c r="M5" s="114"/>
      <c r="N5" s="114"/>
      <c r="O5" s="114"/>
      <c r="P5" s="114"/>
      <c r="Q5" s="261"/>
      <c r="R5" s="261"/>
    </row>
    <row r="6" spans="1:22" ht="10.5" customHeight="1" thickBot="1" x14ac:dyDescent="0.3">
      <c r="F6" s="199"/>
      <c r="G6" s="199"/>
      <c r="J6" s="779" t="s">
        <v>86</v>
      </c>
      <c r="K6" s="780"/>
      <c r="L6" s="780"/>
      <c r="M6" s="780"/>
      <c r="N6" s="780"/>
      <c r="O6" s="780"/>
      <c r="P6" s="781"/>
    </row>
    <row r="7" spans="1:22" s="157" customFormat="1" ht="10.8" thickBot="1" x14ac:dyDescent="0.3">
      <c r="A7" s="30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6" t="s">
        <v>7</v>
      </c>
      <c r="G7" s="80" t="s">
        <v>8</v>
      </c>
      <c r="H7" s="204" t="s">
        <v>9</v>
      </c>
      <c r="I7" s="87" t="s">
        <v>10</v>
      </c>
      <c r="J7" s="286">
        <v>1</v>
      </c>
      <c r="K7" s="287">
        <v>2</v>
      </c>
      <c r="L7" s="287">
        <v>3</v>
      </c>
      <c r="M7" s="288" t="s">
        <v>87</v>
      </c>
      <c r="N7" s="288">
        <v>4</v>
      </c>
      <c r="O7" s="287">
        <v>5</v>
      </c>
      <c r="P7" s="289">
        <v>6</v>
      </c>
      <c r="Q7" s="296" t="s">
        <v>11</v>
      </c>
      <c r="R7" s="87" t="s">
        <v>12</v>
      </c>
      <c r="S7" s="125" t="s">
        <v>13</v>
      </c>
    </row>
    <row r="8" spans="1:22" ht="16.5" customHeight="1" x14ac:dyDescent="0.2">
      <c r="A8" s="139">
        <v>1</v>
      </c>
      <c r="B8" s="140"/>
      <c r="C8" s="213" t="s">
        <v>54</v>
      </c>
      <c r="D8" s="214" t="s">
        <v>719</v>
      </c>
      <c r="E8" s="215" t="s">
        <v>720</v>
      </c>
      <c r="F8" s="216" t="s">
        <v>721</v>
      </c>
      <c r="G8" s="216" t="s">
        <v>722</v>
      </c>
      <c r="H8" s="217"/>
      <c r="I8" s="218">
        <v>22</v>
      </c>
      <c r="J8" s="290">
        <v>39.78</v>
      </c>
      <c r="K8" s="290" t="s">
        <v>93</v>
      </c>
      <c r="L8" s="290" t="s">
        <v>93</v>
      </c>
      <c r="M8" s="94">
        <v>4</v>
      </c>
      <c r="N8" s="290">
        <v>35.71</v>
      </c>
      <c r="O8" s="290">
        <v>46.41</v>
      </c>
      <c r="P8" s="290" t="s">
        <v>93</v>
      </c>
      <c r="Q8" s="292">
        <f>MAX(J8:L8,N8:P8)</f>
        <v>46.41</v>
      </c>
      <c r="R8" s="293" t="str">
        <f>IF(ISBLANK(Q8),"",IF(Q8&gt;=59,"KSM",IF(Q8&gt;=52,"I A",IF(Q8&gt;=44,"II A",IF(Q8&gt;=37,"III A",IF(Q8&gt;=32,"I JA",IF(Q8&gt;=29,"II JA",IF(Q8&gt;=26,"III JA",))))))))</f>
        <v>II A</v>
      </c>
      <c r="S8" s="222" t="s">
        <v>723</v>
      </c>
      <c r="T8" s="103" t="s">
        <v>724</v>
      </c>
      <c r="V8" s="297"/>
    </row>
    <row r="9" spans="1:22" ht="16.5" customHeight="1" x14ac:dyDescent="0.2">
      <c r="A9" s="139">
        <v>2</v>
      </c>
      <c r="B9" s="140"/>
      <c r="C9" s="213" t="s">
        <v>585</v>
      </c>
      <c r="D9" s="214" t="s">
        <v>725</v>
      </c>
      <c r="E9" s="215" t="s">
        <v>726</v>
      </c>
      <c r="F9" s="216" t="s">
        <v>111</v>
      </c>
      <c r="G9" s="216" t="s">
        <v>112</v>
      </c>
      <c r="H9" s="217"/>
      <c r="I9" s="218">
        <v>18</v>
      </c>
      <c r="J9" s="290">
        <v>38.28</v>
      </c>
      <c r="K9" s="290">
        <v>43.72</v>
      </c>
      <c r="L9" s="290">
        <v>43.32</v>
      </c>
      <c r="M9" s="94">
        <v>5</v>
      </c>
      <c r="N9" s="290">
        <v>42.18</v>
      </c>
      <c r="O9" s="290" t="s">
        <v>93</v>
      </c>
      <c r="P9" s="290">
        <v>40.58</v>
      </c>
      <c r="Q9" s="292">
        <f>MAX(J9:L9,N9:P9)</f>
        <v>43.72</v>
      </c>
      <c r="R9" s="293" t="str">
        <f>IF(ISBLANK(Q9),"",IF(Q9&gt;=59,"KSM",IF(Q9&gt;=52,"I A",IF(Q9&gt;=44,"II A",IF(Q9&gt;=37,"III A",IF(Q9&gt;=32,"I JA",IF(Q9&gt;=29,"II JA",IF(Q9&gt;=26,"III JA",))))))))</f>
        <v>III A</v>
      </c>
      <c r="S9" s="222" t="s">
        <v>113</v>
      </c>
      <c r="T9" s="103" t="s">
        <v>727</v>
      </c>
      <c r="V9" s="297"/>
    </row>
    <row r="10" spans="1:22" ht="16.5" customHeight="1" x14ac:dyDescent="0.2">
      <c r="A10" s="139">
        <v>3</v>
      </c>
      <c r="B10" s="140"/>
      <c r="C10" s="213" t="s">
        <v>728</v>
      </c>
      <c r="D10" s="214" t="s">
        <v>729</v>
      </c>
      <c r="E10" s="215" t="s">
        <v>730</v>
      </c>
      <c r="F10" s="216" t="s">
        <v>708</v>
      </c>
      <c r="G10" s="216" t="s">
        <v>434</v>
      </c>
      <c r="H10" s="217"/>
      <c r="I10" s="218" t="s">
        <v>19</v>
      </c>
      <c r="J10" s="290" t="s">
        <v>93</v>
      </c>
      <c r="K10" s="290">
        <v>35.22</v>
      </c>
      <c r="L10" s="290">
        <v>37.82</v>
      </c>
      <c r="M10" s="94">
        <v>3</v>
      </c>
      <c r="N10" s="290">
        <v>37.68</v>
      </c>
      <c r="O10" s="290">
        <v>40.270000000000003</v>
      </c>
      <c r="P10" s="290">
        <v>37.1</v>
      </c>
      <c r="Q10" s="292">
        <f>MAX(J10:L10,N10:P10)</f>
        <v>40.270000000000003</v>
      </c>
      <c r="R10" s="293" t="str">
        <f>IF(ISBLANK(Q10),"",IF(Q10&gt;=59,"KSM",IF(Q10&gt;=52,"I A",IF(Q10&gt;=44,"II A",IF(Q10&gt;=37,"III A",IF(Q10&gt;=32,"I JA",IF(Q10&gt;=29,"II JA",IF(Q10&gt;=26,"III JA",))))))))</f>
        <v>III A</v>
      </c>
      <c r="S10" s="222" t="s">
        <v>709</v>
      </c>
      <c r="T10" s="103" t="s">
        <v>107</v>
      </c>
      <c r="V10" s="297"/>
    </row>
    <row r="11" spans="1:22" ht="16.5" customHeight="1" x14ac:dyDescent="0.2">
      <c r="A11" s="139">
        <v>4</v>
      </c>
      <c r="B11" s="140"/>
      <c r="C11" s="213" t="s">
        <v>694</v>
      </c>
      <c r="D11" s="214" t="s">
        <v>731</v>
      </c>
      <c r="E11" s="215" t="s">
        <v>732</v>
      </c>
      <c r="F11" s="216" t="s">
        <v>45</v>
      </c>
      <c r="G11" s="216" t="s">
        <v>46</v>
      </c>
      <c r="H11" s="217"/>
      <c r="I11" s="218">
        <v>15</v>
      </c>
      <c r="J11" s="290">
        <v>33.33</v>
      </c>
      <c r="K11" s="290" t="s">
        <v>93</v>
      </c>
      <c r="L11" s="290" t="s">
        <v>93</v>
      </c>
      <c r="M11" s="94">
        <v>1</v>
      </c>
      <c r="N11" s="290">
        <v>38.83</v>
      </c>
      <c r="O11" s="290">
        <v>36.26</v>
      </c>
      <c r="P11" s="290">
        <v>36.85</v>
      </c>
      <c r="Q11" s="292">
        <f>MAX(J11:L11,N11:P11)</f>
        <v>38.83</v>
      </c>
      <c r="R11" s="293" t="str">
        <f>IF(ISBLANK(Q11),"",IF(Q11&gt;=59,"KSM",IF(Q11&gt;=52,"I A",IF(Q11&gt;=44,"II A",IF(Q11&gt;=37,"III A",IF(Q11&gt;=32,"I JA",IF(Q11&gt;=29,"II JA",IF(Q11&gt;=26,"III JA",))))))))</f>
        <v>III A</v>
      </c>
      <c r="S11" s="222" t="s">
        <v>47</v>
      </c>
      <c r="T11" s="103" t="s">
        <v>733</v>
      </c>
      <c r="V11" s="297"/>
    </row>
    <row r="12" spans="1:22" ht="16.5" customHeight="1" x14ac:dyDescent="0.2">
      <c r="A12" s="139">
        <v>5</v>
      </c>
      <c r="B12" s="140"/>
      <c r="C12" s="213" t="s">
        <v>549</v>
      </c>
      <c r="D12" s="214" t="s">
        <v>734</v>
      </c>
      <c r="E12" s="215" t="s">
        <v>735</v>
      </c>
      <c r="F12" s="216" t="s">
        <v>123</v>
      </c>
      <c r="G12" s="216" t="s">
        <v>124</v>
      </c>
      <c r="H12" s="217"/>
      <c r="I12" s="218">
        <v>13</v>
      </c>
      <c r="J12" s="290" t="s">
        <v>93</v>
      </c>
      <c r="K12" s="290" t="s">
        <v>93</v>
      </c>
      <c r="L12" s="290">
        <v>34.020000000000003</v>
      </c>
      <c r="M12" s="94">
        <v>2</v>
      </c>
      <c r="N12" s="290">
        <v>32.409999999999997</v>
      </c>
      <c r="O12" s="290" t="s">
        <v>93</v>
      </c>
      <c r="P12" s="290" t="s">
        <v>93</v>
      </c>
      <c r="Q12" s="292">
        <f>MAX(J12:L12,N12:P12)</f>
        <v>34.020000000000003</v>
      </c>
      <c r="R12" s="293" t="str">
        <f>IF(ISBLANK(Q12),"",IF(Q12&gt;=59,"KSM",IF(Q12&gt;=52,"I A",IF(Q12&gt;=44,"II A",IF(Q12&gt;=37,"III A",IF(Q12&gt;=32,"I JA",IF(Q12&gt;=29,"II JA",IF(Q12&gt;=26,"III JA",))))))))</f>
        <v>I JA</v>
      </c>
      <c r="S12" s="222" t="s">
        <v>736</v>
      </c>
      <c r="T12" s="103" t="s">
        <v>737</v>
      </c>
      <c r="V12" s="297"/>
    </row>
    <row r="13" spans="1:22" x14ac:dyDescent="0.25">
      <c r="Q13" s="298"/>
      <c r="R13" s="298"/>
    </row>
  </sheetData>
  <mergeCells count="1">
    <mergeCell ref="J6:P6"/>
  </mergeCells>
  <printOptions horizontalCentered="1"/>
  <pageMargins left="0.15748031496062992" right="0.15748031496062992" top="0.23622047244094491" bottom="0.15748031496062992" header="0.39370078740157483" footer="0.39370078740157483"/>
  <pageSetup paperSize="9" scale="95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5"/>
  <sheetViews>
    <sheetView workbookViewId="0">
      <selection activeCell="R7" sqref="R7"/>
    </sheetView>
  </sheetViews>
  <sheetFormatPr defaultColWidth="9.109375" defaultRowHeight="13.2" x14ac:dyDescent="0.25"/>
  <cols>
    <col min="1" max="1" width="5.33203125" style="64" customWidth="1"/>
    <col min="2" max="2" width="5" style="64" hidden="1" customWidth="1"/>
    <col min="3" max="3" width="9.6640625" style="64" customWidth="1"/>
    <col min="4" max="4" width="12" style="64" customWidth="1"/>
    <col min="5" max="5" width="9.33203125" style="66" customWidth="1"/>
    <col min="6" max="6" width="13.5546875" style="192" customWidth="1"/>
    <col min="7" max="7" width="11.5546875" style="192" customWidth="1"/>
    <col min="8" max="8" width="9.33203125" style="193" hidden="1" customWidth="1"/>
    <col min="9" max="9" width="5.88671875" style="98" bestFit="1" customWidth="1"/>
    <col min="10" max="12" width="5.6640625" style="99" customWidth="1"/>
    <col min="13" max="13" width="3.88671875" style="99" customWidth="1"/>
    <col min="14" max="16" width="5.6640625" style="99" customWidth="1"/>
    <col min="17" max="17" width="8.109375" style="98" customWidth="1"/>
    <col min="18" max="18" width="5.6640625" style="98" customWidth="1"/>
    <col min="19" max="19" width="17.88671875" style="75" customWidth="1"/>
    <col min="20" max="20" width="0" style="64" hidden="1" customWidth="1"/>
    <col min="21" max="16384" width="9.109375" style="64"/>
  </cols>
  <sheetData>
    <row r="1" spans="1:20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9"/>
    </row>
    <row r="2" spans="1:20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9"/>
      <c r="N2" s="7"/>
      <c r="O2" s="7"/>
      <c r="P2" s="11"/>
    </row>
    <row r="3" spans="1:20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0"/>
      <c r="N3" s="21"/>
    </row>
    <row r="4" spans="1:20" x14ac:dyDescent="0.25">
      <c r="C4" s="65"/>
      <c r="I4" s="67"/>
      <c r="J4" s="68"/>
      <c r="K4" s="69"/>
      <c r="L4" s="67"/>
      <c r="M4" s="67"/>
      <c r="N4" s="67"/>
      <c r="O4" s="67"/>
      <c r="P4" s="67"/>
      <c r="Q4" s="67"/>
      <c r="R4" s="67"/>
      <c r="S4" s="64"/>
    </row>
    <row r="5" spans="1:20" s="70" customFormat="1" ht="16.2" thickBot="1" x14ac:dyDescent="0.3">
      <c r="C5" s="71" t="s">
        <v>973</v>
      </c>
      <c r="E5" s="72"/>
      <c r="F5" s="198"/>
      <c r="G5" s="199"/>
      <c r="H5" s="193"/>
      <c r="I5" s="73"/>
      <c r="J5" s="74"/>
      <c r="K5" s="74"/>
      <c r="L5" s="74"/>
      <c r="M5" s="74"/>
      <c r="N5" s="74"/>
      <c r="O5" s="74"/>
      <c r="P5" s="74"/>
      <c r="Q5" s="73"/>
      <c r="R5" s="73"/>
    </row>
    <row r="6" spans="1:20" s="75" customFormat="1" ht="10.8" thickBot="1" x14ac:dyDescent="0.3">
      <c r="E6" s="66"/>
      <c r="F6" s="199"/>
      <c r="G6" s="199"/>
      <c r="H6" s="193"/>
      <c r="I6" s="76"/>
      <c r="J6" s="770" t="s">
        <v>86</v>
      </c>
      <c r="K6" s="771"/>
      <c r="L6" s="771"/>
      <c r="M6" s="771"/>
      <c r="N6" s="771"/>
      <c r="O6" s="771"/>
      <c r="P6" s="772"/>
      <c r="Q6" s="76"/>
      <c r="R6" s="76"/>
    </row>
    <row r="7" spans="1:20" s="89" customFormat="1" ht="10.8" thickBot="1" x14ac:dyDescent="0.3">
      <c r="A7" s="30" t="s">
        <v>61</v>
      </c>
      <c r="B7" s="31" t="s">
        <v>3</v>
      </c>
      <c r="C7" s="77" t="s">
        <v>4</v>
      </c>
      <c r="D7" s="78" t="s">
        <v>5</v>
      </c>
      <c r="E7" s="79" t="s">
        <v>6</v>
      </c>
      <c r="F7" s="36" t="s">
        <v>7</v>
      </c>
      <c r="G7" s="80" t="s">
        <v>8</v>
      </c>
      <c r="H7" s="204" t="s">
        <v>9</v>
      </c>
      <c r="I7" s="82" t="s">
        <v>10</v>
      </c>
      <c r="J7" s="83">
        <v>1</v>
      </c>
      <c r="K7" s="84">
        <v>2</v>
      </c>
      <c r="L7" s="84">
        <v>3</v>
      </c>
      <c r="M7" s="85" t="s">
        <v>87</v>
      </c>
      <c r="N7" s="85">
        <v>4</v>
      </c>
      <c r="O7" s="84">
        <v>5</v>
      </c>
      <c r="P7" s="86">
        <v>6</v>
      </c>
      <c r="Q7" s="82" t="s">
        <v>11</v>
      </c>
      <c r="R7" s="87" t="s">
        <v>12</v>
      </c>
      <c r="S7" s="88" t="s">
        <v>13</v>
      </c>
    </row>
    <row r="8" spans="1:20" s="97" customFormat="1" ht="18" customHeight="1" x14ac:dyDescent="0.25">
      <c r="A8" s="90">
        <v>1</v>
      </c>
      <c r="B8" s="91"/>
      <c r="C8" s="369" t="s">
        <v>974</v>
      </c>
      <c r="D8" s="370" t="s">
        <v>975</v>
      </c>
      <c r="E8" s="371" t="s">
        <v>175</v>
      </c>
      <c r="F8" s="294" t="s">
        <v>31</v>
      </c>
      <c r="G8" s="294" t="s">
        <v>32</v>
      </c>
      <c r="H8" s="372" t="s">
        <v>33</v>
      </c>
      <c r="I8" s="373">
        <v>22</v>
      </c>
      <c r="J8" s="93">
        <v>51.14</v>
      </c>
      <c r="K8" s="93">
        <v>46.05</v>
      </c>
      <c r="L8" s="93" t="s">
        <v>93</v>
      </c>
      <c r="M8" s="94">
        <v>8</v>
      </c>
      <c r="N8" s="93">
        <v>50.53</v>
      </c>
      <c r="O8" s="93" t="s">
        <v>93</v>
      </c>
      <c r="P8" s="93" t="s">
        <v>93</v>
      </c>
      <c r="Q8" s="292">
        <f>MAX(J8:L8,N8:P8)</f>
        <v>51.14</v>
      </c>
      <c r="R8" s="374" t="str">
        <f t="shared" ref="R8:R15" si="0">IF(ISBLANK(Q8),"",IF(Q8&gt;=54,"KSM",IF(Q8&gt;=46,"I A",IF(Q8&gt;=39,"II A",IF(Q8&gt;=33,"III A",IF(Q8&gt;=28,"I JA",IF(Q8&gt;=24,"II JA",IF(Q8&gt;=21,"III JA"))))))))</f>
        <v>I A</v>
      </c>
      <c r="S8" s="295" t="s">
        <v>976</v>
      </c>
      <c r="T8" s="97" t="s">
        <v>977</v>
      </c>
    </row>
    <row r="9" spans="1:20" s="97" customFormat="1" ht="18" customHeight="1" x14ac:dyDescent="0.25">
      <c r="A9" s="90">
        <v>2</v>
      </c>
      <c r="B9" s="91"/>
      <c r="C9" s="369" t="s">
        <v>978</v>
      </c>
      <c r="D9" s="370" t="s">
        <v>244</v>
      </c>
      <c r="E9" s="371" t="s">
        <v>979</v>
      </c>
      <c r="F9" s="294" t="s">
        <v>31</v>
      </c>
      <c r="G9" s="294" t="s">
        <v>32</v>
      </c>
      <c r="H9" s="372" t="s">
        <v>33</v>
      </c>
      <c r="I9" s="373">
        <v>18</v>
      </c>
      <c r="J9" s="93">
        <v>38.869999999999997</v>
      </c>
      <c r="K9" s="93" t="s">
        <v>93</v>
      </c>
      <c r="L9" s="93">
        <v>48.04</v>
      </c>
      <c r="M9" s="94">
        <v>7</v>
      </c>
      <c r="N9" s="93">
        <v>46.52</v>
      </c>
      <c r="O9" s="93" t="s">
        <v>93</v>
      </c>
      <c r="P9" s="93" t="s">
        <v>93</v>
      </c>
      <c r="Q9" s="292">
        <f>MAX(J9:L9,N9:P9)</f>
        <v>48.04</v>
      </c>
      <c r="R9" s="374" t="str">
        <f t="shared" si="0"/>
        <v>I A</v>
      </c>
      <c r="S9" s="295" t="s">
        <v>705</v>
      </c>
      <c r="T9" s="97" t="s">
        <v>980</v>
      </c>
    </row>
    <row r="10" spans="1:20" s="97" customFormat="1" ht="18" customHeight="1" x14ac:dyDescent="0.25">
      <c r="A10" s="90">
        <v>3</v>
      </c>
      <c r="B10" s="91"/>
      <c r="C10" s="369" t="s">
        <v>351</v>
      </c>
      <c r="D10" s="370" t="s">
        <v>981</v>
      </c>
      <c r="E10" s="371" t="s">
        <v>342</v>
      </c>
      <c r="F10" s="294" t="s">
        <v>433</v>
      </c>
      <c r="G10" s="294" t="s">
        <v>434</v>
      </c>
      <c r="H10" s="372"/>
      <c r="I10" s="373">
        <v>15</v>
      </c>
      <c r="J10" s="93">
        <v>43.47</v>
      </c>
      <c r="K10" s="93">
        <v>44.93</v>
      </c>
      <c r="L10" s="93">
        <v>41.67</v>
      </c>
      <c r="M10" s="94">
        <v>6</v>
      </c>
      <c r="N10" s="93" t="s">
        <v>93</v>
      </c>
      <c r="O10" s="93">
        <v>46.48</v>
      </c>
      <c r="P10" s="93">
        <v>48.03</v>
      </c>
      <c r="Q10" s="292">
        <f>MAX(I10:M10,N10:P10)</f>
        <v>48.03</v>
      </c>
      <c r="R10" s="374" t="str">
        <f t="shared" si="0"/>
        <v>I A</v>
      </c>
      <c r="S10" s="295" t="s">
        <v>435</v>
      </c>
      <c r="T10" s="97" t="s">
        <v>107</v>
      </c>
    </row>
    <row r="11" spans="1:20" s="97" customFormat="1" ht="18" customHeight="1" x14ac:dyDescent="0.25">
      <c r="A11" s="90">
        <v>4</v>
      </c>
      <c r="B11" s="91"/>
      <c r="C11" s="369" t="s">
        <v>102</v>
      </c>
      <c r="D11" s="370" t="s">
        <v>982</v>
      </c>
      <c r="E11" s="371" t="s">
        <v>983</v>
      </c>
      <c r="F11" s="294" t="s">
        <v>708</v>
      </c>
      <c r="G11" s="294" t="s">
        <v>434</v>
      </c>
      <c r="H11" s="372"/>
      <c r="I11" s="373" t="s">
        <v>19</v>
      </c>
      <c r="J11" s="93">
        <v>40.42</v>
      </c>
      <c r="K11" s="93">
        <v>40.369999999999997</v>
      </c>
      <c r="L11" s="93">
        <v>41.75</v>
      </c>
      <c r="M11" s="94">
        <v>5</v>
      </c>
      <c r="N11" s="93" t="s">
        <v>93</v>
      </c>
      <c r="O11" s="93">
        <v>37.130000000000003</v>
      </c>
      <c r="P11" s="93" t="s">
        <v>93</v>
      </c>
      <c r="Q11" s="292">
        <f>MAX(J11:L11,N11:P11)</f>
        <v>41.75</v>
      </c>
      <c r="R11" s="374" t="str">
        <f t="shared" si="0"/>
        <v>II A</v>
      </c>
      <c r="S11" s="295" t="s">
        <v>435</v>
      </c>
      <c r="T11" s="97" t="s">
        <v>984</v>
      </c>
    </row>
    <row r="12" spans="1:20" s="97" customFormat="1" ht="18" customHeight="1" x14ac:dyDescent="0.25">
      <c r="A12" s="90">
        <v>5</v>
      </c>
      <c r="B12" s="91"/>
      <c r="C12" s="369" t="s">
        <v>211</v>
      </c>
      <c r="D12" s="370" t="s">
        <v>985</v>
      </c>
      <c r="E12" s="371" t="s">
        <v>986</v>
      </c>
      <c r="F12" s="294" t="s">
        <v>433</v>
      </c>
      <c r="G12" s="294" t="s">
        <v>434</v>
      </c>
      <c r="H12" s="372"/>
      <c r="I12" s="373">
        <v>13</v>
      </c>
      <c r="J12" s="93" t="s">
        <v>93</v>
      </c>
      <c r="K12" s="93">
        <v>39.49</v>
      </c>
      <c r="L12" s="93">
        <v>36.549999999999997</v>
      </c>
      <c r="M12" s="94">
        <v>4</v>
      </c>
      <c r="N12" s="93">
        <v>37.32</v>
      </c>
      <c r="O12" s="93" t="s">
        <v>93</v>
      </c>
      <c r="P12" s="93" t="s">
        <v>93</v>
      </c>
      <c r="Q12" s="292">
        <f>MAX(J12:L12,N12:P12)</f>
        <v>39.49</v>
      </c>
      <c r="R12" s="374" t="str">
        <f t="shared" si="0"/>
        <v>II A</v>
      </c>
      <c r="S12" s="295" t="s">
        <v>435</v>
      </c>
      <c r="T12" s="97" t="s">
        <v>107</v>
      </c>
    </row>
    <row r="13" spans="1:20" s="97" customFormat="1" ht="18" customHeight="1" x14ac:dyDescent="0.25">
      <c r="A13" s="90">
        <v>6</v>
      </c>
      <c r="B13" s="91"/>
      <c r="C13" s="369" t="s">
        <v>96</v>
      </c>
      <c r="D13" s="370" t="s">
        <v>97</v>
      </c>
      <c r="E13" s="371" t="s">
        <v>98</v>
      </c>
      <c r="F13" s="294" t="s">
        <v>57</v>
      </c>
      <c r="G13" s="294" t="s">
        <v>58</v>
      </c>
      <c r="H13" s="372" t="s">
        <v>99</v>
      </c>
      <c r="I13" s="373">
        <v>12</v>
      </c>
      <c r="J13" s="93" t="s">
        <v>93</v>
      </c>
      <c r="K13" s="93" t="s">
        <v>93</v>
      </c>
      <c r="L13" s="93" t="s">
        <v>93</v>
      </c>
      <c r="M13" s="94">
        <v>1</v>
      </c>
      <c r="N13" s="93">
        <v>37.450000000000003</v>
      </c>
      <c r="O13" s="93">
        <v>36.299999999999997</v>
      </c>
      <c r="P13" s="93">
        <v>38.6</v>
      </c>
      <c r="Q13" s="292">
        <f>MAX(J13:L13,N13:P13)</f>
        <v>38.6</v>
      </c>
      <c r="R13" s="374" t="str">
        <f t="shared" si="0"/>
        <v>III A</v>
      </c>
      <c r="S13" s="295" t="s">
        <v>100</v>
      </c>
      <c r="T13" s="97" t="s">
        <v>107</v>
      </c>
    </row>
    <row r="14" spans="1:20" s="97" customFormat="1" ht="18" customHeight="1" x14ac:dyDescent="0.25">
      <c r="A14" s="90">
        <v>7</v>
      </c>
      <c r="B14" s="91"/>
      <c r="C14" s="369" t="s">
        <v>987</v>
      </c>
      <c r="D14" s="370" t="s">
        <v>988</v>
      </c>
      <c r="E14" s="371" t="s">
        <v>989</v>
      </c>
      <c r="F14" s="294" t="s">
        <v>24</v>
      </c>
      <c r="G14" s="294" t="s">
        <v>25</v>
      </c>
      <c r="H14" s="372" t="s">
        <v>26</v>
      </c>
      <c r="I14" s="373">
        <v>11</v>
      </c>
      <c r="J14" s="93">
        <v>30.4</v>
      </c>
      <c r="K14" s="93">
        <v>30.5</v>
      </c>
      <c r="L14" s="93">
        <v>30.25</v>
      </c>
      <c r="M14" s="94">
        <v>3</v>
      </c>
      <c r="N14" s="93">
        <v>26.5</v>
      </c>
      <c r="O14" s="93">
        <v>30.6</v>
      </c>
      <c r="P14" s="93">
        <v>24.9</v>
      </c>
      <c r="Q14" s="292">
        <f>MAX(J14:L14,N14:P14)</f>
        <v>30.6</v>
      </c>
      <c r="R14" s="374" t="str">
        <f t="shared" si="0"/>
        <v>I JA</v>
      </c>
      <c r="S14" s="295" t="s">
        <v>138</v>
      </c>
      <c r="T14" s="97" t="s">
        <v>107</v>
      </c>
    </row>
    <row r="15" spans="1:20" s="97" customFormat="1" ht="18" customHeight="1" x14ac:dyDescent="0.25">
      <c r="A15" s="90">
        <v>8</v>
      </c>
      <c r="B15" s="91"/>
      <c r="C15" s="369" t="s">
        <v>990</v>
      </c>
      <c r="D15" s="370" t="s">
        <v>991</v>
      </c>
      <c r="E15" s="371" t="s">
        <v>992</v>
      </c>
      <c r="F15" s="294" t="s">
        <v>31</v>
      </c>
      <c r="G15" s="294" t="s">
        <v>32</v>
      </c>
      <c r="H15" s="372" t="s">
        <v>33</v>
      </c>
      <c r="I15" s="373">
        <v>10</v>
      </c>
      <c r="J15" s="93" t="s">
        <v>93</v>
      </c>
      <c r="K15" s="93" t="s">
        <v>93</v>
      </c>
      <c r="L15" s="93" t="s">
        <v>93</v>
      </c>
      <c r="M15" s="94">
        <v>2</v>
      </c>
      <c r="N15" s="93" t="s">
        <v>93</v>
      </c>
      <c r="O15" s="93">
        <v>30.3</v>
      </c>
      <c r="P15" s="93" t="s">
        <v>93</v>
      </c>
      <c r="Q15" s="292">
        <f>MAX(J15:L15,N15:P15)</f>
        <v>30.3</v>
      </c>
      <c r="R15" s="374" t="str">
        <f t="shared" si="0"/>
        <v>I JA</v>
      </c>
      <c r="S15" s="295" t="s">
        <v>976</v>
      </c>
      <c r="T15" s="97" t="s">
        <v>993</v>
      </c>
    </row>
  </sheetData>
  <mergeCells count="1">
    <mergeCell ref="J6:P6"/>
  </mergeCells>
  <printOptions horizontalCentered="1"/>
  <pageMargins left="0.17" right="0.17" top="0.93" bottom="0.39370078740157483" header="0.39370078740157483" footer="0.39370078740157483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5"/>
  <sheetViews>
    <sheetView workbookViewId="0">
      <selection activeCell="R7" sqref="R7"/>
    </sheetView>
  </sheetViews>
  <sheetFormatPr defaultColWidth="9.109375" defaultRowHeight="13.2" x14ac:dyDescent="0.25"/>
  <cols>
    <col min="1" max="1" width="5.33203125" style="103" customWidth="1"/>
    <col min="2" max="2" width="5.33203125" style="103" hidden="1" customWidth="1"/>
    <col min="3" max="3" width="10.44140625" style="103" customWidth="1"/>
    <col min="4" max="4" width="12.109375" style="103" customWidth="1"/>
    <col min="5" max="5" width="9.6640625" style="105" customWidth="1"/>
    <col min="6" max="6" width="11.33203125" style="23" customWidth="1"/>
    <col min="7" max="7" width="10.44140625" style="23" customWidth="1"/>
    <col min="8" max="8" width="9.33203125" style="24" hidden="1" customWidth="1"/>
    <col min="9" max="9" width="5.88671875" style="285" bestFit="1" customWidth="1"/>
    <col min="10" max="12" width="5.6640625" style="106" customWidth="1"/>
    <col min="13" max="13" width="3.88671875" style="106" customWidth="1"/>
    <col min="14" max="16" width="5.6640625" style="106" customWidth="1"/>
    <col min="17" max="17" width="9" style="285" bestFit="1" customWidth="1"/>
    <col min="18" max="18" width="5.6640625" style="285" customWidth="1"/>
    <col min="19" max="19" width="14.6640625" style="151" bestFit="1" customWidth="1"/>
    <col min="20" max="16384" width="9.109375" style="103"/>
  </cols>
  <sheetData>
    <row r="1" spans="1:19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9"/>
    </row>
    <row r="2" spans="1:19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9"/>
      <c r="N2" s="7"/>
      <c r="O2" s="7"/>
      <c r="P2" s="11"/>
    </row>
    <row r="3" spans="1:19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0"/>
      <c r="N3" s="21"/>
    </row>
    <row r="4" spans="1:19" x14ac:dyDescent="0.25">
      <c r="C4" s="104"/>
      <c r="I4" s="169"/>
      <c r="K4" s="283"/>
      <c r="Q4" s="169"/>
      <c r="R4" s="169"/>
      <c r="S4" s="103"/>
    </row>
    <row r="5" spans="1:19" s="109" customFormat="1" ht="16.2" thickBot="1" x14ac:dyDescent="0.3">
      <c r="C5" s="110" t="s">
        <v>693</v>
      </c>
      <c r="E5" s="284"/>
      <c r="F5" s="27"/>
      <c r="G5" s="28"/>
      <c r="H5" s="24"/>
      <c r="I5" s="261"/>
      <c r="J5" s="114"/>
      <c r="K5" s="114"/>
      <c r="L5" s="114"/>
      <c r="M5" s="114"/>
      <c r="N5" s="114"/>
      <c r="O5" s="114"/>
      <c r="P5" s="114"/>
      <c r="Q5" s="261"/>
      <c r="R5" s="261"/>
    </row>
    <row r="6" spans="1:19" ht="13.8" thickBot="1" x14ac:dyDescent="0.3">
      <c r="F6" s="28"/>
      <c r="G6" s="28"/>
      <c r="J6" s="779" t="s">
        <v>86</v>
      </c>
      <c r="K6" s="780"/>
      <c r="L6" s="780"/>
      <c r="M6" s="780"/>
      <c r="N6" s="780"/>
      <c r="O6" s="780"/>
      <c r="P6" s="781"/>
    </row>
    <row r="7" spans="1:19" s="157" customFormat="1" ht="10.8" thickBot="1" x14ac:dyDescent="0.3">
      <c r="A7" s="30" t="s">
        <v>61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80" t="s">
        <v>8</v>
      </c>
      <c r="H7" s="37" t="s">
        <v>9</v>
      </c>
      <c r="I7" s="87" t="s">
        <v>10</v>
      </c>
      <c r="J7" s="286">
        <v>1</v>
      </c>
      <c r="K7" s="287">
        <v>2</v>
      </c>
      <c r="L7" s="287">
        <v>3</v>
      </c>
      <c r="M7" s="288" t="s">
        <v>87</v>
      </c>
      <c r="N7" s="288">
        <v>4</v>
      </c>
      <c r="O7" s="287">
        <v>5</v>
      </c>
      <c r="P7" s="289">
        <v>6</v>
      </c>
      <c r="Q7" s="87" t="s">
        <v>11</v>
      </c>
      <c r="R7" s="87" t="s">
        <v>12</v>
      </c>
      <c r="S7" s="125" t="s">
        <v>13</v>
      </c>
    </row>
    <row r="8" spans="1:19" ht="18" customHeight="1" x14ac:dyDescent="0.25">
      <c r="A8" s="139">
        <v>1</v>
      </c>
      <c r="B8" s="140"/>
      <c r="C8" s="141" t="s">
        <v>694</v>
      </c>
      <c r="D8" s="142" t="s">
        <v>695</v>
      </c>
      <c r="E8" s="143" t="s">
        <v>696</v>
      </c>
      <c r="F8" s="144" t="s">
        <v>166</v>
      </c>
      <c r="G8" s="144" t="s">
        <v>167</v>
      </c>
      <c r="H8" s="145" t="s">
        <v>697</v>
      </c>
      <c r="I8" s="146">
        <v>22</v>
      </c>
      <c r="J8" s="290">
        <v>45.12</v>
      </c>
      <c r="K8" s="290" t="s">
        <v>93</v>
      </c>
      <c r="L8" s="290">
        <v>46</v>
      </c>
      <c r="M8" s="291">
        <v>8</v>
      </c>
      <c r="N8" s="290" t="s">
        <v>93</v>
      </c>
      <c r="O8" s="290">
        <v>48.63</v>
      </c>
      <c r="P8" s="290" t="s">
        <v>93</v>
      </c>
      <c r="Q8" s="292">
        <f>MAX(S8:U8,N8:P8)</f>
        <v>48.63</v>
      </c>
      <c r="R8" s="293" t="str">
        <f t="shared" ref="R8:R15" si="0">IF(ISBLANK(Q8),"",IF(Q8&gt;=69,"KSM",IF(Q8&gt;=62,"I A",IF(Q8&gt;=55,"II A",IF(Q8&gt;=48,"III A",IF(Q8&gt;=41,"I JA",IF(Q8&gt;=35,"II JA",IF(Q8&gt;=30,"III JA",))))))))</f>
        <v>III A</v>
      </c>
      <c r="S8" s="138" t="s">
        <v>698</v>
      </c>
    </row>
    <row r="9" spans="1:19" ht="18" customHeight="1" x14ac:dyDescent="0.25">
      <c r="A9" s="139">
        <v>2</v>
      </c>
      <c r="B9" s="140"/>
      <c r="C9" s="141" t="s">
        <v>35</v>
      </c>
      <c r="D9" s="142" t="s">
        <v>699</v>
      </c>
      <c r="E9" s="143" t="s">
        <v>700</v>
      </c>
      <c r="F9" s="144" t="s">
        <v>166</v>
      </c>
      <c r="G9" s="144" t="s">
        <v>167</v>
      </c>
      <c r="H9" s="145" t="s">
        <v>697</v>
      </c>
      <c r="I9" s="146">
        <v>18</v>
      </c>
      <c r="J9" s="290" t="s">
        <v>93</v>
      </c>
      <c r="K9" s="290">
        <v>44.46</v>
      </c>
      <c r="L9" s="290">
        <v>45.53</v>
      </c>
      <c r="M9" s="291">
        <v>7</v>
      </c>
      <c r="N9" s="290">
        <v>45.02</v>
      </c>
      <c r="O9" s="290">
        <v>41.71</v>
      </c>
      <c r="P9" s="290">
        <v>43.18</v>
      </c>
      <c r="Q9" s="292">
        <f>MAX(S9:U9,K9:P9)</f>
        <v>45.53</v>
      </c>
      <c r="R9" s="293" t="str">
        <f t="shared" si="0"/>
        <v>I JA</v>
      </c>
      <c r="S9" s="138" t="s">
        <v>698</v>
      </c>
    </row>
    <row r="10" spans="1:19" ht="18" customHeight="1" x14ac:dyDescent="0.25">
      <c r="A10" s="139">
        <v>3</v>
      </c>
      <c r="B10" s="140"/>
      <c r="C10" s="141" t="s">
        <v>173</v>
      </c>
      <c r="D10" s="142" t="s">
        <v>701</v>
      </c>
      <c r="E10" s="143" t="s">
        <v>702</v>
      </c>
      <c r="F10" s="144" t="s">
        <v>433</v>
      </c>
      <c r="G10" s="144" t="s">
        <v>434</v>
      </c>
      <c r="H10" s="145"/>
      <c r="I10" s="146">
        <v>15</v>
      </c>
      <c r="J10" s="290">
        <v>41</v>
      </c>
      <c r="K10" s="290">
        <v>43.77</v>
      </c>
      <c r="L10" s="290" t="s">
        <v>93</v>
      </c>
      <c r="M10" s="291">
        <v>6</v>
      </c>
      <c r="N10" s="290">
        <v>39.03</v>
      </c>
      <c r="O10" s="290">
        <v>35.909999999999997</v>
      </c>
      <c r="P10" s="290">
        <v>36.56</v>
      </c>
      <c r="Q10" s="292">
        <v>43.77</v>
      </c>
      <c r="R10" s="293" t="str">
        <f t="shared" si="0"/>
        <v>I JA</v>
      </c>
      <c r="S10" s="138" t="s">
        <v>435</v>
      </c>
    </row>
    <row r="11" spans="1:19" ht="18" customHeight="1" x14ac:dyDescent="0.2">
      <c r="A11" s="139">
        <v>4</v>
      </c>
      <c r="B11" s="140"/>
      <c r="C11" s="141" t="s">
        <v>703</v>
      </c>
      <c r="D11" s="142" t="s">
        <v>704</v>
      </c>
      <c r="E11" s="143">
        <v>38026</v>
      </c>
      <c r="F11" s="294" t="s">
        <v>31</v>
      </c>
      <c r="G11" s="294" t="s">
        <v>32</v>
      </c>
      <c r="H11" s="145"/>
      <c r="I11" s="146">
        <v>13</v>
      </c>
      <c r="J11" s="290" t="s">
        <v>93</v>
      </c>
      <c r="K11" s="290" t="s">
        <v>93</v>
      </c>
      <c r="L11" s="290" t="s">
        <v>93</v>
      </c>
      <c r="M11" s="291">
        <v>1</v>
      </c>
      <c r="N11" s="290">
        <v>35.020000000000003</v>
      </c>
      <c r="O11" s="290" t="s">
        <v>93</v>
      </c>
      <c r="P11" s="290">
        <v>42.92</v>
      </c>
      <c r="Q11" s="292">
        <f>MAX(S11:U11,N11:P11)</f>
        <v>42.92</v>
      </c>
      <c r="R11" s="293" t="str">
        <f t="shared" si="0"/>
        <v>I JA</v>
      </c>
      <c r="S11" s="295" t="s">
        <v>705</v>
      </c>
    </row>
    <row r="12" spans="1:19" ht="18" customHeight="1" x14ac:dyDescent="0.25">
      <c r="A12" s="139">
        <v>5</v>
      </c>
      <c r="B12" s="140"/>
      <c r="C12" s="141" t="s">
        <v>21</v>
      </c>
      <c r="D12" s="142" t="s">
        <v>706</v>
      </c>
      <c r="E12" s="143" t="s">
        <v>707</v>
      </c>
      <c r="F12" s="144" t="s">
        <v>708</v>
      </c>
      <c r="G12" s="144" t="s">
        <v>434</v>
      </c>
      <c r="H12" s="145"/>
      <c r="I12" s="146" t="s">
        <v>19</v>
      </c>
      <c r="J12" s="290">
        <v>41.02</v>
      </c>
      <c r="K12" s="290" t="s">
        <v>93</v>
      </c>
      <c r="L12" s="290" t="s">
        <v>93</v>
      </c>
      <c r="M12" s="291">
        <v>5</v>
      </c>
      <c r="N12" s="290">
        <v>40.200000000000003</v>
      </c>
      <c r="O12" s="290" t="s">
        <v>93</v>
      </c>
      <c r="P12" s="290">
        <v>41.91</v>
      </c>
      <c r="Q12" s="292">
        <f>MAX(S12:U12,N12:P12)</f>
        <v>41.91</v>
      </c>
      <c r="R12" s="293" t="str">
        <f t="shared" si="0"/>
        <v>I JA</v>
      </c>
      <c r="S12" s="138" t="s">
        <v>709</v>
      </c>
    </row>
    <row r="13" spans="1:19" ht="18" customHeight="1" x14ac:dyDescent="0.25">
      <c r="A13" s="139">
        <v>6</v>
      </c>
      <c r="B13" s="140"/>
      <c r="C13" s="141" t="s">
        <v>710</v>
      </c>
      <c r="D13" s="142" t="s">
        <v>711</v>
      </c>
      <c r="E13" s="143" t="s">
        <v>712</v>
      </c>
      <c r="F13" s="144" t="s">
        <v>137</v>
      </c>
      <c r="G13" s="144" t="s">
        <v>25</v>
      </c>
      <c r="H13" s="145"/>
      <c r="I13" s="146" t="s">
        <v>19</v>
      </c>
      <c r="J13" s="290">
        <v>29.81</v>
      </c>
      <c r="K13" s="290">
        <v>35.28</v>
      </c>
      <c r="L13" s="290">
        <v>32.840000000000003</v>
      </c>
      <c r="M13" s="291">
        <v>4</v>
      </c>
      <c r="N13" s="290">
        <v>35.9</v>
      </c>
      <c r="O13" s="290">
        <v>38.020000000000003</v>
      </c>
      <c r="P13" s="290" t="s">
        <v>93</v>
      </c>
      <c r="Q13" s="292">
        <f>MAX(S13:U13,N13:P13)</f>
        <v>38.020000000000003</v>
      </c>
      <c r="R13" s="293" t="str">
        <f t="shared" si="0"/>
        <v>II JA</v>
      </c>
      <c r="S13" s="138" t="s">
        <v>138</v>
      </c>
    </row>
    <row r="14" spans="1:19" ht="18" customHeight="1" x14ac:dyDescent="0.25">
      <c r="A14" s="139">
        <v>7</v>
      </c>
      <c r="B14" s="140"/>
      <c r="C14" s="141" t="s">
        <v>661</v>
      </c>
      <c r="D14" s="142" t="s">
        <v>713</v>
      </c>
      <c r="E14" s="143" t="s">
        <v>714</v>
      </c>
      <c r="F14" s="144" t="s">
        <v>433</v>
      </c>
      <c r="G14" s="144" t="s">
        <v>434</v>
      </c>
      <c r="H14" s="145"/>
      <c r="I14" s="146">
        <v>12</v>
      </c>
      <c r="J14" s="290">
        <v>31.81</v>
      </c>
      <c r="K14" s="290">
        <v>32.01</v>
      </c>
      <c r="L14" s="290">
        <v>33.31</v>
      </c>
      <c r="M14" s="291">
        <v>3</v>
      </c>
      <c r="N14" s="290">
        <v>32.28</v>
      </c>
      <c r="O14" s="290">
        <v>28.92</v>
      </c>
      <c r="P14" s="290">
        <v>33.299999999999997</v>
      </c>
      <c r="Q14" s="292">
        <f>MAX(AI27:AK27,J14:P14)</f>
        <v>33.31</v>
      </c>
      <c r="R14" s="293" t="str">
        <f t="shared" si="0"/>
        <v>III JA</v>
      </c>
      <c r="S14" s="138" t="s">
        <v>709</v>
      </c>
    </row>
    <row r="15" spans="1:19" ht="18" customHeight="1" x14ac:dyDescent="0.25">
      <c r="A15" s="139">
        <v>8</v>
      </c>
      <c r="B15" s="140"/>
      <c r="C15" s="141" t="s">
        <v>715</v>
      </c>
      <c r="D15" s="142" t="s">
        <v>716</v>
      </c>
      <c r="E15" s="143" t="s">
        <v>717</v>
      </c>
      <c r="F15" s="144" t="s">
        <v>137</v>
      </c>
      <c r="G15" s="144" t="s">
        <v>25</v>
      </c>
      <c r="H15" s="145"/>
      <c r="I15" s="146" t="s">
        <v>19</v>
      </c>
      <c r="J15" s="290">
        <v>28.85</v>
      </c>
      <c r="K15" s="290" t="s">
        <v>93</v>
      </c>
      <c r="L15" s="290">
        <v>32</v>
      </c>
      <c r="M15" s="291">
        <v>2</v>
      </c>
      <c r="N15" s="290">
        <v>30.13</v>
      </c>
      <c r="O15" s="290">
        <v>28.34</v>
      </c>
      <c r="P15" s="290" t="s">
        <v>93</v>
      </c>
      <c r="Q15" s="292">
        <v>32</v>
      </c>
      <c r="R15" s="293" t="str">
        <f t="shared" si="0"/>
        <v>III JA</v>
      </c>
      <c r="S15" s="138" t="s">
        <v>138</v>
      </c>
    </row>
  </sheetData>
  <mergeCells count="1">
    <mergeCell ref="J6:P6"/>
  </mergeCells>
  <printOptions horizontalCentered="1"/>
  <pageMargins left="0.15748031496062992" right="0.15748031496062992" top="0.23622047244094491" bottom="0.15748031496062992" header="0.39370078740157483" footer="0.39370078740157483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"/>
  <sheetViews>
    <sheetView workbookViewId="0">
      <selection activeCell="W8" sqref="W8"/>
    </sheetView>
  </sheetViews>
  <sheetFormatPr defaultColWidth="9.109375" defaultRowHeight="13.2" x14ac:dyDescent="0.25"/>
  <cols>
    <col min="1" max="1" width="5.33203125" style="483" customWidth="1"/>
    <col min="2" max="2" width="5.33203125" style="483" hidden="1" customWidth="1"/>
    <col min="3" max="3" width="8.6640625" style="483" customWidth="1"/>
    <col min="4" max="4" width="13.44140625" style="483" customWidth="1"/>
    <col min="5" max="5" width="9.109375" style="485" customWidth="1"/>
    <col min="6" max="6" width="11.109375" style="463" customWidth="1"/>
    <col min="7" max="7" width="11.6640625" style="463" customWidth="1"/>
    <col min="8" max="8" width="10.6640625" style="464" hidden="1" customWidth="1"/>
    <col min="9" max="9" width="5.6640625" style="520" bestFit="1" customWidth="1"/>
    <col min="10" max="12" width="5.6640625" style="521" customWidth="1"/>
    <col min="13" max="13" width="3.44140625" style="521" customWidth="1"/>
    <col min="14" max="16" width="5.6640625" style="521" customWidth="1"/>
    <col min="17" max="17" width="8.109375" style="520" customWidth="1"/>
    <col min="18" max="18" width="5.6640625" style="520" customWidth="1"/>
    <col min="19" max="19" width="22" style="494" customWidth="1"/>
    <col min="20" max="20" width="6.33203125" style="483" hidden="1" customWidth="1"/>
    <col min="21" max="16384" width="9.109375" style="483"/>
  </cols>
  <sheetData>
    <row r="1" spans="1:20" s="445" customFormat="1" ht="15" customHeight="1" x14ac:dyDescent="0.25">
      <c r="A1" s="1" t="s">
        <v>0</v>
      </c>
      <c r="B1" s="481"/>
      <c r="D1" s="446"/>
      <c r="E1" s="447"/>
      <c r="H1" s="448"/>
      <c r="I1" s="449"/>
      <c r="J1" s="450"/>
      <c r="K1" s="450"/>
      <c r="L1" s="451"/>
      <c r="M1" s="451"/>
    </row>
    <row r="2" spans="1:20" s="445" customFormat="1" ht="7.5" customHeight="1" x14ac:dyDescent="0.25">
      <c r="A2" s="1"/>
      <c r="B2" s="482"/>
      <c r="D2" s="446"/>
      <c r="E2" s="447"/>
      <c r="H2" s="448"/>
      <c r="I2" s="449"/>
      <c r="J2" s="450"/>
      <c r="K2" s="450"/>
      <c r="L2" s="451"/>
      <c r="M2" s="451"/>
      <c r="N2" s="449"/>
      <c r="O2" s="449"/>
      <c r="P2" s="452"/>
    </row>
    <row r="3" spans="1:20" s="462" customFormat="1" ht="15" customHeight="1" x14ac:dyDescent="0.25">
      <c r="A3" s="12" t="s">
        <v>1</v>
      </c>
      <c r="B3" s="453"/>
      <c r="C3" s="453"/>
      <c r="D3" s="454"/>
      <c r="E3" s="455"/>
      <c r="F3" s="456"/>
      <c r="G3" s="456"/>
      <c r="H3" s="457"/>
      <c r="I3" s="458"/>
      <c r="J3" s="459"/>
      <c r="K3" s="459"/>
      <c r="L3" s="460"/>
      <c r="M3" s="460"/>
      <c r="N3" s="461"/>
    </row>
    <row r="4" spans="1:20" x14ac:dyDescent="0.25">
      <c r="C4" s="484"/>
      <c r="I4" s="486"/>
      <c r="J4" s="487"/>
      <c r="K4" s="488"/>
      <c r="L4" s="486"/>
      <c r="M4" s="486"/>
      <c r="N4" s="486"/>
      <c r="O4" s="486"/>
      <c r="P4" s="486"/>
      <c r="Q4" s="486"/>
      <c r="R4" s="486"/>
      <c r="S4" s="483"/>
    </row>
    <row r="5" spans="1:20" s="489" customFormat="1" ht="16.2" thickBot="1" x14ac:dyDescent="0.3">
      <c r="C5" s="490" t="s">
        <v>1246</v>
      </c>
      <c r="E5" s="491"/>
      <c r="F5" s="465"/>
      <c r="G5" s="466"/>
      <c r="H5" s="464"/>
      <c r="I5" s="492"/>
      <c r="J5" s="493"/>
      <c r="K5" s="493"/>
      <c r="L5" s="493"/>
      <c r="M5" s="493"/>
      <c r="N5" s="493"/>
      <c r="O5" s="493"/>
      <c r="P5" s="493"/>
      <c r="Q5" s="492"/>
      <c r="R5" s="492"/>
    </row>
    <row r="6" spans="1:20" s="494" customFormat="1" ht="10.8" thickBot="1" x14ac:dyDescent="0.3">
      <c r="E6" s="485"/>
      <c r="F6" s="466"/>
      <c r="G6" s="466"/>
      <c r="H6" s="464"/>
      <c r="I6" s="495"/>
      <c r="J6" s="776" t="s">
        <v>86</v>
      </c>
      <c r="K6" s="777"/>
      <c r="L6" s="777"/>
      <c r="M6" s="777"/>
      <c r="N6" s="777"/>
      <c r="O6" s="777"/>
      <c r="P6" s="778"/>
      <c r="Q6" s="495"/>
      <c r="R6" s="495"/>
    </row>
    <row r="7" spans="1:20" s="506" customFormat="1" ht="10.8" thickBot="1" x14ac:dyDescent="0.3">
      <c r="A7" s="467" t="s">
        <v>61</v>
      </c>
      <c r="B7" s="496" t="s">
        <v>3</v>
      </c>
      <c r="C7" s="497" t="s">
        <v>4</v>
      </c>
      <c r="D7" s="498" t="s">
        <v>5</v>
      </c>
      <c r="E7" s="499" t="s">
        <v>6</v>
      </c>
      <c r="F7" s="468" t="s">
        <v>7</v>
      </c>
      <c r="G7" s="80" t="s">
        <v>8</v>
      </c>
      <c r="H7" s="469" t="s">
        <v>9</v>
      </c>
      <c r="I7" s="500" t="s">
        <v>10</v>
      </c>
      <c r="J7" s="501">
        <v>1</v>
      </c>
      <c r="K7" s="502">
        <v>2</v>
      </c>
      <c r="L7" s="502">
        <v>3</v>
      </c>
      <c r="M7" s="503" t="s">
        <v>87</v>
      </c>
      <c r="N7" s="503">
        <v>4</v>
      </c>
      <c r="O7" s="502">
        <v>5</v>
      </c>
      <c r="P7" s="504">
        <v>6</v>
      </c>
      <c r="Q7" s="500" t="s">
        <v>11</v>
      </c>
      <c r="R7" s="87" t="s">
        <v>12</v>
      </c>
      <c r="S7" s="505" t="s">
        <v>13</v>
      </c>
    </row>
    <row r="8" spans="1:20" s="519" customFormat="1" ht="18" customHeight="1" x14ac:dyDescent="0.25">
      <c r="A8" s="507">
        <v>1</v>
      </c>
      <c r="B8" s="508"/>
      <c r="C8" s="509" t="s">
        <v>88</v>
      </c>
      <c r="D8" s="510" t="s">
        <v>1247</v>
      </c>
      <c r="E8" s="511" t="s">
        <v>296</v>
      </c>
      <c r="F8" s="512" t="s">
        <v>111</v>
      </c>
      <c r="G8" s="512" t="s">
        <v>112</v>
      </c>
      <c r="H8" s="513" t="s">
        <v>290</v>
      </c>
      <c r="I8" s="514">
        <v>22</v>
      </c>
      <c r="J8" s="515">
        <v>39.76</v>
      </c>
      <c r="K8" s="515">
        <v>39.090000000000003</v>
      </c>
      <c r="L8" s="515" t="s">
        <v>93</v>
      </c>
      <c r="M8" s="516">
        <v>8</v>
      </c>
      <c r="N8" s="515">
        <v>41.52</v>
      </c>
      <c r="O8" s="515">
        <v>43.2</v>
      </c>
      <c r="P8" s="515">
        <v>43.94</v>
      </c>
      <c r="Q8" s="95">
        <f>MAX(J8:L8,N8:P8)</f>
        <v>43.94</v>
      </c>
      <c r="R8" s="517" t="str">
        <f>IF(ISBLANK(Q8),"",IF(Q8&gt;=50,"KSM",IF(Q8&gt;=43,"I A",IF(Q8&gt;=35,"II A",IF(Q8&gt;=29,"III A",IF(Q8&gt;=24.5,"I JA",IF(Q8&gt;=20.5,"II JA",IF(Q8&gt;=17.5,"III JA"))))))))</f>
        <v>I A</v>
      </c>
      <c r="S8" s="518" t="s">
        <v>1248</v>
      </c>
      <c r="T8" s="519" t="s">
        <v>1249</v>
      </c>
    </row>
    <row r="9" spans="1:20" s="519" customFormat="1" ht="18" customHeight="1" x14ac:dyDescent="0.25">
      <c r="A9" s="507">
        <v>2</v>
      </c>
      <c r="B9" s="508"/>
      <c r="C9" s="509" t="s">
        <v>1250</v>
      </c>
      <c r="D9" s="510" t="s">
        <v>1251</v>
      </c>
      <c r="E9" s="511" t="s">
        <v>1252</v>
      </c>
      <c r="F9" s="512" t="s">
        <v>1253</v>
      </c>
      <c r="G9" s="512" t="s">
        <v>92</v>
      </c>
      <c r="H9" s="513" t="s">
        <v>1194</v>
      </c>
      <c r="I9" s="514">
        <v>18</v>
      </c>
      <c r="J9" s="515" t="s">
        <v>93</v>
      </c>
      <c r="K9" s="515">
        <v>36.94</v>
      </c>
      <c r="L9" s="515">
        <v>37.76</v>
      </c>
      <c r="M9" s="516">
        <v>6</v>
      </c>
      <c r="N9" s="515">
        <v>35.06</v>
      </c>
      <c r="O9" s="515">
        <v>39.159999999999997</v>
      </c>
      <c r="P9" s="515" t="s">
        <v>93</v>
      </c>
      <c r="Q9" s="95">
        <f t="shared" ref="Q9:Q18" si="0">MAX(J9:L9,N9:P9)</f>
        <v>39.159999999999997</v>
      </c>
      <c r="R9" s="517" t="str">
        <f t="shared" ref="R9:R18" si="1">IF(ISBLANK(Q9),"",IF(Q9&gt;=50,"KSM",IF(Q9&gt;=43,"I A",IF(Q9&gt;=35,"II A",IF(Q9&gt;=29,"III A",IF(Q9&gt;=24.5,"I JA",IF(Q9&gt;=20.5,"II JA",IF(Q9&gt;=17.5,"III JA"))))))))</f>
        <v>II A</v>
      </c>
      <c r="S9" s="518" t="s">
        <v>1254</v>
      </c>
      <c r="T9" s="519" t="s">
        <v>1255</v>
      </c>
    </row>
    <row r="10" spans="1:20" s="519" customFormat="1" ht="18" customHeight="1" x14ac:dyDescent="0.25">
      <c r="A10" s="507">
        <v>3</v>
      </c>
      <c r="B10" s="508"/>
      <c r="C10" s="509" t="s">
        <v>1256</v>
      </c>
      <c r="D10" s="510" t="s">
        <v>1257</v>
      </c>
      <c r="E10" s="511" t="s">
        <v>1258</v>
      </c>
      <c r="F10" s="512" t="s">
        <v>1043</v>
      </c>
      <c r="G10" s="512" t="s">
        <v>112</v>
      </c>
      <c r="H10" s="513"/>
      <c r="I10" s="514" t="s">
        <v>19</v>
      </c>
      <c r="J10" s="515">
        <v>36.67</v>
      </c>
      <c r="K10" s="515">
        <v>38.090000000000003</v>
      </c>
      <c r="L10" s="515" t="s">
        <v>93</v>
      </c>
      <c r="M10" s="516">
        <v>7</v>
      </c>
      <c r="N10" s="515" t="s">
        <v>93</v>
      </c>
      <c r="O10" s="515">
        <v>38.44</v>
      </c>
      <c r="P10" s="515">
        <v>36.880000000000003</v>
      </c>
      <c r="Q10" s="95">
        <f t="shared" si="0"/>
        <v>38.44</v>
      </c>
      <c r="R10" s="517" t="str">
        <f t="shared" si="1"/>
        <v>II A</v>
      </c>
      <c r="S10" s="518" t="s">
        <v>1248</v>
      </c>
      <c r="T10" s="519" t="s">
        <v>1259</v>
      </c>
    </row>
    <row r="11" spans="1:20" s="519" customFormat="1" ht="18" customHeight="1" x14ac:dyDescent="0.25">
      <c r="A11" s="507">
        <v>4</v>
      </c>
      <c r="B11" s="508"/>
      <c r="C11" s="509" t="s">
        <v>1260</v>
      </c>
      <c r="D11" s="510" t="s">
        <v>1261</v>
      </c>
      <c r="E11" s="511" t="s">
        <v>624</v>
      </c>
      <c r="F11" s="512" t="s">
        <v>1043</v>
      </c>
      <c r="G11" s="512" t="s">
        <v>112</v>
      </c>
      <c r="H11" s="513"/>
      <c r="I11" s="514" t="s">
        <v>19</v>
      </c>
      <c r="J11" s="515">
        <v>28.06</v>
      </c>
      <c r="K11" s="515">
        <v>31.58</v>
      </c>
      <c r="L11" s="515">
        <v>35.64</v>
      </c>
      <c r="M11" s="516">
        <v>5</v>
      </c>
      <c r="N11" s="515">
        <v>30.39</v>
      </c>
      <c r="O11" s="515">
        <v>30.53</v>
      </c>
      <c r="P11" s="515">
        <v>31.96</v>
      </c>
      <c r="Q11" s="95">
        <f t="shared" si="0"/>
        <v>35.64</v>
      </c>
      <c r="R11" s="517" t="str">
        <f t="shared" si="1"/>
        <v>II A</v>
      </c>
      <c r="S11" s="518" t="s">
        <v>1262</v>
      </c>
      <c r="T11" s="519" t="s">
        <v>107</v>
      </c>
    </row>
    <row r="12" spans="1:20" s="519" customFormat="1" ht="18" customHeight="1" x14ac:dyDescent="0.25">
      <c r="A12" s="507">
        <v>5</v>
      </c>
      <c r="B12" s="508"/>
      <c r="C12" s="509" t="s">
        <v>115</v>
      </c>
      <c r="D12" s="510" t="s">
        <v>1263</v>
      </c>
      <c r="E12" s="511" t="s">
        <v>1264</v>
      </c>
      <c r="F12" s="512" t="s">
        <v>289</v>
      </c>
      <c r="G12" s="512" t="s">
        <v>112</v>
      </c>
      <c r="H12" s="513"/>
      <c r="I12" s="514">
        <v>15</v>
      </c>
      <c r="J12" s="515">
        <v>29.41</v>
      </c>
      <c r="K12" s="515" t="s">
        <v>93</v>
      </c>
      <c r="L12" s="515">
        <v>29.28</v>
      </c>
      <c r="M12" s="516">
        <v>2</v>
      </c>
      <c r="N12" s="515">
        <v>33.049999999999997</v>
      </c>
      <c r="O12" s="515" t="s">
        <v>93</v>
      </c>
      <c r="P12" s="515" t="s">
        <v>93</v>
      </c>
      <c r="Q12" s="95">
        <f t="shared" si="0"/>
        <v>33.049999999999997</v>
      </c>
      <c r="R12" s="517" t="str">
        <f t="shared" si="1"/>
        <v>III A</v>
      </c>
      <c r="S12" s="518" t="s">
        <v>1248</v>
      </c>
      <c r="T12" s="519" t="s">
        <v>1265</v>
      </c>
    </row>
    <row r="13" spans="1:20" s="519" customFormat="1" ht="18" customHeight="1" x14ac:dyDescent="0.25">
      <c r="A13" s="507">
        <v>6</v>
      </c>
      <c r="B13" s="508"/>
      <c r="C13" s="509" t="s">
        <v>1266</v>
      </c>
      <c r="D13" s="510" t="s">
        <v>1267</v>
      </c>
      <c r="E13" s="511" t="s">
        <v>1268</v>
      </c>
      <c r="F13" s="512" t="s">
        <v>38</v>
      </c>
      <c r="G13" s="512" t="s">
        <v>39</v>
      </c>
      <c r="H13" s="513" t="s">
        <v>485</v>
      </c>
      <c r="I13" s="514">
        <v>13</v>
      </c>
      <c r="J13" s="515">
        <v>27.87</v>
      </c>
      <c r="K13" s="515">
        <v>25.79</v>
      </c>
      <c r="L13" s="515">
        <v>32.71</v>
      </c>
      <c r="M13" s="516">
        <v>4</v>
      </c>
      <c r="N13" s="515" t="s">
        <v>93</v>
      </c>
      <c r="O13" s="515">
        <v>29.93</v>
      </c>
      <c r="P13" s="515">
        <v>26.46</v>
      </c>
      <c r="Q13" s="95">
        <f t="shared" si="0"/>
        <v>32.71</v>
      </c>
      <c r="R13" s="517" t="str">
        <f t="shared" si="1"/>
        <v>III A</v>
      </c>
      <c r="S13" s="518" t="s">
        <v>486</v>
      </c>
      <c r="T13" s="519" t="s">
        <v>1269</v>
      </c>
    </row>
    <row r="14" spans="1:20" s="519" customFormat="1" ht="18" customHeight="1" x14ac:dyDescent="0.25">
      <c r="A14" s="507">
        <v>7</v>
      </c>
      <c r="B14" s="508"/>
      <c r="C14" s="509" t="s">
        <v>1270</v>
      </c>
      <c r="D14" s="510" t="s">
        <v>1271</v>
      </c>
      <c r="E14" s="511" t="s">
        <v>1272</v>
      </c>
      <c r="F14" s="512" t="s">
        <v>111</v>
      </c>
      <c r="G14" s="512" t="s">
        <v>112</v>
      </c>
      <c r="H14" s="513"/>
      <c r="I14" s="514">
        <v>12</v>
      </c>
      <c r="J14" s="515">
        <v>28.79</v>
      </c>
      <c r="K14" s="515">
        <v>27.56</v>
      </c>
      <c r="L14" s="515">
        <v>29.89</v>
      </c>
      <c r="M14" s="516">
        <v>3</v>
      </c>
      <c r="N14" s="515">
        <v>31.53</v>
      </c>
      <c r="O14" s="515">
        <v>32.26</v>
      </c>
      <c r="P14" s="515">
        <v>30.22</v>
      </c>
      <c r="Q14" s="95">
        <f t="shared" si="0"/>
        <v>32.26</v>
      </c>
      <c r="R14" s="517" t="str">
        <f t="shared" si="1"/>
        <v>III A</v>
      </c>
      <c r="S14" s="518" t="s">
        <v>1273</v>
      </c>
      <c r="T14" s="519" t="s">
        <v>107</v>
      </c>
    </row>
    <row r="15" spans="1:20" s="519" customFormat="1" ht="18" customHeight="1" x14ac:dyDescent="0.25">
      <c r="A15" s="507">
        <v>8</v>
      </c>
      <c r="B15" s="508"/>
      <c r="C15" s="509" t="s">
        <v>102</v>
      </c>
      <c r="D15" s="510" t="s">
        <v>500</v>
      </c>
      <c r="E15" s="511" t="s">
        <v>501</v>
      </c>
      <c r="F15" s="512" t="s">
        <v>379</v>
      </c>
      <c r="G15" s="512" t="s">
        <v>380</v>
      </c>
      <c r="H15" s="513" t="s">
        <v>415</v>
      </c>
      <c r="I15" s="514">
        <v>11</v>
      </c>
      <c r="J15" s="515">
        <v>29.08</v>
      </c>
      <c r="K15" s="515" t="s">
        <v>93</v>
      </c>
      <c r="L15" s="515" t="s">
        <v>93</v>
      </c>
      <c r="M15" s="516">
        <v>1</v>
      </c>
      <c r="N15" s="515">
        <v>25.26</v>
      </c>
      <c r="O15" s="515">
        <v>30.09</v>
      </c>
      <c r="P15" s="515" t="s">
        <v>93</v>
      </c>
      <c r="Q15" s="95">
        <f t="shared" si="0"/>
        <v>30.09</v>
      </c>
      <c r="R15" s="517" t="str">
        <f t="shared" si="1"/>
        <v>III A</v>
      </c>
      <c r="S15" s="518" t="s">
        <v>416</v>
      </c>
      <c r="T15" s="519" t="s">
        <v>1274</v>
      </c>
    </row>
    <row r="16" spans="1:20" s="519" customFormat="1" ht="18" customHeight="1" x14ac:dyDescent="0.25">
      <c r="A16" s="507">
        <v>9</v>
      </c>
      <c r="B16" s="508"/>
      <c r="C16" s="509" t="s">
        <v>1275</v>
      </c>
      <c r="D16" s="510" t="s">
        <v>1276</v>
      </c>
      <c r="E16" s="511" t="s">
        <v>1277</v>
      </c>
      <c r="F16" s="512" t="s">
        <v>1278</v>
      </c>
      <c r="G16" s="512" t="s">
        <v>952</v>
      </c>
      <c r="H16" s="513"/>
      <c r="I16" s="514">
        <v>10</v>
      </c>
      <c r="J16" s="515">
        <v>28.39</v>
      </c>
      <c r="K16" s="515">
        <v>27.39</v>
      </c>
      <c r="L16" s="515">
        <v>25.75</v>
      </c>
      <c r="M16" s="516"/>
      <c r="N16" s="515"/>
      <c r="O16" s="515"/>
      <c r="P16" s="515"/>
      <c r="Q16" s="95">
        <f t="shared" si="0"/>
        <v>28.39</v>
      </c>
      <c r="R16" s="517" t="str">
        <f t="shared" si="1"/>
        <v>I JA</v>
      </c>
      <c r="S16" s="518" t="s">
        <v>953</v>
      </c>
      <c r="T16" s="519" t="s">
        <v>107</v>
      </c>
    </row>
    <row r="17" spans="1:20" s="519" customFormat="1" ht="18" customHeight="1" x14ac:dyDescent="0.25">
      <c r="A17" s="507">
        <v>10</v>
      </c>
      <c r="B17" s="508"/>
      <c r="C17" s="509" t="s">
        <v>477</v>
      </c>
      <c r="D17" s="510" t="s">
        <v>1279</v>
      </c>
      <c r="E17" s="511" t="s">
        <v>1280</v>
      </c>
      <c r="F17" s="512" t="s">
        <v>1043</v>
      </c>
      <c r="G17" s="512" t="s">
        <v>112</v>
      </c>
      <c r="H17" s="513"/>
      <c r="I17" s="514" t="s">
        <v>19</v>
      </c>
      <c r="J17" s="515">
        <v>26.79</v>
      </c>
      <c r="K17" s="515">
        <v>25.86</v>
      </c>
      <c r="L17" s="515">
        <v>26.17</v>
      </c>
      <c r="M17" s="516"/>
      <c r="N17" s="515"/>
      <c r="O17" s="515"/>
      <c r="P17" s="515"/>
      <c r="Q17" s="95">
        <f t="shared" si="0"/>
        <v>26.79</v>
      </c>
      <c r="R17" s="517" t="str">
        <f t="shared" si="1"/>
        <v>I JA</v>
      </c>
      <c r="S17" s="518" t="s">
        <v>1248</v>
      </c>
      <c r="T17" s="519" t="s">
        <v>107</v>
      </c>
    </row>
    <row r="18" spans="1:20" s="519" customFormat="1" ht="18" customHeight="1" x14ac:dyDescent="0.25">
      <c r="A18" s="507">
        <v>11</v>
      </c>
      <c r="B18" s="508"/>
      <c r="C18" s="509" t="s">
        <v>371</v>
      </c>
      <c r="D18" s="510" t="s">
        <v>1281</v>
      </c>
      <c r="E18" s="511" t="s">
        <v>906</v>
      </c>
      <c r="F18" s="512" t="s">
        <v>1278</v>
      </c>
      <c r="G18" s="512" t="s">
        <v>952</v>
      </c>
      <c r="H18" s="513"/>
      <c r="I18" s="514">
        <v>9</v>
      </c>
      <c r="J18" s="515" t="s">
        <v>93</v>
      </c>
      <c r="K18" s="515">
        <v>25.21</v>
      </c>
      <c r="L18" s="515">
        <v>23.22</v>
      </c>
      <c r="M18" s="516"/>
      <c r="N18" s="515"/>
      <c r="O18" s="515"/>
      <c r="P18" s="515"/>
      <c r="Q18" s="95">
        <f t="shared" si="0"/>
        <v>25.21</v>
      </c>
      <c r="R18" s="517" t="str">
        <f t="shared" si="1"/>
        <v>I JA</v>
      </c>
      <c r="S18" s="518" t="s">
        <v>1282</v>
      </c>
      <c r="T18" s="519" t="s">
        <v>107</v>
      </c>
    </row>
    <row r="19" spans="1:20" s="519" customFormat="1" ht="18" customHeight="1" x14ac:dyDescent="0.25">
      <c r="A19" s="507">
        <v>12</v>
      </c>
      <c r="B19" s="508"/>
      <c r="C19" s="509" t="s">
        <v>1270</v>
      </c>
      <c r="D19" s="510" t="s">
        <v>1279</v>
      </c>
      <c r="E19" s="511" t="s">
        <v>1283</v>
      </c>
      <c r="F19" s="512" t="s">
        <v>1043</v>
      </c>
      <c r="G19" s="512" t="s">
        <v>112</v>
      </c>
      <c r="H19" s="513"/>
      <c r="I19" s="514" t="s">
        <v>19</v>
      </c>
      <c r="J19" s="515">
        <v>22.49</v>
      </c>
      <c r="K19" s="515">
        <v>18.36</v>
      </c>
      <c r="L19" s="515">
        <v>23.57</v>
      </c>
      <c r="M19" s="516"/>
      <c r="N19" s="515"/>
      <c r="O19" s="515"/>
      <c r="P19" s="515"/>
      <c r="Q19" s="95">
        <f>MAX(J19:L19,N19:P19)</f>
        <v>23.57</v>
      </c>
      <c r="R19" s="517" t="str">
        <f>IF(ISBLANK(Q19),"",IF(Q19&gt;=50,"KSM",IF(Q19&gt;=43,"I A",IF(Q19&gt;=35,"II A",IF(Q19&gt;=29,"III A",IF(Q19&gt;=24.5,"I JA",IF(Q19&gt;=20.5,"II JA",IF(Q19&gt;=17.5,"III JA"))))))))</f>
        <v>II JA</v>
      </c>
      <c r="S19" s="518" t="s">
        <v>1248</v>
      </c>
      <c r="T19" s="519" t="s">
        <v>107</v>
      </c>
    </row>
    <row r="20" spans="1:20" s="519" customFormat="1" ht="18" customHeight="1" x14ac:dyDescent="0.25">
      <c r="A20" s="507"/>
      <c r="B20" s="508"/>
      <c r="C20" s="509" t="s">
        <v>767</v>
      </c>
      <c r="D20" s="510" t="s">
        <v>1162</v>
      </c>
      <c r="E20" s="511" t="s">
        <v>80</v>
      </c>
      <c r="F20" s="512" t="s">
        <v>45</v>
      </c>
      <c r="G20" s="512" t="s">
        <v>46</v>
      </c>
      <c r="H20" s="513"/>
      <c r="I20" s="514"/>
      <c r="J20" s="515" t="s">
        <v>93</v>
      </c>
      <c r="K20" s="515" t="s">
        <v>93</v>
      </c>
      <c r="L20" s="515" t="s">
        <v>93</v>
      </c>
      <c r="M20" s="516"/>
      <c r="N20" s="515"/>
      <c r="O20" s="515"/>
      <c r="P20" s="515"/>
      <c r="Q20" s="95" t="s">
        <v>1244</v>
      </c>
      <c r="R20" s="517"/>
      <c r="S20" s="518" t="s">
        <v>1052</v>
      </c>
      <c r="T20" s="519" t="s">
        <v>1284</v>
      </c>
    </row>
  </sheetData>
  <mergeCells count="1">
    <mergeCell ref="J6:P6"/>
  </mergeCells>
  <printOptions horizontalCentered="1"/>
  <pageMargins left="0.15748031496062992" right="0.15748031496062992" top="0.94488188976377963" bottom="0.39370078740157483" header="0.39370078740157483" footer="0.39370078740157483"/>
  <pageSetup paperSize="9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workbookViewId="0">
      <selection activeCell="E12" sqref="E12"/>
    </sheetView>
  </sheetViews>
  <sheetFormatPr defaultColWidth="9.109375" defaultRowHeight="13.2" x14ac:dyDescent="0.25"/>
  <cols>
    <col min="1" max="1" width="4.109375" style="103" customWidth="1"/>
    <col min="2" max="2" width="10.44140625" style="103" customWidth="1"/>
    <col min="3" max="3" width="12.6640625" style="103" customWidth="1"/>
    <col min="4" max="4" width="9.6640625" style="105" customWidth="1"/>
    <col min="5" max="5" width="10.6640625" style="463" customWidth="1"/>
    <col min="6" max="6" width="13" style="463" customWidth="1"/>
    <col min="7" max="7" width="10.6640625" style="464" hidden="1" customWidth="1"/>
    <col min="8" max="8" width="5.6640625" style="285" bestFit="1" customWidth="1"/>
    <col min="9" max="11" width="5.6640625" style="106" customWidth="1"/>
    <col min="12" max="12" width="3.6640625" style="106" customWidth="1"/>
    <col min="13" max="15" width="5.6640625" style="106" customWidth="1"/>
    <col min="16" max="16" width="8.6640625" style="285" customWidth="1"/>
    <col min="17" max="17" width="6" style="285" customWidth="1"/>
    <col min="18" max="18" width="18" style="151" customWidth="1"/>
    <col min="19" max="19" width="5.33203125" style="103" hidden="1" customWidth="1"/>
    <col min="20" max="16384" width="9.109375" style="103"/>
  </cols>
  <sheetData>
    <row r="1" spans="1:19" s="445" customFormat="1" ht="15" customHeight="1" x14ac:dyDescent="0.25">
      <c r="A1" s="1" t="s">
        <v>0</v>
      </c>
      <c r="C1" s="446"/>
      <c r="D1" s="447"/>
      <c r="G1" s="448"/>
      <c r="H1" s="449"/>
      <c r="I1" s="450"/>
      <c r="J1" s="450"/>
      <c r="K1" s="451"/>
      <c r="L1" s="451"/>
    </row>
    <row r="2" spans="1:19" s="445" customFormat="1" ht="7.5" customHeight="1" x14ac:dyDescent="0.25">
      <c r="A2" s="1"/>
      <c r="C2" s="446"/>
      <c r="D2" s="447"/>
      <c r="G2" s="448"/>
      <c r="H2" s="449"/>
      <c r="I2" s="450"/>
      <c r="J2" s="450"/>
      <c r="K2" s="451"/>
      <c r="L2" s="451"/>
      <c r="M2" s="449"/>
      <c r="N2" s="449"/>
      <c r="O2" s="452"/>
    </row>
    <row r="3" spans="1:19" s="462" customFormat="1" ht="15" customHeight="1" x14ac:dyDescent="0.25">
      <c r="A3" s="12" t="s">
        <v>1</v>
      </c>
      <c r="B3" s="453"/>
      <c r="C3" s="454"/>
      <c r="D3" s="455"/>
      <c r="E3" s="456"/>
      <c r="F3" s="456"/>
      <c r="G3" s="457"/>
      <c r="H3" s="458"/>
      <c r="I3" s="459"/>
      <c r="J3" s="459"/>
      <c r="K3" s="460"/>
      <c r="L3" s="460"/>
      <c r="M3" s="461"/>
    </row>
    <row r="4" spans="1:19" x14ac:dyDescent="0.25">
      <c r="B4" s="104"/>
      <c r="H4" s="169"/>
      <c r="J4" s="283"/>
      <c r="P4" s="169"/>
      <c r="Q4" s="169"/>
      <c r="R4" s="103"/>
    </row>
    <row r="5" spans="1:19" s="109" customFormat="1" ht="16.2" thickBot="1" x14ac:dyDescent="0.3">
      <c r="B5" s="110" t="s">
        <v>1184</v>
      </c>
      <c r="D5" s="284"/>
      <c r="E5" s="465"/>
      <c r="F5" s="466"/>
      <c r="G5" s="464"/>
      <c r="H5" s="261"/>
      <c r="I5" s="114"/>
      <c r="J5" s="114"/>
      <c r="K5" s="114"/>
      <c r="L5" s="114"/>
      <c r="M5" s="114"/>
      <c r="N5" s="114"/>
      <c r="O5" s="114"/>
      <c r="P5" s="261"/>
      <c r="Q5" s="261"/>
    </row>
    <row r="6" spans="1:19" ht="13.8" thickBot="1" x14ac:dyDescent="0.3">
      <c r="E6" s="466"/>
      <c r="F6" s="466"/>
      <c r="I6" s="779" t="s">
        <v>86</v>
      </c>
      <c r="J6" s="780"/>
      <c r="K6" s="780"/>
      <c r="L6" s="780"/>
      <c r="M6" s="780"/>
      <c r="N6" s="780"/>
      <c r="O6" s="781"/>
    </row>
    <row r="7" spans="1:19" s="157" customFormat="1" ht="10.8" thickBot="1" x14ac:dyDescent="0.3">
      <c r="A7" s="467" t="s">
        <v>61</v>
      </c>
      <c r="B7" s="119" t="s">
        <v>4</v>
      </c>
      <c r="C7" s="120" t="s">
        <v>5</v>
      </c>
      <c r="D7" s="121" t="s">
        <v>6</v>
      </c>
      <c r="E7" s="468" t="s">
        <v>7</v>
      </c>
      <c r="F7" s="80" t="s">
        <v>8</v>
      </c>
      <c r="G7" s="469" t="s">
        <v>9</v>
      </c>
      <c r="H7" s="87" t="s">
        <v>10</v>
      </c>
      <c r="I7" s="286">
        <v>1</v>
      </c>
      <c r="J7" s="287">
        <v>2</v>
      </c>
      <c r="K7" s="287">
        <v>3</v>
      </c>
      <c r="L7" s="288" t="s">
        <v>87</v>
      </c>
      <c r="M7" s="288">
        <v>4</v>
      </c>
      <c r="N7" s="287">
        <v>5</v>
      </c>
      <c r="O7" s="289">
        <v>6</v>
      </c>
      <c r="P7" s="87" t="s">
        <v>11</v>
      </c>
      <c r="Q7" s="87" t="s">
        <v>12</v>
      </c>
      <c r="R7" s="125" t="s">
        <v>13</v>
      </c>
    </row>
    <row r="8" spans="1:19" ht="18" customHeight="1" x14ac:dyDescent="0.25">
      <c r="A8" s="139">
        <v>1</v>
      </c>
      <c r="B8" s="470" t="s">
        <v>651</v>
      </c>
      <c r="C8" s="471" t="s">
        <v>1185</v>
      </c>
      <c r="D8" s="472" t="s">
        <v>1153</v>
      </c>
      <c r="E8" s="216" t="s">
        <v>1186</v>
      </c>
      <c r="F8" s="216" t="s">
        <v>92</v>
      </c>
      <c r="G8" s="473"/>
      <c r="H8" s="474">
        <v>22</v>
      </c>
      <c r="I8" s="290" t="s">
        <v>93</v>
      </c>
      <c r="J8" s="290">
        <v>59.68</v>
      </c>
      <c r="K8" s="290">
        <v>69.36</v>
      </c>
      <c r="L8" s="291">
        <v>8</v>
      </c>
      <c r="M8" s="290">
        <v>70.040000000000006</v>
      </c>
      <c r="N8" s="290">
        <v>61.83</v>
      </c>
      <c r="O8" s="290" t="s">
        <v>93</v>
      </c>
      <c r="P8" s="95">
        <f t="shared" ref="P8:P16" si="0">MAX(I8:K8,M8:O8)</f>
        <v>70.040000000000006</v>
      </c>
      <c r="Q8" s="96" t="str">
        <f t="shared" ref="Q8:Q16" si="1">IF(ISBLANK(P8),"",IF(P8&gt;=68,"KSM",IF(P8&gt;=62,"I A",IF(P8&gt;=54,"II A",IF(P8&gt;=47,"III A",IF(P8&gt;=42,"I JA",IF(P8&gt;=38,"II JA",IF(P8&gt;=34,"III JA"))))))))</f>
        <v>KSM</v>
      </c>
      <c r="R8" s="475" t="s">
        <v>1187</v>
      </c>
      <c r="S8" s="103" t="s">
        <v>1188</v>
      </c>
    </row>
    <row r="9" spans="1:19" ht="18" customHeight="1" x14ac:dyDescent="0.25">
      <c r="A9" s="139">
        <v>2</v>
      </c>
      <c r="B9" s="470" t="s">
        <v>1189</v>
      </c>
      <c r="C9" s="471" t="s">
        <v>1190</v>
      </c>
      <c r="D9" s="472" t="s">
        <v>378</v>
      </c>
      <c r="E9" s="216" t="s">
        <v>148</v>
      </c>
      <c r="F9" s="216" t="s">
        <v>149</v>
      </c>
      <c r="G9" s="473" t="s">
        <v>228</v>
      </c>
      <c r="H9" s="474">
        <v>18</v>
      </c>
      <c r="I9" s="290">
        <v>49.03</v>
      </c>
      <c r="J9" s="290">
        <v>53.86</v>
      </c>
      <c r="K9" s="290" t="s">
        <v>93</v>
      </c>
      <c r="L9" s="291">
        <v>7</v>
      </c>
      <c r="M9" s="290">
        <v>58.18</v>
      </c>
      <c r="N9" s="290" t="s">
        <v>93</v>
      </c>
      <c r="O9" s="290">
        <v>52.87</v>
      </c>
      <c r="P9" s="95">
        <f t="shared" si="0"/>
        <v>58.18</v>
      </c>
      <c r="Q9" s="96" t="str">
        <f t="shared" si="1"/>
        <v>II A</v>
      </c>
      <c r="R9" s="475" t="s">
        <v>495</v>
      </c>
      <c r="S9" s="103" t="s">
        <v>1191</v>
      </c>
    </row>
    <row r="10" spans="1:19" ht="18" customHeight="1" x14ac:dyDescent="0.25">
      <c r="A10" s="139">
        <v>3</v>
      </c>
      <c r="B10" s="470" t="s">
        <v>553</v>
      </c>
      <c r="C10" s="471" t="s">
        <v>1192</v>
      </c>
      <c r="D10" s="472" t="s">
        <v>1193</v>
      </c>
      <c r="E10" s="216" t="s">
        <v>45</v>
      </c>
      <c r="F10" s="216" t="s">
        <v>46</v>
      </c>
      <c r="G10" s="473" t="s">
        <v>1194</v>
      </c>
      <c r="H10" s="474">
        <v>15</v>
      </c>
      <c r="I10" s="290">
        <v>44.11</v>
      </c>
      <c r="J10" s="290">
        <v>49.43</v>
      </c>
      <c r="K10" s="290">
        <v>46.49</v>
      </c>
      <c r="L10" s="291">
        <v>5</v>
      </c>
      <c r="M10" s="290">
        <v>46.17</v>
      </c>
      <c r="N10" s="290">
        <v>43.66</v>
      </c>
      <c r="O10" s="290">
        <v>50.56</v>
      </c>
      <c r="P10" s="95">
        <f t="shared" si="0"/>
        <v>50.56</v>
      </c>
      <c r="Q10" s="96" t="str">
        <f t="shared" si="1"/>
        <v>III A</v>
      </c>
      <c r="R10" s="475" t="s">
        <v>1195</v>
      </c>
      <c r="S10" s="103" t="s">
        <v>1196</v>
      </c>
    </row>
    <row r="11" spans="1:19" ht="18" customHeight="1" x14ac:dyDescent="0.25">
      <c r="A11" s="139">
        <v>4</v>
      </c>
      <c r="B11" s="470" t="s">
        <v>1028</v>
      </c>
      <c r="C11" s="471" t="s">
        <v>1197</v>
      </c>
      <c r="D11" s="472" t="s">
        <v>1198</v>
      </c>
      <c r="E11" s="216" t="s">
        <v>1199</v>
      </c>
      <c r="F11" s="216" t="s">
        <v>92</v>
      </c>
      <c r="G11" s="473"/>
      <c r="H11" s="474">
        <v>13</v>
      </c>
      <c r="I11" s="290" t="s">
        <v>93</v>
      </c>
      <c r="J11" s="290">
        <v>50.21</v>
      </c>
      <c r="K11" s="290" t="s">
        <v>93</v>
      </c>
      <c r="L11" s="291">
        <v>6</v>
      </c>
      <c r="M11" s="290" t="s">
        <v>93</v>
      </c>
      <c r="N11" s="290">
        <v>44.14</v>
      </c>
      <c r="O11" s="290" t="s">
        <v>93</v>
      </c>
      <c r="P11" s="95">
        <f t="shared" si="0"/>
        <v>50.21</v>
      </c>
      <c r="Q11" s="96" t="str">
        <f t="shared" si="1"/>
        <v>III A</v>
      </c>
      <c r="R11" s="475" t="s">
        <v>1200</v>
      </c>
      <c r="S11" s="103" t="s">
        <v>1201</v>
      </c>
    </row>
    <row r="12" spans="1:19" ht="18" customHeight="1" x14ac:dyDescent="0.25">
      <c r="A12" s="139">
        <v>5</v>
      </c>
      <c r="B12" s="470" t="s">
        <v>839</v>
      </c>
      <c r="C12" s="471" t="s">
        <v>1202</v>
      </c>
      <c r="D12" s="472" t="s">
        <v>989</v>
      </c>
      <c r="E12" s="216" t="s">
        <v>123</v>
      </c>
      <c r="F12" s="216" t="s">
        <v>124</v>
      </c>
      <c r="G12" s="473"/>
      <c r="H12" s="474">
        <v>12</v>
      </c>
      <c r="I12" s="290" t="s">
        <v>93</v>
      </c>
      <c r="J12" s="290" t="s">
        <v>93</v>
      </c>
      <c r="K12" s="290">
        <v>42.21</v>
      </c>
      <c r="L12" s="291">
        <v>2</v>
      </c>
      <c r="M12" s="290">
        <v>44.85</v>
      </c>
      <c r="N12" s="290">
        <v>46.41</v>
      </c>
      <c r="O12" s="290">
        <v>48.09</v>
      </c>
      <c r="P12" s="95">
        <f t="shared" si="0"/>
        <v>48.09</v>
      </c>
      <c r="Q12" s="96" t="str">
        <f t="shared" si="1"/>
        <v>III A</v>
      </c>
      <c r="R12" s="475" t="s">
        <v>736</v>
      </c>
      <c r="S12" s="103" t="s">
        <v>1203</v>
      </c>
    </row>
    <row r="13" spans="1:19" ht="18" customHeight="1" x14ac:dyDescent="0.25">
      <c r="A13" s="139">
        <v>6</v>
      </c>
      <c r="B13" s="470" t="s">
        <v>1204</v>
      </c>
      <c r="C13" s="471" t="s">
        <v>1205</v>
      </c>
      <c r="D13" s="472" t="s">
        <v>1206</v>
      </c>
      <c r="E13" s="216" t="s">
        <v>1043</v>
      </c>
      <c r="F13" s="216"/>
      <c r="G13" s="473"/>
      <c r="H13" s="474" t="s">
        <v>19</v>
      </c>
      <c r="I13" s="290" t="s">
        <v>93</v>
      </c>
      <c r="J13" s="290" t="s">
        <v>93</v>
      </c>
      <c r="K13" s="290">
        <v>44.31</v>
      </c>
      <c r="L13" s="291">
        <v>4</v>
      </c>
      <c r="M13" s="290">
        <v>42.85</v>
      </c>
      <c r="N13" s="290">
        <v>43.17</v>
      </c>
      <c r="O13" s="290">
        <v>43.28</v>
      </c>
      <c r="P13" s="95">
        <f t="shared" si="0"/>
        <v>44.31</v>
      </c>
      <c r="Q13" s="96" t="str">
        <f t="shared" si="1"/>
        <v>I JA</v>
      </c>
      <c r="R13" s="475" t="s">
        <v>1207</v>
      </c>
      <c r="S13" s="103" t="s">
        <v>1208</v>
      </c>
    </row>
    <row r="14" spans="1:19" ht="18" customHeight="1" x14ac:dyDescent="0.25">
      <c r="A14" s="139">
        <v>7</v>
      </c>
      <c r="B14" s="470" t="s">
        <v>59</v>
      </c>
      <c r="C14" s="471" t="s">
        <v>1209</v>
      </c>
      <c r="D14" s="472" t="s">
        <v>1210</v>
      </c>
      <c r="E14" s="216" t="s">
        <v>111</v>
      </c>
      <c r="F14" s="216" t="s">
        <v>112</v>
      </c>
      <c r="G14" s="473"/>
      <c r="H14" s="474">
        <v>11</v>
      </c>
      <c r="I14" s="290">
        <v>38.51</v>
      </c>
      <c r="J14" s="290">
        <v>41.72</v>
      </c>
      <c r="K14" s="290">
        <v>43.24</v>
      </c>
      <c r="L14" s="291">
        <v>3</v>
      </c>
      <c r="M14" s="290">
        <v>38.79</v>
      </c>
      <c r="N14" s="290">
        <v>40.659999999999997</v>
      </c>
      <c r="O14" s="290">
        <v>35.979999999999997</v>
      </c>
      <c r="P14" s="95">
        <f t="shared" si="0"/>
        <v>43.24</v>
      </c>
      <c r="Q14" s="96" t="str">
        <f t="shared" si="1"/>
        <v>I JA</v>
      </c>
      <c r="R14" s="475" t="s">
        <v>113</v>
      </c>
      <c r="S14" s="103" t="s">
        <v>1211</v>
      </c>
    </row>
    <row r="15" spans="1:19" ht="18" customHeight="1" x14ac:dyDescent="0.25">
      <c r="A15" s="139">
        <v>8</v>
      </c>
      <c r="B15" s="470" t="s">
        <v>549</v>
      </c>
      <c r="C15" s="471" t="s">
        <v>734</v>
      </c>
      <c r="D15" s="472" t="s">
        <v>735</v>
      </c>
      <c r="E15" s="216" t="s">
        <v>123</v>
      </c>
      <c r="F15" s="216" t="s">
        <v>124</v>
      </c>
      <c r="G15" s="473"/>
      <c r="H15" s="474">
        <v>10</v>
      </c>
      <c r="I15" s="290">
        <v>38.270000000000003</v>
      </c>
      <c r="J15" s="290">
        <v>38.96</v>
      </c>
      <c r="K15" s="290">
        <v>40.450000000000003</v>
      </c>
      <c r="L15" s="291">
        <v>1</v>
      </c>
      <c r="M15" s="290">
        <v>37.85</v>
      </c>
      <c r="N15" s="290">
        <v>38.24</v>
      </c>
      <c r="O15" s="290">
        <v>38.22</v>
      </c>
      <c r="P15" s="95">
        <f t="shared" si="0"/>
        <v>40.450000000000003</v>
      </c>
      <c r="Q15" s="96" t="str">
        <f t="shared" si="1"/>
        <v>II JA</v>
      </c>
      <c r="R15" s="475" t="s">
        <v>736</v>
      </c>
      <c r="S15" s="103" t="s">
        <v>1212</v>
      </c>
    </row>
    <row r="16" spans="1:19" ht="18" customHeight="1" x14ac:dyDescent="0.25">
      <c r="A16" s="139">
        <v>9</v>
      </c>
      <c r="B16" s="470" t="s">
        <v>1213</v>
      </c>
      <c r="C16" s="471" t="s">
        <v>1214</v>
      </c>
      <c r="D16" s="472" t="s">
        <v>1215</v>
      </c>
      <c r="E16" s="216" t="s">
        <v>148</v>
      </c>
      <c r="F16" s="216" t="s">
        <v>149</v>
      </c>
      <c r="G16" s="473" t="s">
        <v>228</v>
      </c>
      <c r="H16" s="474">
        <v>9</v>
      </c>
      <c r="I16" s="290">
        <v>35.28</v>
      </c>
      <c r="J16" s="290" t="s">
        <v>93</v>
      </c>
      <c r="K16" s="290">
        <v>34.33</v>
      </c>
      <c r="L16" s="291"/>
      <c r="M16" s="290"/>
      <c r="N16" s="290"/>
      <c r="O16" s="290"/>
      <c r="P16" s="95">
        <f t="shared" si="0"/>
        <v>35.28</v>
      </c>
      <c r="Q16" s="96" t="str">
        <f t="shared" si="1"/>
        <v>III JA</v>
      </c>
      <c r="R16" s="475" t="s">
        <v>495</v>
      </c>
      <c r="S16" s="103" t="s">
        <v>1216</v>
      </c>
    </row>
  </sheetData>
  <mergeCells count="1">
    <mergeCell ref="I6:O6"/>
  </mergeCells>
  <pageMargins left="0.55118110236220474" right="0.15748031496062992" top="0.98425196850393704" bottom="0.98425196850393704" header="0" footer="0"/>
  <pageSetup paperSize="9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6"/>
  <sheetViews>
    <sheetView topLeftCell="A43" workbookViewId="0">
      <selection activeCell="L56" sqref="L56"/>
    </sheetView>
  </sheetViews>
  <sheetFormatPr defaultColWidth="9.109375" defaultRowHeight="13.2" x14ac:dyDescent="0.25"/>
  <cols>
    <col min="1" max="2" width="5.6640625" style="103" customWidth="1"/>
    <col min="3" max="3" width="15" style="103" customWidth="1"/>
    <col min="4" max="4" width="15.44140625" style="103" bestFit="1" customWidth="1"/>
    <col min="5" max="5" width="10.6640625" style="105" customWidth="1"/>
    <col min="6" max="6" width="15" style="23" customWidth="1"/>
    <col min="7" max="7" width="14.109375" style="23" bestFit="1" customWidth="1"/>
    <col min="8" max="8" width="9.33203125" style="24" hidden="1" customWidth="1"/>
    <col min="9" max="9" width="5.88671875" style="438" bestFit="1" customWidth="1"/>
    <col min="10" max="10" width="9.109375" style="106"/>
    <col min="11" max="11" width="5.33203125" style="106" bestFit="1" customWidth="1"/>
    <col min="12" max="12" width="27.109375" style="151" customWidth="1"/>
    <col min="13" max="16384" width="9.109375" style="103"/>
  </cols>
  <sheetData>
    <row r="1" spans="1:13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</row>
    <row r="2" spans="1:13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11"/>
    </row>
    <row r="3" spans="1:13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</row>
    <row r="4" spans="1:13" s="151" customFormat="1" ht="12" customHeight="1" x14ac:dyDescent="0.25">
      <c r="A4" s="103"/>
      <c r="B4" s="103"/>
      <c r="C4" s="103"/>
      <c r="D4" s="104"/>
      <c r="E4" s="111"/>
      <c r="F4" s="23"/>
      <c r="G4" s="23"/>
      <c r="H4" s="24"/>
      <c r="I4" s="403"/>
      <c r="J4" s="265"/>
      <c r="K4" s="265"/>
      <c r="L4" s="404"/>
    </row>
    <row r="5" spans="1:13" s="109" customFormat="1" ht="15.6" x14ac:dyDescent="0.25">
      <c r="C5" s="110" t="s">
        <v>1145</v>
      </c>
      <c r="D5" s="110"/>
      <c r="E5" s="113"/>
      <c r="F5" s="27"/>
      <c r="G5" s="28"/>
      <c r="H5" s="24"/>
      <c r="I5" s="260"/>
      <c r="J5" s="114"/>
      <c r="K5" s="106"/>
    </row>
    <row r="6" spans="1:13" s="109" customFormat="1" ht="16.5" customHeight="1" thickBot="1" x14ac:dyDescent="0.3">
      <c r="C6" s="104" t="s">
        <v>1146</v>
      </c>
      <c r="D6" s="104"/>
      <c r="E6" s="113"/>
      <c r="F6" s="28"/>
      <c r="G6" s="28"/>
      <c r="H6" s="24"/>
      <c r="I6" s="405" t="s">
        <v>1147</v>
      </c>
      <c r="J6" s="114"/>
      <c r="K6" s="106"/>
    </row>
    <row r="7" spans="1:13" s="157" customFormat="1" ht="13.5" customHeight="1" thickBot="1" x14ac:dyDescent="0.3">
      <c r="A7" s="30" t="s">
        <v>141</v>
      </c>
      <c r="B7" s="31" t="s">
        <v>1148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406" t="s">
        <v>10</v>
      </c>
      <c r="J7" s="386" t="s">
        <v>11</v>
      </c>
      <c r="K7" s="226" t="s">
        <v>12</v>
      </c>
      <c r="L7" s="125" t="s">
        <v>13</v>
      </c>
    </row>
    <row r="8" spans="1:13" ht="15" customHeight="1" x14ac:dyDescent="0.25">
      <c r="A8" s="407">
        <v>1</v>
      </c>
      <c r="B8" s="408">
        <v>1</v>
      </c>
      <c r="C8" s="409" t="s">
        <v>447</v>
      </c>
      <c r="D8" s="410" t="s">
        <v>448</v>
      </c>
      <c r="E8" s="411" t="s">
        <v>449</v>
      </c>
      <c r="F8" s="412" t="s">
        <v>283</v>
      </c>
      <c r="G8" s="412" t="s">
        <v>265</v>
      </c>
      <c r="H8" s="413"/>
      <c r="I8" s="414"/>
      <c r="J8" s="415">
        <v>51.39</v>
      </c>
      <c r="K8" s="416"/>
      <c r="L8" s="417" t="s">
        <v>450</v>
      </c>
    </row>
    <row r="9" spans="1:13" ht="15" customHeight="1" x14ac:dyDescent="0.25">
      <c r="A9" s="418"/>
      <c r="B9" s="419">
        <v>2</v>
      </c>
      <c r="C9" s="420" t="s">
        <v>280</v>
      </c>
      <c r="D9" s="421" t="s">
        <v>281</v>
      </c>
      <c r="E9" s="422" t="s">
        <v>282</v>
      </c>
      <c r="F9" s="144" t="s">
        <v>283</v>
      </c>
      <c r="G9" s="144" t="s">
        <v>265</v>
      </c>
      <c r="H9" s="145"/>
      <c r="I9" s="423"/>
      <c r="J9" s="424"/>
      <c r="K9" s="425"/>
      <c r="L9" s="426" t="s">
        <v>284</v>
      </c>
    </row>
    <row r="10" spans="1:13" ht="15" customHeight="1" x14ac:dyDescent="0.25">
      <c r="A10" s="418"/>
      <c r="B10" s="419">
        <v>3</v>
      </c>
      <c r="C10" s="420" t="s">
        <v>345</v>
      </c>
      <c r="D10" s="421" t="s">
        <v>346</v>
      </c>
      <c r="E10" s="422" t="s">
        <v>347</v>
      </c>
      <c r="F10" s="144" t="s">
        <v>283</v>
      </c>
      <c r="G10" s="144" t="s">
        <v>265</v>
      </c>
      <c r="H10" s="145" t="s">
        <v>348</v>
      </c>
      <c r="I10" s="423"/>
      <c r="J10" s="424"/>
      <c r="K10" s="425"/>
      <c r="L10" s="426" t="s">
        <v>349</v>
      </c>
    </row>
    <row r="11" spans="1:13" ht="15" customHeight="1" thickBot="1" x14ac:dyDescent="0.3">
      <c r="A11" s="427"/>
      <c r="B11" s="428">
        <v>4</v>
      </c>
      <c r="C11" s="429" t="s">
        <v>275</v>
      </c>
      <c r="D11" s="430" t="s">
        <v>259</v>
      </c>
      <c r="E11" s="431" t="s">
        <v>316</v>
      </c>
      <c r="F11" s="432" t="s">
        <v>283</v>
      </c>
      <c r="G11" s="432" t="s">
        <v>265</v>
      </c>
      <c r="H11" s="433"/>
      <c r="I11" s="434"/>
      <c r="J11" s="435"/>
      <c r="K11" s="436"/>
      <c r="L11" s="437" t="s">
        <v>266</v>
      </c>
    </row>
    <row r="12" spans="1:13" ht="15" customHeight="1" x14ac:dyDescent="0.25">
      <c r="A12" s="407">
        <v>2</v>
      </c>
      <c r="B12" s="408">
        <v>1</v>
      </c>
      <c r="C12" s="409" t="s">
        <v>319</v>
      </c>
      <c r="D12" s="410" t="s">
        <v>320</v>
      </c>
      <c r="E12" s="411" t="s">
        <v>80</v>
      </c>
      <c r="F12" s="412" t="s">
        <v>38</v>
      </c>
      <c r="G12" s="412" t="s">
        <v>39</v>
      </c>
      <c r="H12" s="413" t="s">
        <v>209</v>
      </c>
      <c r="I12" s="414"/>
      <c r="J12" s="415">
        <v>53.48</v>
      </c>
      <c r="K12" s="416"/>
      <c r="L12" s="417" t="s">
        <v>210</v>
      </c>
    </row>
    <row r="13" spans="1:13" ht="15" customHeight="1" x14ac:dyDescent="0.25">
      <c r="A13" s="418"/>
      <c r="B13" s="419">
        <v>2</v>
      </c>
      <c r="C13" s="420" t="s">
        <v>1124</v>
      </c>
      <c r="D13" s="421" t="s">
        <v>1125</v>
      </c>
      <c r="E13" s="422" t="s">
        <v>1126</v>
      </c>
      <c r="F13" s="144" t="s">
        <v>38</v>
      </c>
      <c r="G13" s="144" t="s">
        <v>39</v>
      </c>
      <c r="H13" s="145" t="s">
        <v>209</v>
      </c>
      <c r="I13" s="423"/>
      <c r="J13" s="424"/>
      <c r="K13" s="425"/>
      <c r="L13" s="426" t="s">
        <v>682</v>
      </c>
    </row>
    <row r="14" spans="1:13" ht="15" customHeight="1" x14ac:dyDescent="0.25">
      <c r="A14" s="418"/>
      <c r="B14" s="419">
        <v>3</v>
      </c>
      <c r="C14" s="420" t="s">
        <v>471</v>
      </c>
      <c r="D14" s="421" t="s">
        <v>1149</v>
      </c>
      <c r="E14" s="422" t="s">
        <v>1150</v>
      </c>
      <c r="F14" s="144" t="s">
        <v>1285</v>
      </c>
      <c r="G14" s="144" t="s">
        <v>1061</v>
      </c>
      <c r="H14" s="145" t="s">
        <v>209</v>
      </c>
      <c r="I14" s="423"/>
      <c r="J14" s="424"/>
      <c r="K14" s="425"/>
      <c r="L14" s="426" t="s">
        <v>1151</v>
      </c>
    </row>
    <row r="15" spans="1:13" ht="15" customHeight="1" thickBot="1" x14ac:dyDescent="0.3">
      <c r="A15" s="427"/>
      <c r="B15" s="428">
        <v>4</v>
      </c>
      <c r="C15" s="429" t="s">
        <v>340</v>
      </c>
      <c r="D15" s="430" t="s">
        <v>341</v>
      </c>
      <c r="E15" s="431" t="s">
        <v>342</v>
      </c>
      <c r="F15" s="432" t="s">
        <v>38</v>
      </c>
      <c r="G15" s="432" t="s">
        <v>39</v>
      </c>
      <c r="H15" s="433"/>
      <c r="I15" s="434"/>
      <c r="J15" s="435"/>
      <c r="K15" s="436"/>
      <c r="L15" s="437" t="s">
        <v>343</v>
      </c>
    </row>
    <row r="16" spans="1:13" ht="15" customHeight="1" x14ac:dyDescent="0.25">
      <c r="A16" s="407">
        <v>3</v>
      </c>
      <c r="B16" s="408">
        <v>1</v>
      </c>
      <c r="C16" s="409" t="s">
        <v>371</v>
      </c>
      <c r="D16" s="410" t="s">
        <v>372</v>
      </c>
      <c r="E16" s="411" t="s">
        <v>373</v>
      </c>
      <c r="F16" s="412" t="s">
        <v>111</v>
      </c>
      <c r="G16" s="412" t="s">
        <v>112</v>
      </c>
      <c r="H16" s="413" t="s">
        <v>290</v>
      </c>
      <c r="I16" s="414"/>
      <c r="J16" s="415">
        <v>49.12</v>
      </c>
      <c r="K16" s="416"/>
      <c r="L16" s="417" t="s">
        <v>291</v>
      </c>
    </row>
    <row r="17" spans="1:12" ht="15" customHeight="1" x14ac:dyDescent="0.25">
      <c r="A17" s="418"/>
      <c r="B17" s="419">
        <v>2</v>
      </c>
      <c r="C17" s="420" t="s">
        <v>258</v>
      </c>
      <c r="D17" s="421" t="s">
        <v>803</v>
      </c>
      <c r="E17" s="422" t="s">
        <v>804</v>
      </c>
      <c r="F17" s="144" t="s">
        <v>111</v>
      </c>
      <c r="G17" s="144" t="s">
        <v>112</v>
      </c>
      <c r="H17" s="145" t="s">
        <v>805</v>
      </c>
      <c r="I17" s="423"/>
      <c r="J17" s="424"/>
      <c r="K17" s="425"/>
      <c r="L17" s="426" t="s">
        <v>806</v>
      </c>
    </row>
    <row r="18" spans="1:12" ht="15" customHeight="1" x14ac:dyDescent="0.25">
      <c r="A18" s="418"/>
      <c r="B18" s="419">
        <v>3</v>
      </c>
      <c r="C18" s="420" t="s">
        <v>511</v>
      </c>
      <c r="D18" s="421" t="s">
        <v>782</v>
      </c>
      <c r="E18" s="422" t="s">
        <v>783</v>
      </c>
      <c r="F18" s="144" t="s">
        <v>111</v>
      </c>
      <c r="G18" s="144" t="s">
        <v>112</v>
      </c>
      <c r="H18" s="145"/>
      <c r="I18" s="423"/>
      <c r="J18" s="424"/>
      <c r="K18" s="425"/>
      <c r="L18" s="426" t="s">
        <v>186</v>
      </c>
    </row>
    <row r="19" spans="1:12" ht="15" customHeight="1" thickBot="1" x14ac:dyDescent="0.3">
      <c r="A19" s="427"/>
      <c r="B19" s="428">
        <v>4</v>
      </c>
      <c r="C19" s="429" t="s">
        <v>407</v>
      </c>
      <c r="D19" s="430" t="s">
        <v>408</v>
      </c>
      <c r="E19" s="431" t="s">
        <v>225</v>
      </c>
      <c r="F19" s="432" t="s">
        <v>111</v>
      </c>
      <c r="G19" s="432" t="s">
        <v>112</v>
      </c>
      <c r="H19" s="433"/>
      <c r="I19" s="434"/>
      <c r="J19" s="435"/>
      <c r="K19" s="436"/>
      <c r="L19" s="437" t="s">
        <v>409</v>
      </c>
    </row>
    <row r="20" spans="1:12" ht="15" customHeight="1" x14ac:dyDescent="0.25">
      <c r="A20" s="407">
        <v>4</v>
      </c>
      <c r="B20" s="408">
        <v>1</v>
      </c>
      <c r="C20" s="409" t="s">
        <v>1129</v>
      </c>
      <c r="D20" s="410" t="s">
        <v>1130</v>
      </c>
      <c r="E20" s="411" t="s">
        <v>532</v>
      </c>
      <c r="F20" s="412" t="s">
        <v>283</v>
      </c>
      <c r="G20" s="412" t="s">
        <v>265</v>
      </c>
      <c r="H20" s="413"/>
      <c r="I20" s="414"/>
      <c r="J20" s="415">
        <v>51.83</v>
      </c>
      <c r="K20" s="416"/>
      <c r="L20" s="417" t="s">
        <v>490</v>
      </c>
    </row>
    <row r="21" spans="1:12" ht="15" customHeight="1" x14ac:dyDescent="0.25">
      <c r="A21" s="418"/>
      <c r="B21" s="419">
        <v>2</v>
      </c>
      <c r="C21" s="420" t="s">
        <v>211</v>
      </c>
      <c r="D21" s="421" t="s">
        <v>526</v>
      </c>
      <c r="E21" s="422" t="s">
        <v>527</v>
      </c>
      <c r="F21" s="144" t="s">
        <v>283</v>
      </c>
      <c r="G21" s="144" t="s">
        <v>265</v>
      </c>
      <c r="H21" s="145"/>
      <c r="I21" s="423"/>
      <c r="J21" s="424"/>
      <c r="K21" s="425"/>
      <c r="L21" s="426" t="s">
        <v>266</v>
      </c>
    </row>
    <row r="22" spans="1:12" ht="15" customHeight="1" x14ac:dyDescent="0.25">
      <c r="A22" s="418"/>
      <c r="B22" s="419">
        <v>3</v>
      </c>
      <c r="C22" s="420" t="s">
        <v>767</v>
      </c>
      <c r="D22" s="421" t="s">
        <v>768</v>
      </c>
      <c r="E22" s="422" t="s">
        <v>769</v>
      </c>
      <c r="F22" s="144" t="s">
        <v>283</v>
      </c>
      <c r="G22" s="144" t="s">
        <v>265</v>
      </c>
      <c r="H22" s="145"/>
      <c r="I22" s="423"/>
      <c r="J22" s="424"/>
      <c r="K22" s="425"/>
      <c r="L22" s="426" t="s">
        <v>266</v>
      </c>
    </row>
    <row r="23" spans="1:12" ht="15" customHeight="1" thickBot="1" x14ac:dyDescent="0.3">
      <c r="A23" s="427"/>
      <c r="B23" s="428">
        <v>4</v>
      </c>
      <c r="C23" s="429" t="s">
        <v>262</v>
      </c>
      <c r="D23" s="430" t="s">
        <v>799</v>
      </c>
      <c r="E23" s="431" t="s">
        <v>800</v>
      </c>
      <c r="F23" s="432" t="s">
        <v>283</v>
      </c>
      <c r="G23" s="432" t="s">
        <v>265</v>
      </c>
      <c r="H23" s="433" t="s">
        <v>348</v>
      </c>
      <c r="I23" s="434"/>
      <c r="J23" s="435">
        <v>22</v>
      </c>
      <c r="K23" s="436"/>
      <c r="L23" s="437" t="s">
        <v>266</v>
      </c>
    </row>
    <row r="24" spans="1:12" ht="15" customHeight="1" x14ac:dyDescent="0.25">
      <c r="A24" s="407">
        <v>5</v>
      </c>
      <c r="B24" s="408">
        <v>1</v>
      </c>
      <c r="C24" s="409" t="s">
        <v>492</v>
      </c>
      <c r="D24" s="410" t="s">
        <v>493</v>
      </c>
      <c r="E24" s="411" t="s">
        <v>494</v>
      </c>
      <c r="F24" s="412" t="s">
        <v>148</v>
      </c>
      <c r="G24" s="412" t="s">
        <v>149</v>
      </c>
      <c r="H24" s="413" t="s">
        <v>228</v>
      </c>
      <c r="I24" s="414"/>
      <c r="J24" s="415">
        <v>53.3</v>
      </c>
      <c r="K24" s="416"/>
      <c r="L24" s="417" t="s">
        <v>495</v>
      </c>
    </row>
    <row r="25" spans="1:12" ht="15" customHeight="1" x14ac:dyDescent="0.25">
      <c r="A25" s="418"/>
      <c r="B25" s="419">
        <v>2</v>
      </c>
      <c r="C25" s="420" t="s">
        <v>275</v>
      </c>
      <c r="D25" s="421" t="s">
        <v>276</v>
      </c>
      <c r="E25" s="422" t="s">
        <v>277</v>
      </c>
      <c r="F25" s="144" t="s">
        <v>148</v>
      </c>
      <c r="G25" s="144" t="s">
        <v>149</v>
      </c>
      <c r="H25" s="145" t="s">
        <v>228</v>
      </c>
      <c r="I25" s="423"/>
      <c r="J25" s="424"/>
      <c r="K25" s="425"/>
      <c r="L25" s="426" t="s">
        <v>229</v>
      </c>
    </row>
    <row r="26" spans="1:12" ht="15" customHeight="1" x14ac:dyDescent="0.25">
      <c r="A26" s="418"/>
      <c r="B26" s="419">
        <v>3</v>
      </c>
      <c r="C26" s="420" t="s">
        <v>63</v>
      </c>
      <c r="D26" s="421" t="s">
        <v>226</v>
      </c>
      <c r="E26" s="422" t="s">
        <v>227</v>
      </c>
      <c r="F26" s="144" t="s">
        <v>148</v>
      </c>
      <c r="G26" s="144" t="s">
        <v>149</v>
      </c>
      <c r="H26" s="145" t="s">
        <v>228</v>
      </c>
      <c r="I26" s="423"/>
      <c r="J26" s="424"/>
      <c r="K26" s="425"/>
      <c r="L26" s="426" t="s">
        <v>229</v>
      </c>
    </row>
    <row r="27" spans="1:12" ht="15" customHeight="1" thickBot="1" x14ac:dyDescent="0.3">
      <c r="A27" s="427"/>
      <c r="B27" s="428">
        <v>4</v>
      </c>
      <c r="C27" s="429" t="s">
        <v>63</v>
      </c>
      <c r="D27" s="430" t="s">
        <v>249</v>
      </c>
      <c r="E27" s="431" t="s">
        <v>250</v>
      </c>
      <c r="F27" s="432" t="s">
        <v>148</v>
      </c>
      <c r="G27" s="432" t="s">
        <v>149</v>
      </c>
      <c r="H27" s="433" t="s">
        <v>228</v>
      </c>
      <c r="I27" s="434"/>
      <c r="J27" s="435"/>
      <c r="K27" s="436"/>
      <c r="L27" s="437" t="s">
        <v>251</v>
      </c>
    </row>
    <row r="28" spans="1:12" ht="15" customHeight="1" x14ac:dyDescent="0.25">
      <c r="A28" s="407">
        <v>6</v>
      </c>
      <c r="B28" s="408">
        <v>1</v>
      </c>
      <c r="C28" s="409" t="s">
        <v>258</v>
      </c>
      <c r="D28" s="410" t="s">
        <v>259</v>
      </c>
      <c r="E28" s="411" t="s">
        <v>260</v>
      </c>
      <c r="F28" s="412" t="s">
        <v>166</v>
      </c>
      <c r="G28" s="412" t="s">
        <v>167</v>
      </c>
      <c r="H28" s="413" t="s">
        <v>168</v>
      </c>
      <c r="I28" s="414"/>
      <c r="J28" s="415">
        <v>54.3</v>
      </c>
      <c r="K28" s="416"/>
      <c r="L28" s="417" t="s">
        <v>170</v>
      </c>
    </row>
    <row r="29" spans="1:12" ht="15" customHeight="1" x14ac:dyDescent="0.25">
      <c r="A29" s="418"/>
      <c r="B29" s="419">
        <v>2</v>
      </c>
      <c r="C29" s="420" t="s">
        <v>785</v>
      </c>
      <c r="D29" s="421" t="s">
        <v>786</v>
      </c>
      <c r="E29" s="422" t="s">
        <v>216</v>
      </c>
      <c r="F29" s="144" t="s">
        <v>166</v>
      </c>
      <c r="G29" s="144" t="s">
        <v>167</v>
      </c>
      <c r="H29" s="145" t="s">
        <v>168</v>
      </c>
      <c r="I29" s="423"/>
      <c r="J29" s="424"/>
      <c r="K29" s="425"/>
      <c r="L29" s="426" t="s">
        <v>170</v>
      </c>
    </row>
    <row r="30" spans="1:12" ht="15" customHeight="1" x14ac:dyDescent="0.25">
      <c r="A30" s="418"/>
      <c r="B30" s="419">
        <v>3</v>
      </c>
      <c r="C30" s="420" t="s">
        <v>115</v>
      </c>
      <c r="D30" s="421" t="s">
        <v>1152</v>
      </c>
      <c r="E30" s="422" t="s">
        <v>1153</v>
      </c>
      <c r="F30" s="144" t="s">
        <v>166</v>
      </c>
      <c r="G30" s="144" t="s">
        <v>167</v>
      </c>
      <c r="H30" s="145"/>
      <c r="I30" s="423"/>
      <c r="J30" s="424"/>
      <c r="K30" s="425"/>
      <c r="L30" s="426" t="s">
        <v>170</v>
      </c>
    </row>
    <row r="31" spans="1:12" ht="15" customHeight="1" thickBot="1" x14ac:dyDescent="0.3">
      <c r="A31" s="427"/>
      <c r="B31" s="428">
        <v>4</v>
      </c>
      <c r="C31" s="429" t="s">
        <v>336</v>
      </c>
      <c r="D31" s="430" t="s">
        <v>337</v>
      </c>
      <c r="E31" s="431" t="s">
        <v>338</v>
      </c>
      <c r="F31" s="432" t="s">
        <v>166</v>
      </c>
      <c r="G31" s="432" t="s">
        <v>167</v>
      </c>
      <c r="H31" s="433"/>
      <c r="I31" s="434"/>
      <c r="J31" s="435"/>
      <c r="K31" s="436"/>
      <c r="L31" s="437" t="s">
        <v>222</v>
      </c>
    </row>
    <row r="33" spans="1:12" ht="16.5" customHeight="1" x14ac:dyDescent="0.25"/>
    <row r="34" spans="1:12" ht="16.5" customHeight="1" x14ac:dyDescent="0.25"/>
    <row r="35" spans="1:12" ht="16.5" customHeight="1" x14ac:dyDescent="0.25"/>
    <row r="36" spans="1:12" ht="16.5" customHeight="1" x14ac:dyDescent="0.25"/>
    <row r="37" spans="1:12" ht="16.5" customHeight="1" x14ac:dyDescent="0.25"/>
    <row r="38" spans="1:12" ht="16.5" customHeight="1" x14ac:dyDescent="0.25"/>
    <row r="39" spans="1:12" ht="16.5" customHeight="1" x14ac:dyDescent="0.25"/>
    <row r="40" spans="1:12" s="109" customFormat="1" ht="15.6" x14ac:dyDescent="0.25">
      <c r="C40" s="110" t="s">
        <v>1145</v>
      </c>
      <c r="D40" s="110"/>
      <c r="E40" s="113"/>
      <c r="F40" s="27"/>
      <c r="G40" s="28"/>
      <c r="H40" s="24"/>
      <c r="I40" s="260"/>
      <c r="J40" s="114"/>
      <c r="K40" s="106"/>
    </row>
    <row r="41" spans="1:12" s="109" customFormat="1" ht="16.5" customHeight="1" thickBot="1" x14ac:dyDescent="0.3">
      <c r="C41" s="104" t="s">
        <v>1154</v>
      </c>
      <c r="D41" s="104"/>
      <c r="E41" s="113"/>
      <c r="F41" s="28"/>
      <c r="G41" s="28"/>
      <c r="H41" s="24"/>
      <c r="I41" s="405" t="s">
        <v>1147</v>
      </c>
      <c r="J41" s="114"/>
      <c r="K41" s="106"/>
    </row>
    <row r="42" spans="1:12" s="157" customFormat="1" ht="13.5" customHeight="1" thickBot="1" x14ac:dyDescent="0.3">
      <c r="A42" s="30" t="s">
        <v>141</v>
      </c>
      <c r="B42" s="31" t="s">
        <v>1148</v>
      </c>
      <c r="C42" s="119" t="s">
        <v>4</v>
      </c>
      <c r="D42" s="120" t="s">
        <v>5</v>
      </c>
      <c r="E42" s="121" t="s">
        <v>6</v>
      </c>
      <c r="F42" s="35" t="s">
        <v>7</v>
      </c>
      <c r="G42" s="36" t="s">
        <v>8</v>
      </c>
      <c r="H42" s="37" t="s">
        <v>9</v>
      </c>
      <c r="I42" s="406" t="s">
        <v>10</v>
      </c>
      <c r="J42" s="386" t="s">
        <v>11</v>
      </c>
      <c r="K42" s="226" t="s">
        <v>12</v>
      </c>
      <c r="L42" s="125" t="s">
        <v>13</v>
      </c>
    </row>
    <row r="43" spans="1:12" ht="15" customHeight="1" x14ac:dyDescent="0.25">
      <c r="A43" s="407">
        <v>1</v>
      </c>
      <c r="B43" s="408">
        <v>1</v>
      </c>
      <c r="C43" s="409" t="s">
        <v>455</v>
      </c>
      <c r="D43" s="410" t="s">
        <v>456</v>
      </c>
      <c r="E43" s="411" t="s">
        <v>1155</v>
      </c>
      <c r="F43" s="412" t="s">
        <v>457</v>
      </c>
      <c r="G43" s="412" t="s">
        <v>149</v>
      </c>
      <c r="H43" s="413"/>
      <c r="I43" s="414" t="s">
        <v>19</v>
      </c>
      <c r="J43" s="415">
        <v>52.25</v>
      </c>
      <c r="K43" s="416"/>
      <c r="L43" s="417" t="s">
        <v>458</v>
      </c>
    </row>
    <row r="44" spans="1:12" ht="15" customHeight="1" x14ac:dyDescent="0.25">
      <c r="A44" s="418"/>
      <c r="B44" s="419">
        <v>2</v>
      </c>
      <c r="C44" s="420" t="s">
        <v>1156</v>
      </c>
      <c r="D44" s="421" t="s">
        <v>1157</v>
      </c>
      <c r="E44" s="422" t="s">
        <v>1158</v>
      </c>
      <c r="F44" s="144" t="s">
        <v>1286</v>
      </c>
      <c r="G44" s="144" t="s">
        <v>149</v>
      </c>
      <c r="H44" s="145"/>
      <c r="I44" s="423"/>
      <c r="J44" s="424"/>
      <c r="K44" s="425"/>
      <c r="L44" s="426" t="s">
        <v>251</v>
      </c>
    </row>
    <row r="45" spans="1:12" ht="15" customHeight="1" x14ac:dyDescent="0.25">
      <c r="A45" s="418"/>
      <c r="B45" s="419">
        <v>3</v>
      </c>
      <c r="C45" s="420" t="s">
        <v>351</v>
      </c>
      <c r="D45" s="421" t="s">
        <v>352</v>
      </c>
      <c r="E45" s="422" t="s">
        <v>353</v>
      </c>
      <c r="F45" s="144" t="s">
        <v>1287</v>
      </c>
      <c r="G45" s="144" t="s">
        <v>149</v>
      </c>
      <c r="H45" s="145" t="s">
        <v>228</v>
      </c>
      <c r="I45" s="423"/>
      <c r="J45" s="424"/>
      <c r="K45" s="425"/>
      <c r="L45" s="426" t="s">
        <v>229</v>
      </c>
    </row>
    <row r="46" spans="1:12" ht="15" customHeight="1" thickBot="1" x14ac:dyDescent="0.3">
      <c r="A46" s="427"/>
      <c r="B46" s="428">
        <v>4</v>
      </c>
      <c r="C46" s="429" t="s">
        <v>223</v>
      </c>
      <c r="D46" s="430" t="s">
        <v>1159</v>
      </c>
      <c r="E46" s="431" t="s">
        <v>1160</v>
      </c>
      <c r="F46" s="432" t="s">
        <v>1288</v>
      </c>
      <c r="G46" s="432" t="s">
        <v>149</v>
      </c>
      <c r="H46" s="433"/>
      <c r="I46" s="434"/>
      <c r="J46" s="435"/>
      <c r="K46" s="436"/>
      <c r="L46" s="437" t="s">
        <v>1161</v>
      </c>
    </row>
    <row r="47" spans="1:12" ht="15" customHeight="1" x14ac:dyDescent="0.25">
      <c r="A47" s="407">
        <v>2</v>
      </c>
      <c r="B47" s="408">
        <v>1</v>
      </c>
      <c r="C47" s="409" t="s">
        <v>300</v>
      </c>
      <c r="D47" s="410" t="s">
        <v>301</v>
      </c>
      <c r="E47" s="411" t="s">
        <v>302</v>
      </c>
      <c r="F47" s="412" t="s">
        <v>45</v>
      </c>
      <c r="G47" s="412" t="s">
        <v>46</v>
      </c>
      <c r="H47" s="413"/>
      <c r="I47" s="414"/>
      <c r="J47" s="415">
        <v>57.24</v>
      </c>
      <c r="K47" s="416"/>
      <c r="L47" s="417" t="s">
        <v>303</v>
      </c>
    </row>
    <row r="48" spans="1:12" ht="15" customHeight="1" x14ac:dyDescent="0.25">
      <c r="A48" s="418"/>
      <c r="B48" s="419">
        <v>2</v>
      </c>
      <c r="C48" s="420" t="s">
        <v>767</v>
      </c>
      <c r="D48" s="421" t="s">
        <v>1162</v>
      </c>
      <c r="E48" s="422" t="s">
        <v>80</v>
      </c>
      <c r="F48" s="144" t="s">
        <v>45</v>
      </c>
      <c r="G48" s="144" t="s">
        <v>46</v>
      </c>
      <c r="H48" s="145"/>
      <c r="I48" s="423"/>
      <c r="J48" s="424"/>
      <c r="K48" s="425"/>
      <c r="L48" s="426" t="s">
        <v>1052</v>
      </c>
    </row>
    <row r="49" spans="1:12" ht="15" customHeight="1" x14ac:dyDescent="0.25">
      <c r="A49" s="418"/>
      <c r="B49" s="419">
        <v>3</v>
      </c>
      <c r="C49" s="420" t="s">
        <v>534</v>
      </c>
      <c r="D49" s="421" t="s">
        <v>535</v>
      </c>
      <c r="E49" s="422" t="s">
        <v>1163</v>
      </c>
      <c r="F49" s="144" t="s">
        <v>45</v>
      </c>
      <c r="G49" s="144" t="s">
        <v>46</v>
      </c>
      <c r="H49" s="145"/>
      <c r="I49" s="423"/>
      <c r="J49" s="424"/>
      <c r="K49" s="425"/>
      <c r="L49" s="426" t="s">
        <v>1052</v>
      </c>
    </row>
    <row r="50" spans="1:12" ht="15" customHeight="1" thickBot="1" x14ac:dyDescent="0.3">
      <c r="A50" s="427"/>
      <c r="B50" s="428">
        <v>4</v>
      </c>
      <c r="C50" s="429" t="s">
        <v>63</v>
      </c>
      <c r="D50" s="430" t="s">
        <v>323</v>
      </c>
      <c r="E50" s="431" t="s">
        <v>324</v>
      </c>
      <c r="F50" s="432" t="s">
        <v>45</v>
      </c>
      <c r="G50" s="432" t="s">
        <v>46</v>
      </c>
      <c r="H50" s="433"/>
      <c r="I50" s="434"/>
      <c r="J50" s="435"/>
      <c r="K50" s="436"/>
      <c r="L50" s="437" t="s">
        <v>303</v>
      </c>
    </row>
    <row r="51" spans="1:12" ht="15" customHeight="1" x14ac:dyDescent="0.25">
      <c r="A51" s="407">
        <v>3</v>
      </c>
      <c r="B51" s="408">
        <v>1</v>
      </c>
      <c r="C51" s="409" t="s">
        <v>294</v>
      </c>
      <c r="D51" s="410" t="s">
        <v>517</v>
      </c>
      <c r="E51" s="411" t="s">
        <v>208</v>
      </c>
      <c r="F51" s="412" t="s">
        <v>1289</v>
      </c>
      <c r="G51" s="412" t="s">
        <v>39</v>
      </c>
      <c r="H51" s="413" t="s">
        <v>209</v>
      </c>
      <c r="I51" s="414"/>
      <c r="J51" s="415">
        <v>56.77</v>
      </c>
      <c r="K51" s="416"/>
      <c r="L51" s="417" t="s">
        <v>210</v>
      </c>
    </row>
    <row r="52" spans="1:12" ht="15" customHeight="1" x14ac:dyDescent="0.25">
      <c r="A52" s="418"/>
      <c r="B52" s="419">
        <v>2</v>
      </c>
      <c r="C52" s="420" t="s">
        <v>384</v>
      </c>
      <c r="D52" s="421" t="s">
        <v>508</v>
      </c>
      <c r="E52" s="422" t="s">
        <v>509</v>
      </c>
      <c r="F52" s="144" t="s">
        <v>1289</v>
      </c>
      <c r="G52" s="144" t="s">
        <v>39</v>
      </c>
      <c r="H52" s="145" t="s">
        <v>209</v>
      </c>
      <c r="I52" s="423"/>
      <c r="J52" s="424"/>
      <c r="K52" s="425"/>
      <c r="L52" s="426" t="s">
        <v>210</v>
      </c>
    </row>
    <row r="53" spans="1:12" ht="15" customHeight="1" x14ac:dyDescent="0.25">
      <c r="A53" s="418"/>
      <c r="B53" s="419">
        <v>3</v>
      </c>
      <c r="C53" s="420" t="s">
        <v>767</v>
      </c>
      <c r="D53" s="421" t="s">
        <v>774</v>
      </c>
      <c r="E53" s="422" t="s">
        <v>129</v>
      </c>
      <c r="F53" s="144" t="s">
        <v>1289</v>
      </c>
      <c r="G53" s="144" t="s">
        <v>39</v>
      </c>
      <c r="H53" s="145" t="s">
        <v>485</v>
      </c>
      <c r="I53" s="423"/>
      <c r="J53" s="424"/>
      <c r="K53" s="425"/>
      <c r="L53" s="426" t="s">
        <v>486</v>
      </c>
    </row>
    <row r="54" spans="1:12" ht="15" customHeight="1" thickBot="1" x14ac:dyDescent="0.3">
      <c r="A54" s="427"/>
      <c r="B54" s="428">
        <v>4</v>
      </c>
      <c r="C54" s="420" t="s">
        <v>351</v>
      </c>
      <c r="D54" s="421" t="s">
        <v>483</v>
      </c>
      <c r="E54" s="422" t="s">
        <v>484</v>
      </c>
      <c r="F54" s="144" t="s">
        <v>1289</v>
      </c>
      <c r="G54" s="144" t="s">
        <v>39</v>
      </c>
      <c r="H54" s="145" t="s">
        <v>485</v>
      </c>
      <c r="I54" s="423"/>
      <c r="J54" s="424"/>
      <c r="K54" s="425"/>
      <c r="L54" s="426" t="s">
        <v>486</v>
      </c>
    </row>
    <row r="55" spans="1:12" ht="15" customHeight="1" x14ac:dyDescent="0.25">
      <c r="A55" s="407">
        <v>4</v>
      </c>
      <c r="B55" s="408">
        <v>1</v>
      </c>
      <c r="C55" s="409" t="s">
        <v>401</v>
      </c>
      <c r="D55" s="410" t="s">
        <v>402</v>
      </c>
      <c r="E55" s="411" t="s">
        <v>403</v>
      </c>
      <c r="F55" s="412" t="s">
        <v>264</v>
      </c>
      <c r="G55" s="412" t="s">
        <v>265</v>
      </c>
      <c r="H55" s="413"/>
      <c r="I55" s="414"/>
      <c r="J55" s="415">
        <v>54.91</v>
      </c>
      <c r="K55" s="416"/>
      <c r="L55" s="417" t="s">
        <v>404</v>
      </c>
    </row>
    <row r="56" spans="1:12" ht="15" customHeight="1" x14ac:dyDescent="0.25">
      <c r="A56" s="418"/>
      <c r="B56" s="419">
        <v>2</v>
      </c>
      <c r="C56" s="420" t="s">
        <v>744</v>
      </c>
      <c r="D56" s="421" t="s">
        <v>741</v>
      </c>
      <c r="E56" s="422" t="s">
        <v>745</v>
      </c>
      <c r="F56" s="144" t="s">
        <v>264</v>
      </c>
      <c r="G56" s="144" t="s">
        <v>265</v>
      </c>
      <c r="H56" s="145"/>
      <c r="I56" s="423"/>
      <c r="J56" s="424"/>
      <c r="K56" s="425"/>
      <c r="L56" s="426" t="s">
        <v>1809</v>
      </c>
    </row>
    <row r="57" spans="1:12" ht="15" customHeight="1" x14ac:dyDescent="0.25">
      <c r="A57" s="418"/>
      <c r="B57" s="419">
        <v>3</v>
      </c>
      <c r="C57" s="420" t="s">
        <v>384</v>
      </c>
      <c r="D57" s="421" t="s">
        <v>385</v>
      </c>
      <c r="E57" s="422" t="s">
        <v>386</v>
      </c>
      <c r="F57" s="144" t="s">
        <v>264</v>
      </c>
      <c r="G57" s="144" t="s">
        <v>265</v>
      </c>
      <c r="H57" s="145" t="s">
        <v>387</v>
      </c>
      <c r="I57" s="423"/>
      <c r="J57" s="424"/>
      <c r="K57" s="425"/>
      <c r="L57" s="426" t="s">
        <v>388</v>
      </c>
    </row>
    <row r="58" spans="1:12" ht="15" customHeight="1" thickBot="1" x14ac:dyDescent="0.3">
      <c r="A58" s="427"/>
      <c r="B58" s="428">
        <v>4</v>
      </c>
      <c r="C58" s="429" t="s">
        <v>744</v>
      </c>
      <c r="D58" s="430" t="s">
        <v>756</v>
      </c>
      <c r="E58" s="431" t="s">
        <v>757</v>
      </c>
      <c r="F58" s="432" t="s">
        <v>264</v>
      </c>
      <c r="G58" s="432" t="s">
        <v>265</v>
      </c>
      <c r="H58" s="433"/>
      <c r="I58" s="434"/>
      <c r="J58" s="435"/>
      <c r="K58" s="436"/>
      <c r="L58" s="437" t="s">
        <v>758</v>
      </c>
    </row>
    <row r="59" spans="1:12" ht="15" customHeight="1" x14ac:dyDescent="0.25">
      <c r="A59" s="407">
        <v>5</v>
      </c>
      <c r="B59" s="408">
        <v>1</v>
      </c>
      <c r="C59" s="409" t="s">
        <v>115</v>
      </c>
      <c r="D59" s="410" t="s">
        <v>269</v>
      </c>
      <c r="E59" s="411" t="s">
        <v>270</v>
      </c>
      <c r="F59" s="412" t="s">
        <v>24</v>
      </c>
      <c r="G59" s="412" t="s">
        <v>25</v>
      </c>
      <c r="H59" s="413" t="s">
        <v>26</v>
      </c>
      <c r="I59" s="414"/>
      <c r="J59" s="415">
        <v>56.03</v>
      </c>
      <c r="K59" s="416"/>
      <c r="L59" s="417" t="s">
        <v>272</v>
      </c>
    </row>
    <row r="60" spans="1:12" ht="15" customHeight="1" x14ac:dyDescent="0.25">
      <c r="A60" s="418"/>
      <c r="B60" s="419">
        <v>2</v>
      </c>
      <c r="C60" s="420" t="s">
        <v>310</v>
      </c>
      <c r="D60" s="421" t="s">
        <v>311</v>
      </c>
      <c r="E60" s="422" t="s">
        <v>312</v>
      </c>
      <c r="F60" s="144" t="s">
        <v>24</v>
      </c>
      <c r="G60" s="144" t="s">
        <v>25</v>
      </c>
      <c r="H60" s="145" t="s">
        <v>26</v>
      </c>
      <c r="I60" s="423"/>
      <c r="J60" s="424"/>
      <c r="K60" s="425"/>
      <c r="L60" s="426" t="s">
        <v>313</v>
      </c>
    </row>
    <row r="61" spans="1:12" ht="15" customHeight="1" x14ac:dyDescent="0.25">
      <c r="A61" s="418"/>
      <c r="B61" s="419">
        <v>3</v>
      </c>
      <c r="C61" s="420" t="s">
        <v>496</v>
      </c>
      <c r="D61" s="421" t="s">
        <v>497</v>
      </c>
      <c r="E61" s="422" t="s">
        <v>498</v>
      </c>
      <c r="F61" s="144" t="s">
        <v>24</v>
      </c>
      <c r="G61" s="144" t="s">
        <v>25</v>
      </c>
      <c r="H61" s="145" t="s">
        <v>26</v>
      </c>
      <c r="I61" s="423"/>
      <c r="J61" s="424"/>
      <c r="K61" s="425"/>
      <c r="L61" s="426" t="s">
        <v>272</v>
      </c>
    </row>
    <row r="62" spans="1:12" ht="15" customHeight="1" thickBot="1" x14ac:dyDescent="0.3">
      <c r="A62" s="427"/>
      <c r="B62" s="428">
        <v>4</v>
      </c>
      <c r="C62" s="429" t="s">
        <v>471</v>
      </c>
      <c r="D62" s="430" t="s">
        <v>472</v>
      </c>
      <c r="E62" s="431" t="s">
        <v>260</v>
      </c>
      <c r="F62" s="432" t="s">
        <v>24</v>
      </c>
      <c r="G62" s="432" t="s">
        <v>25</v>
      </c>
      <c r="H62" s="433" t="s">
        <v>26</v>
      </c>
      <c r="I62" s="434"/>
      <c r="J62" s="435"/>
      <c r="K62" s="436"/>
      <c r="L62" s="437" t="s">
        <v>272</v>
      </c>
    </row>
    <row r="63" spans="1:12" ht="15" customHeight="1" x14ac:dyDescent="0.25">
      <c r="A63" s="407">
        <v>6</v>
      </c>
      <c r="B63" s="408">
        <v>1</v>
      </c>
      <c r="C63" s="409" t="s">
        <v>460</v>
      </c>
      <c r="D63" s="410" t="s">
        <v>465</v>
      </c>
      <c r="E63" s="411" t="s">
        <v>466</v>
      </c>
      <c r="F63" s="412" t="s">
        <v>467</v>
      </c>
      <c r="G63" s="412" t="s">
        <v>468</v>
      </c>
      <c r="H63" s="413"/>
      <c r="I63" s="414" t="s">
        <v>19</v>
      </c>
      <c r="J63" s="415">
        <v>53.05</v>
      </c>
      <c r="K63" s="416"/>
      <c r="L63" s="417" t="s">
        <v>469</v>
      </c>
    </row>
    <row r="64" spans="1:12" ht="15" customHeight="1" x14ac:dyDescent="0.25">
      <c r="A64" s="418"/>
      <c r="B64" s="419">
        <v>2</v>
      </c>
      <c r="C64" s="420" t="s">
        <v>808</v>
      </c>
      <c r="D64" s="421" t="s">
        <v>809</v>
      </c>
      <c r="E64" s="422" t="s">
        <v>342</v>
      </c>
      <c r="F64" s="144" t="s">
        <v>640</v>
      </c>
      <c r="G64" s="144" t="s">
        <v>468</v>
      </c>
      <c r="H64" s="145"/>
      <c r="I64" s="423"/>
      <c r="J64" s="424"/>
      <c r="K64" s="425"/>
      <c r="L64" s="426" t="s">
        <v>469</v>
      </c>
    </row>
    <row r="65" spans="1:12" ht="15" customHeight="1" x14ac:dyDescent="0.25">
      <c r="A65" s="418"/>
      <c r="B65" s="419">
        <v>3</v>
      </c>
      <c r="C65" s="420" t="s">
        <v>511</v>
      </c>
      <c r="D65" s="421" t="s">
        <v>512</v>
      </c>
      <c r="E65" s="422" t="s">
        <v>513</v>
      </c>
      <c r="F65" s="144" t="s">
        <v>467</v>
      </c>
      <c r="G65" s="144" t="s">
        <v>468</v>
      </c>
      <c r="H65" s="145"/>
      <c r="I65" s="423"/>
      <c r="J65" s="424"/>
      <c r="K65" s="425"/>
      <c r="L65" s="426" t="s">
        <v>469</v>
      </c>
    </row>
    <row r="66" spans="1:12" ht="15" customHeight="1" thickBot="1" x14ac:dyDescent="0.3">
      <c r="A66" s="427"/>
      <c r="B66" s="428">
        <v>4</v>
      </c>
      <c r="C66" s="429" t="s">
        <v>1164</v>
      </c>
      <c r="D66" s="430" t="s">
        <v>1165</v>
      </c>
      <c r="E66" s="431" t="s">
        <v>136</v>
      </c>
      <c r="F66" s="432" t="s">
        <v>467</v>
      </c>
      <c r="G66" s="432" t="s">
        <v>468</v>
      </c>
      <c r="H66" s="433"/>
      <c r="I66" s="434"/>
      <c r="J66" s="435"/>
      <c r="K66" s="436"/>
      <c r="L66" s="437" t="s">
        <v>469</v>
      </c>
    </row>
  </sheetData>
  <printOptions horizontalCentered="1"/>
  <pageMargins left="0.39370078740157483" right="0.39370078740157483" top="0.22" bottom="0.15" header="0.17" footer="0.21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7"/>
  <sheetViews>
    <sheetView workbookViewId="0">
      <selection activeCell="O18" sqref="O18"/>
    </sheetView>
  </sheetViews>
  <sheetFormatPr defaultColWidth="9.109375" defaultRowHeight="13.2" x14ac:dyDescent="0.25"/>
  <cols>
    <col min="1" max="2" width="5.6640625" style="103" customWidth="1"/>
    <col min="3" max="3" width="15" style="103" customWidth="1"/>
    <col min="4" max="4" width="15.44140625" style="103" bestFit="1" customWidth="1"/>
    <col min="5" max="5" width="10.6640625" style="105" customWidth="1"/>
    <col min="6" max="6" width="15" style="23" customWidth="1"/>
    <col min="7" max="7" width="14.109375" style="23" bestFit="1" customWidth="1"/>
    <col min="8" max="8" width="9.33203125" style="24" hidden="1" customWidth="1"/>
    <col min="9" max="9" width="5.88671875" style="438" bestFit="1" customWidth="1"/>
    <col min="10" max="10" width="9.109375" style="106"/>
    <col min="11" max="11" width="5.33203125" style="106" bestFit="1" customWidth="1"/>
    <col min="12" max="12" width="27.109375" style="151" customWidth="1"/>
    <col min="13" max="16384" width="9.109375" style="103"/>
  </cols>
  <sheetData>
    <row r="1" spans="1:13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</row>
    <row r="2" spans="1:13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11"/>
    </row>
    <row r="3" spans="1:13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</row>
    <row r="4" spans="1:13" s="151" customFormat="1" ht="12" customHeight="1" x14ac:dyDescent="0.25">
      <c r="A4" s="103"/>
      <c r="B4" s="103"/>
      <c r="C4" s="103"/>
      <c r="D4" s="104"/>
      <c r="E4" s="111"/>
      <c r="F4" s="23"/>
      <c r="G4" s="23"/>
      <c r="H4" s="24"/>
      <c r="I4" s="403"/>
      <c r="J4" s="265"/>
      <c r="K4" s="265"/>
      <c r="L4" s="404"/>
    </row>
    <row r="5" spans="1:13" s="109" customFormat="1" ht="15.6" x14ac:dyDescent="0.25">
      <c r="C5" s="110" t="s">
        <v>1145</v>
      </c>
      <c r="D5" s="110"/>
      <c r="E5" s="113"/>
      <c r="F5" s="27"/>
      <c r="G5" s="28"/>
      <c r="H5" s="24"/>
      <c r="I5" s="260"/>
      <c r="J5" s="114"/>
      <c r="K5" s="106"/>
    </row>
    <row r="6" spans="1:13" s="109" customFormat="1" ht="16.5" customHeight="1" thickBot="1" x14ac:dyDescent="0.3">
      <c r="C6" s="104"/>
      <c r="D6" s="104"/>
      <c r="E6" s="113"/>
      <c r="F6" s="28"/>
      <c r="G6" s="28"/>
      <c r="H6" s="24"/>
      <c r="I6" s="405" t="s">
        <v>1147</v>
      </c>
      <c r="J6" s="114"/>
      <c r="K6" s="106"/>
    </row>
    <row r="7" spans="1:13" s="157" customFormat="1" ht="13.5" customHeight="1" thickBot="1" x14ac:dyDescent="0.3">
      <c r="A7" s="30" t="s">
        <v>61</v>
      </c>
      <c r="B7" s="31" t="s">
        <v>1148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406" t="s">
        <v>10</v>
      </c>
      <c r="J7" s="386" t="s">
        <v>11</v>
      </c>
      <c r="K7" s="358" t="s">
        <v>12</v>
      </c>
      <c r="L7" s="125" t="s">
        <v>13</v>
      </c>
    </row>
    <row r="8" spans="1:13" ht="15" customHeight="1" x14ac:dyDescent="0.25">
      <c r="A8" s="407">
        <v>1</v>
      </c>
      <c r="B8" s="408">
        <v>1</v>
      </c>
      <c r="C8" s="409" t="s">
        <v>371</v>
      </c>
      <c r="D8" s="410" t="s">
        <v>372</v>
      </c>
      <c r="E8" s="411" t="s">
        <v>373</v>
      </c>
      <c r="F8" s="412" t="s">
        <v>111</v>
      </c>
      <c r="G8" s="412" t="s">
        <v>112</v>
      </c>
      <c r="H8" s="413" t="s">
        <v>290</v>
      </c>
      <c r="I8" s="414">
        <v>88</v>
      </c>
      <c r="J8" s="415">
        <v>49.12</v>
      </c>
      <c r="K8" s="416" t="s">
        <v>1117</v>
      </c>
      <c r="L8" s="417" t="s">
        <v>291</v>
      </c>
    </row>
    <row r="9" spans="1:13" ht="15" customHeight="1" x14ac:dyDescent="0.25">
      <c r="A9" s="418"/>
      <c r="B9" s="419">
        <v>2</v>
      </c>
      <c r="C9" s="420" t="s">
        <v>258</v>
      </c>
      <c r="D9" s="421" t="s">
        <v>803</v>
      </c>
      <c r="E9" s="422" t="s">
        <v>804</v>
      </c>
      <c r="F9" s="144" t="s">
        <v>111</v>
      </c>
      <c r="G9" s="144" t="s">
        <v>112</v>
      </c>
      <c r="H9" s="145" t="s">
        <v>805</v>
      </c>
      <c r="I9" s="423"/>
      <c r="J9" s="424"/>
      <c r="K9" s="425"/>
      <c r="L9" s="426" t="s">
        <v>806</v>
      </c>
    </row>
    <row r="10" spans="1:13" ht="15" customHeight="1" x14ac:dyDescent="0.25">
      <c r="A10" s="418"/>
      <c r="B10" s="419">
        <v>3</v>
      </c>
      <c r="C10" s="420" t="s">
        <v>511</v>
      </c>
      <c r="D10" s="421" t="s">
        <v>782</v>
      </c>
      <c r="E10" s="422" t="s">
        <v>783</v>
      </c>
      <c r="F10" s="144" t="s">
        <v>111</v>
      </c>
      <c r="G10" s="144" t="s">
        <v>112</v>
      </c>
      <c r="H10" s="145"/>
      <c r="I10" s="423"/>
      <c r="J10" s="424"/>
      <c r="K10" s="425"/>
      <c r="L10" s="426" t="s">
        <v>186</v>
      </c>
    </row>
    <row r="11" spans="1:13" ht="15" customHeight="1" thickBot="1" x14ac:dyDescent="0.3">
      <c r="A11" s="427"/>
      <c r="B11" s="428">
        <v>4</v>
      </c>
      <c r="C11" s="429" t="s">
        <v>407</v>
      </c>
      <c r="D11" s="430" t="s">
        <v>408</v>
      </c>
      <c r="E11" s="431" t="s">
        <v>225</v>
      </c>
      <c r="F11" s="432" t="s">
        <v>111</v>
      </c>
      <c r="G11" s="432" t="s">
        <v>112</v>
      </c>
      <c r="H11" s="433"/>
      <c r="I11" s="434"/>
      <c r="J11" s="435"/>
      <c r="K11" s="436"/>
      <c r="L11" s="437" t="s">
        <v>409</v>
      </c>
    </row>
    <row r="12" spans="1:13" ht="15" customHeight="1" x14ac:dyDescent="0.25">
      <c r="A12" s="407">
        <v>2</v>
      </c>
      <c r="B12" s="408">
        <v>1</v>
      </c>
      <c r="C12" s="409" t="s">
        <v>447</v>
      </c>
      <c r="D12" s="410" t="s">
        <v>448</v>
      </c>
      <c r="E12" s="411" t="s">
        <v>449</v>
      </c>
      <c r="F12" s="412" t="s">
        <v>283</v>
      </c>
      <c r="G12" s="412" t="s">
        <v>265</v>
      </c>
      <c r="H12" s="413"/>
      <c r="I12" s="414">
        <v>72</v>
      </c>
      <c r="J12" s="415">
        <v>51.39</v>
      </c>
      <c r="K12" s="416" t="s">
        <v>1118</v>
      </c>
      <c r="L12" s="417" t="s">
        <v>450</v>
      </c>
    </row>
    <row r="13" spans="1:13" ht="15" customHeight="1" x14ac:dyDescent="0.25">
      <c r="A13" s="418"/>
      <c r="B13" s="419">
        <v>2</v>
      </c>
      <c r="C13" s="420" t="s">
        <v>280</v>
      </c>
      <c r="D13" s="421" t="s">
        <v>281</v>
      </c>
      <c r="E13" s="422" t="s">
        <v>282</v>
      </c>
      <c r="F13" s="144" t="s">
        <v>283</v>
      </c>
      <c r="G13" s="144" t="s">
        <v>265</v>
      </c>
      <c r="H13" s="145"/>
      <c r="I13" s="423"/>
      <c r="J13" s="424"/>
      <c r="K13" s="425"/>
      <c r="L13" s="426" t="s">
        <v>284</v>
      </c>
    </row>
    <row r="14" spans="1:13" ht="15" customHeight="1" x14ac:dyDescent="0.25">
      <c r="A14" s="418"/>
      <c r="B14" s="419">
        <v>3</v>
      </c>
      <c r="C14" s="420" t="s">
        <v>345</v>
      </c>
      <c r="D14" s="421" t="s">
        <v>346</v>
      </c>
      <c r="E14" s="422" t="s">
        <v>347</v>
      </c>
      <c r="F14" s="144" t="s">
        <v>283</v>
      </c>
      <c r="G14" s="144" t="s">
        <v>265</v>
      </c>
      <c r="H14" s="145" t="s">
        <v>348</v>
      </c>
      <c r="I14" s="423"/>
      <c r="J14" s="424"/>
      <c r="K14" s="425"/>
      <c r="L14" s="426" t="s">
        <v>349</v>
      </c>
    </row>
    <row r="15" spans="1:13" ht="15" customHeight="1" thickBot="1" x14ac:dyDescent="0.3">
      <c r="A15" s="427"/>
      <c r="B15" s="428">
        <v>4</v>
      </c>
      <c r="C15" s="429" t="s">
        <v>275</v>
      </c>
      <c r="D15" s="430" t="s">
        <v>259</v>
      </c>
      <c r="E15" s="431" t="s">
        <v>316</v>
      </c>
      <c r="F15" s="432" t="s">
        <v>283</v>
      </c>
      <c r="G15" s="432" t="s">
        <v>265</v>
      </c>
      <c r="H15" s="433"/>
      <c r="I15" s="434"/>
      <c r="J15" s="435"/>
      <c r="K15" s="436"/>
      <c r="L15" s="437" t="s">
        <v>266</v>
      </c>
    </row>
    <row r="16" spans="1:13" ht="15" customHeight="1" x14ac:dyDescent="0.25">
      <c r="A16" s="407">
        <v>3</v>
      </c>
      <c r="B16" s="408">
        <v>1</v>
      </c>
      <c r="C16" s="409" t="s">
        <v>1129</v>
      </c>
      <c r="D16" s="410" t="s">
        <v>1130</v>
      </c>
      <c r="E16" s="411" t="s">
        <v>532</v>
      </c>
      <c r="F16" s="412" t="s">
        <v>283</v>
      </c>
      <c r="G16" s="412" t="s">
        <v>265</v>
      </c>
      <c r="H16" s="413"/>
      <c r="I16" s="414">
        <v>60</v>
      </c>
      <c r="J16" s="415">
        <v>51.83</v>
      </c>
      <c r="K16" s="416" t="s">
        <v>1118</v>
      </c>
      <c r="L16" s="417" t="s">
        <v>490</v>
      </c>
    </row>
    <row r="17" spans="1:12" ht="15" customHeight="1" x14ac:dyDescent="0.25">
      <c r="A17" s="418"/>
      <c r="B17" s="419">
        <v>2</v>
      </c>
      <c r="C17" s="420" t="s">
        <v>211</v>
      </c>
      <c r="D17" s="421" t="s">
        <v>526</v>
      </c>
      <c r="E17" s="422" t="s">
        <v>527</v>
      </c>
      <c r="F17" s="144" t="s">
        <v>283</v>
      </c>
      <c r="G17" s="144" t="s">
        <v>265</v>
      </c>
      <c r="H17" s="145"/>
      <c r="I17" s="423"/>
      <c r="J17" s="424"/>
      <c r="K17" s="425"/>
      <c r="L17" s="426" t="s">
        <v>266</v>
      </c>
    </row>
    <row r="18" spans="1:12" ht="15" customHeight="1" x14ac:dyDescent="0.25">
      <c r="A18" s="418"/>
      <c r="B18" s="419">
        <v>3</v>
      </c>
      <c r="C18" s="420" t="s">
        <v>767</v>
      </c>
      <c r="D18" s="421" t="s">
        <v>768</v>
      </c>
      <c r="E18" s="422" t="s">
        <v>769</v>
      </c>
      <c r="F18" s="144" t="s">
        <v>283</v>
      </c>
      <c r="G18" s="144" t="s">
        <v>265</v>
      </c>
      <c r="H18" s="145"/>
      <c r="I18" s="423"/>
      <c r="J18" s="424"/>
      <c r="K18" s="425"/>
      <c r="L18" s="426" t="s">
        <v>266</v>
      </c>
    </row>
    <row r="19" spans="1:12" ht="15" customHeight="1" thickBot="1" x14ac:dyDescent="0.3">
      <c r="A19" s="427"/>
      <c r="B19" s="428">
        <v>4</v>
      </c>
      <c r="C19" s="429" t="s">
        <v>262</v>
      </c>
      <c r="D19" s="430" t="s">
        <v>799</v>
      </c>
      <c r="E19" s="431" t="s">
        <v>800</v>
      </c>
      <c r="F19" s="432" t="s">
        <v>283</v>
      </c>
      <c r="G19" s="432" t="s">
        <v>265</v>
      </c>
      <c r="H19" s="433" t="s">
        <v>348</v>
      </c>
      <c r="I19" s="434"/>
      <c r="J19" s="435">
        <v>22</v>
      </c>
      <c r="K19" s="436"/>
      <c r="L19" s="437" t="s">
        <v>266</v>
      </c>
    </row>
    <row r="20" spans="1:12" ht="15" customHeight="1" x14ac:dyDescent="0.25">
      <c r="A20" s="407">
        <v>4</v>
      </c>
      <c r="B20" s="408">
        <v>1</v>
      </c>
      <c r="C20" s="409" t="s">
        <v>455</v>
      </c>
      <c r="D20" s="410" t="s">
        <v>456</v>
      </c>
      <c r="E20" s="411" t="s">
        <v>1155</v>
      </c>
      <c r="F20" s="412" t="s">
        <v>1286</v>
      </c>
      <c r="G20" s="412" t="s">
        <v>149</v>
      </c>
      <c r="H20" s="413"/>
      <c r="I20" s="414" t="s">
        <v>19</v>
      </c>
      <c r="J20" s="415">
        <v>52.25</v>
      </c>
      <c r="K20" s="416" t="s">
        <v>1118</v>
      </c>
      <c r="L20" s="417" t="s">
        <v>458</v>
      </c>
    </row>
    <row r="21" spans="1:12" ht="15" customHeight="1" x14ac:dyDescent="0.25">
      <c r="A21" s="418"/>
      <c r="B21" s="419">
        <v>2</v>
      </c>
      <c r="C21" s="420" t="s">
        <v>1156</v>
      </c>
      <c r="D21" s="421" t="s">
        <v>1157</v>
      </c>
      <c r="E21" s="422" t="s">
        <v>1158</v>
      </c>
      <c r="F21" s="144" t="s">
        <v>1286</v>
      </c>
      <c r="G21" s="144" t="s">
        <v>149</v>
      </c>
      <c r="H21" s="145"/>
      <c r="I21" s="423"/>
      <c r="J21" s="424"/>
      <c r="K21" s="425"/>
      <c r="L21" s="426" t="s">
        <v>251</v>
      </c>
    </row>
    <row r="22" spans="1:12" ht="15" customHeight="1" x14ac:dyDescent="0.25">
      <c r="A22" s="418"/>
      <c r="B22" s="419">
        <v>3</v>
      </c>
      <c r="C22" s="420" t="s">
        <v>351</v>
      </c>
      <c r="D22" s="421" t="s">
        <v>352</v>
      </c>
      <c r="E22" s="422" t="s">
        <v>353</v>
      </c>
      <c r="F22" s="144" t="s">
        <v>1287</v>
      </c>
      <c r="G22" s="144" t="s">
        <v>149</v>
      </c>
      <c r="H22" s="145" t="s">
        <v>228</v>
      </c>
      <c r="I22" s="423"/>
      <c r="J22" s="424"/>
      <c r="K22" s="425"/>
      <c r="L22" s="426" t="s">
        <v>229</v>
      </c>
    </row>
    <row r="23" spans="1:12" ht="15" customHeight="1" thickBot="1" x14ac:dyDescent="0.3">
      <c r="A23" s="427"/>
      <c r="B23" s="428">
        <v>4</v>
      </c>
      <c r="C23" s="429" t="s">
        <v>223</v>
      </c>
      <c r="D23" s="430" t="s">
        <v>1159</v>
      </c>
      <c r="E23" s="431" t="s">
        <v>1160</v>
      </c>
      <c r="F23" s="432" t="s">
        <v>1290</v>
      </c>
      <c r="G23" s="432" t="s">
        <v>149</v>
      </c>
      <c r="H23" s="433"/>
      <c r="I23" s="434"/>
      <c r="J23" s="435"/>
      <c r="K23" s="436"/>
      <c r="L23" s="437" t="s">
        <v>1161</v>
      </c>
    </row>
    <row r="24" spans="1:12" ht="15" customHeight="1" x14ac:dyDescent="0.25">
      <c r="A24" s="407">
        <v>5</v>
      </c>
      <c r="B24" s="408">
        <v>1</v>
      </c>
      <c r="C24" s="409" t="s">
        <v>460</v>
      </c>
      <c r="D24" s="410" t="s">
        <v>465</v>
      </c>
      <c r="E24" s="411" t="s">
        <v>466</v>
      </c>
      <c r="F24" s="412" t="s">
        <v>467</v>
      </c>
      <c r="G24" s="412" t="s">
        <v>468</v>
      </c>
      <c r="H24" s="413"/>
      <c r="I24" s="414" t="s">
        <v>19</v>
      </c>
      <c r="J24" s="415">
        <v>53.05</v>
      </c>
      <c r="K24" s="416" t="s">
        <v>1118</v>
      </c>
      <c r="L24" s="417" t="s">
        <v>469</v>
      </c>
    </row>
    <row r="25" spans="1:12" ht="15" customHeight="1" x14ac:dyDescent="0.25">
      <c r="A25" s="418"/>
      <c r="B25" s="419">
        <v>2</v>
      </c>
      <c r="C25" s="420" t="s">
        <v>808</v>
      </c>
      <c r="D25" s="421" t="s">
        <v>809</v>
      </c>
      <c r="E25" s="422" t="s">
        <v>342</v>
      </c>
      <c r="F25" s="144" t="s">
        <v>640</v>
      </c>
      <c r="G25" s="144" t="s">
        <v>468</v>
      </c>
      <c r="H25" s="145"/>
      <c r="I25" s="423"/>
      <c r="J25" s="424"/>
      <c r="K25" s="425"/>
      <c r="L25" s="426" t="s">
        <v>469</v>
      </c>
    </row>
    <row r="26" spans="1:12" ht="15" customHeight="1" x14ac:dyDescent="0.25">
      <c r="A26" s="418"/>
      <c r="B26" s="419">
        <v>3</v>
      </c>
      <c r="C26" s="420" t="s">
        <v>511</v>
      </c>
      <c r="D26" s="421" t="s">
        <v>512</v>
      </c>
      <c r="E26" s="422" t="s">
        <v>513</v>
      </c>
      <c r="F26" s="144" t="s">
        <v>467</v>
      </c>
      <c r="G26" s="144" t="s">
        <v>468</v>
      </c>
      <c r="H26" s="145"/>
      <c r="I26" s="423"/>
      <c r="J26" s="424"/>
      <c r="K26" s="425"/>
      <c r="L26" s="426" t="s">
        <v>469</v>
      </c>
    </row>
    <row r="27" spans="1:12" ht="15" customHeight="1" thickBot="1" x14ac:dyDescent="0.3">
      <c r="A27" s="427"/>
      <c r="B27" s="428">
        <v>4</v>
      </c>
      <c r="C27" s="429" t="s">
        <v>1164</v>
      </c>
      <c r="D27" s="430" t="s">
        <v>1165</v>
      </c>
      <c r="E27" s="431" t="s">
        <v>136</v>
      </c>
      <c r="F27" s="432" t="s">
        <v>467</v>
      </c>
      <c r="G27" s="432" t="s">
        <v>468</v>
      </c>
      <c r="H27" s="433"/>
      <c r="I27" s="434"/>
      <c r="J27" s="435"/>
      <c r="K27" s="436"/>
      <c r="L27" s="437" t="s">
        <v>469</v>
      </c>
    </row>
    <row r="28" spans="1:12" ht="15" customHeight="1" x14ac:dyDescent="0.25">
      <c r="A28" s="407">
        <v>6</v>
      </c>
      <c r="B28" s="408">
        <v>1</v>
      </c>
      <c r="C28" s="409" t="s">
        <v>492</v>
      </c>
      <c r="D28" s="410" t="s">
        <v>493</v>
      </c>
      <c r="E28" s="411" t="s">
        <v>494</v>
      </c>
      <c r="F28" s="412" t="s">
        <v>1287</v>
      </c>
      <c r="G28" s="412" t="s">
        <v>149</v>
      </c>
      <c r="H28" s="413" t="s">
        <v>228</v>
      </c>
      <c r="I28" s="414">
        <v>52</v>
      </c>
      <c r="J28" s="415">
        <v>53.3</v>
      </c>
      <c r="K28" s="416" t="s">
        <v>1118</v>
      </c>
      <c r="L28" s="417" t="s">
        <v>495</v>
      </c>
    </row>
    <row r="29" spans="1:12" ht="15" customHeight="1" x14ac:dyDescent="0.25">
      <c r="A29" s="418"/>
      <c r="B29" s="419">
        <v>2</v>
      </c>
      <c r="C29" s="420" t="s">
        <v>275</v>
      </c>
      <c r="D29" s="421" t="s">
        <v>276</v>
      </c>
      <c r="E29" s="422" t="s">
        <v>277</v>
      </c>
      <c r="F29" s="144" t="s">
        <v>1287</v>
      </c>
      <c r="G29" s="144" t="s">
        <v>149</v>
      </c>
      <c r="H29" s="145" t="s">
        <v>228</v>
      </c>
      <c r="I29" s="423"/>
      <c r="J29" s="424"/>
      <c r="K29" s="425"/>
      <c r="L29" s="426" t="s">
        <v>229</v>
      </c>
    </row>
    <row r="30" spans="1:12" ht="15" customHeight="1" x14ac:dyDescent="0.25">
      <c r="A30" s="418"/>
      <c r="B30" s="419">
        <v>3</v>
      </c>
      <c r="C30" s="420" t="s">
        <v>63</v>
      </c>
      <c r="D30" s="421" t="s">
        <v>226</v>
      </c>
      <c r="E30" s="422" t="s">
        <v>227</v>
      </c>
      <c r="F30" s="144" t="s">
        <v>1287</v>
      </c>
      <c r="G30" s="144" t="s">
        <v>149</v>
      </c>
      <c r="H30" s="145" t="s">
        <v>228</v>
      </c>
      <c r="I30" s="423"/>
      <c r="J30" s="424"/>
      <c r="K30" s="425"/>
      <c r="L30" s="426" t="s">
        <v>229</v>
      </c>
    </row>
    <row r="31" spans="1:12" ht="15" customHeight="1" thickBot="1" x14ac:dyDescent="0.3">
      <c r="A31" s="427"/>
      <c r="B31" s="428">
        <v>4</v>
      </c>
      <c r="C31" s="429" t="s">
        <v>63</v>
      </c>
      <c r="D31" s="430" t="s">
        <v>249</v>
      </c>
      <c r="E31" s="431" t="s">
        <v>250</v>
      </c>
      <c r="F31" s="432" t="s">
        <v>1287</v>
      </c>
      <c r="G31" s="432" t="s">
        <v>149</v>
      </c>
      <c r="H31" s="433" t="s">
        <v>228</v>
      </c>
      <c r="I31" s="434"/>
      <c r="J31" s="435"/>
      <c r="K31" s="436"/>
      <c r="L31" s="437" t="s">
        <v>251</v>
      </c>
    </row>
    <row r="32" spans="1:12" ht="15" customHeight="1" x14ac:dyDescent="0.25">
      <c r="A32" s="407">
        <v>7</v>
      </c>
      <c r="B32" s="408">
        <v>1</v>
      </c>
      <c r="C32" s="409" t="s">
        <v>319</v>
      </c>
      <c r="D32" s="410" t="s">
        <v>320</v>
      </c>
      <c r="E32" s="411" t="s">
        <v>80</v>
      </c>
      <c r="F32" s="412" t="s">
        <v>1289</v>
      </c>
      <c r="G32" s="412" t="s">
        <v>39</v>
      </c>
      <c r="H32" s="413" t="s">
        <v>209</v>
      </c>
      <c r="I32" s="414">
        <v>48</v>
      </c>
      <c r="J32" s="415">
        <v>53.48</v>
      </c>
      <c r="K32" s="416" t="s">
        <v>1118</v>
      </c>
      <c r="L32" s="417" t="s">
        <v>210</v>
      </c>
    </row>
    <row r="33" spans="1:12" ht="15" customHeight="1" x14ac:dyDescent="0.25">
      <c r="A33" s="418"/>
      <c r="B33" s="419">
        <v>2</v>
      </c>
      <c r="C33" s="420" t="s">
        <v>1124</v>
      </c>
      <c r="D33" s="421" t="s">
        <v>1125</v>
      </c>
      <c r="E33" s="422" t="s">
        <v>1126</v>
      </c>
      <c r="F33" s="144" t="s">
        <v>1289</v>
      </c>
      <c r="G33" s="144" t="s">
        <v>39</v>
      </c>
      <c r="H33" s="145" t="s">
        <v>209</v>
      </c>
      <c r="I33" s="423"/>
      <c r="J33" s="424"/>
      <c r="K33" s="425"/>
      <c r="L33" s="426" t="s">
        <v>682</v>
      </c>
    </row>
    <row r="34" spans="1:12" ht="15" customHeight="1" x14ac:dyDescent="0.25">
      <c r="A34" s="418"/>
      <c r="B34" s="419">
        <v>3</v>
      </c>
      <c r="C34" s="420" t="s">
        <v>471</v>
      </c>
      <c r="D34" s="421" t="s">
        <v>1149</v>
      </c>
      <c r="E34" s="422" t="s">
        <v>1150</v>
      </c>
      <c r="F34" s="144" t="s">
        <v>1291</v>
      </c>
      <c r="G34" s="144" t="s">
        <v>1061</v>
      </c>
      <c r="H34" s="145" t="s">
        <v>209</v>
      </c>
      <c r="I34" s="423"/>
      <c r="J34" s="424"/>
      <c r="K34" s="425"/>
      <c r="L34" s="426" t="s">
        <v>1151</v>
      </c>
    </row>
    <row r="35" spans="1:12" ht="15" customHeight="1" thickBot="1" x14ac:dyDescent="0.3">
      <c r="A35" s="427"/>
      <c r="B35" s="428">
        <v>4</v>
      </c>
      <c r="C35" s="429" t="s">
        <v>340</v>
      </c>
      <c r="D35" s="430" t="s">
        <v>341</v>
      </c>
      <c r="E35" s="431" t="s">
        <v>342</v>
      </c>
      <c r="F35" s="432" t="s">
        <v>1289</v>
      </c>
      <c r="G35" s="432" t="s">
        <v>39</v>
      </c>
      <c r="H35" s="433"/>
      <c r="I35" s="434"/>
      <c r="J35" s="435"/>
      <c r="K35" s="436"/>
      <c r="L35" s="437" t="s">
        <v>343</v>
      </c>
    </row>
    <row r="36" spans="1:12" ht="15" customHeight="1" x14ac:dyDescent="0.25">
      <c r="A36" s="407">
        <v>8</v>
      </c>
      <c r="B36" s="408">
        <v>1</v>
      </c>
      <c r="C36" s="409" t="s">
        <v>258</v>
      </c>
      <c r="D36" s="410" t="s">
        <v>259</v>
      </c>
      <c r="E36" s="411" t="s">
        <v>260</v>
      </c>
      <c r="F36" s="412" t="s">
        <v>166</v>
      </c>
      <c r="G36" s="412" t="s">
        <v>167</v>
      </c>
      <c r="H36" s="413" t="s">
        <v>168</v>
      </c>
      <c r="I36" s="414">
        <v>44</v>
      </c>
      <c r="J36" s="415">
        <v>54.3</v>
      </c>
      <c r="K36" s="416" t="s">
        <v>1118</v>
      </c>
      <c r="L36" s="417" t="s">
        <v>170</v>
      </c>
    </row>
    <row r="37" spans="1:12" ht="15" customHeight="1" x14ac:dyDescent="0.25">
      <c r="A37" s="418"/>
      <c r="B37" s="419">
        <v>2</v>
      </c>
      <c r="C37" s="420" t="s">
        <v>785</v>
      </c>
      <c r="D37" s="421" t="s">
        <v>786</v>
      </c>
      <c r="E37" s="422" t="s">
        <v>216</v>
      </c>
      <c r="F37" s="144" t="s">
        <v>166</v>
      </c>
      <c r="G37" s="144" t="s">
        <v>167</v>
      </c>
      <c r="H37" s="145" t="s">
        <v>168</v>
      </c>
      <c r="I37" s="423"/>
      <c r="J37" s="424"/>
      <c r="K37" s="425"/>
      <c r="L37" s="426" t="s">
        <v>170</v>
      </c>
    </row>
    <row r="38" spans="1:12" ht="15" customHeight="1" x14ac:dyDescent="0.25">
      <c r="A38" s="418"/>
      <c r="B38" s="419">
        <v>3</v>
      </c>
      <c r="C38" s="420" t="s">
        <v>115</v>
      </c>
      <c r="D38" s="421" t="s">
        <v>1152</v>
      </c>
      <c r="E38" s="422" t="s">
        <v>1153</v>
      </c>
      <c r="F38" s="144" t="s">
        <v>166</v>
      </c>
      <c r="G38" s="144" t="s">
        <v>167</v>
      </c>
      <c r="H38" s="145"/>
      <c r="I38" s="423"/>
      <c r="J38" s="424"/>
      <c r="K38" s="425"/>
      <c r="L38" s="426" t="s">
        <v>170</v>
      </c>
    </row>
    <row r="39" spans="1:12" ht="15" customHeight="1" thickBot="1" x14ac:dyDescent="0.3">
      <c r="A39" s="427"/>
      <c r="B39" s="428">
        <v>4</v>
      </c>
      <c r="C39" s="429" t="s">
        <v>336</v>
      </c>
      <c r="D39" s="430" t="s">
        <v>337</v>
      </c>
      <c r="E39" s="431" t="s">
        <v>338</v>
      </c>
      <c r="F39" s="432" t="s">
        <v>166</v>
      </c>
      <c r="G39" s="432" t="s">
        <v>167</v>
      </c>
      <c r="H39" s="433"/>
      <c r="I39" s="434"/>
      <c r="J39" s="435"/>
      <c r="K39" s="436"/>
      <c r="L39" s="437" t="s">
        <v>222</v>
      </c>
    </row>
    <row r="41" spans="1:12" ht="13.8" thickBot="1" x14ac:dyDescent="0.3"/>
    <row r="42" spans="1:12" ht="15" customHeight="1" x14ac:dyDescent="0.25">
      <c r="A42" s="407">
        <v>9</v>
      </c>
      <c r="B42" s="408">
        <v>1</v>
      </c>
      <c r="C42" s="409" t="s">
        <v>401</v>
      </c>
      <c r="D42" s="410" t="s">
        <v>402</v>
      </c>
      <c r="E42" s="411" t="s">
        <v>403</v>
      </c>
      <c r="F42" s="412" t="s">
        <v>264</v>
      </c>
      <c r="G42" s="412" t="s">
        <v>265</v>
      </c>
      <c r="H42" s="413"/>
      <c r="I42" s="414">
        <v>40</v>
      </c>
      <c r="J42" s="415">
        <v>54.91</v>
      </c>
      <c r="K42" s="416" t="s">
        <v>1119</v>
      </c>
      <c r="L42" s="417" t="s">
        <v>404</v>
      </c>
    </row>
    <row r="43" spans="1:12" ht="15" customHeight="1" x14ac:dyDescent="0.25">
      <c r="A43" s="418"/>
      <c r="B43" s="419">
        <v>2</v>
      </c>
      <c r="C43" s="420" t="s">
        <v>744</v>
      </c>
      <c r="D43" s="421" t="s">
        <v>741</v>
      </c>
      <c r="E43" s="422" t="s">
        <v>745</v>
      </c>
      <c r="F43" s="144" t="s">
        <v>264</v>
      </c>
      <c r="G43" s="144" t="s">
        <v>265</v>
      </c>
      <c r="H43" s="145"/>
      <c r="I43" s="423"/>
      <c r="J43" s="424"/>
      <c r="K43" s="425"/>
      <c r="L43" s="426" t="s">
        <v>1809</v>
      </c>
    </row>
    <row r="44" spans="1:12" ht="15" customHeight="1" x14ac:dyDescent="0.25">
      <c r="A44" s="418"/>
      <c r="B44" s="419">
        <v>3</v>
      </c>
      <c r="C44" s="420" t="s">
        <v>384</v>
      </c>
      <c r="D44" s="421" t="s">
        <v>385</v>
      </c>
      <c r="E44" s="422" t="s">
        <v>386</v>
      </c>
      <c r="F44" s="144" t="s">
        <v>264</v>
      </c>
      <c r="G44" s="144" t="s">
        <v>265</v>
      </c>
      <c r="H44" s="145" t="s">
        <v>387</v>
      </c>
      <c r="I44" s="423"/>
      <c r="J44" s="424"/>
      <c r="K44" s="425"/>
      <c r="L44" s="426" t="s">
        <v>388</v>
      </c>
    </row>
    <row r="45" spans="1:12" ht="15" customHeight="1" thickBot="1" x14ac:dyDescent="0.3">
      <c r="A45" s="427"/>
      <c r="B45" s="428">
        <v>4</v>
      </c>
      <c r="C45" s="429" t="s">
        <v>744</v>
      </c>
      <c r="D45" s="430" t="s">
        <v>756</v>
      </c>
      <c r="E45" s="431" t="s">
        <v>757</v>
      </c>
      <c r="F45" s="432" t="s">
        <v>264</v>
      </c>
      <c r="G45" s="432" t="s">
        <v>265</v>
      </c>
      <c r="H45" s="433"/>
      <c r="I45" s="434"/>
      <c r="J45" s="435"/>
      <c r="K45" s="436"/>
      <c r="L45" s="437" t="s">
        <v>758</v>
      </c>
    </row>
    <row r="46" spans="1:12" ht="15" customHeight="1" x14ac:dyDescent="0.25">
      <c r="A46" s="407">
        <v>10</v>
      </c>
      <c r="B46" s="408">
        <v>1</v>
      </c>
      <c r="C46" s="409" t="s">
        <v>115</v>
      </c>
      <c r="D46" s="410" t="s">
        <v>269</v>
      </c>
      <c r="E46" s="411" t="s">
        <v>270</v>
      </c>
      <c r="F46" s="412" t="s">
        <v>24</v>
      </c>
      <c r="G46" s="412" t="s">
        <v>25</v>
      </c>
      <c r="H46" s="413" t="s">
        <v>26</v>
      </c>
      <c r="I46" s="414">
        <v>36</v>
      </c>
      <c r="J46" s="415">
        <v>56.03</v>
      </c>
      <c r="K46" s="416" t="s">
        <v>1119</v>
      </c>
      <c r="L46" s="417" t="s">
        <v>272</v>
      </c>
    </row>
    <row r="47" spans="1:12" ht="15" customHeight="1" x14ac:dyDescent="0.25">
      <c r="A47" s="418"/>
      <c r="B47" s="419">
        <v>2</v>
      </c>
      <c r="C47" s="420" t="s">
        <v>310</v>
      </c>
      <c r="D47" s="421" t="s">
        <v>311</v>
      </c>
      <c r="E47" s="422" t="s">
        <v>312</v>
      </c>
      <c r="F47" s="144" t="s">
        <v>24</v>
      </c>
      <c r="G47" s="144" t="s">
        <v>25</v>
      </c>
      <c r="H47" s="145" t="s">
        <v>26</v>
      </c>
      <c r="I47" s="423"/>
      <c r="J47" s="424"/>
      <c r="K47" s="425"/>
      <c r="L47" s="426" t="s">
        <v>313</v>
      </c>
    </row>
    <row r="48" spans="1:12" ht="15" customHeight="1" x14ac:dyDescent="0.25">
      <c r="A48" s="418"/>
      <c r="B48" s="419">
        <v>3</v>
      </c>
      <c r="C48" s="420" t="s">
        <v>496</v>
      </c>
      <c r="D48" s="421" t="s">
        <v>497</v>
      </c>
      <c r="E48" s="422" t="s">
        <v>498</v>
      </c>
      <c r="F48" s="144" t="s">
        <v>24</v>
      </c>
      <c r="G48" s="144" t="s">
        <v>25</v>
      </c>
      <c r="H48" s="145" t="s">
        <v>26</v>
      </c>
      <c r="I48" s="423"/>
      <c r="J48" s="424"/>
      <c r="K48" s="425"/>
      <c r="L48" s="426" t="s">
        <v>272</v>
      </c>
    </row>
    <row r="49" spans="1:12" ht="15" customHeight="1" thickBot="1" x14ac:dyDescent="0.3">
      <c r="A49" s="427"/>
      <c r="B49" s="428">
        <v>4</v>
      </c>
      <c r="C49" s="429" t="s">
        <v>471</v>
      </c>
      <c r="D49" s="430" t="s">
        <v>472</v>
      </c>
      <c r="E49" s="431" t="s">
        <v>260</v>
      </c>
      <c r="F49" s="432" t="s">
        <v>24</v>
      </c>
      <c r="G49" s="432" t="s">
        <v>25</v>
      </c>
      <c r="H49" s="433" t="s">
        <v>26</v>
      </c>
      <c r="I49" s="434"/>
      <c r="J49" s="435"/>
      <c r="K49" s="436"/>
      <c r="L49" s="437" t="s">
        <v>272</v>
      </c>
    </row>
    <row r="50" spans="1:12" ht="15" customHeight="1" x14ac:dyDescent="0.25">
      <c r="A50" s="407">
        <v>11</v>
      </c>
      <c r="B50" s="408">
        <v>1</v>
      </c>
      <c r="C50" s="409" t="s">
        <v>294</v>
      </c>
      <c r="D50" s="410" t="s">
        <v>517</v>
      </c>
      <c r="E50" s="411" t="s">
        <v>208</v>
      </c>
      <c r="F50" s="412" t="s">
        <v>1289</v>
      </c>
      <c r="G50" s="412" t="s">
        <v>39</v>
      </c>
      <c r="H50" s="413" t="s">
        <v>209</v>
      </c>
      <c r="I50" s="414">
        <v>32</v>
      </c>
      <c r="J50" s="415">
        <v>56.77</v>
      </c>
      <c r="K50" s="416" t="s">
        <v>1119</v>
      </c>
      <c r="L50" s="417" t="s">
        <v>210</v>
      </c>
    </row>
    <row r="51" spans="1:12" ht="15" customHeight="1" x14ac:dyDescent="0.25">
      <c r="A51" s="418"/>
      <c r="B51" s="419">
        <v>2</v>
      </c>
      <c r="C51" s="420" t="s">
        <v>384</v>
      </c>
      <c r="D51" s="421" t="s">
        <v>508</v>
      </c>
      <c r="E51" s="422" t="s">
        <v>509</v>
      </c>
      <c r="F51" s="144" t="s">
        <v>1289</v>
      </c>
      <c r="G51" s="144" t="s">
        <v>39</v>
      </c>
      <c r="H51" s="145" t="s">
        <v>209</v>
      </c>
      <c r="I51" s="423"/>
      <c r="J51" s="424"/>
      <c r="K51" s="425"/>
      <c r="L51" s="426" t="s">
        <v>210</v>
      </c>
    </row>
    <row r="52" spans="1:12" ht="15" customHeight="1" x14ac:dyDescent="0.25">
      <c r="A52" s="418"/>
      <c r="B52" s="419">
        <v>3</v>
      </c>
      <c r="C52" s="420" t="s">
        <v>767</v>
      </c>
      <c r="D52" s="421" t="s">
        <v>774</v>
      </c>
      <c r="E52" s="422" t="s">
        <v>129</v>
      </c>
      <c r="F52" s="144" t="s">
        <v>1289</v>
      </c>
      <c r="G52" s="144" t="s">
        <v>39</v>
      </c>
      <c r="H52" s="145" t="s">
        <v>485</v>
      </c>
      <c r="I52" s="423"/>
      <c r="J52" s="424"/>
      <c r="K52" s="425"/>
      <c r="L52" s="426" t="s">
        <v>486</v>
      </c>
    </row>
    <row r="53" spans="1:12" ht="15" customHeight="1" thickBot="1" x14ac:dyDescent="0.3">
      <c r="A53" s="427"/>
      <c r="B53" s="428">
        <v>4</v>
      </c>
      <c r="C53" s="420" t="s">
        <v>351</v>
      </c>
      <c r="D53" s="421" t="s">
        <v>483</v>
      </c>
      <c r="E53" s="422" t="s">
        <v>484</v>
      </c>
      <c r="F53" s="144" t="s">
        <v>1289</v>
      </c>
      <c r="G53" s="144" t="s">
        <v>39</v>
      </c>
      <c r="H53" s="145" t="s">
        <v>485</v>
      </c>
      <c r="I53" s="423"/>
      <c r="J53" s="424"/>
      <c r="K53" s="436"/>
      <c r="L53" s="426" t="s">
        <v>486</v>
      </c>
    </row>
    <row r="54" spans="1:12" ht="15" customHeight="1" x14ac:dyDescent="0.25">
      <c r="A54" s="407">
        <v>12</v>
      </c>
      <c r="B54" s="408">
        <v>1</v>
      </c>
      <c r="C54" s="409" t="s">
        <v>300</v>
      </c>
      <c r="D54" s="410" t="s">
        <v>301</v>
      </c>
      <c r="E54" s="411" t="s">
        <v>302</v>
      </c>
      <c r="F54" s="412" t="s">
        <v>45</v>
      </c>
      <c r="G54" s="412" t="s">
        <v>46</v>
      </c>
      <c r="H54" s="413"/>
      <c r="I54" s="414">
        <v>28</v>
      </c>
      <c r="J54" s="415">
        <v>57.24</v>
      </c>
      <c r="K54" s="416" t="s">
        <v>1119</v>
      </c>
      <c r="L54" s="417" t="s">
        <v>303</v>
      </c>
    </row>
    <row r="55" spans="1:12" ht="15" customHeight="1" x14ac:dyDescent="0.25">
      <c r="A55" s="418"/>
      <c r="B55" s="419">
        <v>2</v>
      </c>
      <c r="C55" s="420" t="s">
        <v>767</v>
      </c>
      <c r="D55" s="421" t="s">
        <v>1162</v>
      </c>
      <c r="E55" s="422" t="s">
        <v>80</v>
      </c>
      <c r="F55" s="144" t="s">
        <v>45</v>
      </c>
      <c r="G55" s="144" t="s">
        <v>46</v>
      </c>
      <c r="H55" s="145"/>
      <c r="I55" s="423"/>
      <c r="J55" s="424"/>
      <c r="K55" s="425"/>
      <c r="L55" s="426" t="s">
        <v>1052</v>
      </c>
    </row>
    <row r="56" spans="1:12" ht="15" customHeight="1" x14ac:dyDescent="0.25">
      <c r="A56" s="418"/>
      <c r="B56" s="419">
        <v>3</v>
      </c>
      <c r="C56" s="420" t="s">
        <v>534</v>
      </c>
      <c r="D56" s="421" t="s">
        <v>535</v>
      </c>
      <c r="E56" s="422" t="s">
        <v>1163</v>
      </c>
      <c r="F56" s="144" t="s">
        <v>45</v>
      </c>
      <c r="G56" s="144" t="s">
        <v>46</v>
      </c>
      <c r="H56" s="145"/>
      <c r="I56" s="423"/>
      <c r="J56" s="424"/>
      <c r="K56" s="425"/>
      <c r="L56" s="426" t="s">
        <v>1052</v>
      </c>
    </row>
    <row r="57" spans="1:12" ht="15" customHeight="1" thickBot="1" x14ac:dyDescent="0.3">
      <c r="A57" s="427"/>
      <c r="B57" s="428">
        <v>4</v>
      </c>
      <c r="C57" s="429" t="s">
        <v>63</v>
      </c>
      <c r="D57" s="430" t="s">
        <v>323</v>
      </c>
      <c r="E57" s="431" t="s">
        <v>324</v>
      </c>
      <c r="F57" s="432" t="s">
        <v>45</v>
      </c>
      <c r="G57" s="432" t="s">
        <v>46</v>
      </c>
      <c r="H57" s="433"/>
      <c r="I57" s="434"/>
      <c r="J57" s="435"/>
      <c r="K57" s="436"/>
      <c r="L57" s="437" t="s">
        <v>303</v>
      </c>
    </row>
  </sheetData>
  <printOptions horizontalCentered="1"/>
  <pageMargins left="0.39370078740157483" right="0.39370078740157483" top="0.22" bottom="0.15" header="0.17" footer="0.2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1"/>
  <sheetViews>
    <sheetView zoomScaleNormal="140" workbookViewId="0">
      <selection activeCell="V21" sqref="V21"/>
    </sheetView>
  </sheetViews>
  <sheetFormatPr defaultColWidth="9.109375" defaultRowHeight="13.2" x14ac:dyDescent="0.25"/>
  <cols>
    <col min="1" max="1" width="5.44140625" style="13" customWidth="1"/>
    <col min="2" max="2" width="4.6640625" style="13" hidden="1" customWidth="1"/>
    <col min="3" max="3" width="15.33203125" style="13" customWidth="1"/>
    <col min="4" max="4" width="19.33203125" style="13" customWidth="1"/>
    <col min="5" max="5" width="9.44140625" style="53" customWidth="1"/>
    <col min="6" max="6" width="13.88671875" style="23" customWidth="1"/>
    <col min="7" max="7" width="11.109375" style="23" customWidth="1"/>
    <col min="8" max="8" width="11" style="24" hidden="1" customWidth="1"/>
    <col min="9" max="9" width="5.88671875" style="54" customWidth="1"/>
    <col min="10" max="10" width="8.109375" style="397" customWidth="1"/>
    <col min="11" max="11" width="4.44140625" style="397" customWidth="1"/>
    <col min="12" max="12" width="6.109375" style="25" hidden="1" customWidth="1"/>
    <col min="13" max="13" width="4.33203125" style="22" hidden="1" customWidth="1"/>
    <col min="14" max="14" width="5.109375" style="316" customWidth="1"/>
    <col min="15" max="15" width="26.109375" style="13" customWidth="1"/>
    <col min="16" max="18" width="6" style="590" hidden="1" customWidth="1"/>
    <col min="19" max="19" width="6" style="13" hidden="1" customWidth="1"/>
    <col min="20" max="20" width="4.44140625" style="13" hidden="1" customWidth="1"/>
    <col min="21" max="16384" width="9.109375" style="13"/>
  </cols>
  <sheetData>
    <row r="1" spans="1:20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N1" s="308"/>
      <c r="P1" s="589"/>
      <c r="Q1" s="589"/>
      <c r="R1" s="589"/>
    </row>
    <row r="2" spans="1:20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7"/>
      <c r="N2" s="312"/>
      <c r="O2" s="11"/>
      <c r="P2" s="589"/>
      <c r="Q2" s="589"/>
      <c r="R2" s="589"/>
    </row>
    <row r="3" spans="1:20" s="22" customFormat="1" ht="15" customHeight="1" x14ac:dyDescent="0.25">
      <c r="A3" s="12" t="s">
        <v>1292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  <c r="N3" s="323"/>
      <c r="P3" s="590"/>
      <c r="Q3" s="590"/>
      <c r="R3" s="590"/>
    </row>
    <row r="4" spans="1:20" x14ac:dyDescent="0.25">
      <c r="C4" s="14"/>
    </row>
    <row r="5" spans="1:20" s="26" customFormat="1" ht="15.6" x14ac:dyDescent="0.25">
      <c r="A5" s="591"/>
      <c r="B5" s="591"/>
      <c r="C5" s="308" t="s">
        <v>1444</v>
      </c>
      <c r="D5" s="308"/>
      <c r="E5" s="318"/>
      <c r="F5" s="333"/>
      <c r="G5" s="334"/>
      <c r="H5" s="328"/>
      <c r="I5" s="592"/>
      <c r="J5" s="593"/>
      <c r="K5" s="593"/>
      <c r="L5" s="368"/>
      <c r="M5" s="323"/>
      <c r="N5" s="591"/>
      <c r="O5" s="591"/>
      <c r="P5" s="594"/>
      <c r="Q5" s="594"/>
      <c r="R5" s="594"/>
    </row>
    <row r="6" spans="1:20" ht="13.8" thickBot="1" x14ac:dyDescent="0.3">
      <c r="A6" s="316"/>
      <c r="B6" s="316"/>
      <c r="C6" s="335">
        <v>1</v>
      </c>
      <c r="D6" s="335" t="s">
        <v>1445</v>
      </c>
      <c r="E6" s="318"/>
      <c r="F6" s="334"/>
      <c r="G6" s="334"/>
      <c r="H6" s="328"/>
      <c r="I6" s="592"/>
      <c r="J6" s="593"/>
      <c r="K6" s="593"/>
      <c r="L6" s="368"/>
      <c r="M6" s="323"/>
      <c r="O6" s="316"/>
      <c r="P6" s="594"/>
      <c r="Q6" s="594"/>
      <c r="R6" s="594"/>
    </row>
    <row r="7" spans="1:20" s="399" customFormat="1" ht="12.75" customHeight="1" thickBot="1" x14ac:dyDescent="0.3">
      <c r="A7" s="118" t="s">
        <v>141</v>
      </c>
      <c r="B7" s="340" t="s">
        <v>3</v>
      </c>
      <c r="C7" s="595" t="s">
        <v>4</v>
      </c>
      <c r="D7" s="596" t="s">
        <v>5</v>
      </c>
      <c r="E7" s="597" t="s">
        <v>6</v>
      </c>
      <c r="F7" s="344" t="s">
        <v>7</v>
      </c>
      <c r="G7" s="345" t="s">
        <v>8</v>
      </c>
      <c r="H7" s="346" t="s">
        <v>9</v>
      </c>
      <c r="I7" s="598" t="s">
        <v>10</v>
      </c>
      <c r="J7" s="599" t="s">
        <v>142</v>
      </c>
      <c r="K7" s="599" t="s">
        <v>143</v>
      </c>
      <c r="L7" s="599" t="s">
        <v>144</v>
      </c>
      <c r="M7" s="599" t="s">
        <v>143</v>
      </c>
      <c r="N7" s="523" t="s">
        <v>12</v>
      </c>
      <c r="O7" s="600" t="s">
        <v>13</v>
      </c>
      <c r="P7" s="601"/>
      <c r="Q7" s="601"/>
      <c r="R7" s="601"/>
    </row>
    <row r="8" spans="1:20" s="401" customFormat="1" ht="15.75" customHeight="1" x14ac:dyDescent="0.25">
      <c r="A8" s="602">
        <v>1</v>
      </c>
      <c r="B8" s="603"/>
      <c r="C8" s="304"/>
      <c r="D8" s="305"/>
      <c r="E8" s="352"/>
      <c r="F8" s="353"/>
      <c r="G8" s="353"/>
      <c r="H8" s="354"/>
      <c r="I8" s="604"/>
      <c r="J8" s="605"/>
      <c r="K8" s="606"/>
      <c r="L8" s="605"/>
      <c r="M8" s="606"/>
      <c r="N8" s="61" t="str">
        <f t="shared" ref="N8:N13" si="0">IF(ISBLANK(J8),"",IF(J8&lt;=25.45,"KSM",IF(J8&lt;=26.85,"I A",IF(J8&lt;=28.74,"II A",IF(J8&lt;=31.24,"III A",IF(J8&lt;=33.24,"I JA",IF(J8&lt;=34.94,"II JA",IF(J8&lt;=36.24,"III JA"))))))))</f>
        <v/>
      </c>
      <c r="O8" s="354"/>
      <c r="P8" s="607"/>
      <c r="Q8" s="607"/>
      <c r="R8" s="607"/>
    </row>
    <row r="9" spans="1:20" s="401" customFormat="1" ht="15.75" customHeight="1" x14ac:dyDescent="0.25">
      <c r="A9" s="602">
        <v>2</v>
      </c>
      <c r="B9" s="603"/>
      <c r="C9" s="304" t="s">
        <v>744</v>
      </c>
      <c r="D9" s="305" t="s">
        <v>756</v>
      </c>
      <c r="E9" s="352" t="s">
        <v>757</v>
      </c>
      <c r="F9" s="353" t="s">
        <v>264</v>
      </c>
      <c r="G9" s="353" t="s">
        <v>265</v>
      </c>
      <c r="H9" s="354"/>
      <c r="I9" s="604"/>
      <c r="J9" s="605">
        <v>29.33</v>
      </c>
      <c r="K9" s="606">
        <v>-1</v>
      </c>
      <c r="L9" s="605"/>
      <c r="M9" s="606"/>
      <c r="N9" s="61" t="str">
        <f t="shared" si="0"/>
        <v>III A</v>
      </c>
      <c r="O9" s="354" t="s">
        <v>758</v>
      </c>
      <c r="P9" s="607" t="s">
        <v>1446</v>
      </c>
      <c r="Q9" s="607" t="s">
        <v>107</v>
      </c>
      <c r="R9" s="607" t="s">
        <v>1447</v>
      </c>
      <c r="S9" s="401">
        <v>2</v>
      </c>
      <c r="T9" s="401">
        <v>1</v>
      </c>
    </row>
    <row r="10" spans="1:20" s="401" customFormat="1" ht="15.75" customHeight="1" x14ac:dyDescent="0.25">
      <c r="A10" s="602">
        <v>3</v>
      </c>
      <c r="B10" s="603"/>
      <c r="C10" s="304" t="s">
        <v>367</v>
      </c>
      <c r="D10" s="305" t="s">
        <v>368</v>
      </c>
      <c r="E10" s="352" t="s">
        <v>369</v>
      </c>
      <c r="F10" s="353" t="s">
        <v>334</v>
      </c>
      <c r="G10" s="353" t="s">
        <v>67</v>
      </c>
      <c r="H10" s="354" t="s">
        <v>68</v>
      </c>
      <c r="I10" s="604"/>
      <c r="J10" s="605">
        <v>27.03</v>
      </c>
      <c r="K10" s="606">
        <v>-1</v>
      </c>
      <c r="L10" s="605"/>
      <c r="M10" s="606"/>
      <c r="N10" s="61" t="str">
        <f t="shared" si="0"/>
        <v>II A</v>
      </c>
      <c r="O10" s="354" t="s">
        <v>69</v>
      </c>
      <c r="P10" s="607" t="s">
        <v>1448</v>
      </c>
      <c r="Q10" s="607" t="s">
        <v>107</v>
      </c>
      <c r="R10" s="607" t="s">
        <v>1449</v>
      </c>
      <c r="S10" s="401">
        <v>4</v>
      </c>
      <c r="T10" s="401">
        <v>1</v>
      </c>
    </row>
    <row r="11" spans="1:20" s="401" customFormat="1" ht="15.75" customHeight="1" x14ac:dyDescent="0.25">
      <c r="A11" s="602">
        <v>4</v>
      </c>
      <c r="B11" s="603"/>
      <c r="C11" s="304" t="s">
        <v>280</v>
      </c>
      <c r="D11" s="305" t="s">
        <v>281</v>
      </c>
      <c r="E11" s="352" t="s">
        <v>282</v>
      </c>
      <c r="F11" s="353" t="s">
        <v>283</v>
      </c>
      <c r="G11" s="353" t="s">
        <v>265</v>
      </c>
      <c r="H11" s="354"/>
      <c r="I11" s="604"/>
      <c r="J11" s="605">
        <v>27.12</v>
      </c>
      <c r="K11" s="606">
        <v>-1</v>
      </c>
      <c r="L11" s="605"/>
      <c r="M11" s="606"/>
      <c r="N11" s="61" t="str">
        <f t="shared" si="0"/>
        <v>II A</v>
      </c>
      <c r="O11" s="354" t="s">
        <v>284</v>
      </c>
      <c r="P11" s="607" t="s">
        <v>1450</v>
      </c>
      <c r="Q11" s="607" t="s">
        <v>1451</v>
      </c>
      <c r="R11" s="607" t="s">
        <v>107</v>
      </c>
      <c r="S11" s="401">
        <v>3</v>
      </c>
      <c r="T11" s="401">
        <v>1</v>
      </c>
    </row>
    <row r="12" spans="1:20" s="401" customFormat="1" ht="15.75" customHeight="1" x14ac:dyDescent="0.25">
      <c r="A12" s="602">
        <v>5</v>
      </c>
      <c r="B12" s="603"/>
      <c r="C12" s="304" t="s">
        <v>115</v>
      </c>
      <c r="D12" s="305" t="s">
        <v>771</v>
      </c>
      <c r="E12" s="352" t="s">
        <v>772</v>
      </c>
      <c r="F12" s="353" t="s">
        <v>379</v>
      </c>
      <c r="G12" s="353" t="s">
        <v>380</v>
      </c>
      <c r="H12" s="354" t="s">
        <v>415</v>
      </c>
      <c r="I12" s="604"/>
      <c r="J12" s="605">
        <v>29.43</v>
      </c>
      <c r="K12" s="606">
        <v>-1</v>
      </c>
      <c r="L12" s="605"/>
      <c r="M12" s="606"/>
      <c r="N12" s="61" t="str">
        <f t="shared" si="0"/>
        <v>III A</v>
      </c>
      <c r="O12" s="354" t="s">
        <v>416</v>
      </c>
      <c r="P12" s="607" t="s">
        <v>1452</v>
      </c>
      <c r="Q12" s="607" t="s">
        <v>107</v>
      </c>
      <c r="R12" s="607" t="s">
        <v>1453</v>
      </c>
      <c r="S12" s="401">
        <v>5</v>
      </c>
      <c r="T12" s="401">
        <v>1</v>
      </c>
    </row>
    <row r="13" spans="1:20" s="401" customFormat="1" ht="15.75" customHeight="1" x14ac:dyDescent="0.25">
      <c r="A13" s="602">
        <v>6</v>
      </c>
      <c r="B13" s="603"/>
      <c r="C13" s="304" t="s">
        <v>239</v>
      </c>
      <c r="D13" s="305" t="s">
        <v>240</v>
      </c>
      <c r="E13" s="352" t="s">
        <v>241</v>
      </c>
      <c r="F13" s="353" t="s">
        <v>130</v>
      </c>
      <c r="G13" s="353" t="s">
        <v>131</v>
      </c>
      <c r="H13" s="354" t="s">
        <v>132</v>
      </c>
      <c r="I13" s="604"/>
      <c r="J13" s="605">
        <v>30.08</v>
      </c>
      <c r="K13" s="606">
        <v>-1</v>
      </c>
      <c r="L13" s="605"/>
      <c r="M13" s="606"/>
      <c r="N13" s="61" t="str">
        <f t="shared" si="0"/>
        <v>III A</v>
      </c>
      <c r="O13" s="354" t="s">
        <v>133</v>
      </c>
      <c r="P13" s="607" t="s">
        <v>107</v>
      </c>
      <c r="Q13" s="607" t="s">
        <v>107</v>
      </c>
      <c r="R13" s="607" t="s">
        <v>107</v>
      </c>
      <c r="S13" s="401">
        <v>6</v>
      </c>
      <c r="T13" s="401">
        <v>1</v>
      </c>
    </row>
    <row r="14" spans="1:20" x14ac:dyDescent="0.25">
      <c r="C14" s="14"/>
    </row>
    <row r="15" spans="1:20" ht="13.8" thickBot="1" x14ac:dyDescent="0.3">
      <c r="A15" s="316"/>
      <c r="B15" s="316"/>
      <c r="C15" s="335">
        <v>2</v>
      </c>
      <c r="D15" s="335" t="s">
        <v>1445</v>
      </c>
      <c r="E15" s="318"/>
      <c r="F15" s="334"/>
      <c r="G15" s="334"/>
      <c r="H15" s="328"/>
      <c r="I15" s="592"/>
      <c r="J15" s="593"/>
      <c r="K15" s="593"/>
      <c r="L15" s="368"/>
      <c r="M15" s="323"/>
      <c r="O15" s="316"/>
      <c r="P15" s="594"/>
      <c r="Q15" s="594"/>
      <c r="R15" s="594"/>
    </row>
    <row r="16" spans="1:20" s="399" customFormat="1" ht="12.75" customHeight="1" thickBot="1" x14ac:dyDescent="0.3">
      <c r="A16" s="118" t="s">
        <v>141</v>
      </c>
      <c r="B16" s="340" t="s">
        <v>3</v>
      </c>
      <c r="C16" s="595" t="s">
        <v>4</v>
      </c>
      <c r="D16" s="596" t="s">
        <v>5</v>
      </c>
      <c r="E16" s="597" t="s">
        <v>6</v>
      </c>
      <c r="F16" s="344" t="s">
        <v>7</v>
      </c>
      <c r="G16" s="345" t="s">
        <v>8</v>
      </c>
      <c r="H16" s="346" t="s">
        <v>9</v>
      </c>
      <c r="I16" s="598" t="s">
        <v>10</v>
      </c>
      <c r="J16" s="599" t="s">
        <v>142</v>
      </c>
      <c r="K16" s="599" t="s">
        <v>143</v>
      </c>
      <c r="L16" s="599" t="s">
        <v>144</v>
      </c>
      <c r="M16" s="599" t="s">
        <v>143</v>
      </c>
      <c r="N16" s="523" t="s">
        <v>12</v>
      </c>
      <c r="O16" s="600" t="s">
        <v>13</v>
      </c>
      <c r="P16" s="601"/>
      <c r="Q16" s="601"/>
      <c r="R16" s="601"/>
    </row>
    <row r="17" spans="1:20" s="401" customFormat="1" ht="15.75" customHeight="1" x14ac:dyDescent="0.25">
      <c r="A17" s="602">
        <v>1</v>
      </c>
      <c r="B17" s="603"/>
      <c r="C17" s="304"/>
      <c r="D17" s="305"/>
      <c r="E17" s="352"/>
      <c r="F17" s="353"/>
      <c r="G17" s="353"/>
      <c r="H17" s="354"/>
      <c r="I17" s="604"/>
      <c r="J17" s="605"/>
      <c r="K17" s="606"/>
      <c r="L17" s="605"/>
      <c r="M17" s="606"/>
      <c r="N17" s="61"/>
      <c r="O17" s="354"/>
      <c r="P17" s="607"/>
      <c r="Q17" s="607"/>
      <c r="R17" s="607"/>
    </row>
    <row r="18" spans="1:20" s="401" customFormat="1" ht="15.75" customHeight="1" x14ac:dyDescent="0.25">
      <c r="A18" s="602">
        <v>2</v>
      </c>
      <c r="B18" s="603"/>
      <c r="C18" s="304" t="s">
        <v>401</v>
      </c>
      <c r="D18" s="305" t="s">
        <v>402</v>
      </c>
      <c r="E18" s="352" t="s">
        <v>403</v>
      </c>
      <c r="F18" s="353" t="s">
        <v>264</v>
      </c>
      <c r="G18" s="353" t="s">
        <v>265</v>
      </c>
      <c r="H18" s="354"/>
      <c r="I18" s="604"/>
      <c r="J18" s="605">
        <v>28.01</v>
      </c>
      <c r="K18" s="606">
        <v>1.2</v>
      </c>
      <c r="L18" s="605"/>
      <c r="M18" s="606"/>
      <c r="N18" s="61" t="str">
        <f>IF(ISBLANK(J18),"",IF(J18&lt;=25.45,"KSM",IF(J18&lt;=26.85,"I A",IF(J18&lt;=28.74,"II A",IF(J18&lt;=31.24,"III A",IF(J18&lt;=33.24,"I JA",IF(J18&lt;=34.94,"II JA",IF(J18&lt;=36.24,"III JA"))))))))</f>
        <v>II A</v>
      </c>
      <c r="O18" s="354" t="s">
        <v>404</v>
      </c>
      <c r="P18" s="607" t="s">
        <v>1454</v>
      </c>
      <c r="Q18" s="607" t="s">
        <v>107</v>
      </c>
      <c r="R18" s="607" t="s">
        <v>107</v>
      </c>
      <c r="S18" s="401">
        <v>2</v>
      </c>
      <c r="T18" s="401">
        <v>2</v>
      </c>
    </row>
    <row r="19" spans="1:20" s="401" customFormat="1" ht="15.75" customHeight="1" x14ac:dyDescent="0.25">
      <c r="A19" s="602">
        <v>3</v>
      </c>
      <c r="B19" s="603"/>
      <c r="C19" s="304" t="s">
        <v>115</v>
      </c>
      <c r="D19" s="305" t="s">
        <v>1152</v>
      </c>
      <c r="E19" s="352" t="s">
        <v>1153</v>
      </c>
      <c r="F19" s="353" t="s">
        <v>166</v>
      </c>
      <c r="G19" s="353" t="s">
        <v>167</v>
      </c>
      <c r="H19" s="354"/>
      <c r="I19" s="604"/>
      <c r="J19" s="605">
        <v>29.34</v>
      </c>
      <c r="K19" s="606">
        <v>1.2</v>
      </c>
      <c r="L19" s="605"/>
      <c r="M19" s="606"/>
      <c r="N19" s="61" t="str">
        <f>IF(ISBLANK(J19),"",IF(J19&lt;=25.45,"KSM",IF(J19&lt;=26.85,"I A",IF(J19&lt;=28.74,"II A",IF(J19&lt;=31.24,"III A",IF(J19&lt;=33.24,"I JA",IF(J19&lt;=34.94,"II JA",IF(J19&lt;=36.24,"III JA"))))))))</f>
        <v>III A</v>
      </c>
      <c r="O19" s="354" t="s">
        <v>170</v>
      </c>
      <c r="P19" s="607" t="s">
        <v>107</v>
      </c>
      <c r="Q19" s="607" t="s">
        <v>1455</v>
      </c>
      <c r="R19" s="607" t="s">
        <v>1456</v>
      </c>
      <c r="S19" s="401">
        <v>3</v>
      </c>
      <c r="T19" s="401">
        <v>2</v>
      </c>
    </row>
    <row r="20" spans="1:20" s="401" customFormat="1" ht="15.75" customHeight="1" x14ac:dyDescent="0.25">
      <c r="A20" s="602">
        <v>4</v>
      </c>
      <c r="B20" s="603"/>
      <c r="C20" s="304" t="s">
        <v>808</v>
      </c>
      <c r="D20" s="305" t="s">
        <v>809</v>
      </c>
      <c r="E20" s="352" t="s">
        <v>342</v>
      </c>
      <c r="F20" s="353" t="s">
        <v>640</v>
      </c>
      <c r="G20" s="353" t="s">
        <v>468</v>
      </c>
      <c r="H20" s="354"/>
      <c r="I20" s="604"/>
      <c r="J20" s="605">
        <v>27.12</v>
      </c>
      <c r="K20" s="606">
        <v>1.2</v>
      </c>
      <c r="L20" s="605"/>
      <c r="M20" s="606"/>
      <c r="N20" s="61" t="str">
        <f>IF(ISBLANK(J20),"",IF(J20&lt;=25.45,"KSM",IF(J20&lt;=26.85,"I A",IF(J20&lt;=28.74,"II A",IF(J20&lt;=31.24,"III A",IF(J20&lt;=33.24,"I JA",IF(J20&lt;=34.94,"II JA",IF(J20&lt;=36.24,"III JA"))))))))</f>
        <v>II A</v>
      </c>
      <c r="O20" s="354" t="s">
        <v>469</v>
      </c>
      <c r="P20" s="607" t="s">
        <v>1457</v>
      </c>
      <c r="Q20" s="607" t="s">
        <v>1458</v>
      </c>
      <c r="R20" s="607" t="s">
        <v>1459</v>
      </c>
      <c r="S20" s="401">
        <v>4</v>
      </c>
      <c r="T20" s="401">
        <v>2</v>
      </c>
    </row>
    <row r="21" spans="1:20" s="401" customFormat="1" ht="15.75" customHeight="1" x14ac:dyDescent="0.25">
      <c r="A21" s="602">
        <v>5</v>
      </c>
      <c r="B21" s="603"/>
      <c r="C21" s="304" t="s">
        <v>262</v>
      </c>
      <c r="D21" s="305" t="s">
        <v>263</v>
      </c>
      <c r="E21" s="352" t="s">
        <v>50</v>
      </c>
      <c r="F21" s="353" t="s">
        <v>264</v>
      </c>
      <c r="G21" s="353" t="s">
        <v>265</v>
      </c>
      <c r="H21" s="354"/>
      <c r="I21" s="604"/>
      <c r="J21" s="605">
        <v>30.05</v>
      </c>
      <c r="K21" s="606">
        <v>1.2</v>
      </c>
      <c r="L21" s="605"/>
      <c r="M21" s="606"/>
      <c r="N21" s="61" t="str">
        <f>IF(ISBLANK(J21),"",IF(J21&lt;=25.45,"KSM",IF(J21&lt;=26.85,"I A",IF(J21&lt;=28.74,"II A",IF(J21&lt;=31.24,"III A",IF(J21&lt;=33.24,"I JA",IF(J21&lt;=34.94,"II JA",IF(J21&lt;=36.24,"III JA"))))))))</f>
        <v>III A</v>
      </c>
      <c r="O21" s="354" t="s">
        <v>266</v>
      </c>
      <c r="P21" s="607" t="s">
        <v>1460</v>
      </c>
      <c r="Q21" s="607" t="s">
        <v>107</v>
      </c>
      <c r="R21" s="607" t="s">
        <v>107</v>
      </c>
      <c r="S21" s="401">
        <v>5</v>
      </c>
      <c r="T21" s="401">
        <v>2</v>
      </c>
    </row>
    <row r="22" spans="1:20" s="401" customFormat="1" ht="15.75" customHeight="1" x14ac:dyDescent="0.25">
      <c r="A22" s="602">
        <v>6</v>
      </c>
      <c r="B22" s="603"/>
      <c r="C22" s="304" t="s">
        <v>1256</v>
      </c>
      <c r="D22" s="305" t="s">
        <v>1461</v>
      </c>
      <c r="E22" s="352" t="s">
        <v>288</v>
      </c>
      <c r="F22" s="353" t="s">
        <v>1402</v>
      </c>
      <c r="G22" s="353" t="s">
        <v>1403</v>
      </c>
      <c r="H22" s="354"/>
      <c r="I22" s="604" t="s">
        <v>19</v>
      </c>
      <c r="J22" s="605">
        <v>29.12</v>
      </c>
      <c r="K22" s="606">
        <v>1.2</v>
      </c>
      <c r="L22" s="605"/>
      <c r="M22" s="606"/>
      <c r="N22" s="61" t="str">
        <f>IF(ISBLANK(J22),"",IF(J22&lt;=25.45,"KSM",IF(J22&lt;=26.85,"I A",IF(J22&lt;=28.74,"II A",IF(J22&lt;=31.24,"III A",IF(J22&lt;=33.24,"I JA",IF(J22&lt;=34.94,"II JA",IF(J22&lt;=36.24,"III JA"))))))))</f>
        <v>III A</v>
      </c>
      <c r="O22" s="354" t="s">
        <v>1404</v>
      </c>
      <c r="P22" s="607" t="s">
        <v>107</v>
      </c>
      <c r="Q22" s="607" t="s">
        <v>107</v>
      </c>
      <c r="R22" s="607" t="s">
        <v>107</v>
      </c>
      <c r="S22" s="401">
        <v>6</v>
      </c>
      <c r="T22" s="401">
        <v>2</v>
      </c>
    </row>
    <row r="23" spans="1:20" s="401" customFormat="1" ht="10.5" customHeight="1" x14ac:dyDescent="0.25">
      <c r="A23" s="608"/>
      <c r="B23" s="608"/>
      <c r="C23" s="609"/>
      <c r="D23" s="601"/>
      <c r="E23" s="610"/>
      <c r="F23" s="611"/>
      <c r="G23" s="611"/>
      <c r="H23" s="607"/>
      <c r="I23" s="612"/>
      <c r="J23" s="613"/>
      <c r="K23" s="614"/>
      <c r="L23" s="613"/>
      <c r="M23" s="614"/>
      <c r="N23" s="615"/>
      <c r="O23" s="607"/>
      <c r="P23" s="607"/>
      <c r="Q23" s="607"/>
      <c r="R23" s="607"/>
    </row>
    <row r="24" spans="1:20" ht="13.8" thickBot="1" x14ac:dyDescent="0.3">
      <c r="A24" s="316"/>
      <c r="B24" s="316"/>
      <c r="C24" s="335">
        <v>3</v>
      </c>
      <c r="D24" s="335" t="s">
        <v>1445</v>
      </c>
      <c r="E24" s="318"/>
      <c r="F24" s="334"/>
      <c r="G24" s="334"/>
      <c r="H24" s="328"/>
      <c r="I24" s="592"/>
      <c r="J24" s="593"/>
      <c r="K24" s="593"/>
      <c r="L24" s="368"/>
      <c r="M24" s="323"/>
      <c r="O24" s="316"/>
      <c r="P24" s="594"/>
      <c r="Q24" s="594"/>
      <c r="R24" s="594"/>
    </row>
    <row r="25" spans="1:20" s="399" customFormat="1" ht="12.75" customHeight="1" thickBot="1" x14ac:dyDescent="0.3">
      <c r="A25" s="118" t="s">
        <v>141</v>
      </c>
      <c r="B25" s="340" t="s">
        <v>3</v>
      </c>
      <c r="C25" s="595" t="s">
        <v>4</v>
      </c>
      <c r="D25" s="596" t="s">
        <v>5</v>
      </c>
      <c r="E25" s="597" t="s">
        <v>6</v>
      </c>
      <c r="F25" s="344" t="s">
        <v>7</v>
      </c>
      <c r="G25" s="345" t="s">
        <v>8</v>
      </c>
      <c r="H25" s="346" t="s">
        <v>9</v>
      </c>
      <c r="I25" s="598" t="s">
        <v>10</v>
      </c>
      <c r="J25" s="599" t="s">
        <v>142</v>
      </c>
      <c r="K25" s="599" t="s">
        <v>143</v>
      </c>
      <c r="L25" s="599" t="s">
        <v>144</v>
      </c>
      <c r="M25" s="599" t="s">
        <v>143</v>
      </c>
      <c r="N25" s="523" t="s">
        <v>12</v>
      </c>
      <c r="O25" s="600" t="s">
        <v>13</v>
      </c>
      <c r="P25" s="601"/>
      <c r="Q25" s="601"/>
      <c r="R25" s="601"/>
    </row>
    <row r="26" spans="1:20" s="401" customFormat="1" ht="15.75" customHeight="1" x14ac:dyDescent="0.25">
      <c r="A26" s="602">
        <v>1</v>
      </c>
      <c r="B26" s="603"/>
      <c r="C26" s="304" t="s">
        <v>219</v>
      </c>
      <c r="D26" s="305" t="s">
        <v>220</v>
      </c>
      <c r="E26" s="352" t="s">
        <v>221</v>
      </c>
      <c r="F26" s="353" t="s">
        <v>166</v>
      </c>
      <c r="G26" s="353" t="s">
        <v>167</v>
      </c>
      <c r="H26" s="354"/>
      <c r="I26" s="604"/>
      <c r="J26" s="605">
        <v>30.43</v>
      </c>
      <c r="K26" s="606">
        <v>-0.1</v>
      </c>
      <c r="L26" s="605"/>
      <c r="M26" s="606"/>
      <c r="N26" s="61" t="str">
        <f t="shared" ref="N26:N30" si="1">IF(ISBLANK(J26),"",IF(J26&lt;=25.45,"KSM",IF(J26&lt;=26.85,"I A",IF(J26&lt;=28.74,"II A",IF(J26&lt;=31.24,"III A",IF(J26&lt;=33.24,"I JA",IF(J26&lt;=34.94,"II JA",IF(J26&lt;=36.24,"III JA"))))))))</f>
        <v>III A</v>
      </c>
      <c r="O26" s="354" t="s">
        <v>222</v>
      </c>
      <c r="P26" s="607" t="s">
        <v>107</v>
      </c>
      <c r="Q26" s="607" t="s">
        <v>107</v>
      </c>
      <c r="R26" s="607" t="s">
        <v>107</v>
      </c>
      <c r="S26" s="401">
        <v>1</v>
      </c>
      <c r="T26" s="401">
        <v>5</v>
      </c>
    </row>
    <row r="27" spans="1:20" s="401" customFormat="1" ht="15.75" customHeight="1" x14ac:dyDescent="0.25">
      <c r="A27" s="602">
        <v>2</v>
      </c>
      <c r="B27" s="603"/>
      <c r="C27" s="304" t="s">
        <v>243</v>
      </c>
      <c r="D27" s="305" t="s">
        <v>244</v>
      </c>
      <c r="E27" s="352" t="s">
        <v>245</v>
      </c>
      <c r="F27" s="353" t="s">
        <v>31</v>
      </c>
      <c r="G27" s="353" t="s">
        <v>32</v>
      </c>
      <c r="H27" s="354" t="s">
        <v>33</v>
      </c>
      <c r="I27" s="604"/>
      <c r="J27" s="605">
        <v>28.94</v>
      </c>
      <c r="K27" s="606">
        <v>-0.1</v>
      </c>
      <c r="L27" s="605"/>
      <c r="M27" s="606"/>
      <c r="N27" s="61" t="str">
        <f t="shared" si="1"/>
        <v>III A</v>
      </c>
      <c r="O27" s="354" t="s">
        <v>246</v>
      </c>
      <c r="P27" s="607" t="s">
        <v>1462</v>
      </c>
      <c r="Q27" s="607" t="s">
        <v>1463</v>
      </c>
      <c r="R27" s="607" t="s">
        <v>1464</v>
      </c>
      <c r="S27" s="401">
        <v>2</v>
      </c>
      <c r="T27" s="401">
        <v>3</v>
      </c>
    </row>
    <row r="28" spans="1:20" s="401" customFormat="1" ht="15.75" customHeight="1" x14ac:dyDescent="0.25">
      <c r="A28" s="602">
        <v>3</v>
      </c>
      <c r="B28" s="603"/>
      <c r="C28" s="304" t="s">
        <v>767</v>
      </c>
      <c r="D28" s="305" t="s">
        <v>768</v>
      </c>
      <c r="E28" s="352" t="s">
        <v>769</v>
      </c>
      <c r="F28" s="353" t="s">
        <v>283</v>
      </c>
      <c r="G28" s="353" t="s">
        <v>265</v>
      </c>
      <c r="H28" s="354"/>
      <c r="I28" s="604"/>
      <c r="J28" s="605">
        <v>28.1</v>
      </c>
      <c r="K28" s="606">
        <v>-0.1</v>
      </c>
      <c r="L28" s="605"/>
      <c r="M28" s="606"/>
      <c r="N28" s="61" t="str">
        <f t="shared" si="1"/>
        <v>II A</v>
      </c>
      <c r="O28" s="354" t="s">
        <v>266</v>
      </c>
      <c r="P28" s="607" t="s">
        <v>107</v>
      </c>
      <c r="Q28" s="607" t="s">
        <v>1465</v>
      </c>
      <c r="R28" s="607" t="s">
        <v>1466</v>
      </c>
      <c r="S28" s="401">
        <v>3</v>
      </c>
      <c r="T28" s="401">
        <v>3</v>
      </c>
    </row>
    <row r="29" spans="1:20" s="401" customFormat="1" ht="15.75" customHeight="1" x14ac:dyDescent="0.25">
      <c r="A29" s="602">
        <v>4</v>
      </c>
      <c r="B29" s="603"/>
      <c r="C29" s="304" t="s">
        <v>511</v>
      </c>
      <c r="D29" s="305" t="s">
        <v>782</v>
      </c>
      <c r="E29" s="352" t="s">
        <v>783</v>
      </c>
      <c r="F29" s="353" t="s">
        <v>111</v>
      </c>
      <c r="G29" s="353" t="s">
        <v>112</v>
      </c>
      <c r="H29" s="354"/>
      <c r="I29" s="604"/>
      <c r="J29" s="605">
        <v>27.55</v>
      </c>
      <c r="K29" s="606">
        <v>-0.1</v>
      </c>
      <c r="L29" s="605"/>
      <c r="M29" s="606"/>
      <c r="N29" s="61" t="str">
        <f t="shared" si="1"/>
        <v>II A</v>
      </c>
      <c r="O29" s="354" t="s">
        <v>186</v>
      </c>
      <c r="P29" s="607" t="s">
        <v>1467</v>
      </c>
      <c r="Q29" s="607" t="s">
        <v>107</v>
      </c>
      <c r="R29" s="607" t="s">
        <v>107</v>
      </c>
      <c r="S29" s="401">
        <v>4</v>
      </c>
      <c r="T29" s="401">
        <v>3</v>
      </c>
    </row>
    <row r="30" spans="1:20" s="401" customFormat="1" ht="15.75" customHeight="1" x14ac:dyDescent="0.25">
      <c r="A30" s="602">
        <v>5</v>
      </c>
      <c r="B30" s="603"/>
      <c r="C30" s="304" t="s">
        <v>744</v>
      </c>
      <c r="D30" s="305" t="s">
        <v>741</v>
      </c>
      <c r="E30" s="352" t="s">
        <v>745</v>
      </c>
      <c r="F30" s="353" t="s">
        <v>264</v>
      </c>
      <c r="G30" s="353" t="s">
        <v>265</v>
      </c>
      <c r="H30" s="354"/>
      <c r="I30" s="604"/>
      <c r="J30" s="605">
        <v>28.96</v>
      </c>
      <c r="K30" s="606">
        <v>-0.1</v>
      </c>
      <c r="L30" s="605"/>
      <c r="M30" s="606"/>
      <c r="N30" s="61" t="str">
        <f t="shared" si="1"/>
        <v>III A</v>
      </c>
      <c r="O30" s="354" t="s">
        <v>743</v>
      </c>
      <c r="P30" s="607" t="s">
        <v>1468</v>
      </c>
      <c r="Q30" s="607" t="s">
        <v>107</v>
      </c>
      <c r="R30" s="607" t="s">
        <v>1469</v>
      </c>
      <c r="S30" s="401">
        <v>5</v>
      </c>
      <c r="T30" s="401">
        <v>3</v>
      </c>
    </row>
    <row r="31" spans="1:20" s="401" customFormat="1" ht="15.75" customHeight="1" x14ac:dyDescent="0.25">
      <c r="A31" s="602">
        <v>6</v>
      </c>
      <c r="B31" s="603"/>
      <c r="C31" s="304"/>
      <c r="D31" s="305"/>
      <c r="E31" s="352"/>
      <c r="F31" s="353"/>
      <c r="G31" s="353"/>
      <c r="H31" s="354"/>
      <c r="I31" s="604"/>
      <c r="J31" s="605"/>
      <c r="K31" s="606"/>
      <c r="L31" s="605"/>
      <c r="M31" s="606"/>
      <c r="N31" s="61"/>
      <c r="O31" s="354"/>
      <c r="P31" s="607"/>
      <c r="Q31" s="607" t="s">
        <v>1470</v>
      </c>
      <c r="R31" s="607" t="s">
        <v>107</v>
      </c>
      <c r="S31" s="401">
        <v>6</v>
      </c>
      <c r="T31" s="401">
        <v>3</v>
      </c>
    </row>
    <row r="32" spans="1:20" s="401" customFormat="1" ht="6.75" customHeight="1" x14ac:dyDescent="0.25">
      <c r="A32" s="608"/>
      <c r="B32" s="608"/>
      <c r="C32" s="609"/>
      <c r="D32" s="601"/>
      <c r="E32" s="610"/>
      <c r="F32" s="611"/>
      <c r="G32" s="611"/>
      <c r="H32" s="607"/>
      <c r="I32" s="612"/>
      <c r="J32" s="613"/>
      <c r="K32" s="614"/>
      <c r="L32" s="613"/>
      <c r="M32" s="614"/>
      <c r="N32" s="615"/>
      <c r="O32" s="607"/>
      <c r="P32" s="607"/>
      <c r="Q32" s="607"/>
      <c r="R32" s="607"/>
    </row>
    <row r="33" spans="1:20" ht="13.8" thickBot="1" x14ac:dyDescent="0.3">
      <c r="A33" s="316"/>
      <c r="B33" s="316"/>
      <c r="C33" s="335">
        <v>4</v>
      </c>
      <c r="D33" s="335" t="s">
        <v>1445</v>
      </c>
      <c r="E33" s="318"/>
      <c r="F33" s="334"/>
      <c r="G33" s="334"/>
      <c r="H33" s="328"/>
      <c r="I33" s="592"/>
      <c r="J33" s="593"/>
      <c r="K33" s="593"/>
      <c r="L33" s="368"/>
      <c r="M33" s="323"/>
      <c r="O33" s="316"/>
      <c r="P33" s="594"/>
      <c r="Q33" s="594"/>
      <c r="R33" s="594"/>
    </row>
    <row r="34" spans="1:20" s="399" customFormat="1" ht="12.75" customHeight="1" thickBot="1" x14ac:dyDescent="0.3">
      <c r="A34" s="118" t="s">
        <v>141</v>
      </c>
      <c r="B34" s="340" t="s">
        <v>3</v>
      </c>
      <c r="C34" s="595" t="s">
        <v>4</v>
      </c>
      <c r="D34" s="596" t="s">
        <v>5</v>
      </c>
      <c r="E34" s="597" t="s">
        <v>6</v>
      </c>
      <c r="F34" s="344" t="s">
        <v>7</v>
      </c>
      <c r="G34" s="345" t="s">
        <v>8</v>
      </c>
      <c r="H34" s="346" t="s">
        <v>9</v>
      </c>
      <c r="I34" s="598" t="s">
        <v>10</v>
      </c>
      <c r="J34" s="599" t="s">
        <v>142</v>
      </c>
      <c r="K34" s="599" t="s">
        <v>143</v>
      </c>
      <c r="L34" s="599" t="s">
        <v>144</v>
      </c>
      <c r="M34" s="599" t="s">
        <v>143</v>
      </c>
      <c r="N34" s="523" t="s">
        <v>12</v>
      </c>
      <c r="O34" s="600" t="s">
        <v>13</v>
      </c>
      <c r="P34" s="601"/>
      <c r="Q34" s="601"/>
      <c r="R34" s="601"/>
    </row>
    <row r="35" spans="1:20" s="401" customFormat="1" ht="15.75" customHeight="1" x14ac:dyDescent="0.25">
      <c r="A35" s="602">
        <v>1</v>
      </c>
      <c r="B35" s="603"/>
      <c r="C35" s="304" t="s">
        <v>412</v>
      </c>
      <c r="D35" s="305" t="s">
        <v>413</v>
      </c>
      <c r="E35" s="352" t="s">
        <v>414</v>
      </c>
      <c r="F35" s="353" t="s">
        <v>379</v>
      </c>
      <c r="G35" s="353" t="s">
        <v>380</v>
      </c>
      <c r="H35" s="354" t="s">
        <v>415</v>
      </c>
      <c r="I35" s="604"/>
      <c r="J35" s="605">
        <v>27.8</v>
      </c>
      <c r="K35" s="606">
        <v>1</v>
      </c>
      <c r="L35" s="605"/>
      <c r="M35" s="606"/>
      <c r="N35" s="61" t="str">
        <f t="shared" ref="N35:N40" si="2">IF(ISBLANK(J35),"",IF(J35&lt;=25.45,"KSM",IF(J35&lt;=26.85,"I A",IF(J35&lt;=28.74,"II A",IF(J35&lt;=31.24,"III A",IF(J35&lt;=33.24,"I JA",IF(J35&lt;=34.94,"II JA",IF(J35&lt;=36.24,"III JA"))))))))</f>
        <v>II A</v>
      </c>
      <c r="O35" s="354" t="s">
        <v>416</v>
      </c>
      <c r="P35" s="607" t="s">
        <v>107</v>
      </c>
      <c r="Q35" s="607" t="s">
        <v>107</v>
      </c>
      <c r="R35" s="607" t="s">
        <v>107</v>
      </c>
      <c r="S35" s="401">
        <v>1</v>
      </c>
      <c r="T35" s="401">
        <v>4</v>
      </c>
    </row>
    <row r="36" spans="1:20" s="401" customFormat="1" ht="15.75" customHeight="1" x14ac:dyDescent="0.25">
      <c r="A36" s="602">
        <v>2</v>
      </c>
      <c r="B36" s="603"/>
      <c r="C36" s="304" t="s">
        <v>384</v>
      </c>
      <c r="D36" s="305" t="s">
        <v>385</v>
      </c>
      <c r="E36" s="352" t="s">
        <v>386</v>
      </c>
      <c r="F36" s="353" t="s">
        <v>264</v>
      </c>
      <c r="G36" s="353" t="s">
        <v>265</v>
      </c>
      <c r="H36" s="354" t="s">
        <v>387</v>
      </c>
      <c r="I36" s="604"/>
      <c r="J36" s="605">
        <v>28.26</v>
      </c>
      <c r="K36" s="606">
        <v>1</v>
      </c>
      <c r="L36" s="605"/>
      <c r="M36" s="606"/>
      <c r="N36" s="61" t="str">
        <f t="shared" si="2"/>
        <v>II A</v>
      </c>
      <c r="O36" s="354" t="s">
        <v>388</v>
      </c>
      <c r="P36" s="607" t="s">
        <v>1471</v>
      </c>
      <c r="Q36" s="607" t="s">
        <v>1472</v>
      </c>
      <c r="R36" s="607" t="s">
        <v>1473</v>
      </c>
      <c r="S36" s="401">
        <v>2</v>
      </c>
      <c r="T36" s="401">
        <v>4</v>
      </c>
    </row>
    <row r="37" spans="1:20" s="401" customFormat="1" ht="15.75" customHeight="1" x14ac:dyDescent="0.25">
      <c r="A37" s="602">
        <v>3</v>
      </c>
      <c r="B37" s="603"/>
      <c r="C37" s="304" t="s">
        <v>1474</v>
      </c>
      <c r="D37" s="305" t="s">
        <v>1475</v>
      </c>
      <c r="E37" s="352" t="s">
        <v>1476</v>
      </c>
      <c r="F37" s="353" t="s">
        <v>264</v>
      </c>
      <c r="G37" s="353" t="s">
        <v>265</v>
      </c>
      <c r="H37" s="354"/>
      <c r="I37" s="604"/>
      <c r="J37" s="605">
        <v>27.6</v>
      </c>
      <c r="K37" s="606">
        <v>1</v>
      </c>
      <c r="L37" s="605"/>
      <c r="M37" s="606"/>
      <c r="N37" s="61" t="str">
        <f t="shared" si="2"/>
        <v>II A</v>
      </c>
      <c r="O37" s="354" t="s">
        <v>266</v>
      </c>
      <c r="P37" s="607" t="s">
        <v>107</v>
      </c>
      <c r="Q37" s="607" t="s">
        <v>1477</v>
      </c>
      <c r="R37" s="607" t="s">
        <v>1478</v>
      </c>
      <c r="S37" s="401">
        <v>3</v>
      </c>
      <c r="T37" s="401">
        <v>4</v>
      </c>
    </row>
    <row r="38" spans="1:20" s="401" customFormat="1" ht="15.75" customHeight="1" x14ac:dyDescent="0.25">
      <c r="A38" s="602">
        <v>4</v>
      </c>
      <c r="B38" s="603"/>
      <c r="C38" s="304" t="s">
        <v>1479</v>
      </c>
      <c r="D38" s="305" t="s">
        <v>1480</v>
      </c>
      <c r="E38" s="352" t="s">
        <v>1481</v>
      </c>
      <c r="F38" s="353" t="s">
        <v>137</v>
      </c>
      <c r="G38" s="353" t="s">
        <v>25</v>
      </c>
      <c r="H38" s="354" t="s">
        <v>26</v>
      </c>
      <c r="I38" s="604" t="s">
        <v>19</v>
      </c>
      <c r="J38" s="605">
        <v>27.9</v>
      </c>
      <c r="K38" s="606">
        <v>1</v>
      </c>
      <c r="L38" s="605"/>
      <c r="M38" s="606"/>
      <c r="N38" s="61" t="str">
        <f t="shared" si="2"/>
        <v>II A</v>
      </c>
      <c r="O38" s="354" t="s">
        <v>313</v>
      </c>
      <c r="P38" s="607" t="s">
        <v>1482</v>
      </c>
      <c r="Q38" s="607" t="s">
        <v>1483</v>
      </c>
      <c r="R38" s="607" t="s">
        <v>1484</v>
      </c>
      <c r="S38" s="401">
        <v>4</v>
      </c>
      <c r="T38" s="401">
        <v>4</v>
      </c>
    </row>
    <row r="39" spans="1:20" s="401" customFormat="1" ht="15.75" customHeight="1" x14ac:dyDescent="0.25">
      <c r="A39" s="602">
        <v>5</v>
      </c>
      <c r="B39" s="603"/>
      <c r="C39" s="304" t="s">
        <v>351</v>
      </c>
      <c r="D39" s="305" t="s">
        <v>352</v>
      </c>
      <c r="E39" s="352" t="s">
        <v>353</v>
      </c>
      <c r="F39" s="353" t="s">
        <v>148</v>
      </c>
      <c r="G39" s="353" t="s">
        <v>149</v>
      </c>
      <c r="H39" s="354" t="s">
        <v>228</v>
      </c>
      <c r="I39" s="604"/>
      <c r="J39" s="605">
        <v>29.58</v>
      </c>
      <c r="K39" s="606">
        <v>1</v>
      </c>
      <c r="L39" s="605"/>
      <c r="M39" s="606"/>
      <c r="N39" s="61" t="str">
        <f t="shared" si="2"/>
        <v>III A</v>
      </c>
      <c r="O39" s="354" t="s">
        <v>229</v>
      </c>
      <c r="P39" s="607" t="s">
        <v>1485</v>
      </c>
      <c r="Q39" s="607" t="s">
        <v>107</v>
      </c>
      <c r="R39" s="607" t="s">
        <v>107</v>
      </c>
      <c r="S39" s="401">
        <v>5</v>
      </c>
      <c r="T39" s="401">
        <v>4</v>
      </c>
    </row>
    <row r="40" spans="1:20" s="401" customFormat="1" ht="15.75" customHeight="1" x14ac:dyDescent="0.25">
      <c r="A40" s="602">
        <v>6</v>
      </c>
      <c r="B40" s="603"/>
      <c r="C40" s="304" t="s">
        <v>1486</v>
      </c>
      <c r="D40" s="305" t="s">
        <v>1487</v>
      </c>
      <c r="E40" s="352" t="s">
        <v>1488</v>
      </c>
      <c r="F40" s="353" t="s">
        <v>66</v>
      </c>
      <c r="G40" s="353" t="s">
        <v>67</v>
      </c>
      <c r="H40" s="354" t="s">
        <v>68</v>
      </c>
      <c r="I40" s="604" t="s">
        <v>19</v>
      </c>
      <c r="J40" s="605">
        <v>31.57</v>
      </c>
      <c r="K40" s="606">
        <v>1</v>
      </c>
      <c r="L40" s="605"/>
      <c r="M40" s="606"/>
      <c r="N40" s="61" t="str">
        <f t="shared" si="2"/>
        <v>I JA</v>
      </c>
      <c r="O40" s="354" t="s">
        <v>359</v>
      </c>
      <c r="P40" s="607" t="s">
        <v>1489</v>
      </c>
      <c r="Q40" s="607" t="s">
        <v>1490</v>
      </c>
      <c r="R40" s="607" t="s">
        <v>1491</v>
      </c>
      <c r="S40" s="401">
        <v>6</v>
      </c>
      <c r="T40" s="401">
        <v>4</v>
      </c>
    </row>
    <row r="41" spans="1:20" s="401" customFormat="1" ht="15.75" customHeight="1" x14ac:dyDescent="0.25">
      <c r="A41" s="608"/>
      <c r="B41" s="608"/>
      <c r="C41" s="609"/>
      <c r="D41" s="601"/>
      <c r="E41" s="610"/>
      <c r="F41" s="611"/>
      <c r="G41" s="611"/>
      <c r="H41" s="607"/>
      <c r="I41" s="612"/>
      <c r="J41" s="613"/>
      <c r="K41" s="614"/>
      <c r="L41" s="613"/>
      <c r="M41" s="614"/>
      <c r="N41" s="615"/>
      <c r="O41" s="607"/>
      <c r="P41" s="607"/>
      <c r="Q41" s="607"/>
      <c r="R41" s="607"/>
    </row>
    <row r="42" spans="1:20" s="401" customFormat="1" ht="15.75" customHeight="1" x14ac:dyDescent="0.25">
      <c r="A42" s="608"/>
      <c r="B42" s="608"/>
      <c r="C42" s="308" t="s">
        <v>1444</v>
      </c>
      <c r="D42" s="601"/>
      <c r="E42" s="610"/>
      <c r="F42" s="611"/>
      <c r="G42" s="611"/>
      <c r="H42" s="607"/>
      <c r="I42" s="612"/>
      <c r="J42" s="613"/>
      <c r="K42" s="614"/>
      <c r="L42" s="613"/>
      <c r="M42" s="614"/>
      <c r="N42" s="615"/>
      <c r="O42" s="607"/>
      <c r="P42" s="607"/>
      <c r="Q42" s="607"/>
      <c r="R42" s="607"/>
    </row>
    <row r="43" spans="1:20" s="401" customFormat="1" ht="15.75" customHeight="1" x14ac:dyDescent="0.25">
      <c r="A43" s="608"/>
      <c r="B43" s="608"/>
      <c r="C43" s="308"/>
      <c r="D43" s="601"/>
      <c r="E43" s="610"/>
      <c r="F43" s="611"/>
      <c r="G43" s="611"/>
      <c r="H43" s="607"/>
      <c r="I43" s="612"/>
      <c r="J43" s="613"/>
      <c r="K43" s="614"/>
      <c r="L43" s="613"/>
      <c r="M43" s="614"/>
      <c r="N43" s="615"/>
      <c r="O43" s="607"/>
      <c r="P43" s="607"/>
      <c r="Q43" s="607"/>
      <c r="R43" s="607"/>
    </row>
    <row r="44" spans="1:20" ht="13.8" thickBot="1" x14ac:dyDescent="0.3">
      <c r="A44" s="316"/>
      <c r="B44" s="316"/>
      <c r="C44" s="335">
        <v>5</v>
      </c>
      <c r="D44" s="335" t="s">
        <v>1445</v>
      </c>
      <c r="E44" s="318"/>
      <c r="F44" s="334"/>
      <c r="G44" s="334"/>
      <c r="H44" s="328"/>
      <c r="I44" s="592"/>
      <c r="J44" s="593"/>
      <c r="K44" s="593"/>
      <c r="L44" s="368"/>
      <c r="M44" s="323"/>
      <c r="O44" s="316"/>
      <c r="P44" s="594"/>
      <c r="Q44" s="594"/>
      <c r="R44" s="594"/>
    </row>
    <row r="45" spans="1:20" s="399" customFormat="1" ht="12.75" customHeight="1" thickBot="1" x14ac:dyDescent="0.3">
      <c r="A45" s="118" t="s">
        <v>141</v>
      </c>
      <c r="B45" s="340" t="s">
        <v>3</v>
      </c>
      <c r="C45" s="595" t="s">
        <v>4</v>
      </c>
      <c r="D45" s="596" t="s">
        <v>5</v>
      </c>
      <c r="E45" s="597" t="s">
        <v>6</v>
      </c>
      <c r="F45" s="344" t="s">
        <v>7</v>
      </c>
      <c r="G45" s="345" t="s">
        <v>8</v>
      </c>
      <c r="H45" s="346" t="s">
        <v>9</v>
      </c>
      <c r="I45" s="598" t="s">
        <v>10</v>
      </c>
      <c r="J45" s="599" t="s">
        <v>142</v>
      </c>
      <c r="K45" s="599" t="s">
        <v>143</v>
      </c>
      <c r="L45" s="599" t="s">
        <v>144</v>
      </c>
      <c r="M45" s="599" t="s">
        <v>143</v>
      </c>
      <c r="N45" s="523" t="s">
        <v>12</v>
      </c>
      <c r="O45" s="600" t="s">
        <v>13</v>
      </c>
      <c r="P45" s="601"/>
      <c r="Q45" s="601"/>
      <c r="R45" s="601"/>
    </row>
    <row r="46" spans="1:20" s="401" customFormat="1" ht="15.75" customHeight="1" x14ac:dyDescent="0.25">
      <c r="A46" s="602">
        <v>1</v>
      </c>
      <c r="B46" s="603"/>
      <c r="C46" s="304" t="s">
        <v>211</v>
      </c>
      <c r="D46" s="305" t="s">
        <v>526</v>
      </c>
      <c r="E46" s="352" t="s">
        <v>527</v>
      </c>
      <c r="F46" s="353" t="s">
        <v>283</v>
      </c>
      <c r="G46" s="353" t="s">
        <v>265</v>
      </c>
      <c r="H46" s="354"/>
      <c r="I46" s="604"/>
      <c r="J46" s="605">
        <v>27.26</v>
      </c>
      <c r="K46" s="606">
        <v>0.4</v>
      </c>
      <c r="L46" s="605"/>
      <c r="M46" s="606"/>
      <c r="N46" s="61" t="str">
        <f t="shared" ref="N46:N51" si="3">IF(ISBLANK(J46),"",IF(J46&lt;=25.45,"KSM",IF(J46&lt;=26.85,"I A",IF(J46&lt;=28.74,"II A",IF(J46&lt;=31.24,"III A",IF(J46&lt;=33.24,"I JA",IF(J46&lt;=34.94,"II JA",IF(J46&lt;=36.24,"III JA"))))))))</f>
        <v>II A</v>
      </c>
      <c r="O46" s="354" t="s">
        <v>266</v>
      </c>
      <c r="P46" s="607" t="s">
        <v>107</v>
      </c>
      <c r="Q46" s="607" t="s">
        <v>107</v>
      </c>
      <c r="R46" s="607" t="s">
        <v>107</v>
      </c>
      <c r="S46" s="401">
        <v>1</v>
      </c>
      <c r="T46" s="401">
        <v>3</v>
      </c>
    </row>
    <row r="47" spans="1:20" s="401" customFormat="1" ht="15.75" customHeight="1" x14ac:dyDescent="0.25">
      <c r="A47" s="602">
        <v>2</v>
      </c>
      <c r="B47" s="603"/>
      <c r="C47" s="304" t="s">
        <v>275</v>
      </c>
      <c r="D47" s="305" t="s">
        <v>276</v>
      </c>
      <c r="E47" s="352" t="s">
        <v>277</v>
      </c>
      <c r="F47" s="353" t="s">
        <v>148</v>
      </c>
      <c r="G47" s="353" t="s">
        <v>149</v>
      </c>
      <c r="H47" s="354" t="s">
        <v>228</v>
      </c>
      <c r="I47" s="604"/>
      <c r="J47" s="605">
        <v>28.99</v>
      </c>
      <c r="K47" s="606">
        <v>0.4</v>
      </c>
      <c r="L47" s="605"/>
      <c r="M47" s="606"/>
      <c r="N47" s="61" t="str">
        <f t="shared" si="3"/>
        <v>III A</v>
      </c>
      <c r="O47" s="354" t="s">
        <v>229</v>
      </c>
      <c r="P47" s="607" t="s">
        <v>1492</v>
      </c>
      <c r="Q47" s="607" t="s">
        <v>1493</v>
      </c>
      <c r="R47" s="607" t="s">
        <v>107</v>
      </c>
      <c r="S47" s="401">
        <v>2</v>
      </c>
      <c r="T47" s="401">
        <v>5</v>
      </c>
    </row>
    <row r="48" spans="1:20" s="401" customFormat="1" ht="15.75" customHeight="1" x14ac:dyDescent="0.25">
      <c r="A48" s="602">
        <v>3</v>
      </c>
      <c r="B48" s="603"/>
      <c r="C48" s="304" t="s">
        <v>1164</v>
      </c>
      <c r="D48" s="305" t="s">
        <v>1165</v>
      </c>
      <c r="E48" s="352" t="s">
        <v>136</v>
      </c>
      <c r="F48" s="353" t="s">
        <v>467</v>
      </c>
      <c r="G48" s="353" t="s">
        <v>468</v>
      </c>
      <c r="H48" s="354"/>
      <c r="I48" s="604" t="s">
        <v>19</v>
      </c>
      <c r="J48" s="605">
        <v>26.56</v>
      </c>
      <c r="K48" s="606">
        <v>0.4</v>
      </c>
      <c r="L48" s="605"/>
      <c r="M48" s="606"/>
      <c r="N48" s="61" t="str">
        <f t="shared" si="3"/>
        <v>I A</v>
      </c>
      <c r="O48" s="354" t="s">
        <v>469</v>
      </c>
      <c r="P48" s="607" t="s">
        <v>1494</v>
      </c>
      <c r="Q48" s="607" t="s">
        <v>1495</v>
      </c>
      <c r="R48" s="607" t="s">
        <v>107</v>
      </c>
      <c r="S48" s="401">
        <v>3</v>
      </c>
      <c r="T48" s="401">
        <v>5</v>
      </c>
    </row>
    <row r="49" spans="1:20" s="401" customFormat="1" ht="15.75" customHeight="1" x14ac:dyDescent="0.25">
      <c r="A49" s="602">
        <v>4</v>
      </c>
      <c r="B49" s="603"/>
      <c r="C49" s="304" t="s">
        <v>447</v>
      </c>
      <c r="D49" s="305" t="s">
        <v>448</v>
      </c>
      <c r="E49" s="352" t="s">
        <v>449</v>
      </c>
      <c r="F49" s="353" t="s">
        <v>283</v>
      </c>
      <c r="G49" s="353" t="s">
        <v>265</v>
      </c>
      <c r="H49" s="354"/>
      <c r="I49" s="604"/>
      <c r="J49" s="605">
        <v>27.53</v>
      </c>
      <c r="K49" s="606">
        <v>0.4</v>
      </c>
      <c r="L49" s="605"/>
      <c r="M49" s="606"/>
      <c r="N49" s="61" t="str">
        <f t="shared" si="3"/>
        <v>II A</v>
      </c>
      <c r="O49" s="354" t="s">
        <v>450</v>
      </c>
      <c r="P49" s="607" t="s">
        <v>1496</v>
      </c>
      <c r="Q49" s="607" t="s">
        <v>1497</v>
      </c>
      <c r="R49" s="607" t="s">
        <v>107</v>
      </c>
      <c r="S49" s="401">
        <v>4</v>
      </c>
      <c r="T49" s="401">
        <v>5</v>
      </c>
    </row>
    <row r="50" spans="1:20" s="401" customFormat="1" ht="15.75" customHeight="1" x14ac:dyDescent="0.25">
      <c r="A50" s="602">
        <v>5</v>
      </c>
      <c r="B50" s="603"/>
      <c r="C50" s="304" t="s">
        <v>492</v>
      </c>
      <c r="D50" s="305" t="s">
        <v>493</v>
      </c>
      <c r="E50" s="352" t="s">
        <v>494</v>
      </c>
      <c r="F50" s="353" t="s">
        <v>148</v>
      </c>
      <c r="G50" s="353" t="s">
        <v>149</v>
      </c>
      <c r="H50" s="354" t="s">
        <v>228</v>
      </c>
      <c r="I50" s="604"/>
      <c r="J50" s="605">
        <v>28.73</v>
      </c>
      <c r="K50" s="606">
        <v>0.4</v>
      </c>
      <c r="L50" s="605"/>
      <c r="M50" s="606"/>
      <c r="N50" s="61" t="str">
        <f t="shared" si="3"/>
        <v>II A</v>
      </c>
      <c r="O50" s="354" t="s">
        <v>495</v>
      </c>
      <c r="P50" s="607" t="s">
        <v>1498</v>
      </c>
      <c r="Q50" s="607" t="s">
        <v>107</v>
      </c>
      <c r="R50" s="607" t="s">
        <v>107</v>
      </c>
      <c r="S50" s="401">
        <v>5</v>
      </c>
      <c r="T50" s="401">
        <v>5</v>
      </c>
    </row>
    <row r="51" spans="1:20" s="401" customFormat="1" ht="15.75" customHeight="1" x14ac:dyDescent="0.25">
      <c r="A51" s="602">
        <v>6</v>
      </c>
      <c r="B51" s="603"/>
      <c r="C51" s="304" t="s">
        <v>304</v>
      </c>
      <c r="D51" s="305" t="s">
        <v>305</v>
      </c>
      <c r="E51" s="352" t="s">
        <v>306</v>
      </c>
      <c r="F51" s="353" t="s">
        <v>31</v>
      </c>
      <c r="G51" s="353" t="s">
        <v>32</v>
      </c>
      <c r="H51" s="354" t="s">
        <v>33</v>
      </c>
      <c r="I51" s="604"/>
      <c r="J51" s="605">
        <v>31.35</v>
      </c>
      <c r="K51" s="606">
        <v>0.4</v>
      </c>
      <c r="L51" s="605"/>
      <c r="M51" s="606"/>
      <c r="N51" s="61" t="str">
        <f t="shared" si="3"/>
        <v>I JA</v>
      </c>
      <c r="O51" s="354" t="s">
        <v>307</v>
      </c>
      <c r="P51" s="607" t="s">
        <v>1499</v>
      </c>
      <c r="Q51" s="607" t="s">
        <v>107</v>
      </c>
      <c r="R51" s="607" t="s">
        <v>107</v>
      </c>
      <c r="S51" s="401">
        <v>6</v>
      </c>
      <c r="T51" s="401">
        <v>5</v>
      </c>
    </row>
    <row r="52" spans="1:20" s="401" customFormat="1" ht="15.75" customHeight="1" x14ac:dyDescent="0.25">
      <c r="A52" s="608"/>
      <c r="B52" s="608"/>
      <c r="C52" s="609"/>
      <c r="D52" s="601"/>
      <c r="E52" s="610"/>
      <c r="F52" s="611"/>
      <c r="G52" s="611"/>
      <c r="H52" s="607"/>
      <c r="I52" s="612"/>
      <c r="J52" s="613"/>
      <c r="K52" s="614"/>
      <c r="L52" s="613"/>
      <c r="M52" s="614"/>
      <c r="N52" s="615"/>
      <c r="O52" s="607"/>
      <c r="P52" s="607"/>
      <c r="Q52" s="607"/>
      <c r="R52" s="607"/>
    </row>
    <row r="53" spans="1:20" ht="13.8" thickBot="1" x14ac:dyDescent="0.3">
      <c r="A53" s="316"/>
      <c r="B53" s="316"/>
      <c r="C53" s="335">
        <v>6</v>
      </c>
      <c r="D53" s="335" t="s">
        <v>1445</v>
      </c>
      <c r="E53" s="318"/>
      <c r="F53" s="334"/>
      <c r="G53" s="334"/>
      <c r="H53" s="328"/>
      <c r="I53" s="592"/>
      <c r="J53" s="593"/>
      <c r="K53" s="593"/>
      <c r="L53" s="368"/>
      <c r="M53" s="323"/>
      <c r="O53" s="316"/>
      <c r="P53" s="594"/>
      <c r="Q53" s="594"/>
      <c r="R53" s="594"/>
    </row>
    <row r="54" spans="1:20" s="399" customFormat="1" ht="12.75" customHeight="1" thickBot="1" x14ac:dyDescent="0.3">
      <c r="A54" s="118" t="s">
        <v>141</v>
      </c>
      <c r="B54" s="340" t="s">
        <v>3</v>
      </c>
      <c r="C54" s="595" t="s">
        <v>4</v>
      </c>
      <c r="D54" s="596" t="s">
        <v>5</v>
      </c>
      <c r="E54" s="597" t="s">
        <v>6</v>
      </c>
      <c r="F54" s="344" t="s">
        <v>7</v>
      </c>
      <c r="G54" s="345" t="s">
        <v>8</v>
      </c>
      <c r="H54" s="346" t="s">
        <v>9</v>
      </c>
      <c r="I54" s="598" t="s">
        <v>10</v>
      </c>
      <c r="J54" s="599" t="s">
        <v>142</v>
      </c>
      <c r="K54" s="599" t="s">
        <v>143</v>
      </c>
      <c r="L54" s="599" t="s">
        <v>144</v>
      </c>
      <c r="M54" s="599" t="s">
        <v>143</v>
      </c>
      <c r="N54" s="523" t="s">
        <v>12</v>
      </c>
      <c r="O54" s="600" t="s">
        <v>13</v>
      </c>
      <c r="P54" s="601"/>
      <c r="Q54" s="601"/>
      <c r="R54" s="601"/>
    </row>
    <row r="55" spans="1:20" s="401" customFormat="1" ht="15.75" customHeight="1" x14ac:dyDescent="0.25">
      <c r="A55" s="602">
        <v>1</v>
      </c>
      <c r="B55" s="603"/>
      <c r="C55" s="304" t="s">
        <v>785</v>
      </c>
      <c r="D55" s="305" t="s">
        <v>786</v>
      </c>
      <c r="E55" s="352" t="s">
        <v>216</v>
      </c>
      <c r="F55" s="353" t="s">
        <v>166</v>
      </c>
      <c r="G55" s="353" t="s">
        <v>167</v>
      </c>
      <c r="H55" s="354" t="s">
        <v>168</v>
      </c>
      <c r="I55" s="604"/>
      <c r="J55" s="605">
        <v>28.9</v>
      </c>
      <c r="K55" s="606">
        <v>2.2000000000000002</v>
      </c>
      <c r="L55" s="605"/>
      <c r="M55" s="606"/>
      <c r="N55" s="61" t="str">
        <f t="shared" ref="N55:N60" si="4">IF(ISBLANK(J55),"",IF(J55&lt;=25.45,"KSM",IF(J55&lt;=26.85,"I A",IF(J55&lt;=28.74,"II A",IF(J55&lt;=31.24,"III A",IF(J55&lt;=33.24,"I JA",IF(J55&lt;=34.94,"II JA",IF(J55&lt;=36.24,"III JA"))))))))</f>
        <v>III A</v>
      </c>
      <c r="O55" s="354" t="s">
        <v>170</v>
      </c>
      <c r="P55" s="607" t="s">
        <v>107</v>
      </c>
      <c r="Q55" s="607" t="s">
        <v>107</v>
      </c>
      <c r="R55" s="607" t="s">
        <v>107</v>
      </c>
      <c r="S55" s="401">
        <v>1</v>
      </c>
      <c r="T55" s="401">
        <v>6</v>
      </c>
    </row>
    <row r="56" spans="1:20" s="401" customFormat="1" ht="15.75" customHeight="1" x14ac:dyDescent="0.25">
      <c r="A56" s="602">
        <v>2</v>
      </c>
      <c r="B56" s="603"/>
      <c r="C56" s="304" t="s">
        <v>487</v>
      </c>
      <c r="D56" s="305" t="s">
        <v>488</v>
      </c>
      <c r="E56" s="352" t="s">
        <v>489</v>
      </c>
      <c r="F56" s="353" t="s">
        <v>264</v>
      </c>
      <c r="G56" s="353" t="s">
        <v>265</v>
      </c>
      <c r="H56" s="354"/>
      <c r="I56" s="604"/>
      <c r="J56" s="605">
        <v>28</v>
      </c>
      <c r="K56" s="606">
        <v>2.2000000000000002</v>
      </c>
      <c r="L56" s="605"/>
      <c r="M56" s="606"/>
      <c r="N56" s="61" t="str">
        <f t="shared" si="4"/>
        <v>II A</v>
      </c>
      <c r="O56" s="354" t="s">
        <v>490</v>
      </c>
      <c r="P56" s="607" t="s">
        <v>1492</v>
      </c>
      <c r="Q56" s="607" t="s">
        <v>1500</v>
      </c>
      <c r="R56" s="607" t="s">
        <v>107</v>
      </c>
      <c r="S56" s="401">
        <v>2</v>
      </c>
      <c r="T56" s="401">
        <v>6</v>
      </c>
    </row>
    <row r="57" spans="1:20" s="401" customFormat="1" ht="15.75" customHeight="1" x14ac:dyDescent="0.25">
      <c r="A57" s="602">
        <v>3</v>
      </c>
      <c r="B57" s="603"/>
      <c r="C57" s="304" t="s">
        <v>1156</v>
      </c>
      <c r="D57" s="305" t="s">
        <v>1157</v>
      </c>
      <c r="E57" s="352" t="s">
        <v>1158</v>
      </c>
      <c r="F57" s="353" t="s">
        <v>457</v>
      </c>
      <c r="G57" s="353" t="s">
        <v>149</v>
      </c>
      <c r="H57" s="354"/>
      <c r="I57" s="604" t="s">
        <v>19</v>
      </c>
      <c r="J57" s="605">
        <v>27.29</v>
      </c>
      <c r="K57" s="606">
        <v>2.2000000000000002</v>
      </c>
      <c r="L57" s="605"/>
      <c r="M57" s="606"/>
      <c r="N57" s="61" t="str">
        <f t="shared" si="4"/>
        <v>II A</v>
      </c>
      <c r="O57" s="354" t="s">
        <v>251</v>
      </c>
      <c r="P57" s="607" t="s">
        <v>1501</v>
      </c>
      <c r="Q57" s="607" t="s">
        <v>1502</v>
      </c>
      <c r="R57" s="607" t="s">
        <v>107</v>
      </c>
      <c r="S57" s="401">
        <v>3</v>
      </c>
      <c r="T57" s="401">
        <v>6</v>
      </c>
    </row>
    <row r="58" spans="1:20" s="401" customFormat="1" ht="15.75" customHeight="1" x14ac:dyDescent="0.25">
      <c r="A58" s="602">
        <v>4</v>
      </c>
      <c r="B58" s="603"/>
      <c r="C58" s="304" t="s">
        <v>340</v>
      </c>
      <c r="D58" s="305" t="s">
        <v>341</v>
      </c>
      <c r="E58" s="352" t="s">
        <v>342</v>
      </c>
      <c r="F58" s="353" t="s">
        <v>38</v>
      </c>
      <c r="G58" s="353" t="s">
        <v>39</v>
      </c>
      <c r="H58" s="354"/>
      <c r="I58" s="604"/>
      <c r="J58" s="605">
        <v>27.47</v>
      </c>
      <c r="K58" s="606">
        <v>2.2000000000000002</v>
      </c>
      <c r="L58" s="605"/>
      <c r="M58" s="606"/>
      <c r="N58" s="61" t="str">
        <f t="shared" si="4"/>
        <v>II A</v>
      </c>
      <c r="O58" s="354" t="s">
        <v>343</v>
      </c>
      <c r="P58" s="607" t="s">
        <v>1503</v>
      </c>
      <c r="Q58" s="607" t="s">
        <v>107</v>
      </c>
      <c r="R58" s="607" t="s">
        <v>1504</v>
      </c>
      <c r="S58" s="401">
        <v>4</v>
      </c>
      <c r="T58" s="401">
        <v>6</v>
      </c>
    </row>
    <row r="59" spans="1:20" s="401" customFormat="1" ht="15.75" customHeight="1" x14ac:dyDescent="0.25">
      <c r="A59" s="602">
        <v>5</v>
      </c>
      <c r="B59" s="603"/>
      <c r="C59" s="304" t="s">
        <v>455</v>
      </c>
      <c r="D59" s="305" t="s">
        <v>456</v>
      </c>
      <c r="E59" s="352" t="s">
        <v>1155</v>
      </c>
      <c r="F59" s="353" t="s">
        <v>457</v>
      </c>
      <c r="G59" s="353" t="s">
        <v>149</v>
      </c>
      <c r="H59" s="354"/>
      <c r="I59" s="604" t="s">
        <v>19</v>
      </c>
      <c r="J59" s="605" t="s">
        <v>271</v>
      </c>
      <c r="K59" s="606"/>
      <c r="L59" s="605"/>
      <c r="M59" s="606"/>
      <c r="N59" s="61"/>
      <c r="O59" s="354" t="s">
        <v>458</v>
      </c>
      <c r="P59" s="607" t="s">
        <v>1505</v>
      </c>
      <c r="Q59" s="607" t="s">
        <v>107</v>
      </c>
      <c r="R59" s="607" t="s">
        <v>107</v>
      </c>
      <c r="S59" s="401">
        <v>5</v>
      </c>
      <c r="T59" s="401">
        <v>6</v>
      </c>
    </row>
    <row r="60" spans="1:20" s="401" customFormat="1" ht="15.75" customHeight="1" x14ac:dyDescent="0.25">
      <c r="A60" s="602">
        <v>6</v>
      </c>
      <c r="B60" s="603"/>
      <c r="C60" s="304" t="s">
        <v>1506</v>
      </c>
      <c r="D60" s="305" t="s">
        <v>1507</v>
      </c>
      <c r="E60" s="352" t="s">
        <v>1508</v>
      </c>
      <c r="F60" s="353" t="s">
        <v>66</v>
      </c>
      <c r="G60" s="353" t="s">
        <v>67</v>
      </c>
      <c r="H60" s="354" t="s">
        <v>68</v>
      </c>
      <c r="I60" s="604" t="s">
        <v>19</v>
      </c>
      <c r="J60" s="605">
        <v>31.13</v>
      </c>
      <c r="K60" s="606">
        <v>2.2000000000000002</v>
      </c>
      <c r="L60" s="605"/>
      <c r="M60" s="606"/>
      <c r="N60" s="61" t="str">
        <f t="shared" si="4"/>
        <v>III A</v>
      </c>
      <c r="O60" s="354" t="s">
        <v>69</v>
      </c>
      <c r="P60" s="607" t="s">
        <v>1509</v>
      </c>
      <c r="Q60" s="607" t="s">
        <v>1510</v>
      </c>
      <c r="R60" s="607" t="s">
        <v>107</v>
      </c>
      <c r="S60" s="401">
        <v>6</v>
      </c>
      <c r="T60" s="401">
        <v>6</v>
      </c>
    </row>
    <row r="61" spans="1:20" s="401" customFormat="1" ht="15.75" customHeight="1" x14ac:dyDescent="0.25">
      <c r="A61" s="608"/>
      <c r="B61" s="608"/>
      <c r="C61" s="609"/>
      <c r="D61" s="601"/>
      <c r="E61" s="610"/>
      <c r="F61" s="611"/>
      <c r="G61" s="611"/>
      <c r="H61" s="607"/>
      <c r="I61" s="612"/>
      <c r="J61" s="613"/>
      <c r="K61" s="614"/>
      <c r="L61" s="613"/>
      <c r="M61" s="614"/>
      <c r="N61" s="615"/>
      <c r="O61" s="607"/>
      <c r="P61" s="607"/>
      <c r="Q61" s="607"/>
      <c r="R61" s="607"/>
    </row>
    <row r="62" spans="1:20" ht="13.8" thickBot="1" x14ac:dyDescent="0.3">
      <c r="A62" s="316"/>
      <c r="B62" s="316"/>
      <c r="C62" s="335">
        <v>7</v>
      </c>
      <c r="D62" s="335" t="s">
        <v>1445</v>
      </c>
      <c r="E62" s="318"/>
      <c r="F62" s="334"/>
      <c r="G62" s="334"/>
      <c r="H62" s="328"/>
      <c r="I62" s="592"/>
      <c r="J62" s="593"/>
      <c r="K62" s="593"/>
      <c r="L62" s="368"/>
      <c r="M62" s="323"/>
      <c r="O62" s="316"/>
      <c r="P62" s="594"/>
      <c r="Q62" s="594"/>
      <c r="R62" s="594"/>
    </row>
    <row r="63" spans="1:20" s="399" customFormat="1" ht="12.75" customHeight="1" thickBot="1" x14ac:dyDescent="0.3">
      <c r="A63" s="118" t="s">
        <v>141</v>
      </c>
      <c r="B63" s="340" t="s">
        <v>3</v>
      </c>
      <c r="C63" s="595" t="s">
        <v>4</v>
      </c>
      <c r="D63" s="596" t="s">
        <v>5</v>
      </c>
      <c r="E63" s="597" t="s">
        <v>6</v>
      </c>
      <c r="F63" s="344" t="s">
        <v>7</v>
      </c>
      <c r="G63" s="345" t="s">
        <v>8</v>
      </c>
      <c r="H63" s="346" t="s">
        <v>9</v>
      </c>
      <c r="I63" s="598" t="s">
        <v>10</v>
      </c>
      <c r="J63" s="599" t="s">
        <v>142</v>
      </c>
      <c r="K63" s="599" t="s">
        <v>143</v>
      </c>
      <c r="L63" s="599" t="s">
        <v>144</v>
      </c>
      <c r="M63" s="599" t="s">
        <v>143</v>
      </c>
      <c r="N63" s="523" t="s">
        <v>12</v>
      </c>
      <c r="O63" s="600" t="s">
        <v>13</v>
      </c>
      <c r="P63" s="601"/>
      <c r="Q63" s="601"/>
      <c r="R63" s="601"/>
    </row>
    <row r="64" spans="1:20" s="401" customFormat="1" ht="15.75" customHeight="1" x14ac:dyDescent="0.25">
      <c r="A64" s="602">
        <v>1</v>
      </c>
      <c r="B64" s="603"/>
      <c r="C64" s="304" t="s">
        <v>326</v>
      </c>
      <c r="D64" s="305" t="s">
        <v>327</v>
      </c>
      <c r="E64" s="352" t="s">
        <v>328</v>
      </c>
      <c r="F64" s="353" t="s">
        <v>329</v>
      </c>
      <c r="G64" s="353"/>
      <c r="H64" s="354"/>
      <c r="I64" s="604" t="s">
        <v>19</v>
      </c>
      <c r="J64" s="605">
        <v>27.76</v>
      </c>
      <c r="K64" s="606">
        <v>0.6</v>
      </c>
      <c r="L64" s="605"/>
      <c r="M64" s="606"/>
      <c r="N64" s="61" t="str">
        <f t="shared" ref="N64:N68" si="5">IF(ISBLANK(J64),"",IF(J64&lt;=25.45,"KSM",IF(J64&lt;=26.85,"I A",IF(J64&lt;=28.74,"II A",IF(J64&lt;=31.24,"III A",IF(J64&lt;=33.24,"I JA",IF(J64&lt;=34.94,"II JA",IF(J64&lt;=36.24,"III JA"))))))))</f>
        <v>II A</v>
      </c>
      <c r="O64" s="354" t="s">
        <v>1511</v>
      </c>
      <c r="P64" s="607" t="s">
        <v>107</v>
      </c>
      <c r="Q64" s="607" t="s">
        <v>107</v>
      </c>
      <c r="R64" s="607" t="s">
        <v>107</v>
      </c>
      <c r="S64" s="401">
        <v>1</v>
      </c>
      <c r="T64" s="401">
        <v>7</v>
      </c>
    </row>
    <row r="65" spans="1:20" s="401" customFormat="1" ht="15.75" customHeight="1" x14ac:dyDescent="0.25">
      <c r="A65" s="602">
        <v>2</v>
      </c>
      <c r="B65" s="603"/>
      <c r="C65" s="304" t="s">
        <v>223</v>
      </c>
      <c r="D65" s="305" t="s">
        <v>1159</v>
      </c>
      <c r="E65" s="352" t="s">
        <v>1160</v>
      </c>
      <c r="F65" s="353" t="s">
        <v>1512</v>
      </c>
      <c r="G65" s="353" t="s">
        <v>149</v>
      </c>
      <c r="H65" s="354"/>
      <c r="I65" s="604" t="s">
        <v>19</v>
      </c>
      <c r="J65" s="605">
        <v>27.92</v>
      </c>
      <c r="K65" s="606">
        <v>0.6</v>
      </c>
      <c r="L65" s="605"/>
      <c r="M65" s="606"/>
      <c r="N65" s="61" t="str">
        <f t="shared" si="5"/>
        <v>II A</v>
      </c>
      <c r="O65" s="354" t="s">
        <v>1161</v>
      </c>
      <c r="P65" s="607" t="s">
        <v>1513</v>
      </c>
      <c r="Q65" s="607" t="s">
        <v>1514</v>
      </c>
      <c r="R65" s="607" t="s">
        <v>1515</v>
      </c>
      <c r="S65" s="401">
        <v>2</v>
      </c>
      <c r="T65" s="401">
        <v>7</v>
      </c>
    </row>
    <row r="66" spans="1:20" s="401" customFormat="1" ht="15.75" customHeight="1" x14ac:dyDescent="0.25">
      <c r="A66" s="602">
        <v>3</v>
      </c>
      <c r="B66" s="603"/>
      <c r="C66" s="304" t="s">
        <v>371</v>
      </c>
      <c r="D66" s="305" t="s">
        <v>372</v>
      </c>
      <c r="E66" s="352" t="s">
        <v>373</v>
      </c>
      <c r="F66" s="353" t="s">
        <v>111</v>
      </c>
      <c r="G66" s="353" t="s">
        <v>112</v>
      </c>
      <c r="H66" s="354" t="s">
        <v>290</v>
      </c>
      <c r="I66" s="604"/>
      <c r="J66" s="605">
        <v>25.73</v>
      </c>
      <c r="K66" s="606">
        <v>0.6</v>
      </c>
      <c r="L66" s="605"/>
      <c r="M66" s="606"/>
      <c r="N66" s="61" t="str">
        <f t="shared" si="5"/>
        <v>I A</v>
      </c>
      <c r="O66" s="354" t="s">
        <v>291</v>
      </c>
      <c r="P66" s="607" t="s">
        <v>1516</v>
      </c>
      <c r="Q66" s="607" t="s">
        <v>1517</v>
      </c>
      <c r="R66" s="607" t="s">
        <v>1518</v>
      </c>
      <c r="S66" s="401">
        <v>3</v>
      </c>
      <c r="T66" s="401">
        <v>8</v>
      </c>
    </row>
    <row r="67" spans="1:20" s="401" customFormat="1" ht="15.75" customHeight="1" x14ac:dyDescent="0.25">
      <c r="A67" s="602">
        <v>4</v>
      </c>
      <c r="B67" s="603"/>
      <c r="C67" s="304" t="s">
        <v>1519</v>
      </c>
      <c r="D67" s="305" t="s">
        <v>1520</v>
      </c>
      <c r="E67" s="352" t="s">
        <v>1521</v>
      </c>
      <c r="F67" s="353" t="s">
        <v>264</v>
      </c>
      <c r="G67" s="353" t="s">
        <v>265</v>
      </c>
      <c r="H67" s="354"/>
      <c r="I67" s="604"/>
      <c r="J67" s="605">
        <v>27.29</v>
      </c>
      <c r="K67" s="606">
        <v>0.6</v>
      </c>
      <c r="L67" s="605"/>
      <c r="M67" s="606"/>
      <c r="N67" s="61" t="str">
        <f t="shared" si="5"/>
        <v>II A</v>
      </c>
      <c r="O67" s="354" t="s">
        <v>677</v>
      </c>
      <c r="P67" s="607" t="s">
        <v>1522</v>
      </c>
      <c r="Q67" s="607" t="s">
        <v>107</v>
      </c>
      <c r="R67" s="607" t="s">
        <v>107</v>
      </c>
      <c r="S67" s="401">
        <v>4</v>
      </c>
      <c r="T67" s="401">
        <v>7</v>
      </c>
    </row>
    <row r="68" spans="1:20" s="401" customFormat="1" ht="15.75" customHeight="1" x14ac:dyDescent="0.25">
      <c r="A68" s="602">
        <v>5</v>
      </c>
      <c r="B68" s="603"/>
      <c r="C68" s="304" t="s">
        <v>300</v>
      </c>
      <c r="D68" s="305" t="s">
        <v>452</v>
      </c>
      <c r="E68" s="352" t="s">
        <v>453</v>
      </c>
      <c r="F68" s="353" t="s">
        <v>31</v>
      </c>
      <c r="G68" s="353" t="s">
        <v>32</v>
      </c>
      <c r="H68" s="354" t="s">
        <v>33</v>
      </c>
      <c r="I68" s="604"/>
      <c r="J68" s="605">
        <v>28.99</v>
      </c>
      <c r="K68" s="606">
        <v>0.6</v>
      </c>
      <c r="L68" s="605"/>
      <c r="M68" s="606"/>
      <c r="N68" s="61" t="str">
        <f t="shared" si="5"/>
        <v>III A</v>
      </c>
      <c r="O68" s="354" t="s">
        <v>307</v>
      </c>
      <c r="P68" s="607" t="s">
        <v>1523</v>
      </c>
      <c r="Q68" s="607" t="s">
        <v>1524</v>
      </c>
      <c r="R68" s="607" t="s">
        <v>107</v>
      </c>
      <c r="S68" s="401">
        <v>5</v>
      </c>
      <c r="T68" s="401">
        <v>7</v>
      </c>
    </row>
    <row r="69" spans="1:20" s="401" customFormat="1" ht="15.75" customHeight="1" x14ac:dyDescent="0.25">
      <c r="A69" s="602">
        <v>6</v>
      </c>
      <c r="B69" s="603"/>
      <c r="C69" s="304" t="s">
        <v>115</v>
      </c>
      <c r="D69" s="305" t="s">
        <v>269</v>
      </c>
      <c r="E69" s="352" t="s">
        <v>270</v>
      </c>
      <c r="F69" s="353" t="s">
        <v>24</v>
      </c>
      <c r="G69" s="353" t="s">
        <v>25</v>
      </c>
      <c r="H69" s="354" t="s">
        <v>26</v>
      </c>
      <c r="I69" s="604"/>
      <c r="J69" s="605" t="s">
        <v>271</v>
      </c>
      <c r="K69" s="606"/>
      <c r="L69" s="605"/>
      <c r="M69" s="606"/>
      <c r="N69" s="61"/>
      <c r="O69" s="354" t="s">
        <v>272</v>
      </c>
      <c r="P69" s="607" t="s">
        <v>1525</v>
      </c>
      <c r="Q69" s="607" t="s">
        <v>1526</v>
      </c>
      <c r="R69" s="607" t="s">
        <v>1527</v>
      </c>
      <c r="S69" s="401">
        <v>6</v>
      </c>
      <c r="T69" s="401">
        <v>7</v>
      </c>
    </row>
    <row r="70" spans="1:20" s="401" customFormat="1" ht="15.75" customHeight="1" x14ac:dyDescent="0.25">
      <c r="A70" s="608"/>
      <c r="B70" s="608"/>
      <c r="C70" s="609"/>
      <c r="D70" s="601"/>
      <c r="E70" s="610"/>
      <c r="F70" s="611"/>
      <c r="G70" s="611"/>
      <c r="H70" s="607"/>
      <c r="I70" s="612"/>
      <c r="J70" s="613"/>
      <c r="K70" s="614"/>
      <c r="L70" s="613"/>
      <c r="M70" s="614"/>
      <c r="N70" s="615"/>
      <c r="O70" s="607"/>
      <c r="P70" s="607"/>
      <c r="Q70" s="607"/>
      <c r="R70" s="607"/>
    </row>
    <row r="71" spans="1:20" ht="13.8" thickBot="1" x14ac:dyDescent="0.3">
      <c r="A71" s="316"/>
      <c r="B71" s="316"/>
      <c r="C71" s="335">
        <v>8</v>
      </c>
      <c r="D71" s="335" t="s">
        <v>1445</v>
      </c>
      <c r="E71" s="318"/>
      <c r="F71" s="334"/>
      <c r="G71" s="334"/>
      <c r="H71" s="328"/>
      <c r="I71" s="592"/>
      <c r="J71" s="593"/>
      <c r="K71" s="593"/>
      <c r="L71" s="368"/>
      <c r="M71" s="323"/>
      <c r="O71" s="316"/>
      <c r="P71" s="594"/>
      <c r="Q71" s="594"/>
      <c r="R71" s="594"/>
    </row>
    <row r="72" spans="1:20" s="399" customFormat="1" ht="12.75" customHeight="1" thickBot="1" x14ac:dyDescent="0.3">
      <c r="A72" s="118" t="s">
        <v>141</v>
      </c>
      <c r="B72" s="340" t="s">
        <v>3</v>
      </c>
      <c r="C72" s="595" t="s">
        <v>4</v>
      </c>
      <c r="D72" s="596" t="s">
        <v>5</v>
      </c>
      <c r="E72" s="597" t="s">
        <v>6</v>
      </c>
      <c r="F72" s="344" t="s">
        <v>7</v>
      </c>
      <c r="G72" s="345" t="s">
        <v>8</v>
      </c>
      <c r="H72" s="346" t="s">
        <v>9</v>
      </c>
      <c r="I72" s="598" t="s">
        <v>10</v>
      </c>
      <c r="J72" s="599" t="s">
        <v>142</v>
      </c>
      <c r="K72" s="599" t="s">
        <v>143</v>
      </c>
      <c r="L72" s="599" t="s">
        <v>144</v>
      </c>
      <c r="M72" s="599" t="s">
        <v>143</v>
      </c>
      <c r="N72" s="523" t="s">
        <v>12</v>
      </c>
      <c r="O72" s="600" t="s">
        <v>13</v>
      </c>
      <c r="P72" s="601"/>
      <c r="Q72" s="601"/>
      <c r="R72" s="601"/>
    </row>
    <row r="73" spans="1:20" s="401" customFormat="1" ht="15.75" customHeight="1" x14ac:dyDescent="0.25">
      <c r="A73" s="602">
        <v>1</v>
      </c>
      <c r="B73" s="603"/>
      <c r="C73" s="304"/>
      <c r="D73" s="305"/>
      <c r="E73" s="352"/>
      <c r="F73" s="353"/>
      <c r="G73" s="353"/>
      <c r="H73" s="354"/>
      <c r="I73" s="604"/>
      <c r="J73" s="605"/>
      <c r="K73" s="606"/>
      <c r="L73" s="605"/>
      <c r="M73" s="606"/>
      <c r="N73" s="61"/>
      <c r="O73" s="354"/>
      <c r="P73" s="607"/>
      <c r="Q73" s="607" t="s">
        <v>107</v>
      </c>
      <c r="R73" s="607" t="s">
        <v>1528</v>
      </c>
      <c r="S73" s="401">
        <v>1</v>
      </c>
      <c r="T73" s="401">
        <v>8</v>
      </c>
    </row>
    <row r="74" spans="1:20" s="401" customFormat="1" ht="15.75" customHeight="1" x14ac:dyDescent="0.25">
      <c r="A74" s="602">
        <v>2</v>
      </c>
      <c r="B74" s="603"/>
      <c r="C74" s="304" t="s">
        <v>336</v>
      </c>
      <c r="D74" s="305" t="s">
        <v>337</v>
      </c>
      <c r="E74" s="352" t="s">
        <v>338</v>
      </c>
      <c r="F74" s="353" t="s">
        <v>166</v>
      </c>
      <c r="G74" s="353" t="s">
        <v>167</v>
      </c>
      <c r="H74" s="354"/>
      <c r="I74" s="604"/>
      <c r="J74" s="605">
        <v>29.32</v>
      </c>
      <c r="K74" s="606">
        <v>0</v>
      </c>
      <c r="L74" s="605"/>
      <c r="M74" s="606"/>
      <c r="N74" s="61" t="str">
        <f t="shared" ref="N74:N78" si="6">IF(ISBLANK(J74),"",IF(J74&lt;=25.45,"KSM",IF(J74&lt;=26.85,"I A",IF(J74&lt;=28.74,"II A",IF(J74&lt;=31.24,"III A",IF(J74&lt;=33.24,"I JA",IF(J74&lt;=34.94,"II JA",IF(J74&lt;=36.24,"III JA"))))))))</f>
        <v>III A</v>
      </c>
      <c r="O74" s="354" t="s">
        <v>222</v>
      </c>
      <c r="P74" s="607" t="s">
        <v>107</v>
      </c>
      <c r="Q74" s="607" t="s">
        <v>1529</v>
      </c>
      <c r="R74" s="607" t="s">
        <v>1530</v>
      </c>
      <c r="S74" s="401">
        <v>2</v>
      </c>
      <c r="T74" s="401">
        <v>8</v>
      </c>
    </row>
    <row r="75" spans="1:20" s="401" customFormat="1" ht="15.75" customHeight="1" x14ac:dyDescent="0.25">
      <c r="A75" s="602">
        <v>3</v>
      </c>
      <c r="B75" s="603"/>
      <c r="C75" s="304"/>
      <c r="D75" s="305"/>
      <c r="E75" s="352"/>
      <c r="F75" s="353"/>
      <c r="G75" s="353"/>
      <c r="H75" s="354"/>
      <c r="I75" s="604"/>
      <c r="J75" s="605"/>
      <c r="K75" s="606"/>
      <c r="L75" s="605"/>
      <c r="M75" s="606"/>
      <c r="N75" s="61"/>
      <c r="O75" s="354"/>
      <c r="P75" s="607"/>
      <c r="Q75" s="607" t="s">
        <v>1531</v>
      </c>
      <c r="R75" s="607" t="s">
        <v>1532</v>
      </c>
      <c r="S75" s="401">
        <v>3</v>
      </c>
      <c r="T75" s="401">
        <v>7</v>
      </c>
    </row>
    <row r="76" spans="1:20" s="401" customFormat="1" ht="15.75" customHeight="1" x14ac:dyDescent="0.25">
      <c r="A76" s="602">
        <v>4</v>
      </c>
      <c r="B76" s="603"/>
      <c r="C76" s="304" t="s">
        <v>63</v>
      </c>
      <c r="D76" s="305" t="s">
        <v>249</v>
      </c>
      <c r="E76" s="352" t="s">
        <v>250</v>
      </c>
      <c r="F76" s="353" t="s">
        <v>148</v>
      </c>
      <c r="G76" s="353" t="s">
        <v>149</v>
      </c>
      <c r="H76" s="354"/>
      <c r="I76" s="604"/>
      <c r="J76" s="605">
        <v>27.05</v>
      </c>
      <c r="K76" s="606">
        <v>0</v>
      </c>
      <c r="L76" s="605"/>
      <c r="M76" s="606"/>
      <c r="N76" s="61" t="str">
        <f t="shared" si="6"/>
        <v>II A</v>
      </c>
      <c r="O76" s="354" t="s">
        <v>251</v>
      </c>
      <c r="P76" s="607" t="s">
        <v>1533</v>
      </c>
      <c r="Q76" s="607" t="s">
        <v>1534</v>
      </c>
      <c r="R76" s="607" t="s">
        <v>107</v>
      </c>
      <c r="S76" s="401">
        <v>4</v>
      </c>
      <c r="T76" s="401">
        <v>8</v>
      </c>
    </row>
    <row r="77" spans="1:20" s="401" customFormat="1" ht="15.75" customHeight="1" x14ac:dyDescent="0.25">
      <c r="A77" s="602">
        <v>5</v>
      </c>
      <c r="B77" s="603"/>
      <c r="C77" s="304" t="s">
        <v>310</v>
      </c>
      <c r="D77" s="305" t="s">
        <v>311</v>
      </c>
      <c r="E77" s="352" t="s">
        <v>312</v>
      </c>
      <c r="F77" s="353" t="s">
        <v>24</v>
      </c>
      <c r="G77" s="353" t="s">
        <v>25</v>
      </c>
      <c r="H77" s="354" t="s">
        <v>26</v>
      </c>
      <c r="I77" s="604"/>
      <c r="J77" s="605">
        <v>28.02</v>
      </c>
      <c r="K77" s="606">
        <v>0</v>
      </c>
      <c r="L77" s="605"/>
      <c r="M77" s="606"/>
      <c r="N77" s="61" t="str">
        <f t="shared" si="6"/>
        <v>II A</v>
      </c>
      <c r="O77" s="354" t="s">
        <v>313</v>
      </c>
      <c r="P77" s="607" t="s">
        <v>1535</v>
      </c>
      <c r="Q77" s="607" t="s">
        <v>1536</v>
      </c>
      <c r="R77" s="607" t="s">
        <v>1537</v>
      </c>
      <c r="S77" s="401">
        <v>5</v>
      </c>
      <c r="T77" s="401">
        <v>8</v>
      </c>
    </row>
    <row r="78" spans="1:20" s="401" customFormat="1" ht="15.75" customHeight="1" x14ac:dyDescent="0.25">
      <c r="A78" s="602">
        <v>6</v>
      </c>
      <c r="B78" s="603"/>
      <c r="C78" s="304" t="s">
        <v>425</v>
      </c>
      <c r="D78" s="305" t="s">
        <v>426</v>
      </c>
      <c r="E78" s="352" t="s">
        <v>427</v>
      </c>
      <c r="F78" s="353" t="s">
        <v>31</v>
      </c>
      <c r="G78" s="353" t="s">
        <v>32</v>
      </c>
      <c r="H78" s="354" t="s">
        <v>33</v>
      </c>
      <c r="I78" s="604"/>
      <c r="J78" s="605">
        <v>31.02</v>
      </c>
      <c r="K78" s="606">
        <v>0</v>
      </c>
      <c r="L78" s="605"/>
      <c r="M78" s="606"/>
      <c r="N78" s="61" t="str">
        <f t="shared" si="6"/>
        <v>III A</v>
      </c>
      <c r="O78" s="354" t="s">
        <v>307</v>
      </c>
      <c r="P78" s="607" t="s">
        <v>107</v>
      </c>
      <c r="Q78" s="607" t="s">
        <v>1538</v>
      </c>
      <c r="R78" s="607" t="s">
        <v>1539</v>
      </c>
      <c r="S78" s="401">
        <v>6</v>
      </c>
      <c r="T78" s="401">
        <v>8</v>
      </c>
    </row>
    <row r="79" spans="1:20" s="401" customFormat="1" ht="15.75" customHeight="1" x14ac:dyDescent="0.25">
      <c r="A79" s="608"/>
      <c r="B79" s="608"/>
      <c r="C79" s="609"/>
      <c r="D79" s="601"/>
      <c r="E79" s="610"/>
      <c r="F79" s="611"/>
      <c r="G79" s="611"/>
      <c r="H79" s="607"/>
      <c r="I79" s="612"/>
      <c r="J79" s="613"/>
      <c r="K79" s="614"/>
      <c r="L79" s="613"/>
      <c r="M79" s="614"/>
      <c r="N79" s="615"/>
      <c r="O79" s="607"/>
      <c r="P79" s="607"/>
      <c r="Q79" s="607"/>
      <c r="R79" s="607"/>
    </row>
    <row r="80" spans="1:20" s="401" customFormat="1" ht="15.75" customHeight="1" x14ac:dyDescent="0.25">
      <c r="A80" s="608"/>
      <c r="B80" s="608"/>
      <c r="C80" s="609"/>
      <c r="D80" s="601"/>
      <c r="E80" s="610"/>
      <c r="F80" s="611"/>
      <c r="G80" s="611"/>
      <c r="H80" s="607"/>
      <c r="I80" s="612"/>
      <c r="J80" s="613"/>
      <c r="K80" s="614"/>
      <c r="L80" s="613"/>
      <c r="M80" s="614"/>
      <c r="N80" s="615"/>
      <c r="O80" s="607"/>
      <c r="P80" s="607"/>
      <c r="Q80" s="607"/>
      <c r="R80" s="607"/>
    </row>
    <row r="81" spans="1:20" s="401" customFormat="1" ht="15.75" customHeight="1" x14ac:dyDescent="0.25">
      <c r="A81" s="608"/>
      <c r="B81" s="608"/>
      <c r="C81" s="308" t="s">
        <v>1444</v>
      </c>
      <c r="D81" s="601"/>
      <c r="E81" s="610"/>
      <c r="F81" s="611"/>
      <c r="G81" s="611"/>
      <c r="H81" s="607"/>
      <c r="I81" s="612"/>
      <c r="J81" s="613"/>
      <c r="K81" s="614"/>
      <c r="L81" s="613"/>
      <c r="M81" s="614"/>
      <c r="N81" s="615"/>
      <c r="O81" s="607"/>
      <c r="P81" s="607"/>
      <c r="Q81" s="607"/>
      <c r="R81" s="607"/>
    </row>
    <row r="82" spans="1:20" ht="13.8" thickBot="1" x14ac:dyDescent="0.3">
      <c r="A82" s="316"/>
      <c r="B82" s="316"/>
      <c r="C82" s="335">
        <v>9</v>
      </c>
      <c r="D82" s="335" t="s">
        <v>1445</v>
      </c>
      <c r="E82" s="318"/>
      <c r="F82" s="334"/>
      <c r="G82" s="334"/>
      <c r="H82" s="328"/>
      <c r="I82" s="592"/>
      <c r="J82" s="593"/>
      <c r="K82" s="593"/>
      <c r="L82" s="368"/>
      <c r="M82" s="323"/>
      <c r="O82" s="316"/>
      <c r="P82" s="594"/>
      <c r="Q82" s="594"/>
      <c r="R82" s="594"/>
    </row>
    <row r="83" spans="1:20" s="399" customFormat="1" ht="12.75" customHeight="1" thickBot="1" x14ac:dyDescent="0.3">
      <c r="A83" s="118" t="s">
        <v>141</v>
      </c>
      <c r="B83" s="340" t="s">
        <v>3</v>
      </c>
      <c r="C83" s="595" t="s">
        <v>4</v>
      </c>
      <c r="D83" s="596" t="s">
        <v>5</v>
      </c>
      <c r="E83" s="597" t="s">
        <v>6</v>
      </c>
      <c r="F83" s="344" t="s">
        <v>7</v>
      </c>
      <c r="G83" s="345" t="s">
        <v>8</v>
      </c>
      <c r="H83" s="346" t="s">
        <v>9</v>
      </c>
      <c r="I83" s="598" t="s">
        <v>10</v>
      </c>
      <c r="J83" s="599" t="s">
        <v>142</v>
      </c>
      <c r="K83" s="599" t="s">
        <v>143</v>
      </c>
      <c r="L83" s="599" t="s">
        <v>144</v>
      </c>
      <c r="M83" s="599" t="s">
        <v>143</v>
      </c>
      <c r="N83" s="523" t="s">
        <v>12</v>
      </c>
      <c r="O83" s="600" t="s">
        <v>13</v>
      </c>
      <c r="P83" s="601"/>
      <c r="Q83" s="601"/>
      <c r="R83" s="601"/>
    </row>
    <row r="84" spans="1:20" s="401" customFormat="1" ht="15.75" customHeight="1" x14ac:dyDescent="0.25">
      <c r="A84" s="602">
        <v>1</v>
      </c>
      <c r="B84" s="603"/>
      <c r="C84" s="304"/>
      <c r="D84" s="305"/>
      <c r="E84" s="352"/>
      <c r="F84" s="353"/>
      <c r="G84" s="353"/>
      <c r="H84" s="354"/>
      <c r="I84" s="604"/>
      <c r="J84" s="605"/>
      <c r="K84" s="606"/>
      <c r="L84" s="605"/>
      <c r="M84" s="606"/>
      <c r="N84" s="61"/>
      <c r="O84" s="354"/>
      <c r="P84" s="607" t="s">
        <v>107</v>
      </c>
      <c r="Q84" s="607" t="s">
        <v>107</v>
      </c>
      <c r="R84" s="607" t="s">
        <v>107</v>
      </c>
      <c r="S84" s="401">
        <v>1</v>
      </c>
      <c r="T84" s="401">
        <v>9</v>
      </c>
    </row>
    <row r="85" spans="1:20" s="401" customFormat="1" ht="15.75" customHeight="1" x14ac:dyDescent="0.25">
      <c r="A85" s="602">
        <v>2</v>
      </c>
      <c r="B85" s="603"/>
      <c r="C85" s="304" t="s">
        <v>419</v>
      </c>
      <c r="D85" s="305" t="s">
        <v>420</v>
      </c>
      <c r="E85" s="352" t="s">
        <v>421</v>
      </c>
      <c r="F85" s="353" t="s">
        <v>289</v>
      </c>
      <c r="G85" s="353" t="s">
        <v>112</v>
      </c>
      <c r="H85" s="354"/>
      <c r="I85" s="604"/>
      <c r="J85" s="605">
        <v>29</v>
      </c>
      <c r="K85" s="606">
        <v>0</v>
      </c>
      <c r="L85" s="605"/>
      <c r="M85" s="606"/>
      <c r="N85" s="61" t="str">
        <f t="shared" ref="N85:N89" si="7">IF(ISBLANK(J85),"",IF(J85&lt;=25.45,"KSM",IF(J85&lt;=26.85,"I A",IF(J85&lt;=28.74,"II A",IF(J85&lt;=31.24,"III A",IF(J85&lt;=33.24,"I JA",IF(J85&lt;=34.94,"II JA",IF(J85&lt;=36.24,"III JA"))))))))</f>
        <v>III A</v>
      </c>
      <c r="O85" s="354" t="s">
        <v>422</v>
      </c>
      <c r="P85" s="607" t="s">
        <v>107</v>
      </c>
      <c r="Q85" s="607" t="s">
        <v>1540</v>
      </c>
      <c r="R85" s="607" t="s">
        <v>1541</v>
      </c>
      <c r="S85" s="401">
        <v>2</v>
      </c>
      <c r="T85" s="401">
        <v>9</v>
      </c>
    </row>
    <row r="86" spans="1:20" s="401" customFormat="1" ht="15.75" customHeight="1" x14ac:dyDescent="0.25">
      <c r="A86" s="602">
        <v>3</v>
      </c>
      <c r="B86" s="603"/>
      <c r="C86" s="304" t="s">
        <v>102</v>
      </c>
      <c r="D86" s="305" t="s">
        <v>1121</v>
      </c>
      <c r="E86" s="352" t="s">
        <v>1122</v>
      </c>
      <c r="F86" s="353" t="s">
        <v>148</v>
      </c>
      <c r="G86" s="353" t="s">
        <v>149</v>
      </c>
      <c r="H86" s="354"/>
      <c r="I86" s="604"/>
      <c r="J86" s="605">
        <v>26.78</v>
      </c>
      <c r="K86" s="606">
        <v>0</v>
      </c>
      <c r="L86" s="605"/>
      <c r="M86" s="606"/>
      <c r="N86" s="61" t="str">
        <f t="shared" si="7"/>
        <v>I A</v>
      </c>
      <c r="O86" s="354" t="s">
        <v>150</v>
      </c>
      <c r="P86" s="607" t="s">
        <v>1516</v>
      </c>
      <c r="Q86" s="607" t="s">
        <v>107</v>
      </c>
      <c r="R86" s="607" t="s">
        <v>107</v>
      </c>
      <c r="S86" s="401">
        <v>3</v>
      </c>
      <c r="T86" s="401">
        <v>9</v>
      </c>
    </row>
    <row r="87" spans="1:20" s="401" customFormat="1" ht="15.75" customHeight="1" x14ac:dyDescent="0.25">
      <c r="A87" s="602">
        <v>4</v>
      </c>
      <c r="B87" s="603"/>
      <c r="C87" s="304" t="s">
        <v>275</v>
      </c>
      <c r="D87" s="305" t="s">
        <v>259</v>
      </c>
      <c r="E87" s="352" t="s">
        <v>316</v>
      </c>
      <c r="F87" s="353" t="s">
        <v>283</v>
      </c>
      <c r="G87" s="353" t="s">
        <v>265</v>
      </c>
      <c r="H87" s="354"/>
      <c r="I87" s="604"/>
      <c r="J87" s="605">
        <v>27.29</v>
      </c>
      <c r="K87" s="606">
        <v>0</v>
      </c>
      <c r="L87" s="605"/>
      <c r="M87" s="606"/>
      <c r="N87" s="61" t="str">
        <f t="shared" si="7"/>
        <v>II A</v>
      </c>
      <c r="O87" s="354" t="s">
        <v>266</v>
      </c>
      <c r="P87" s="607" t="s">
        <v>1542</v>
      </c>
      <c r="Q87" s="607" t="s">
        <v>1543</v>
      </c>
      <c r="R87" s="607" t="s">
        <v>1544</v>
      </c>
      <c r="S87" s="401">
        <v>4</v>
      </c>
      <c r="T87" s="401">
        <v>9</v>
      </c>
    </row>
    <row r="88" spans="1:20" s="401" customFormat="1" ht="15.75" customHeight="1" x14ac:dyDescent="0.25">
      <c r="A88" s="602">
        <v>5</v>
      </c>
      <c r="B88" s="603"/>
      <c r="C88" s="304" t="s">
        <v>437</v>
      </c>
      <c r="D88" s="305" t="s">
        <v>235</v>
      </c>
      <c r="E88" s="352" t="s">
        <v>438</v>
      </c>
      <c r="F88" s="353" t="s">
        <v>264</v>
      </c>
      <c r="G88" s="353" t="s">
        <v>265</v>
      </c>
      <c r="H88" s="354"/>
      <c r="I88" s="604"/>
      <c r="J88" s="605">
        <v>28.43</v>
      </c>
      <c r="K88" s="606">
        <v>0</v>
      </c>
      <c r="L88" s="605"/>
      <c r="M88" s="606"/>
      <c r="N88" s="61" t="str">
        <f t="shared" si="7"/>
        <v>II A</v>
      </c>
      <c r="O88" s="354" t="s">
        <v>439</v>
      </c>
      <c r="P88" s="607" t="s">
        <v>1545</v>
      </c>
      <c r="Q88" s="607" t="s">
        <v>1546</v>
      </c>
      <c r="R88" s="607" t="s">
        <v>1547</v>
      </c>
      <c r="S88" s="401">
        <v>5</v>
      </c>
      <c r="T88" s="401">
        <v>9</v>
      </c>
    </row>
    <row r="89" spans="1:20" s="401" customFormat="1" ht="15.75" customHeight="1" x14ac:dyDescent="0.25">
      <c r="A89" s="602">
        <v>6</v>
      </c>
      <c r="B89" s="603"/>
      <c r="C89" s="304" t="s">
        <v>534</v>
      </c>
      <c r="D89" s="305" t="s">
        <v>535</v>
      </c>
      <c r="E89" s="352" t="s">
        <v>1163</v>
      </c>
      <c r="F89" s="353" t="s">
        <v>45</v>
      </c>
      <c r="G89" s="353" t="s">
        <v>46</v>
      </c>
      <c r="H89" s="354"/>
      <c r="I89" s="604"/>
      <c r="J89" s="605">
        <v>29.03</v>
      </c>
      <c r="K89" s="606">
        <v>0</v>
      </c>
      <c r="L89" s="605"/>
      <c r="M89" s="606"/>
      <c r="N89" s="61" t="str">
        <f t="shared" si="7"/>
        <v>III A</v>
      </c>
      <c r="O89" s="354" t="s">
        <v>1052</v>
      </c>
      <c r="P89" s="607" t="s">
        <v>107</v>
      </c>
      <c r="Q89" s="607" t="s">
        <v>1548</v>
      </c>
      <c r="R89" s="607" t="s">
        <v>107</v>
      </c>
      <c r="S89" s="401">
        <v>6</v>
      </c>
      <c r="T89" s="401">
        <v>9</v>
      </c>
    </row>
    <row r="90" spans="1:20" x14ac:dyDescent="0.25">
      <c r="S90" s="401"/>
      <c r="T90" s="401"/>
    </row>
    <row r="91" spans="1:20" x14ac:dyDescent="0.25">
      <c r="T91" s="401"/>
    </row>
  </sheetData>
  <printOptions horizontalCentered="1"/>
  <pageMargins left="0.39370078740157483" right="0.39370078740157483" top="0.23622047244094491" bottom="0.15748031496062992" header="0.15748031496062992" footer="0.15748031496062992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3"/>
  <sheetViews>
    <sheetView topLeftCell="A53" workbookViewId="0">
      <selection activeCell="I78" sqref="I78"/>
    </sheetView>
  </sheetViews>
  <sheetFormatPr defaultColWidth="9.109375" defaultRowHeight="13.2" x14ac:dyDescent="0.25"/>
  <cols>
    <col min="1" max="2" width="5.6640625" style="13" customWidth="1"/>
    <col min="3" max="3" width="11.109375" style="13" customWidth="1"/>
    <col min="4" max="4" width="15.44140625" style="13" bestFit="1" customWidth="1"/>
    <col min="5" max="5" width="8.88671875" style="53" customWidth="1"/>
    <col min="6" max="6" width="11.109375" style="23" customWidth="1"/>
    <col min="7" max="7" width="14.5546875" style="23" customWidth="1"/>
    <col min="8" max="8" width="11.6640625" style="24" hidden="1" customWidth="1"/>
    <col min="9" max="9" width="5.6640625" style="54" customWidth="1"/>
    <col min="10" max="10" width="9.109375" style="25"/>
    <col min="11" max="11" width="5.33203125" style="25" bestFit="1" customWidth="1"/>
    <col min="12" max="12" width="24.44140625" style="22" customWidth="1"/>
    <col min="13" max="16384" width="9.109375" style="13"/>
  </cols>
  <sheetData>
    <row r="1" spans="1:12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</row>
    <row r="2" spans="1:12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</row>
    <row r="3" spans="1:12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</row>
    <row r="4" spans="1:12" s="22" customFormat="1" ht="12" customHeight="1" x14ac:dyDescent="0.25">
      <c r="A4" s="13"/>
      <c r="B4" s="13"/>
      <c r="C4" s="13"/>
      <c r="D4" s="14"/>
      <c r="E4" s="15"/>
      <c r="F4" s="23"/>
      <c r="G4" s="23"/>
      <c r="H4" s="24"/>
      <c r="I4" s="18"/>
      <c r="J4" s="20"/>
      <c r="K4" s="20"/>
      <c r="L4" s="21"/>
    </row>
    <row r="5" spans="1:12" s="26" customFormat="1" ht="15.6" x14ac:dyDescent="0.25">
      <c r="C5" s="3" t="s">
        <v>1166</v>
      </c>
      <c r="D5" s="3"/>
      <c r="E5" s="5"/>
      <c r="F5" s="27"/>
      <c r="G5" s="28"/>
      <c r="H5" s="24"/>
      <c r="I5" s="29"/>
      <c r="J5" s="58"/>
      <c r="K5" s="25"/>
    </row>
    <row r="6" spans="1:12" s="26" customFormat="1" ht="16.5" customHeight="1" thickBot="1" x14ac:dyDescent="0.3">
      <c r="C6" s="3"/>
      <c r="D6" s="104" t="s">
        <v>1167</v>
      </c>
      <c r="E6" s="5"/>
      <c r="F6" s="28"/>
      <c r="G6" s="28"/>
      <c r="H6" s="24"/>
      <c r="I6" s="405" t="s">
        <v>1147</v>
      </c>
      <c r="J6" s="58"/>
      <c r="K6" s="25"/>
    </row>
    <row r="7" spans="1:12" s="41" customFormat="1" ht="18" customHeight="1" thickBot="1" x14ac:dyDescent="0.3">
      <c r="A7" s="30" t="s">
        <v>141</v>
      </c>
      <c r="B7" s="439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8" t="s">
        <v>10</v>
      </c>
      <c r="J7" s="38" t="s">
        <v>11</v>
      </c>
      <c r="K7" s="39" t="s">
        <v>12</v>
      </c>
      <c r="L7" s="40" t="s">
        <v>13</v>
      </c>
    </row>
    <row r="8" spans="1:12" s="103" customFormat="1" ht="15" customHeight="1" x14ac:dyDescent="0.25">
      <c r="A8" s="407">
        <v>1</v>
      </c>
      <c r="B8" s="408"/>
      <c r="C8" s="409"/>
      <c r="D8" s="410"/>
      <c r="E8" s="411"/>
      <c r="F8" s="412"/>
      <c r="G8" s="412"/>
      <c r="H8" s="413"/>
      <c r="I8" s="414"/>
      <c r="J8" s="415"/>
      <c r="K8" s="416" t="str">
        <f>IF(ISBLANK(J8),"",IF(J8&lt;=42.75,"KSM",IF(J8&lt;=45,"I A",IF(J8&lt;=48,"II A",IF(J8&lt;=52,"III A",IF(J8&lt;=56,"I JA",IF(J8&lt;=59,"II JA",IF(J8&lt;=62,"III JA"))))))))</f>
        <v/>
      </c>
      <c r="L8" s="417"/>
    </row>
    <row r="9" spans="1:12" s="103" customFormat="1" ht="15" customHeight="1" x14ac:dyDescent="0.25">
      <c r="A9" s="440"/>
      <c r="B9" s="419"/>
      <c r="C9" s="420"/>
      <c r="D9" s="421"/>
      <c r="E9" s="422"/>
      <c r="F9" s="144"/>
      <c r="G9" s="144"/>
      <c r="H9" s="145"/>
      <c r="I9" s="441"/>
      <c r="J9" s="424"/>
      <c r="K9" s="425"/>
      <c r="L9" s="426"/>
    </row>
    <row r="10" spans="1:12" s="103" customFormat="1" ht="15" customHeight="1" x14ac:dyDescent="0.25">
      <c r="A10" s="440"/>
      <c r="B10" s="419"/>
      <c r="C10" s="420"/>
      <c r="D10" s="421"/>
      <c r="E10" s="422"/>
      <c r="F10" s="144"/>
      <c r="G10" s="144"/>
      <c r="H10" s="145"/>
      <c r="I10" s="441"/>
      <c r="J10" s="424"/>
      <c r="K10" s="425"/>
      <c r="L10" s="426"/>
    </row>
    <row r="11" spans="1:12" s="103" customFormat="1" ht="15" customHeight="1" thickBot="1" x14ac:dyDescent="0.3">
      <c r="A11" s="442"/>
      <c r="B11" s="428"/>
      <c r="C11" s="429"/>
      <c r="D11" s="430"/>
      <c r="E11" s="431"/>
      <c r="F11" s="432"/>
      <c r="G11" s="432"/>
      <c r="H11" s="433"/>
      <c r="I11" s="443"/>
      <c r="J11" s="435"/>
      <c r="K11" s="436"/>
      <c r="L11" s="437"/>
    </row>
    <row r="12" spans="1:12" s="103" customFormat="1" ht="15" customHeight="1" x14ac:dyDescent="0.25">
      <c r="A12" s="407">
        <v>2</v>
      </c>
      <c r="B12" s="408">
        <v>1</v>
      </c>
      <c r="C12" s="409" t="s">
        <v>568</v>
      </c>
      <c r="D12" s="410" t="s">
        <v>1034</v>
      </c>
      <c r="E12" s="411" t="s">
        <v>386</v>
      </c>
      <c r="F12" s="412" t="s">
        <v>57</v>
      </c>
      <c r="G12" s="412" t="s">
        <v>58</v>
      </c>
      <c r="H12" s="413" t="s">
        <v>59</v>
      </c>
      <c r="I12" s="414"/>
      <c r="J12" s="415">
        <v>52</v>
      </c>
      <c r="K12" s="416" t="str">
        <f>IF(ISBLANK(J12),"",IF(J12&lt;=42.75,"KSM",IF(J12&lt;=45,"I A",IF(J12&lt;=48,"II A",IF(J12&lt;=52,"III A",IF(J12&lt;=56,"I JA",IF(J12&lt;=59,"II JA",IF(J12&lt;=62,"III JA"))))))))</f>
        <v>III A</v>
      </c>
      <c r="L12" s="417" t="s">
        <v>60</v>
      </c>
    </row>
    <row r="13" spans="1:12" s="103" customFormat="1" ht="15" customHeight="1" x14ac:dyDescent="0.25">
      <c r="A13" s="440"/>
      <c r="B13" s="419">
        <v>2</v>
      </c>
      <c r="C13" s="420" t="s">
        <v>1036</v>
      </c>
      <c r="D13" s="421" t="s">
        <v>1037</v>
      </c>
      <c r="E13" s="422" t="s">
        <v>1038</v>
      </c>
      <c r="F13" s="144" t="s">
        <v>57</v>
      </c>
      <c r="G13" s="144" t="s">
        <v>58</v>
      </c>
      <c r="H13" s="145" t="s">
        <v>59</v>
      </c>
      <c r="I13" s="441"/>
      <c r="J13" s="424"/>
      <c r="K13" s="425"/>
      <c r="L13" s="426" t="s">
        <v>60</v>
      </c>
    </row>
    <row r="14" spans="1:12" s="103" customFormat="1" ht="15" customHeight="1" x14ac:dyDescent="0.25">
      <c r="A14" s="440"/>
      <c r="B14" s="419">
        <v>3</v>
      </c>
      <c r="C14" s="420" t="s">
        <v>54</v>
      </c>
      <c r="D14" s="421" t="s">
        <v>55</v>
      </c>
      <c r="E14" s="422" t="s">
        <v>56</v>
      </c>
      <c r="F14" s="144" t="s">
        <v>57</v>
      </c>
      <c r="G14" s="144" t="s">
        <v>58</v>
      </c>
      <c r="H14" s="145" t="s">
        <v>59</v>
      </c>
      <c r="I14" s="441"/>
      <c r="J14" s="424"/>
      <c r="K14" s="425"/>
      <c r="L14" s="426" t="s">
        <v>60</v>
      </c>
    </row>
    <row r="15" spans="1:12" s="103" customFormat="1" ht="15" customHeight="1" thickBot="1" x14ac:dyDescent="0.3">
      <c r="A15" s="442"/>
      <c r="B15" s="428">
        <v>4</v>
      </c>
      <c r="C15" s="429" t="s">
        <v>549</v>
      </c>
      <c r="D15" s="430" t="s">
        <v>1168</v>
      </c>
      <c r="E15" s="431" t="s">
        <v>1169</v>
      </c>
      <c r="F15" s="432" t="s">
        <v>57</v>
      </c>
      <c r="G15" s="432" t="s">
        <v>58</v>
      </c>
      <c r="H15" s="433" t="s">
        <v>99</v>
      </c>
      <c r="I15" s="443"/>
      <c r="J15" s="435"/>
      <c r="K15" s="436"/>
      <c r="L15" s="437" t="s">
        <v>100</v>
      </c>
    </row>
    <row r="16" spans="1:12" s="103" customFormat="1" ht="15" customHeight="1" x14ac:dyDescent="0.25">
      <c r="A16" s="407">
        <v>3</v>
      </c>
      <c r="B16" s="408">
        <v>1</v>
      </c>
      <c r="C16" s="409" t="s">
        <v>14</v>
      </c>
      <c r="D16" s="410" t="s">
        <v>15</v>
      </c>
      <c r="E16" s="411" t="s">
        <v>16</v>
      </c>
      <c r="F16" s="412" t="s">
        <v>17</v>
      </c>
      <c r="G16" s="412" t="s">
        <v>18</v>
      </c>
      <c r="H16" s="413"/>
      <c r="I16" s="414" t="s">
        <v>19</v>
      </c>
      <c r="J16" s="444">
        <v>49.66</v>
      </c>
      <c r="K16" s="416" t="str">
        <f>IF(ISBLANK(J16),"",IF(J16&lt;=42.75,"KSM",IF(J16&lt;=45,"I A",IF(J16&lt;=48,"II A",IF(J16&lt;=52,"III A",IF(J16&lt;=56,"I JA",IF(J16&lt;=59,"II JA",IF(J16&lt;=62,"III JA"))))))))</f>
        <v>III A</v>
      </c>
      <c r="L16" s="417" t="s">
        <v>20</v>
      </c>
    </row>
    <row r="17" spans="1:12" s="103" customFormat="1" ht="15" customHeight="1" x14ac:dyDescent="0.25">
      <c r="A17" s="440"/>
      <c r="B17" s="419">
        <v>2</v>
      </c>
      <c r="C17" s="420" t="s">
        <v>59</v>
      </c>
      <c r="D17" s="421" t="s">
        <v>15</v>
      </c>
      <c r="E17" s="422" t="s">
        <v>1126</v>
      </c>
      <c r="F17" s="144" t="s">
        <v>17</v>
      </c>
      <c r="G17" s="144" t="s">
        <v>18</v>
      </c>
      <c r="H17" s="145"/>
      <c r="I17" s="441"/>
      <c r="J17" s="424"/>
      <c r="K17" s="425"/>
      <c r="L17" s="426" t="s">
        <v>20</v>
      </c>
    </row>
    <row r="18" spans="1:12" s="103" customFormat="1" ht="15" customHeight="1" x14ac:dyDescent="0.25">
      <c r="A18" s="440"/>
      <c r="B18" s="419">
        <v>3</v>
      </c>
      <c r="C18" s="420" t="s">
        <v>568</v>
      </c>
      <c r="D18" s="421" t="s">
        <v>878</v>
      </c>
      <c r="E18" s="422" t="s">
        <v>879</v>
      </c>
      <c r="F18" s="144" t="s">
        <v>17</v>
      </c>
      <c r="G18" s="144" t="s">
        <v>18</v>
      </c>
      <c r="H18" s="145"/>
      <c r="I18" s="441"/>
      <c r="J18" s="424"/>
      <c r="K18" s="425"/>
      <c r="L18" s="426" t="s">
        <v>20</v>
      </c>
    </row>
    <row r="19" spans="1:12" s="103" customFormat="1" ht="15" customHeight="1" thickBot="1" x14ac:dyDescent="0.3">
      <c r="A19" s="442"/>
      <c r="B19" s="428">
        <v>4</v>
      </c>
      <c r="C19" s="429" t="s">
        <v>1170</v>
      </c>
      <c r="D19" s="430" t="s">
        <v>1171</v>
      </c>
      <c r="E19" s="431" t="s">
        <v>1172</v>
      </c>
      <c r="F19" s="432" t="s">
        <v>17</v>
      </c>
      <c r="G19" s="432" t="s">
        <v>18</v>
      </c>
      <c r="H19" s="433"/>
      <c r="I19" s="443"/>
      <c r="J19" s="435"/>
      <c r="K19" s="436"/>
      <c r="L19" s="437" t="s">
        <v>20</v>
      </c>
    </row>
    <row r="20" spans="1:12" s="103" customFormat="1" ht="15" customHeight="1" x14ac:dyDescent="0.25">
      <c r="A20" s="407">
        <v>4</v>
      </c>
      <c r="B20" s="408">
        <v>1</v>
      </c>
      <c r="C20" s="409" t="s">
        <v>173</v>
      </c>
      <c r="D20" s="410" t="s">
        <v>174</v>
      </c>
      <c r="E20" s="411" t="s">
        <v>175</v>
      </c>
      <c r="F20" s="412" t="s">
        <v>148</v>
      </c>
      <c r="G20" s="412" t="s">
        <v>149</v>
      </c>
      <c r="H20" s="413"/>
      <c r="I20" s="414"/>
      <c r="J20" s="444" t="s">
        <v>1245</v>
      </c>
      <c r="K20" s="416"/>
      <c r="L20" s="417" t="s">
        <v>160</v>
      </c>
    </row>
    <row r="21" spans="1:12" s="103" customFormat="1" ht="15" customHeight="1" x14ac:dyDescent="0.25">
      <c r="A21" s="440"/>
      <c r="B21" s="419">
        <v>2</v>
      </c>
      <c r="C21" s="420" t="s">
        <v>561</v>
      </c>
      <c r="D21" s="421" t="s">
        <v>562</v>
      </c>
      <c r="E21" s="422" t="s">
        <v>563</v>
      </c>
      <c r="F21" s="144" t="s">
        <v>148</v>
      </c>
      <c r="G21" s="144" t="s">
        <v>149</v>
      </c>
      <c r="H21" s="145" t="s">
        <v>564</v>
      </c>
      <c r="I21" s="441"/>
      <c r="J21" s="424"/>
      <c r="K21" s="425"/>
      <c r="L21" s="426" t="s">
        <v>565</v>
      </c>
    </row>
    <row r="22" spans="1:12" s="103" customFormat="1" ht="15" customHeight="1" x14ac:dyDescent="0.25">
      <c r="A22" s="440"/>
      <c r="B22" s="419">
        <v>3</v>
      </c>
      <c r="C22" s="420" t="s">
        <v>173</v>
      </c>
      <c r="D22" s="421" t="s">
        <v>665</v>
      </c>
      <c r="E22" s="422" t="s">
        <v>666</v>
      </c>
      <c r="F22" s="144" t="s">
        <v>148</v>
      </c>
      <c r="G22" s="144" t="s">
        <v>149</v>
      </c>
      <c r="H22" s="145"/>
      <c r="I22" s="441"/>
      <c r="J22" s="424"/>
      <c r="K22" s="425"/>
      <c r="L22" s="426" t="s">
        <v>150</v>
      </c>
    </row>
    <row r="23" spans="1:12" s="103" customFormat="1" ht="15" customHeight="1" thickBot="1" x14ac:dyDescent="0.3">
      <c r="A23" s="442"/>
      <c r="B23" s="428">
        <v>4</v>
      </c>
      <c r="C23" s="429" t="s">
        <v>598</v>
      </c>
      <c r="D23" s="430" t="s">
        <v>599</v>
      </c>
      <c r="E23" s="431" t="s">
        <v>600</v>
      </c>
      <c r="F23" s="432" t="s">
        <v>148</v>
      </c>
      <c r="G23" s="432" t="s">
        <v>149</v>
      </c>
      <c r="H23" s="433" t="s">
        <v>228</v>
      </c>
      <c r="I23" s="443"/>
      <c r="J23" s="435"/>
      <c r="K23" s="436"/>
      <c r="L23" s="437" t="s">
        <v>601</v>
      </c>
    </row>
    <row r="24" spans="1:12" s="103" customFormat="1" ht="15" customHeight="1" x14ac:dyDescent="0.25">
      <c r="A24" s="407">
        <v>5</v>
      </c>
      <c r="B24" s="408">
        <v>1</v>
      </c>
      <c r="C24" s="409" t="s">
        <v>54</v>
      </c>
      <c r="D24" s="410" t="s">
        <v>643</v>
      </c>
      <c r="E24" s="411" t="s">
        <v>644</v>
      </c>
      <c r="F24" s="412" t="s">
        <v>137</v>
      </c>
      <c r="G24" s="412" t="s">
        <v>25</v>
      </c>
      <c r="H24" s="413" t="s">
        <v>26</v>
      </c>
      <c r="I24" s="414" t="s">
        <v>19</v>
      </c>
      <c r="J24" s="444">
        <v>46.47</v>
      </c>
      <c r="K24" s="416" t="str">
        <f>IF(ISBLANK(J24),"",IF(J24&lt;=42.75,"KSM",IF(J24&lt;=45,"I A",IF(J24&lt;=48,"II A",IF(J24&lt;=52,"III A",IF(J24&lt;=56,"I JA",IF(J24&lt;=59,"II JA",IF(J24&lt;=62,"III JA"))))))))</f>
        <v>II A</v>
      </c>
      <c r="L24" s="417" t="s">
        <v>272</v>
      </c>
    </row>
    <row r="25" spans="1:12" s="103" customFormat="1" ht="15" customHeight="1" x14ac:dyDescent="0.25">
      <c r="A25" s="440"/>
      <c r="B25" s="419">
        <v>2</v>
      </c>
      <c r="C25" s="420" t="s">
        <v>553</v>
      </c>
      <c r="D25" s="421" t="s">
        <v>554</v>
      </c>
      <c r="E25" s="422" t="s">
        <v>180</v>
      </c>
      <c r="F25" s="144" t="s">
        <v>24</v>
      </c>
      <c r="G25" s="144" t="s">
        <v>25</v>
      </c>
      <c r="H25" s="145" t="s">
        <v>26</v>
      </c>
      <c r="I25" s="441"/>
      <c r="J25" s="424"/>
      <c r="K25" s="425"/>
      <c r="L25" s="426" t="s">
        <v>313</v>
      </c>
    </row>
    <row r="26" spans="1:12" s="103" customFormat="1" ht="15" customHeight="1" x14ac:dyDescent="0.25">
      <c r="A26" s="440"/>
      <c r="B26" s="419">
        <v>3</v>
      </c>
      <c r="C26" s="420" t="s">
        <v>572</v>
      </c>
      <c r="D26" s="421" t="s">
        <v>573</v>
      </c>
      <c r="E26" s="422" t="s">
        <v>574</v>
      </c>
      <c r="F26" s="144" t="s">
        <v>137</v>
      </c>
      <c r="G26" s="144" t="s">
        <v>25</v>
      </c>
      <c r="H26" s="145" t="s">
        <v>26</v>
      </c>
      <c r="I26" s="441"/>
      <c r="J26" s="424"/>
      <c r="K26" s="425"/>
      <c r="L26" s="426" t="s">
        <v>272</v>
      </c>
    </row>
    <row r="27" spans="1:12" s="103" customFormat="1" ht="15" customHeight="1" thickBot="1" x14ac:dyDescent="0.3">
      <c r="A27" s="442"/>
      <c r="B27" s="428">
        <v>4</v>
      </c>
      <c r="C27" s="429" t="s">
        <v>618</v>
      </c>
      <c r="D27" s="430" t="s">
        <v>619</v>
      </c>
      <c r="E27" s="431" t="s">
        <v>620</v>
      </c>
      <c r="F27" s="432" t="s">
        <v>24</v>
      </c>
      <c r="G27" s="432" t="s">
        <v>25</v>
      </c>
      <c r="H27" s="433" t="s">
        <v>26</v>
      </c>
      <c r="I27" s="443"/>
      <c r="J27" s="435"/>
      <c r="K27" s="436"/>
      <c r="L27" s="437" t="s">
        <v>272</v>
      </c>
    </row>
    <row r="28" spans="1:12" s="22" customFormat="1" ht="12" customHeight="1" x14ac:dyDescent="0.25">
      <c r="A28" s="13"/>
      <c r="B28" s="13"/>
      <c r="C28" s="13"/>
      <c r="D28" s="14"/>
      <c r="E28" s="15"/>
      <c r="F28" s="23"/>
      <c r="G28" s="23"/>
      <c r="H28" s="24"/>
      <c r="I28" s="18"/>
      <c r="J28" s="20"/>
      <c r="K28" s="20"/>
      <c r="L28" s="21"/>
    </row>
    <row r="29" spans="1:12" s="22" customFormat="1" ht="17.25" customHeight="1" x14ac:dyDescent="0.25">
      <c r="A29" s="13"/>
      <c r="B29" s="13"/>
      <c r="C29" s="13"/>
      <c r="D29" s="14"/>
      <c r="E29" s="15"/>
      <c r="F29" s="23"/>
      <c r="G29" s="23"/>
      <c r="H29" s="24"/>
      <c r="I29" s="18"/>
      <c r="J29" s="20"/>
      <c r="K29" s="20"/>
      <c r="L29" s="21"/>
    </row>
    <row r="30" spans="1:12" s="22" customFormat="1" ht="17.25" customHeight="1" x14ac:dyDescent="0.25">
      <c r="A30" s="13"/>
      <c r="B30" s="13"/>
      <c r="C30" s="13"/>
      <c r="D30" s="14"/>
      <c r="E30" s="15"/>
      <c r="F30" s="23"/>
      <c r="G30" s="23"/>
      <c r="H30" s="24"/>
      <c r="I30" s="18"/>
      <c r="J30" s="20"/>
      <c r="K30" s="20"/>
      <c r="L30" s="21"/>
    </row>
    <row r="31" spans="1:12" s="22" customFormat="1" ht="17.25" customHeight="1" x14ac:dyDescent="0.25">
      <c r="A31" s="13"/>
      <c r="B31" s="13"/>
      <c r="C31" s="13"/>
      <c r="D31" s="14"/>
      <c r="E31" s="15"/>
      <c r="F31" s="23"/>
      <c r="G31" s="23"/>
      <c r="H31" s="24"/>
      <c r="I31" s="18"/>
      <c r="J31" s="20"/>
      <c r="K31" s="20"/>
      <c r="L31" s="21"/>
    </row>
    <row r="32" spans="1:12" s="22" customFormat="1" ht="17.25" customHeight="1" x14ac:dyDescent="0.25">
      <c r="A32" s="13"/>
      <c r="B32" s="13"/>
      <c r="C32" s="13"/>
      <c r="D32" s="14"/>
      <c r="E32" s="15"/>
      <c r="F32" s="23"/>
      <c r="G32" s="23"/>
      <c r="H32" s="24"/>
      <c r="I32" s="18"/>
      <c r="J32" s="20"/>
      <c r="K32" s="20"/>
      <c r="L32" s="21"/>
    </row>
    <row r="33" spans="1:12" s="22" customFormat="1" ht="17.25" customHeight="1" x14ac:dyDescent="0.25">
      <c r="A33" s="13"/>
      <c r="B33" s="13"/>
      <c r="C33" s="13"/>
      <c r="D33" s="14"/>
      <c r="E33" s="15"/>
      <c r="F33" s="23"/>
      <c r="G33" s="23"/>
      <c r="H33" s="24"/>
      <c r="I33" s="18"/>
      <c r="J33" s="20"/>
      <c r="K33" s="20"/>
      <c r="L33" s="21"/>
    </row>
    <row r="34" spans="1:12" s="22" customFormat="1" ht="17.25" customHeight="1" x14ac:dyDescent="0.25">
      <c r="A34" s="13"/>
      <c r="B34" s="13"/>
      <c r="C34" s="13"/>
      <c r="D34" s="14"/>
      <c r="E34" s="15"/>
      <c r="F34" s="23"/>
      <c r="G34" s="23"/>
      <c r="H34" s="24"/>
      <c r="I34" s="18"/>
      <c r="J34" s="20"/>
      <c r="K34" s="20"/>
      <c r="L34" s="21"/>
    </row>
    <row r="35" spans="1:12" s="22" customFormat="1" ht="17.25" customHeight="1" x14ac:dyDescent="0.25">
      <c r="A35" s="13"/>
      <c r="B35" s="13"/>
      <c r="C35" s="13"/>
      <c r="D35" s="14"/>
      <c r="E35" s="15"/>
      <c r="F35" s="23"/>
      <c r="G35" s="23"/>
      <c r="H35" s="24"/>
      <c r="I35" s="18"/>
      <c r="J35" s="20"/>
      <c r="K35" s="20"/>
      <c r="L35" s="21"/>
    </row>
    <row r="36" spans="1:12" s="22" customFormat="1" ht="17.25" customHeight="1" x14ac:dyDescent="0.25">
      <c r="A36" s="13"/>
      <c r="B36" s="13"/>
      <c r="C36" s="13"/>
      <c r="D36" s="14"/>
      <c r="E36" s="15"/>
      <c r="F36" s="23"/>
      <c r="G36" s="23"/>
      <c r="H36" s="24"/>
      <c r="I36" s="18"/>
      <c r="J36" s="20"/>
      <c r="K36" s="20"/>
      <c r="L36" s="21"/>
    </row>
    <row r="37" spans="1:12" s="22" customFormat="1" ht="17.25" customHeight="1" x14ac:dyDescent="0.25">
      <c r="A37" s="13"/>
      <c r="B37" s="13"/>
      <c r="C37" s="13"/>
      <c r="D37" s="14"/>
      <c r="E37" s="15"/>
      <c r="F37" s="23"/>
      <c r="G37" s="23"/>
      <c r="H37" s="24"/>
      <c r="I37" s="18"/>
      <c r="J37" s="20"/>
      <c r="K37" s="20"/>
      <c r="L37" s="21"/>
    </row>
    <row r="38" spans="1:12" s="22" customFormat="1" ht="17.25" customHeight="1" x14ac:dyDescent="0.25">
      <c r="A38" s="13"/>
      <c r="B38" s="13"/>
      <c r="C38" s="13"/>
      <c r="D38" s="14"/>
      <c r="E38" s="15"/>
      <c r="F38" s="23"/>
      <c r="G38" s="23"/>
      <c r="H38" s="24"/>
      <c r="I38" s="18"/>
      <c r="J38" s="20"/>
      <c r="K38" s="20"/>
      <c r="L38" s="21"/>
    </row>
    <row r="39" spans="1:12" s="22" customFormat="1" ht="17.25" customHeight="1" x14ac:dyDescent="0.25">
      <c r="A39" s="13"/>
      <c r="B39" s="13"/>
      <c r="C39" s="13"/>
      <c r="D39" s="14"/>
      <c r="E39" s="15"/>
      <c r="F39" s="23"/>
      <c r="G39" s="23"/>
      <c r="H39" s="24"/>
      <c r="I39" s="18"/>
      <c r="J39" s="20"/>
      <c r="K39" s="20"/>
      <c r="L39" s="21"/>
    </row>
    <row r="40" spans="1:12" s="26" customFormat="1" ht="15.6" x14ac:dyDescent="0.25">
      <c r="C40" s="3" t="s">
        <v>1166</v>
      </c>
      <c r="D40" s="3"/>
      <c r="E40" s="5"/>
      <c r="F40" s="27"/>
      <c r="G40" s="28"/>
      <c r="H40" s="24"/>
      <c r="I40" s="29"/>
      <c r="J40" s="58"/>
      <c r="K40" s="25"/>
    </row>
    <row r="41" spans="1:12" s="26" customFormat="1" ht="16.5" customHeight="1" thickBot="1" x14ac:dyDescent="0.3">
      <c r="C41" s="3"/>
      <c r="D41" s="104" t="s">
        <v>1173</v>
      </c>
      <c r="E41" s="5"/>
      <c r="F41" s="28"/>
      <c r="G41" s="28"/>
      <c r="H41" s="24"/>
      <c r="I41" s="405" t="s">
        <v>1147</v>
      </c>
      <c r="J41" s="58"/>
      <c r="K41" s="25"/>
    </row>
    <row r="42" spans="1:12" s="41" customFormat="1" ht="18" customHeight="1" thickBot="1" x14ac:dyDescent="0.3">
      <c r="A42" s="30" t="s">
        <v>141</v>
      </c>
      <c r="B42" s="439" t="s">
        <v>3</v>
      </c>
      <c r="C42" s="32" t="s">
        <v>4</v>
      </c>
      <c r="D42" s="33" t="s">
        <v>5</v>
      </c>
      <c r="E42" s="34" t="s">
        <v>6</v>
      </c>
      <c r="F42" s="35" t="s">
        <v>7</v>
      </c>
      <c r="G42" s="36" t="s">
        <v>8</v>
      </c>
      <c r="H42" s="37" t="s">
        <v>9</v>
      </c>
      <c r="I42" s="38" t="s">
        <v>10</v>
      </c>
      <c r="J42" s="38" t="s">
        <v>11</v>
      </c>
      <c r="K42" s="39" t="s">
        <v>12</v>
      </c>
      <c r="L42" s="40" t="s">
        <v>13</v>
      </c>
    </row>
    <row r="43" spans="1:12" s="103" customFormat="1" ht="15" customHeight="1" x14ac:dyDescent="0.25">
      <c r="A43" s="407">
        <v>1</v>
      </c>
      <c r="B43" s="408"/>
      <c r="C43" s="409"/>
      <c r="D43" s="410"/>
      <c r="E43" s="411"/>
      <c r="F43" s="412"/>
      <c r="G43" s="412"/>
      <c r="H43" s="413"/>
      <c r="I43" s="414"/>
      <c r="J43" s="415"/>
      <c r="K43" s="416" t="str">
        <f>IF(ISBLANK(J43),"",IF(J43&lt;=42.75,"KSM",IF(J43&lt;=45,"I A",IF(J43&lt;=48,"II A",IF(J43&lt;=52,"III A",IF(J43&lt;=56,"I JA",IF(J43&lt;=59,"II JA",IF(J43&lt;=62,"III JA"))))))))</f>
        <v/>
      </c>
      <c r="L43" s="417"/>
    </row>
    <row r="44" spans="1:12" s="103" customFormat="1" ht="15" customHeight="1" x14ac:dyDescent="0.25">
      <c r="A44" s="440"/>
      <c r="B44" s="419"/>
      <c r="C44" s="420"/>
      <c r="D44" s="421"/>
      <c r="E44" s="422"/>
      <c r="F44" s="144"/>
      <c r="G44" s="144"/>
      <c r="H44" s="145"/>
      <c r="I44" s="441"/>
      <c r="J44" s="424"/>
      <c r="K44" s="425"/>
      <c r="L44" s="426"/>
    </row>
    <row r="45" spans="1:12" s="103" customFormat="1" ht="15" customHeight="1" x14ac:dyDescent="0.25">
      <c r="A45" s="440"/>
      <c r="B45" s="419"/>
      <c r="C45" s="420"/>
      <c r="D45" s="421"/>
      <c r="E45" s="422"/>
      <c r="F45" s="144"/>
      <c r="G45" s="144"/>
      <c r="H45" s="145"/>
      <c r="I45" s="441"/>
      <c r="J45" s="424"/>
      <c r="K45" s="425"/>
      <c r="L45" s="426"/>
    </row>
    <row r="46" spans="1:12" s="103" customFormat="1" ht="15" customHeight="1" thickBot="1" x14ac:dyDescent="0.3">
      <c r="A46" s="442"/>
      <c r="B46" s="428"/>
      <c r="C46" s="429"/>
      <c r="D46" s="430"/>
      <c r="E46" s="431"/>
      <c r="F46" s="432"/>
      <c r="G46" s="432"/>
      <c r="H46" s="433"/>
      <c r="I46" s="443"/>
      <c r="J46" s="435"/>
      <c r="K46" s="436"/>
      <c r="L46" s="437"/>
    </row>
    <row r="47" spans="1:12" s="103" customFormat="1" ht="15" customHeight="1" x14ac:dyDescent="0.25">
      <c r="A47" s="407">
        <v>2</v>
      </c>
      <c r="B47" s="408">
        <v>1</v>
      </c>
      <c r="C47" s="409" t="s">
        <v>703</v>
      </c>
      <c r="D47" s="410" t="s">
        <v>831</v>
      </c>
      <c r="E47" s="411" t="s">
        <v>832</v>
      </c>
      <c r="F47" s="412" t="s">
        <v>38</v>
      </c>
      <c r="G47" s="412" t="s">
        <v>39</v>
      </c>
      <c r="H47" s="413" t="s">
        <v>820</v>
      </c>
      <c r="I47" s="414"/>
      <c r="J47" s="444">
        <v>48.01</v>
      </c>
      <c r="K47" s="416" t="str">
        <f>IF(ISBLANK(J47),"",IF(J47&lt;=42.75,"KSM",IF(J47&lt;=45,"I A",IF(J47&lt;=48,"II A",IF(J47&lt;=52,"III A",IF(J47&lt;=56,"I JA",IF(J47&lt;=59,"II JA",IF(J47&lt;=62,"III JA"))))))))</f>
        <v>III A</v>
      </c>
      <c r="L47" s="417" t="s">
        <v>833</v>
      </c>
    </row>
    <row r="48" spans="1:12" s="103" customFormat="1" ht="15" customHeight="1" x14ac:dyDescent="0.25">
      <c r="A48" s="440"/>
      <c r="B48" s="419">
        <v>2</v>
      </c>
      <c r="C48" s="420" t="s">
        <v>818</v>
      </c>
      <c r="D48" s="421" t="s">
        <v>819</v>
      </c>
      <c r="E48" s="422" t="s">
        <v>342</v>
      </c>
      <c r="F48" s="144" t="s">
        <v>1289</v>
      </c>
      <c r="G48" s="144" t="s">
        <v>39</v>
      </c>
      <c r="H48" s="145" t="s">
        <v>820</v>
      </c>
      <c r="I48" s="441"/>
      <c r="J48" s="424"/>
      <c r="K48" s="425"/>
      <c r="L48" s="426" t="s">
        <v>821</v>
      </c>
    </row>
    <row r="49" spans="1:12" s="103" customFormat="1" ht="15" customHeight="1" x14ac:dyDescent="0.25">
      <c r="A49" s="440"/>
      <c r="B49" s="419">
        <v>3</v>
      </c>
      <c r="C49" s="420" t="s">
        <v>54</v>
      </c>
      <c r="D49" s="421" t="s">
        <v>1098</v>
      </c>
      <c r="E49" s="422" t="s">
        <v>847</v>
      </c>
      <c r="F49" s="144" t="s">
        <v>1289</v>
      </c>
      <c r="G49" s="144" t="s">
        <v>39</v>
      </c>
      <c r="H49" s="145" t="s">
        <v>209</v>
      </c>
      <c r="I49" s="441"/>
      <c r="J49" s="424"/>
      <c r="K49" s="425"/>
      <c r="L49" s="426" t="s">
        <v>210</v>
      </c>
    </row>
    <row r="50" spans="1:12" s="103" customFormat="1" ht="15" customHeight="1" thickBot="1" x14ac:dyDescent="0.3">
      <c r="A50" s="442"/>
      <c r="B50" s="428">
        <v>4</v>
      </c>
      <c r="C50" s="429" t="s">
        <v>1170</v>
      </c>
      <c r="D50" s="430" t="s">
        <v>1174</v>
      </c>
      <c r="E50" s="431" t="s">
        <v>1175</v>
      </c>
      <c r="F50" s="432" t="s">
        <v>1289</v>
      </c>
      <c r="G50" s="432" t="s">
        <v>39</v>
      </c>
      <c r="H50" s="433" t="s">
        <v>595</v>
      </c>
      <c r="I50" s="443"/>
      <c r="J50" s="435"/>
      <c r="K50" s="436"/>
      <c r="L50" s="437" t="s">
        <v>444</v>
      </c>
    </row>
    <row r="51" spans="1:12" s="103" customFormat="1" ht="15" customHeight="1" x14ac:dyDescent="0.25">
      <c r="A51" s="407">
        <v>3</v>
      </c>
      <c r="B51" s="408">
        <v>1</v>
      </c>
      <c r="C51" s="409" t="s">
        <v>545</v>
      </c>
      <c r="D51" s="410" t="s">
        <v>546</v>
      </c>
      <c r="E51" s="411" t="s">
        <v>260</v>
      </c>
      <c r="F51" s="412" t="s">
        <v>166</v>
      </c>
      <c r="G51" s="412" t="s">
        <v>167</v>
      </c>
      <c r="H51" s="413" t="s">
        <v>168</v>
      </c>
      <c r="I51" s="414"/>
      <c r="J51" s="444">
        <v>46.11</v>
      </c>
      <c r="K51" s="416" t="str">
        <f>IF(ISBLANK(J51),"",IF(J51&lt;=42.75,"KSM",IF(J51&lt;=45,"I A",IF(J51&lt;=48,"II A",IF(J51&lt;=52,"III A",IF(J51&lt;=56,"I JA",IF(J51&lt;=59,"II JA",IF(J51&lt;=62,"III JA"))))))))</f>
        <v>II A</v>
      </c>
      <c r="L51" s="417" t="s">
        <v>170</v>
      </c>
    </row>
    <row r="52" spans="1:12" s="103" customFormat="1" ht="15" customHeight="1" x14ac:dyDescent="0.25">
      <c r="A52" s="440"/>
      <c r="B52" s="419">
        <v>2</v>
      </c>
      <c r="C52" s="420" t="s">
        <v>178</v>
      </c>
      <c r="D52" s="421" t="s">
        <v>179</v>
      </c>
      <c r="E52" s="422" t="s">
        <v>180</v>
      </c>
      <c r="F52" s="144" t="s">
        <v>166</v>
      </c>
      <c r="G52" s="144" t="s">
        <v>167</v>
      </c>
      <c r="H52" s="145" t="s">
        <v>168</v>
      </c>
      <c r="I52" s="441"/>
      <c r="J52" s="424"/>
      <c r="K52" s="425"/>
      <c r="L52" s="426" t="s">
        <v>170</v>
      </c>
    </row>
    <row r="53" spans="1:12" s="103" customFormat="1" ht="15" customHeight="1" x14ac:dyDescent="0.25">
      <c r="A53" s="440"/>
      <c r="B53" s="419">
        <v>3</v>
      </c>
      <c r="C53" s="420" t="s">
        <v>163</v>
      </c>
      <c r="D53" s="421" t="s">
        <v>164</v>
      </c>
      <c r="E53" s="422" t="s">
        <v>165</v>
      </c>
      <c r="F53" s="144" t="s">
        <v>166</v>
      </c>
      <c r="G53" s="144" t="s">
        <v>167</v>
      </c>
      <c r="H53" s="145" t="s">
        <v>168</v>
      </c>
      <c r="I53" s="441"/>
      <c r="J53" s="424"/>
      <c r="K53" s="425"/>
      <c r="L53" s="426" t="s">
        <v>170</v>
      </c>
    </row>
    <row r="54" spans="1:12" s="103" customFormat="1" ht="15" customHeight="1" thickBot="1" x14ac:dyDescent="0.3">
      <c r="A54" s="442"/>
      <c r="B54" s="428">
        <v>4</v>
      </c>
      <c r="C54" s="429" t="s">
        <v>629</v>
      </c>
      <c r="D54" s="430" t="s">
        <v>561</v>
      </c>
      <c r="E54" s="431" t="s">
        <v>427</v>
      </c>
      <c r="F54" s="432" t="s">
        <v>166</v>
      </c>
      <c r="G54" s="432" t="s">
        <v>167</v>
      </c>
      <c r="H54" s="433"/>
      <c r="I54" s="443"/>
      <c r="J54" s="435"/>
      <c r="K54" s="436"/>
      <c r="L54" s="437" t="s">
        <v>630</v>
      </c>
    </row>
    <row r="55" spans="1:12" s="103" customFormat="1" ht="15" customHeight="1" x14ac:dyDescent="0.25">
      <c r="A55" s="407">
        <v>4</v>
      </c>
      <c r="B55" s="408">
        <v>1</v>
      </c>
      <c r="C55" s="409" t="s">
        <v>1070</v>
      </c>
      <c r="D55" s="410" t="s">
        <v>1071</v>
      </c>
      <c r="E55" s="411" t="s">
        <v>1072</v>
      </c>
      <c r="F55" s="412" t="s">
        <v>289</v>
      </c>
      <c r="G55" s="412" t="s">
        <v>112</v>
      </c>
      <c r="H55" s="413"/>
      <c r="I55" s="414"/>
      <c r="J55" s="444">
        <v>47.16</v>
      </c>
      <c r="K55" s="416" t="str">
        <f>IF(ISBLANK(J55),"",IF(J55&lt;=42.75,"KSM",IF(J55&lt;=45,"I A",IF(J55&lt;=48,"II A",IF(J55&lt;=52,"III A",IF(J55&lt;=56,"I JA",IF(J55&lt;=59,"II JA",IF(J55&lt;=62,"III JA"))))))))</f>
        <v>II A</v>
      </c>
      <c r="L55" s="417" t="s">
        <v>559</v>
      </c>
    </row>
    <row r="56" spans="1:12" s="103" customFormat="1" ht="15" customHeight="1" x14ac:dyDescent="0.25">
      <c r="A56" s="440"/>
      <c r="B56" s="419">
        <v>2</v>
      </c>
      <c r="C56" s="420" t="s">
        <v>163</v>
      </c>
      <c r="D56" s="421" t="s">
        <v>589</v>
      </c>
      <c r="E56" s="422" t="s">
        <v>590</v>
      </c>
      <c r="F56" s="144" t="s">
        <v>289</v>
      </c>
      <c r="G56" s="144" t="s">
        <v>112</v>
      </c>
      <c r="H56" s="145"/>
      <c r="I56" s="441"/>
      <c r="J56" s="424"/>
      <c r="K56" s="425"/>
      <c r="L56" s="426" t="s">
        <v>559</v>
      </c>
    </row>
    <row r="57" spans="1:12" s="103" customFormat="1" ht="15" customHeight="1" x14ac:dyDescent="0.25">
      <c r="A57" s="440"/>
      <c r="B57" s="419">
        <v>3</v>
      </c>
      <c r="C57" s="420" t="s">
        <v>59</v>
      </c>
      <c r="D57" s="421" t="s">
        <v>557</v>
      </c>
      <c r="E57" s="422" t="s">
        <v>558</v>
      </c>
      <c r="F57" s="144" t="s">
        <v>289</v>
      </c>
      <c r="G57" s="144" t="s">
        <v>112</v>
      </c>
      <c r="H57" s="145"/>
      <c r="I57" s="441"/>
      <c r="J57" s="424"/>
      <c r="K57" s="425"/>
      <c r="L57" s="426" t="s">
        <v>559</v>
      </c>
    </row>
    <row r="58" spans="1:12" s="103" customFormat="1" ht="15" customHeight="1" thickBot="1" x14ac:dyDescent="0.3">
      <c r="A58" s="442"/>
      <c r="B58" s="428">
        <v>4</v>
      </c>
      <c r="C58" s="429" t="s">
        <v>618</v>
      </c>
      <c r="D58" s="430" t="s">
        <v>873</v>
      </c>
      <c r="E58" s="431" t="s">
        <v>874</v>
      </c>
      <c r="F58" s="432" t="s">
        <v>289</v>
      </c>
      <c r="G58" s="432" t="s">
        <v>112</v>
      </c>
      <c r="H58" s="433"/>
      <c r="I58" s="443"/>
      <c r="J58" s="435"/>
      <c r="K58" s="436"/>
      <c r="L58" s="437" t="s">
        <v>875</v>
      </c>
    </row>
    <row r="59" spans="1:12" s="103" customFormat="1" ht="15" customHeight="1" x14ac:dyDescent="0.25">
      <c r="A59" s="407">
        <v>5</v>
      </c>
      <c r="B59" s="408">
        <v>1</v>
      </c>
      <c r="C59" s="409" t="s">
        <v>1087</v>
      </c>
      <c r="D59" s="410" t="s">
        <v>1088</v>
      </c>
      <c r="E59" s="411">
        <v>37955</v>
      </c>
      <c r="F59" s="412" t="s">
        <v>264</v>
      </c>
      <c r="G59" s="412" t="s">
        <v>265</v>
      </c>
      <c r="H59" s="413"/>
      <c r="I59" s="414"/>
      <c r="J59" s="444">
        <v>48.95</v>
      </c>
      <c r="K59" s="416" t="str">
        <f>IF(ISBLANK(J59),"",IF(J59&lt;=42.75,"KSM",IF(J59&lt;=45,"I A",IF(J59&lt;=48,"II A",IF(J59&lt;=52,"III A",IF(J59&lt;=56,"I JA",IF(J59&lt;=59,"II JA",IF(J59&lt;=62,"III JA"))))))))</f>
        <v>III A</v>
      </c>
      <c r="L59" s="417" t="s">
        <v>490</v>
      </c>
    </row>
    <row r="60" spans="1:12" s="103" customFormat="1" ht="15" customHeight="1" x14ac:dyDescent="0.25">
      <c r="A60" s="440"/>
      <c r="B60" s="419">
        <v>2</v>
      </c>
      <c r="C60" s="420" t="s">
        <v>888</v>
      </c>
      <c r="D60" s="421" t="s">
        <v>889</v>
      </c>
      <c r="E60" s="422" t="s">
        <v>30</v>
      </c>
      <c r="F60" s="144" t="s">
        <v>264</v>
      </c>
      <c r="G60" s="144" t="s">
        <v>265</v>
      </c>
      <c r="H60" s="145"/>
      <c r="I60" s="441"/>
      <c r="J60" s="424"/>
      <c r="K60" s="425"/>
      <c r="L60" s="426" t="s">
        <v>266</v>
      </c>
    </row>
    <row r="61" spans="1:12" s="103" customFormat="1" ht="15" customHeight="1" x14ac:dyDescent="0.25">
      <c r="A61" s="440"/>
      <c r="B61" s="419">
        <v>3</v>
      </c>
      <c r="C61" s="420" t="s">
        <v>881</v>
      </c>
      <c r="D61" s="421" t="s">
        <v>882</v>
      </c>
      <c r="E61" s="422" t="s">
        <v>883</v>
      </c>
      <c r="F61" s="144" t="s">
        <v>264</v>
      </c>
      <c r="G61" s="144" t="s">
        <v>265</v>
      </c>
      <c r="H61" s="145"/>
      <c r="I61" s="441"/>
      <c r="J61" s="424"/>
      <c r="K61" s="425"/>
      <c r="L61" s="426" t="s">
        <v>743</v>
      </c>
    </row>
    <row r="62" spans="1:12" s="103" customFormat="1" ht="15" customHeight="1" thickBot="1" x14ac:dyDescent="0.3">
      <c r="A62" s="442"/>
      <c r="B62" s="428">
        <v>4</v>
      </c>
      <c r="C62" s="429" t="s">
        <v>839</v>
      </c>
      <c r="D62" s="430" t="s">
        <v>840</v>
      </c>
      <c r="E62" s="431" t="s">
        <v>841</v>
      </c>
      <c r="F62" s="432" t="s">
        <v>264</v>
      </c>
      <c r="G62" s="432" t="s">
        <v>265</v>
      </c>
      <c r="H62" s="433"/>
      <c r="I62" s="443"/>
      <c r="J62" s="435"/>
      <c r="K62" s="436"/>
      <c r="L62" s="437" t="s">
        <v>842</v>
      </c>
    </row>
    <row r="64" spans="1:12" s="22" customFormat="1" ht="12" customHeight="1" x14ac:dyDescent="0.25">
      <c r="A64" s="13"/>
      <c r="B64" s="13"/>
      <c r="C64" s="13"/>
      <c r="D64" s="14"/>
      <c r="E64" s="15"/>
      <c r="F64" s="23"/>
      <c r="G64" s="23"/>
      <c r="H64" s="24"/>
      <c r="I64" s="18"/>
      <c r="J64" s="20"/>
      <c r="K64" s="20"/>
      <c r="L64" s="21"/>
    </row>
    <row r="65" spans="1:12" s="22" customFormat="1" ht="17.25" customHeight="1" x14ac:dyDescent="0.25">
      <c r="A65" s="13"/>
      <c r="B65" s="13"/>
      <c r="C65" s="13"/>
      <c r="D65" s="14"/>
      <c r="E65" s="15"/>
      <c r="F65" s="23"/>
      <c r="G65" s="23"/>
      <c r="H65" s="24"/>
      <c r="I65" s="18"/>
      <c r="J65" s="20"/>
      <c r="K65" s="20"/>
      <c r="L65" s="21"/>
    </row>
    <row r="66" spans="1:12" s="22" customFormat="1" ht="17.25" customHeight="1" x14ac:dyDescent="0.25">
      <c r="A66" s="13"/>
      <c r="B66" s="13"/>
      <c r="C66" s="13"/>
      <c r="D66" s="14"/>
      <c r="E66" s="15"/>
      <c r="F66" s="23"/>
      <c r="G66" s="23"/>
      <c r="H66" s="24"/>
      <c r="I66" s="18"/>
      <c r="J66" s="20"/>
      <c r="K66" s="20"/>
      <c r="L66" s="21"/>
    </row>
    <row r="67" spans="1:12" s="22" customFormat="1" ht="17.25" customHeight="1" x14ac:dyDescent="0.25">
      <c r="A67" s="13"/>
      <c r="B67" s="13"/>
      <c r="C67" s="13"/>
      <c r="D67" s="14"/>
      <c r="E67" s="15"/>
      <c r="F67" s="23"/>
      <c r="G67" s="23"/>
      <c r="H67" s="24"/>
      <c r="I67" s="18"/>
      <c r="J67" s="20"/>
      <c r="K67" s="20"/>
      <c r="L67" s="21"/>
    </row>
    <row r="68" spans="1:12" s="22" customFormat="1" ht="17.25" customHeight="1" x14ac:dyDescent="0.25">
      <c r="A68" s="13"/>
      <c r="B68" s="13"/>
      <c r="C68" s="13"/>
      <c r="D68" s="14"/>
      <c r="E68" s="15"/>
      <c r="F68" s="23"/>
      <c r="G68" s="23"/>
      <c r="H68" s="24"/>
      <c r="I68" s="18"/>
      <c r="J68" s="20"/>
      <c r="K68" s="20"/>
      <c r="L68" s="21"/>
    </row>
    <row r="69" spans="1:12" s="22" customFormat="1" ht="17.25" customHeight="1" x14ac:dyDescent="0.25">
      <c r="A69" s="13"/>
      <c r="B69" s="13"/>
      <c r="C69" s="13"/>
      <c r="D69" s="14"/>
      <c r="E69" s="15"/>
      <c r="F69" s="23"/>
      <c r="G69" s="23"/>
      <c r="H69" s="24"/>
      <c r="I69" s="18"/>
      <c r="J69" s="20"/>
      <c r="K69" s="20"/>
      <c r="L69" s="21"/>
    </row>
    <row r="70" spans="1:12" s="22" customFormat="1" ht="17.25" customHeight="1" x14ac:dyDescent="0.25">
      <c r="A70" s="13"/>
      <c r="B70" s="13"/>
      <c r="C70" s="13"/>
      <c r="D70" s="14"/>
      <c r="E70" s="15"/>
      <c r="F70" s="23"/>
      <c r="G70" s="23"/>
      <c r="H70" s="24"/>
      <c r="I70" s="18"/>
      <c r="J70" s="20"/>
      <c r="K70" s="20"/>
      <c r="L70" s="21"/>
    </row>
    <row r="71" spans="1:12" s="22" customFormat="1" ht="17.25" customHeight="1" x14ac:dyDescent="0.25">
      <c r="A71" s="13"/>
      <c r="B71" s="13"/>
      <c r="C71" s="13"/>
      <c r="D71" s="14"/>
      <c r="E71" s="15"/>
      <c r="F71" s="23"/>
      <c r="G71" s="23"/>
      <c r="H71" s="24"/>
      <c r="I71" s="18"/>
      <c r="J71" s="20"/>
      <c r="K71" s="20"/>
      <c r="L71" s="21"/>
    </row>
    <row r="72" spans="1:12" s="22" customFormat="1" ht="17.25" customHeight="1" x14ac:dyDescent="0.25">
      <c r="A72" s="13"/>
      <c r="B72" s="13"/>
      <c r="C72" s="13"/>
      <c r="D72" s="14"/>
      <c r="E72" s="15"/>
      <c r="F72" s="23"/>
      <c r="G72" s="23"/>
      <c r="H72" s="24"/>
      <c r="I72" s="18"/>
      <c r="J72" s="20"/>
      <c r="K72" s="20"/>
      <c r="L72" s="21"/>
    </row>
    <row r="73" spans="1:12" s="22" customFormat="1" ht="17.25" customHeight="1" x14ac:dyDescent="0.25">
      <c r="A73" s="13"/>
      <c r="B73" s="13"/>
      <c r="C73" s="13"/>
      <c r="D73" s="14"/>
      <c r="E73" s="15"/>
      <c r="F73" s="23"/>
      <c r="G73" s="23"/>
      <c r="H73" s="24"/>
      <c r="I73" s="18"/>
      <c r="J73" s="20"/>
      <c r="K73" s="20"/>
      <c r="L73" s="21"/>
    </row>
    <row r="74" spans="1:12" s="22" customFormat="1" ht="17.25" customHeight="1" x14ac:dyDescent="0.25">
      <c r="A74" s="13"/>
      <c r="B74" s="13"/>
      <c r="C74" s="13"/>
      <c r="D74" s="14"/>
      <c r="E74" s="15"/>
      <c r="F74" s="23"/>
      <c r="G74" s="23"/>
      <c r="H74" s="24"/>
      <c r="I74" s="18"/>
      <c r="J74" s="20"/>
      <c r="K74" s="20"/>
      <c r="L74" s="21"/>
    </row>
    <row r="75" spans="1:12" s="22" customFormat="1" ht="17.25" customHeight="1" x14ac:dyDescent="0.25">
      <c r="A75" s="13"/>
      <c r="B75" s="13"/>
      <c r="C75" s="13"/>
      <c r="D75" s="14"/>
      <c r="E75" s="15"/>
      <c r="F75" s="23"/>
      <c r="G75" s="23"/>
      <c r="H75" s="24"/>
      <c r="I75" s="18"/>
      <c r="J75" s="20"/>
      <c r="K75" s="20"/>
      <c r="L75" s="21"/>
    </row>
    <row r="76" spans="1:12" s="22" customFormat="1" ht="17.25" customHeight="1" x14ac:dyDescent="0.25">
      <c r="A76" s="13"/>
      <c r="B76" s="13"/>
      <c r="C76" s="13"/>
      <c r="D76" s="14"/>
      <c r="E76" s="15"/>
      <c r="F76" s="23"/>
      <c r="G76" s="23"/>
      <c r="H76" s="24"/>
      <c r="I76" s="18"/>
      <c r="J76" s="20"/>
      <c r="K76" s="20"/>
      <c r="L76" s="21"/>
    </row>
    <row r="77" spans="1:12" s="26" customFormat="1" ht="15.6" x14ac:dyDescent="0.25">
      <c r="C77" s="3" t="s">
        <v>1166</v>
      </c>
      <c r="D77" s="3"/>
      <c r="E77" s="5"/>
      <c r="F77" s="27"/>
      <c r="G77" s="28"/>
      <c r="H77" s="24"/>
      <c r="I77" s="29"/>
      <c r="J77" s="58"/>
      <c r="K77" s="25"/>
    </row>
    <row r="78" spans="1:12" s="26" customFormat="1" ht="16.5" customHeight="1" thickBot="1" x14ac:dyDescent="0.3">
      <c r="C78" s="3"/>
      <c r="D78" s="104" t="s">
        <v>1176</v>
      </c>
      <c r="E78" s="5"/>
      <c r="F78" s="28"/>
      <c r="G78" s="28"/>
      <c r="H78" s="24"/>
      <c r="I78" s="405" t="s">
        <v>1147</v>
      </c>
      <c r="J78" s="58"/>
      <c r="K78" s="25"/>
    </row>
    <row r="79" spans="1:12" s="41" customFormat="1" ht="18" customHeight="1" thickBot="1" x14ac:dyDescent="0.3">
      <c r="A79" s="30" t="s">
        <v>141</v>
      </c>
      <c r="B79" s="439" t="s">
        <v>3</v>
      </c>
      <c r="C79" s="32" t="s">
        <v>4</v>
      </c>
      <c r="D79" s="33" t="s">
        <v>5</v>
      </c>
      <c r="E79" s="34" t="s">
        <v>6</v>
      </c>
      <c r="F79" s="35" t="s">
        <v>7</v>
      </c>
      <c r="G79" s="36" t="s">
        <v>8</v>
      </c>
      <c r="H79" s="37" t="s">
        <v>9</v>
      </c>
      <c r="I79" s="38" t="s">
        <v>10</v>
      </c>
      <c r="J79" s="38" t="s">
        <v>11</v>
      </c>
      <c r="K79" s="39" t="s">
        <v>12</v>
      </c>
      <c r="L79" s="40" t="s">
        <v>13</v>
      </c>
    </row>
    <row r="80" spans="1:12" s="103" customFormat="1" ht="15" customHeight="1" x14ac:dyDescent="0.25">
      <c r="A80" s="407">
        <v>1</v>
      </c>
      <c r="B80" s="408"/>
      <c r="C80" s="409"/>
      <c r="D80" s="410"/>
      <c r="E80" s="411"/>
      <c r="F80" s="412"/>
      <c r="G80" s="412"/>
      <c r="H80" s="413"/>
      <c r="I80" s="414"/>
      <c r="J80" s="444"/>
      <c r="K80" s="416" t="str">
        <f>IF(ISBLANK(J80),"",IF(J80&lt;=42.75,"KSM",IF(J80&lt;=45,"I A",IF(J80&lt;=48,"II A",IF(J80&lt;=52,"III A",IF(J80&lt;=56,"I JA",IF(J80&lt;=59,"II JA",IF(J80&lt;=62,"III JA"))))))))</f>
        <v/>
      </c>
      <c r="L80" s="417"/>
    </row>
    <row r="81" spans="1:12" s="103" customFormat="1" ht="15" customHeight="1" x14ac:dyDescent="0.25">
      <c r="A81" s="440"/>
      <c r="B81" s="419"/>
      <c r="C81" s="420"/>
      <c r="D81" s="421"/>
      <c r="E81" s="422"/>
      <c r="F81" s="144"/>
      <c r="G81" s="144"/>
      <c r="H81" s="145"/>
      <c r="I81" s="441"/>
      <c r="J81" s="424"/>
      <c r="K81" s="425"/>
      <c r="L81" s="426"/>
    </row>
    <row r="82" spans="1:12" s="103" customFormat="1" ht="15" customHeight="1" x14ac:dyDescent="0.25">
      <c r="A82" s="440"/>
      <c r="B82" s="419"/>
      <c r="C82" s="420"/>
      <c r="D82" s="421"/>
      <c r="E82" s="422"/>
      <c r="F82" s="144"/>
      <c r="G82" s="144"/>
      <c r="H82" s="145"/>
      <c r="I82" s="441"/>
      <c r="J82" s="424"/>
      <c r="K82" s="425"/>
      <c r="L82" s="426"/>
    </row>
    <row r="83" spans="1:12" s="103" customFormat="1" ht="15" customHeight="1" thickBot="1" x14ac:dyDescent="0.3">
      <c r="A83" s="442"/>
      <c r="B83" s="428"/>
      <c r="C83" s="429"/>
      <c r="D83" s="430"/>
      <c r="E83" s="431"/>
      <c r="F83" s="432"/>
      <c r="G83" s="432"/>
      <c r="H83" s="433"/>
      <c r="I83" s="443"/>
      <c r="J83" s="435"/>
      <c r="K83" s="436"/>
      <c r="L83" s="437"/>
    </row>
    <row r="84" spans="1:12" s="103" customFormat="1" ht="15" customHeight="1" x14ac:dyDescent="0.25">
      <c r="A84" s="407">
        <v>2</v>
      </c>
      <c r="B84" s="408">
        <v>1</v>
      </c>
      <c r="C84" s="409" t="s">
        <v>14</v>
      </c>
      <c r="D84" s="410" t="s">
        <v>1177</v>
      </c>
      <c r="E84" s="411" t="s">
        <v>1178</v>
      </c>
      <c r="F84" s="412" t="s">
        <v>1289</v>
      </c>
      <c r="G84" s="412" t="s">
        <v>39</v>
      </c>
      <c r="H84" s="413" t="s">
        <v>40</v>
      </c>
      <c r="I84" s="414"/>
      <c r="J84" s="444">
        <v>45.79</v>
      </c>
      <c r="K84" s="416" t="str">
        <f>IF(ISBLANK(J84),"",IF(J84&lt;=42.75,"KSM",IF(J84&lt;=45,"I A",IF(J84&lt;=48,"II A",IF(J84&lt;=52,"III A",IF(J84&lt;=56,"I JA",IF(J84&lt;=59,"II JA",IF(J84&lt;=62,"III JA"))))))))</f>
        <v>II A</v>
      </c>
      <c r="L84" s="417" t="s">
        <v>41</v>
      </c>
    </row>
    <row r="85" spans="1:12" s="103" customFormat="1" ht="15" customHeight="1" x14ac:dyDescent="0.25">
      <c r="A85" s="440"/>
      <c r="B85" s="419">
        <v>2</v>
      </c>
      <c r="C85" s="420" t="s">
        <v>549</v>
      </c>
      <c r="D85" s="421" t="s">
        <v>680</v>
      </c>
      <c r="E85" s="422" t="s">
        <v>681</v>
      </c>
      <c r="F85" s="144" t="s">
        <v>1289</v>
      </c>
      <c r="G85" s="144" t="s">
        <v>39</v>
      </c>
      <c r="H85" s="145" t="s">
        <v>209</v>
      </c>
      <c r="I85" s="441"/>
      <c r="J85" s="424"/>
      <c r="K85" s="425"/>
      <c r="L85" s="426" t="s">
        <v>682</v>
      </c>
    </row>
    <row r="86" spans="1:12" s="103" customFormat="1" ht="15" customHeight="1" x14ac:dyDescent="0.25">
      <c r="A86" s="440"/>
      <c r="B86" s="419">
        <v>3</v>
      </c>
      <c r="C86" s="420" t="s">
        <v>592</v>
      </c>
      <c r="D86" s="421" t="s">
        <v>593</v>
      </c>
      <c r="E86" s="422" t="s">
        <v>594</v>
      </c>
      <c r="F86" s="144" t="s">
        <v>1289</v>
      </c>
      <c r="G86" s="144" t="s">
        <v>39</v>
      </c>
      <c r="H86" s="145" t="s">
        <v>595</v>
      </c>
      <c r="I86" s="441"/>
      <c r="J86" s="424"/>
      <c r="K86" s="425"/>
      <c r="L86" s="426" t="s">
        <v>444</v>
      </c>
    </row>
    <row r="87" spans="1:12" s="103" customFormat="1" ht="15" customHeight="1" thickBot="1" x14ac:dyDescent="0.3">
      <c r="A87" s="442"/>
      <c r="B87" s="428">
        <v>4</v>
      </c>
      <c r="C87" s="429" t="s">
        <v>28</v>
      </c>
      <c r="D87" s="430" t="s">
        <v>1059</v>
      </c>
      <c r="E87" s="431" t="s">
        <v>1060</v>
      </c>
      <c r="F87" s="432" t="s">
        <v>1289</v>
      </c>
      <c r="G87" s="432" t="s">
        <v>1061</v>
      </c>
      <c r="H87" s="433" t="s">
        <v>209</v>
      </c>
      <c r="I87" s="443"/>
      <c r="J87" s="435"/>
      <c r="K87" s="436"/>
      <c r="L87" s="437" t="s">
        <v>210</v>
      </c>
    </row>
    <row r="88" spans="1:12" s="103" customFormat="1" ht="15" customHeight="1" x14ac:dyDescent="0.25">
      <c r="A88" s="407">
        <v>3</v>
      </c>
      <c r="B88" s="408">
        <v>1</v>
      </c>
      <c r="C88" s="409" t="s">
        <v>669</v>
      </c>
      <c r="D88" s="410" t="s">
        <v>670</v>
      </c>
      <c r="E88" s="411" t="s">
        <v>671</v>
      </c>
      <c r="F88" s="412" t="s">
        <v>111</v>
      </c>
      <c r="G88" s="412" t="s">
        <v>112</v>
      </c>
      <c r="H88" s="413"/>
      <c r="I88" s="414"/>
      <c r="J88" s="444">
        <v>44.53</v>
      </c>
      <c r="K88" s="416" t="str">
        <f>IF(ISBLANK(J88),"",IF(J88&lt;=42.75,"KSM",IF(J88&lt;=45,"I A",IF(J88&lt;=48,"II A",IF(J88&lt;=52,"III A",IF(J88&lt;=56,"I JA",IF(J88&lt;=59,"II JA",IF(J88&lt;=62,"III JA"))))))))</f>
        <v>I A</v>
      </c>
      <c r="L88" s="417" t="s">
        <v>672</v>
      </c>
    </row>
    <row r="89" spans="1:12" s="103" customFormat="1" ht="15" customHeight="1" x14ac:dyDescent="0.25">
      <c r="A89" s="440"/>
      <c r="B89" s="419">
        <v>2</v>
      </c>
      <c r="C89" s="420" t="s">
        <v>152</v>
      </c>
      <c r="D89" s="421" t="s">
        <v>153</v>
      </c>
      <c r="E89" s="422" t="s">
        <v>154</v>
      </c>
      <c r="F89" s="144" t="s">
        <v>111</v>
      </c>
      <c r="G89" s="144" t="s">
        <v>112</v>
      </c>
      <c r="H89" s="145"/>
      <c r="I89" s="441"/>
      <c r="J89" s="424"/>
      <c r="K89" s="425"/>
      <c r="L89" s="426" t="s">
        <v>155</v>
      </c>
    </row>
    <row r="90" spans="1:12" s="103" customFormat="1" ht="15" customHeight="1" x14ac:dyDescent="0.25">
      <c r="A90" s="440"/>
      <c r="B90" s="419">
        <v>3</v>
      </c>
      <c r="C90" s="420" t="s">
        <v>1179</v>
      </c>
      <c r="D90" s="421" t="s">
        <v>1180</v>
      </c>
      <c r="E90" s="422" t="s">
        <v>1181</v>
      </c>
      <c r="F90" s="144" t="s">
        <v>111</v>
      </c>
      <c r="G90" s="144" t="s">
        <v>112</v>
      </c>
      <c r="H90" s="145"/>
      <c r="I90" s="441"/>
      <c r="J90" s="424"/>
      <c r="K90" s="425"/>
      <c r="L90" s="426" t="s">
        <v>875</v>
      </c>
    </row>
    <row r="91" spans="1:12" s="103" customFormat="1" ht="15" customHeight="1" thickBot="1" x14ac:dyDescent="0.3">
      <c r="A91" s="442"/>
      <c r="B91" s="428">
        <v>4</v>
      </c>
      <c r="C91" s="429" t="s">
        <v>910</v>
      </c>
      <c r="D91" s="430" t="s">
        <v>911</v>
      </c>
      <c r="E91" s="431" t="s">
        <v>373</v>
      </c>
      <c r="F91" s="432" t="s">
        <v>111</v>
      </c>
      <c r="G91" s="432" t="s">
        <v>112</v>
      </c>
      <c r="H91" s="433" t="s">
        <v>290</v>
      </c>
      <c r="I91" s="443"/>
      <c r="J91" s="435"/>
      <c r="K91" s="436"/>
      <c r="L91" s="437" t="s">
        <v>291</v>
      </c>
    </row>
    <row r="92" spans="1:12" s="103" customFormat="1" ht="15" customHeight="1" x14ac:dyDescent="0.25">
      <c r="A92" s="407">
        <v>4</v>
      </c>
      <c r="B92" s="408">
        <v>1</v>
      </c>
      <c r="C92" s="409" t="s">
        <v>651</v>
      </c>
      <c r="D92" s="410" t="s">
        <v>604</v>
      </c>
      <c r="E92" s="411" t="s">
        <v>605</v>
      </c>
      <c r="F92" s="412" t="s">
        <v>606</v>
      </c>
      <c r="G92" s="412" t="s">
        <v>607</v>
      </c>
      <c r="H92" s="413"/>
      <c r="I92" s="414"/>
      <c r="J92" s="444">
        <v>45.31</v>
      </c>
      <c r="K92" s="416" t="str">
        <f>IF(ISBLANK(J92),"",IF(J92&lt;=42.75,"KSM",IF(J92&lt;=45,"I A",IF(J92&lt;=48,"II A",IF(J92&lt;=52,"III A",IF(J92&lt;=56,"I JA",IF(J92&lt;=59,"II JA",IF(J92&lt;=62,"III JA"))))))))</f>
        <v>II A</v>
      </c>
      <c r="L92" s="417" t="s">
        <v>608</v>
      </c>
    </row>
    <row r="93" spans="1:12" s="103" customFormat="1" ht="15" customHeight="1" x14ac:dyDescent="0.25">
      <c r="A93" s="440"/>
      <c r="B93" s="419">
        <v>2</v>
      </c>
      <c r="C93" s="420" t="s">
        <v>603</v>
      </c>
      <c r="D93" s="421" t="s">
        <v>604</v>
      </c>
      <c r="E93" s="422" t="s">
        <v>605</v>
      </c>
      <c r="F93" s="144" t="s">
        <v>606</v>
      </c>
      <c r="G93" s="144" t="s">
        <v>607</v>
      </c>
      <c r="H93" s="145"/>
      <c r="I93" s="441"/>
      <c r="J93" s="424"/>
      <c r="K93" s="425"/>
      <c r="L93" s="426" t="s">
        <v>608</v>
      </c>
    </row>
    <row r="94" spans="1:12" s="103" customFormat="1" ht="15" customHeight="1" x14ac:dyDescent="0.25">
      <c r="A94" s="440"/>
      <c r="B94" s="419">
        <v>3</v>
      </c>
      <c r="C94" s="420" t="s">
        <v>651</v>
      </c>
      <c r="D94" s="421" t="s">
        <v>685</v>
      </c>
      <c r="E94" s="422" t="s">
        <v>236</v>
      </c>
      <c r="F94" s="144" t="s">
        <v>606</v>
      </c>
      <c r="G94" s="144" t="s">
        <v>607</v>
      </c>
      <c r="H94" s="145"/>
      <c r="I94" s="441"/>
      <c r="J94" s="424"/>
      <c r="K94" s="425"/>
      <c r="L94" s="426" t="s">
        <v>686</v>
      </c>
    </row>
    <row r="95" spans="1:12" s="103" customFormat="1" ht="15" customHeight="1" thickBot="1" x14ac:dyDescent="0.3">
      <c r="A95" s="442"/>
      <c r="B95" s="428">
        <v>4</v>
      </c>
      <c r="C95" s="429" t="s">
        <v>622</v>
      </c>
      <c r="D95" s="430" t="s">
        <v>1065</v>
      </c>
      <c r="E95" s="431" t="s">
        <v>1066</v>
      </c>
      <c r="F95" s="432" t="s">
        <v>606</v>
      </c>
      <c r="G95" s="432" t="s">
        <v>607</v>
      </c>
      <c r="H95" s="433"/>
      <c r="I95" s="443"/>
      <c r="J95" s="435"/>
      <c r="K95" s="436"/>
      <c r="L95" s="437" t="s">
        <v>686</v>
      </c>
    </row>
    <row r="96" spans="1:12" s="103" customFormat="1" ht="15" customHeight="1" x14ac:dyDescent="0.25">
      <c r="A96" s="407">
        <v>5</v>
      </c>
      <c r="B96" s="408">
        <v>1</v>
      </c>
      <c r="C96" s="409" t="s">
        <v>59</v>
      </c>
      <c r="D96" s="410" t="s">
        <v>633</v>
      </c>
      <c r="E96" s="411" t="s">
        <v>634</v>
      </c>
      <c r="F96" s="412" t="s">
        <v>45</v>
      </c>
      <c r="G96" s="412" t="s">
        <v>46</v>
      </c>
      <c r="H96" s="413"/>
      <c r="I96" s="414"/>
      <c r="J96" s="444">
        <v>45.79</v>
      </c>
      <c r="K96" s="479"/>
      <c r="L96" s="417" t="s">
        <v>303</v>
      </c>
    </row>
    <row r="97" spans="1:12" s="103" customFormat="1" ht="15" customHeight="1" x14ac:dyDescent="0.25">
      <c r="A97" s="440"/>
      <c r="B97" s="419">
        <v>2</v>
      </c>
      <c r="C97" s="420" t="s">
        <v>715</v>
      </c>
      <c r="D97" s="421" t="s">
        <v>1063</v>
      </c>
      <c r="E97" s="422" t="s">
        <v>1064</v>
      </c>
      <c r="F97" s="144" t="s">
        <v>45</v>
      </c>
      <c r="G97" s="144" t="s">
        <v>46</v>
      </c>
      <c r="H97" s="145"/>
      <c r="I97" s="441"/>
      <c r="J97" s="424"/>
      <c r="K97" s="480" t="str">
        <f>IF(ISBLANK(J97),"",IF(J97&lt;=42.75,"KSM",IF(J97&lt;=45,"I A",IF(J97&lt;=48,"II A",IF(J97&lt;=52,"III A",IF(J97&lt;=56,"I JA",IF(J97&lt;=59,"II JA",IF(J97&lt;=62,"III JA"))))))))</f>
        <v/>
      </c>
      <c r="L97" s="426" t="s">
        <v>47</v>
      </c>
    </row>
    <row r="98" spans="1:12" s="103" customFormat="1" ht="15" customHeight="1" x14ac:dyDescent="0.25">
      <c r="A98" s="440"/>
      <c r="B98" s="419">
        <v>3</v>
      </c>
      <c r="C98" s="420" t="s">
        <v>710</v>
      </c>
      <c r="D98" s="421" t="s">
        <v>1182</v>
      </c>
      <c r="E98" s="422" t="s">
        <v>1183</v>
      </c>
      <c r="F98" s="144" t="s">
        <v>45</v>
      </c>
      <c r="G98" s="144" t="s">
        <v>46</v>
      </c>
      <c r="H98" s="145"/>
      <c r="I98" s="441"/>
      <c r="J98" s="424"/>
      <c r="K98" s="425"/>
      <c r="L98" s="426" t="s">
        <v>47</v>
      </c>
    </row>
    <row r="99" spans="1:12" s="103" customFormat="1" ht="15" customHeight="1" thickBot="1" x14ac:dyDescent="0.3">
      <c r="A99" s="442"/>
      <c r="B99" s="428">
        <v>4</v>
      </c>
      <c r="C99" s="429" t="s">
        <v>152</v>
      </c>
      <c r="D99" s="430" t="s">
        <v>654</v>
      </c>
      <c r="E99" s="431" t="s">
        <v>655</v>
      </c>
      <c r="F99" s="432" t="s">
        <v>45</v>
      </c>
      <c r="G99" s="432" t="s">
        <v>46</v>
      </c>
      <c r="H99" s="433"/>
      <c r="I99" s="443"/>
      <c r="J99" s="435"/>
      <c r="K99" s="436"/>
      <c r="L99" s="437" t="s">
        <v>303</v>
      </c>
    </row>
    <row r="100" spans="1:12" s="103" customFormat="1" ht="15" customHeight="1" x14ac:dyDescent="0.25">
      <c r="A100" s="407">
        <v>6</v>
      </c>
      <c r="B100" s="408">
        <v>1</v>
      </c>
      <c r="C100" s="409" t="s">
        <v>178</v>
      </c>
      <c r="D100" s="410" t="s">
        <v>852</v>
      </c>
      <c r="E100" s="411" t="s">
        <v>853</v>
      </c>
      <c r="F100" s="412" t="s">
        <v>283</v>
      </c>
      <c r="G100" s="412" t="s">
        <v>265</v>
      </c>
      <c r="H100" s="413"/>
      <c r="I100" s="414"/>
      <c r="J100" s="444">
        <v>47.28</v>
      </c>
      <c r="K100" s="416" t="str">
        <f>IF(ISBLANK(J100),"",IF(J100&lt;=42.75,"KSM",IF(J100&lt;=45,"I A",IF(J100&lt;=48,"II A",IF(J100&lt;=52,"III A",IF(J100&lt;=56,"I JA",IF(J100&lt;=59,"II JA",IF(J100&lt;=62,"III JA"))))))))</f>
        <v>II A</v>
      </c>
      <c r="L100" s="417" t="s">
        <v>758</v>
      </c>
    </row>
    <row r="101" spans="1:12" s="103" customFormat="1" ht="15" customHeight="1" x14ac:dyDescent="0.25">
      <c r="A101" s="440"/>
      <c r="B101" s="419">
        <v>2</v>
      </c>
      <c r="C101" s="420" t="s">
        <v>925</v>
      </c>
      <c r="D101" s="421" t="s">
        <v>926</v>
      </c>
      <c r="E101" s="422" t="s">
        <v>927</v>
      </c>
      <c r="F101" s="144" t="s">
        <v>283</v>
      </c>
      <c r="G101" s="144" t="s">
        <v>265</v>
      </c>
      <c r="H101" s="145"/>
      <c r="I101" s="441"/>
      <c r="J101" s="424"/>
      <c r="K101" s="425"/>
      <c r="L101" s="426" t="s">
        <v>677</v>
      </c>
    </row>
    <row r="102" spans="1:12" s="103" customFormat="1" ht="15" customHeight="1" x14ac:dyDescent="0.25">
      <c r="A102" s="440"/>
      <c r="B102" s="419">
        <v>3</v>
      </c>
      <c r="C102" s="420" t="s">
        <v>826</v>
      </c>
      <c r="D102" s="421" t="s">
        <v>827</v>
      </c>
      <c r="E102" s="422" t="s">
        <v>828</v>
      </c>
      <c r="F102" s="144" t="s">
        <v>283</v>
      </c>
      <c r="G102" s="144" t="s">
        <v>265</v>
      </c>
      <c r="H102" s="145"/>
      <c r="I102" s="441"/>
      <c r="J102" s="424"/>
      <c r="K102" s="425"/>
      <c r="L102" s="426" t="s">
        <v>758</v>
      </c>
    </row>
    <row r="103" spans="1:12" s="103" customFormat="1" ht="15" customHeight="1" thickBot="1" x14ac:dyDescent="0.3">
      <c r="A103" s="442"/>
      <c r="B103" s="428">
        <v>4</v>
      </c>
      <c r="C103" s="429" t="s">
        <v>904</v>
      </c>
      <c r="D103" s="430" t="s">
        <v>905</v>
      </c>
      <c r="E103" s="431" t="s">
        <v>906</v>
      </c>
      <c r="F103" s="432" t="s">
        <v>283</v>
      </c>
      <c r="G103" s="432" t="s">
        <v>265</v>
      </c>
      <c r="H103" s="433" t="s">
        <v>348</v>
      </c>
      <c r="I103" s="443"/>
      <c r="J103" s="435"/>
      <c r="K103" s="436"/>
      <c r="L103" s="437" t="s">
        <v>907</v>
      </c>
    </row>
  </sheetData>
  <printOptions horizontalCentered="1"/>
  <pageMargins left="0.21" right="0.17" top="0.22" bottom="0.15" header="0.22" footer="0.21"/>
  <pageSetup paperSize="9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8"/>
  <sheetViews>
    <sheetView topLeftCell="A40" workbookViewId="0">
      <selection activeCell="Q53" sqref="Q53"/>
    </sheetView>
  </sheetViews>
  <sheetFormatPr defaultColWidth="9.109375" defaultRowHeight="13.2" x14ac:dyDescent="0.25"/>
  <cols>
    <col min="1" max="2" width="5.6640625" style="13" customWidth="1"/>
    <col min="3" max="3" width="11.109375" style="13" customWidth="1"/>
    <col min="4" max="4" width="15.44140625" style="13" bestFit="1" customWidth="1"/>
    <col min="5" max="5" width="8.88671875" style="53" customWidth="1"/>
    <col min="6" max="6" width="11.109375" style="23" customWidth="1"/>
    <col min="7" max="7" width="14.5546875" style="23" customWidth="1"/>
    <col min="8" max="8" width="11.6640625" style="24" hidden="1" customWidth="1"/>
    <col min="9" max="9" width="5.6640625" style="54" customWidth="1"/>
    <col min="10" max="10" width="9.109375" style="25"/>
    <col min="11" max="11" width="5.33203125" style="25" bestFit="1" customWidth="1"/>
    <col min="12" max="12" width="24.44140625" style="22" customWidth="1"/>
    <col min="13" max="16384" width="9.109375" style="13"/>
  </cols>
  <sheetData>
    <row r="1" spans="1:12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</row>
    <row r="2" spans="1:12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</row>
    <row r="3" spans="1:12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</row>
    <row r="4" spans="1:12" s="22" customFormat="1" ht="12" customHeight="1" x14ac:dyDescent="0.25">
      <c r="A4" s="13"/>
      <c r="B4" s="13"/>
      <c r="C4" s="13"/>
      <c r="D4" s="14"/>
      <c r="E4" s="15"/>
      <c r="F4" s="23"/>
      <c r="G4" s="23"/>
      <c r="H4" s="24"/>
      <c r="I4" s="18"/>
      <c r="J4" s="20"/>
      <c r="K4" s="20"/>
      <c r="L4" s="21"/>
    </row>
    <row r="5" spans="1:12" s="26" customFormat="1" ht="15.6" x14ac:dyDescent="0.25">
      <c r="C5" s="3" t="s">
        <v>1166</v>
      </c>
      <c r="D5" s="3"/>
      <c r="E5" s="5"/>
      <c r="F5" s="27"/>
      <c r="G5" s="28"/>
      <c r="H5" s="24"/>
      <c r="I5" s="29"/>
      <c r="J5" s="58"/>
      <c r="K5" s="25"/>
    </row>
    <row r="6" spans="1:12" s="26" customFormat="1" ht="16.5" customHeight="1" thickBot="1" x14ac:dyDescent="0.3">
      <c r="C6" s="3"/>
      <c r="D6" s="104" t="s">
        <v>1167</v>
      </c>
      <c r="E6" s="5"/>
      <c r="F6" s="28"/>
      <c r="G6" s="28"/>
      <c r="H6" s="24"/>
      <c r="I6" s="405" t="s">
        <v>1147</v>
      </c>
      <c r="J6" s="58"/>
      <c r="K6" s="25"/>
    </row>
    <row r="7" spans="1:12" s="41" customFormat="1" ht="18" customHeight="1" thickBot="1" x14ac:dyDescent="0.3">
      <c r="A7" s="30" t="s">
        <v>61</v>
      </c>
      <c r="B7" s="439" t="s">
        <v>3</v>
      </c>
      <c r="C7" s="32" t="s">
        <v>4</v>
      </c>
      <c r="D7" s="33" t="s">
        <v>5</v>
      </c>
      <c r="E7" s="34" t="s">
        <v>6</v>
      </c>
      <c r="F7" s="35" t="s">
        <v>7</v>
      </c>
      <c r="G7" s="36" t="s">
        <v>8</v>
      </c>
      <c r="H7" s="37" t="s">
        <v>9</v>
      </c>
      <c r="I7" s="38" t="s">
        <v>10</v>
      </c>
      <c r="J7" s="38" t="s">
        <v>11</v>
      </c>
      <c r="K7" s="39" t="s">
        <v>12</v>
      </c>
      <c r="L7" s="40" t="s">
        <v>13</v>
      </c>
    </row>
    <row r="8" spans="1:12" s="103" customFormat="1" ht="15" customHeight="1" x14ac:dyDescent="0.25">
      <c r="A8" s="407">
        <v>1</v>
      </c>
      <c r="B8" s="408">
        <v>1</v>
      </c>
      <c r="C8" s="409" t="s">
        <v>669</v>
      </c>
      <c r="D8" s="410" t="s">
        <v>670</v>
      </c>
      <c r="E8" s="411" t="s">
        <v>671</v>
      </c>
      <c r="F8" s="412" t="s">
        <v>111</v>
      </c>
      <c r="G8" s="412" t="s">
        <v>112</v>
      </c>
      <c r="H8" s="413"/>
      <c r="I8" s="414">
        <v>88</v>
      </c>
      <c r="J8" s="444">
        <v>44.53</v>
      </c>
      <c r="K8" s="416" t="str">
        <f>IF(ISBLANK(J8),"",IF(J8&lt;=42.75,"KSM",IF(J8&lt;=45,"I A",IF(J8&lt;=48,"II A",IF(J8&lt;=52,"III A",IF(J8&lt;=56,"I JA",IF(J8&lt;=59,"II JA",IF(J8&lt;=62,"III JA"))))))))</f>
        <v>I A</v>
      </c>
      <c r="L8" s="417" t="s">
        <v>672</v>
      </c>
    </row>
    <row r="9" spans="1:12" s="103" customFormat="1" ht="15" customHeight="1" x14ac:dyDescent="0.25">
      <c r="A9" s="440"/>
      <c r="B9" s="419">
        <v>2</v>
      </c>
      <c r="C9" s="420" t="s">
        <v>152</v>
      </c>
      <c r="D9" s="421" t="s">
        <v>153</v>
      </c>
      <c r="E9" s="422" t="s">
        <v>154</v>
      </c>
      <c r="F9" s="144" t="s">
        <v>111</v>
      </c>
      <c r="G9" s="144" t="s">
        <v>112</v>
      </c>
      <c r="H9" s="145"/>
      <c r="I9" s="441"/>
      <c r="J9" s="424"/>
      <c r="K9" s="425"/>
      <c r="L9" s="426" t="s">
        <v>155</v>
      </c>
    </row>
    <row r="10" spans="1:12" s="103" customFormat="1" ht="15" customHeight="1" x14ac:dyDescent="0.25">
      <c r="A10" s="440"/>
      <c r="B10" s="419">
        <v>3</v>
      </c>
      <c r="C10" s="420" t="s">
        <v>1179</v>
      </c>
      <c r="D10" s="421" t="s">
        <v>1180</v>
      </c>
      <c r="E10" s="422" t="s">
        <v>1181</v>
      </c>
      <c r="F10" s="144" t="s">
        <v>111</v>
      </c>
      <c r="G10" s="144" t="s">
        <v>112</v>
      </c>
      <c r="H10" s="145"/>
      <c r="I10" s="441"/>
      <c r="J10" s="424"/>
      <c r="K10" s="425"/>
      <c r="L10" s="426" t="s">
        <v>875</v>
      </c>
    </row>
    <row r="11" spans="1:12" s="103" customFormat="1" ht="15" customHeight="1" thickBot="1" x14ac:dyDescent="0.3">
      <c r="A11" s="442"/>
      <c r="B11" s="428">
        <v>4</v>
      </c>
      <c r="C11" s="429" t="s">
        <v>910</v>
      </c>
      <c r="D11" s="430" t="s">
        <v>911</v>
      </c>
      <c r="E11" s="431" t="s">
        <v>373</v>
      </c>
      <c r="F11" s="432" t="s">
        <v>111</v>
      </c>
      <c r="G11" s="432" t="s">
        <v>112</v>
      </c>
      <c r="H11" s="433" t="s">
        <v>290</v>
      </c>
      <c r="I11" s="443"/>
      <c r="J11" s="435"/>
      <c r="K11" s="436"/>
      <c r="L11" s="437" t="s">
        <v>291</v>
      </c>
    </row>
    <row r="12" spans="1:12" s="103" customFormat="1" ht="15" customHeight="1" x14ac:dyDescent="0.25">
      <c r="A12" s="407">
        <v>2</v>
      </c>
      <c r="B12" s="408">
        <v>1</v>
      </c>
      <c r="C12" s="409" t="s">
        <v>651</v>
      </c>
      <c r="D12" s="410" t="s">
        <v>604</v>
      </c>
      <c r="E12" s="411" t="s">
        <v>605</v>
      </c>
      <c r="F12" s="412" t="s">
        <v>606</v>
      </c>
      <c r="G12" s="412" t="s">
        <v>607</v>
      </c>
      <c r="H12" s="413"/>
      <c r="I12" s="414">
        <v>72</v>
      </c>
      <c r="J12" s="444">
        <v>45.31</v>
      </c>
      <c r="K12" s="416" t="str">
        <f>IF(ISBLANK(J12),"",IF(J12&lt;=42.75,"KSM",IF(J12&lt;=45,"I A",IF(J12&lt;=48,"II A",IF(J12&lt;=52,"III A",IF(J12&lt;=56,"I JA",IF(J12&lt;=59,"II JA",IF(J12&lt;=62,"III JA"))))))))</f>
        <v>II A</v>
      </c>
      <c r="L12" s="417" t="s">
        <v>608</v>
      </c>
    </row>
    <row r="13" spans="1:12" s="103" customFormat="1" ht="15" customHeight="1" x14ac:dyDescent="0.25">
      <c r="A13" s="440"/>
      <c r="B13" s="419">
        <v>2</v>
      </c>
      <c r="C13" s="420" t="s">
        <v>603</v>
      </c>
      <c r="D13" s="421" t="s">
        <v>604</v>
      </c>
      <c r="E13" s="422" t="s">
        <v>605</v>
      </c>
      <c r="F13" s="144" t="s">
        <v>606</v>
      </c>
      <c r="G13" s="144" t="s">
        <v>607</v>
      </c>
      <c r="H13" s="145"/>
      <c r="I13" s="441"/>
      <c r="J13" s="424"/>
      <c r="K13" s="425"/>
      <c r="L13" s="426" t="s">
        <v>608</v>
      </c>
    </row>
    <row r="14" spans="1:12" s="103" customFormat="1" ht="15" customHeight="1" x14ac:dyDescent="0.25">
      <c r="A14" s="440"/>
      <c r="B14" s="419">
        <v>3</v>
      </c>
      <c r="C14" s="420" t="s">
        <v>651</v>
      </c>
      <c r="D14" s="421" t="s">
        <v>685</v>
      </c>
      <c r="E14" s="422" t="s">
        <v>236</v>
      </c>
      <c r="F14" s="144" t="s">
        <v>606</v>
      </c>
      <c r="G14" s="144" t="s">
        <v>607</v>
      </c>
      <c r="H14" s="145"/>
      <c r="I14" s="441"/>
      <c r="J14" s="424"/>
      <c r="K14" s="425"/>
      <c r="L14" s="426" t="s">
        <v>686</v>
      </c>
    </row>
    <row r="15" spans="1:12" s="103" customFormat="1" ht="15" customHeight="1" thickBot="1" x14ac:dyDescent="0.3">
      <c r="A15" s="442"/>
      <c r="B15" s="428">
        <v>4</v>
      </c>
      <c r="C15" s="429" t="s">
        <v>622</v>
      </c>
      <c r="D15" s="430" t="s">
        <v>1065</v>
      </c>
      <c r="E15" s="431" t="s">
        <v>1066</v>
      </c>
      <c r="F15" s="432" t="s">
        <v>606</v>
      </c>
      <c r="G15" s="432" t="s">
        <v>607</v>
      </c>
      <c r="H15" s="433"/>
      <c r="I15" s="443"/>
      <c r="J15" s="435"/>
      <c r="K15" s="436"/>
      <c r="L15" s="437" t="s">
        <v>686</v>
      </c>
    </row>
    <row r="16" spans="1:12" s="103" customFormat="1" ht="15" customHeight="1" x14ac:dyDescent="0.25">
      <c r="A16" s="407">
        <v>3</v>
      </c>
      <c r="B16" s="408">
        <v>1</v>
      </c>
      <c r="C16" s="409" t="s">
        <v>59</v>
      </c>
      <c r="D16" s="410" t="s">
        <v>633</v>
      </c>
      <c r="E16" s="411" t="s">
        <v>634</v>
      </c>
      <c r="F16" s="412" t="s">
        <v>45</v>
      </c>
      <c r="G16" s="412" t="s">
        <v>46</v>
      </c>
      <c r="H16" s="413"/>
      <c r="I16" s="414">
        <v>60</v>
      </c>
      <c r="J16" s="444">
        <v>45.79</v>
      </c>
      <c r="K16" s="416" t="str">
        <f>IF(ISBLANK(J16),"",IF(J16&lt;=42.75,"KSM",IF(J16&lt;=45,"I A",IF(J16&lt;=48,"II A",IF(J16&lt;=52,"III A",IF(J16&lt;=56,"I JA",IF(J16&lt;=59,"II JA",IF(J16&lt;=62,"III JA"))))))))</f>
        <v>II A</v>
      </c>
      <c r="L16" s="417" t="s">
        <v>303</v>
      </c>
    </row>
    <row r="17" spans="1:12" s="103" customFormat="1" ht="15" customHeight="1" x14ac:dyDescent="0.25">
      <c r="A17" s="440"/>
      <c r="B17" s="419">
        <v>2</v>
      </c>
      <c r="C17" s="420" t="s">
        <v>715</v>
      </c>
      <c r="D17" s="421" t="s">
        <v>1063</v>
      </c>
      <c r="E17" s="422" t="s">
        <v>1064</v>
      </c>
      <c r="F17" s="144" t="s">
        <v>45</v>
      </c>
      <c r="G17" s="144" t="s">
        <v>46</v>
      </c>
      <c r="H17" s="145"/>
      <c r="I17" s="441"/>
      <c r="J17" s="424"/>
      <c r="K17" s="425"/>
      <c r="L17" s="426" t="s">
        <v>47</v>
      </c>
    </row>
    <row r="18" spans="1:12" s="103" customFormat="1" ht="15" customHeight="1" x14ac:dyDescent="0.25">
      <c r="A18" s="440"/>
      <c r="B18" s="419">
        <v>3</v>
      </c>
      <c r="C18" s="420" t="s">
        <v>710</v>
      </c>
      <c r="D18" s="421" t="s">
        <v>1182</v>
      </c>
      <c r="E18" s="422" t="s">
        <v>1183</v>
      </c>
      <c r="F18" s="144" t="s">
        <v>45</v>
      </c>
      <c r="G18" s="144" t="s">
        <v>46</v>
      </c>
      <c r="H18" s="145"/>
      <c r="I18" s="441"/>
      <c r="J18" s="424"/>
      <c r="K18" s="425"/>
      <c r="L18" s="426" t="s">
        <v>47</v>
      </c>
    </row>
    <row r="19" spans="1:12" s="103" customFormat="1" ht="15" customHeight="1" thickBot="1" x14ac:dyDescent="0.3">
      <c r="A19" s="442"/>
      <c r="B19" s="428">
        <v>4</v>
      </c>
      <c r="C19" s="429" t="s">
        <v>152</v>
      </c>
      <c r="D19" s="430" t="s">
        <v>654</v>
      </c>
      <c r="E19" s="431" t="s">
        <v>655</v>
      </c>
      <c r="F19" s="432" t="s">
        <v>45</v>
      </c>
      <c r="G19" s="432" t="s">
        <v>46</v>
      </c>
      <c r="H19" s="433"/>
      <c r="I19" s="443"/>
      <c r="J19" s="435"/>
      <c r="K19" s="436"/>
      <c r="L19" s="437" t="s">
        <v>303</v>
      </c>
    </row>
    <row r="20" spans="1:12" s="103" customFormat="1" ht="15" customHeight="1" x14ac:dyDescent="0.25">
      <c r="A20" s="407">
        <v>4</v>
      </c>
      <c r="B20" s="408">
        <v>1</v>
      </c>
      <c r="C20" s="409" t="s">
        <v>14</v>
      </c>
      <c r="D20" s="410" t="s">
        <v>1177</v>
      </c>
      <c r="E20" s="411" t="s">
        <v>1178</v>
      </c>
      <c r="F20" s="412" t="s">
        <v>1289</v>
      </c>
      <c r="G20" s="412" t="s">
        <v>39</v>
      </c>
      <c r="H20" s="413" t="s">
        <v>40</v>
      </c>
      <c r="I20" s="414">
        <v>52</v>
      </c>
      <c r="J20" s="444">
        <v>45.79</v>
      </c>
      <c r="K20" s="416" t="str">
        <f>IF(ISBLANK(J20),"",IF(J20&lt;=42.75,"KSM",IF(J20&lt;=45,"I A",IF(J20&lt;=48,"II A",IF(J20&lt;=52,"III A",IF(J20&lt;=56,"I JA",IF(J20&lt;=59,"II JA",IF(J20&lt;=62,"III JA"))))))))</f>
        <v>II A</v>
      </c>
      <c r="L20" s="417" t="s">
        <v>41</v>
      </c>
    </row>
    <row r="21" spans="1:12" s="103" customFormat="1" ht="15" customHeight="1" x14ac:dyDescent="0.25">
      <c r="A21" s="440"/>
      <c r="B21" s="419">
        <v>2</v>
      </c>
      <c r="C21" s="420" t="s">
        <v>549</v>
      </c>
      <c r="D21" s="421" t="s">
        <v>680</v>
      </c>
      <c r="E21" s="422" t="s">
        <v>681</v>
      </c>
      <c r="F21" s="144" t="s">
        <v>1289</v>
      </c>
      <c r="G21" s="144" t="s">
        <v>39</v>
      </c>
      <c r="H21" s="145" t="s">
        <v>209</v>
      </c>
      <c r="I21" s="441"/>
      <c r="J21" s="424"/>
      <c r="K21" s="425"/>
      <c r="L21" s="426" t="s">
        <v>682</v>
      </c>
    </row>
    <row r="22" spans="1:12" s="103" customFormat="1" ht="15" customHeight="1" x14ac:dyDescent="0.25">
      <c r="A22" s="440"/>
      <c r="B22" s="419">
        <v>3</v>
      </c>
      <c r="C22" s="420" t="s">
        <v>592</v>
      </c>
      <c r="D22" s="421" t="s">
        <v>593</v>
      </c>
      <c r="E22" s="422" t="s">
        <v>594</v>
      </c>
      <c r="F22" s="144" t="s">
        <v>1289</v>
      </c>
      <c r="G22" s="144" t="s">
        <v>39</v>
      </c>
      <c r="H22" s="145" t="s">
        <v>595</v>
      </c>
      <c r="I22" s="441"/>
      <c r="J22" s="424"/>
      <c r="K22" s="425"/>
      <c r="L22" s="426" t="s">
        <v>444</v>
      </c>
    </row>
    <row r="23" spans="1:12" s="103" customFormat="1" ht="15" customHeight="1" thickBot="1" x14ac:dyDescent="0.3">
      <c r="A23" s="442"/>
      <c r="B23" s="428">
        <v>4</v>
      </c>
      <c r="C23" s="429" t="s">
        <v>28</v>
      </c>
      <c r="D23" s="430" t="s">
        <v>1059</v>
      </c>
      <c r="E23" s="431" t="s">
        <v>1060</v>
      </c>
      <c r="F23" s="432" t="s">
        <v>1289</v>
      </c>
      <c r="G23" s="432" t="s">
        <v>1061</v>
      </c>
      <c r="H23" s="433" t="s">
        <v>209</v>
      </c>
      <c r="I23" s="443"/>
      <c r="J23" s="435"/>
      <c r="K23" s="436"/>
      <c r="L23" s="437" t="s">
        <v>210</v>
      </c>
    </row>
    <row r="24" spans="1:12" s="103" customFormat="1" ht="15" customHeight="1" x14ac:dyDescent="0.25">
      <c r="A24" s="407">
        <v>5</v>
      </c>
      <c r="B24" s="408">
        <v>1</v>
      </c>
      <c r="C24" s="409" t="s">
        <v>545</v>
      </c>
      <c r="D24" s="410" t="s">
        <v>546</v>
      </c>
      <c r="E24" s="411" t="s">
        <v>260</v>
      </c>
      <c r="F24" s="412" t="s">
        <v>166</v>
      </c>
      <c r="G24" s="412" t="s">
        <v>167</v>
      </c>
      <c r="H24" s="413" t="s">
        <v>168</v>
      </c>
      <c r="I24" s="414">
        <v>48</v>
      </c>
      <c r="J24" s="444">
        <v>46.11</v>
      </c>
      <c r="K24" s="416" t="str">
        <f>IF(ISBLANK(J24),"",IF(J24&lt;=42.75,"KSM",IF(J24&lt;=45,"I A",IF(J24&lt;=48,"II A",IF(J24&lt;=52,"III A",IF(J24&lt;=56,"I JA",IF(J24&lt;=59,"II JA",IF(J24&lt;=62,"III JA"))))))))</f>
        <v>II A</v>
      </c>
      <c r="L24" s="417" t="s">
        <v>170</v>
      </c>
    </row>
    <row r="25" spans="1:12" s="103" customFormat="1" ht="15" customHeight="1" x14ac:dyDescent="0.25">
      <c r="A25" s="440"/>
      <c r="B25" s="419">
        <v>2</v>
      </c>
      <c r="C25" s="420" t="s">
        <v>178</v>
      </c>
      <c r="D25" s="421" t="s">
        <v>179</v>
      </c>
      <c r="E25" s="422" t="s">
        <v>180</v>
      </c>
      <c r="F25" s="144" t="s">
        <v>166</v>
      </c>
      <c r="G25" s="144" t="s">
        <v>167</v>
      </c>
      <c r="H25" s="145" t="s">
        <v>168</v>
      </c>
      <c r="I25" s="441"/>
      <c r="J25" s="424"/>
      <c r="K25" s="425"/>
      <c r="L25" s="426" t="s">
        <v>170</v>
      </c>
    </row>
    <row r="26" spans="1:12" s="103" customFormat="1" ht="15" customHeight="1" x14ac:dyDescent="0.25">
      <c r="A26" s="440"/>
      <c r="B26" s="419">
        <v>3</v>
      </c>
      <c r="C26" s="420" t="s">
        <v>163</v>
      </c>
      <c r="D26" s="421" t="s">
        <v>164</v>
      </c>
      <c r="E26" s="422" t="s">
        <v>165</v>
      </c>
      <c r="F26" s="144" t="s">
        <v>166</v>
      </c>
      <c r="G26" s="144" t="s">
        <v>167</v>
      </c>
      <c r="H26" s="145" t="s">
        <v>168</v>
      </c>
      <c r="I26" s="441"/>
      <c r="J26" s="424"/>
      <c r="K26" s="425"/>
      <c r="L26" s="426" t="s">
        <v>170</v>
      </c>
    </row>
    <row r="27" spans="1:12" s="103" customFormat="1" ht="15" customHeight="1" thickBot="1" x14ac:dyDescent="0.3">
      <c r="A27" s="442"/>
      <c r="B27" s="428">
        <v>4</v>
      </c>
      <c r="C27" s="429" t="s">
        <v>629</v>
      </c>
      <c r="D27" s="430" t="s">
        <v>561</v>
      </c>
      <c r="E27" s="431" t="s">
        <v>427</v>
      </c>
      <c r="F27" s="432" t="s">
        <v>166</v>
      </c>
      <c r="G27" s="432" t="s">
        <v>167</v>
      </c>
      <c r="H27" s="433"/>
      <c r="I27" s="443"/>
      <c r="J27" s="435"/>
      <c r="K27" s="436"/>
      <c r="L27" s="437" t="s">
        <v>630</v>
      </c>
    </row>
    <row r="28" spans="1:12" s="103" customFormat="1" ht="15" customHeight="1" x14ac:dyDescent="0.25">
      <c r="A28" s="407">
        <v>6</v>
      </c>
      <c r="B28" s="408">
        <v>1</v>
      </c>
      <c r="C28" s="409" t="s">
        <v>54</v>
      </c>
      <c r="D28" s="410" t="s">
        <v>643</v>
      </c>
      <c r="E28" s="411" t="s">
        <v>644</v>
      </c>
      <c r="F28" s="412" t="s">
        <v>137</v>
      </c>
      <c r="G28" s="412" t="s">
        <v>25</v>
      </c>
      <c r="H28" s="413" t="s">
        <v>26</v>
      </c>
      <c r="I28" s="414" t="s">
        <v>19</v>
      </c>
      <c r="J28" s="444">
        <v>46.47</v>
      </c>
      <c r="K28" s="416" t="str">
        <f>IF(ISBLANK(J28),"",IF(J28&lt;=42.75,"KSM",IF(J28&lt;=45,"I A",IF(J28&lt;=48,"II A",IF(J28&lt;=52,"III A",IF(J28&lt;=56,"I JA",IF(J28&lt;=59,"II JA",IF(J28&lt;=62,"III JA"))))))))</f>
        <v>II A</v>
      </c>
      <c r="L28" s="417" t="s">
        <v>272</v>
      </c>
    </row>
    <row r="29" spans="1:12" s="103" customFormat="1" ht="15" customHeight="1" x14ac:dyDescent="0.25">
      <c r="A29" s="440"/>
      <c r="B29" s="419">
        <v>2</v>
      </c>
      <c r="C29" s="420" t="s">
        <v>553</v>
      </c>
      <c r="D29" s="421" t="s">
        <v>554</v>
      </c>
      <c r="E29" s="422" t="s">
        <v>180</v>
      </c>
      <c r="F29" s="144" t="s">
        <v>24</v>
      </c>
      <c r="G29" s="144" t="s">
        <v>25</v>
      </c>
      <c r="H29" s="145" t="s">
        <v>26</v>
      </c>
      <c r="I29" s="441"/>
      <c r="J29" s="424"/>
      <c r="K29" s="425"/>
      <c r="L29" s="426" t="s">
        <v>313</v>
      </c>
    </row>
    <row r="30" spans="1:12" s="103" customFormat="1" ht="15" customHeight="1" x14ac:dyDescent="0.25">
      <c r="A30" s="440"/>
      <c r="B30" s="419">
        <v>3</v>
      </c>
      <c r="C30" s="420" t="s">
        <v>572</v>
      </c>
      <c r="D30" s="421" t="s">
        <v>573</v>
      </c>
      <c r="E30" s="422" t="s">
        <v>574</v>
      </c>
      <c r="F30" s="144" t="s">
        <v>137</v>
      </c>
      <c r="G30" s="144" t="s">
        <v>25</v>
      </c>
      <c r="H30" s="145" t="s">
        <v>26</v>
      </c>
      <c r="I30" s="441"/>
      <c r="J30" s="424"/>
      <c r="K30" s="425"/>
      <c r="L30" s="426" t="s">
        <v>272</v>
      </c>
    </row>
    <row r="31" spans="1:12" s="103" customFormat="1" ht="15" customHeight="1" thickBot="1" x14ac:dyDescent="0.3">
      <c r="A31" s="442"/>
      <c r="B31" s="428">
        <v>4</v>
      </c>
      <c r="C31" s="429" t="s">
        <v>618</v>
      </c>
      <c r="D31" s="430" t="s">
        <v>619</v>
      </c>
      <c r="E31" s="431" t="s">
        <v>620</v>
      </c>
      <c r="F31" s="432" t="s">
        <v>24</v>
      </c>
      <c r="G31" s="432" t="s">
        <v>25</v>
      </c>
      <c r="H31" s="433" t="s">
        <v>26</v>
      </c>
      <c r="I31" s="443"/>
      <c r="J31" s="435"/>
      <c r="K31" s="436"/>
      <c r="L31" s="437" t="s">
        <v>272</v>
      </c>
    </row>
    <row r="32" spans="1:12" s="103" customFormat="1" ht="15" customHeight="1" x14ac:dyDescent="0.25">
      <c r="A32" s="407">
        <v>7</v>
      </c>
      <c r="B32" s="408">
        <v>1</v>
      </c>
      <c r="C32" s="409" t="s">
        <v>1070</v>
      </c>
      <c r="D32" s="410" t="s">
        <v>1071</v>
      </c>
      <c r="E32" s="411" t="s">
        <v>1072</v>
      </c>
      <c r="F32" s="412" t="s">
        <v>289</v>
      </c>
      <c r="G32" s="412" t="s">
        <v>112</v>
      </c>
      <c r="H32" s="413"/>
      <c r="I32" s="414">
        <v>44</v>
      </c>
      <c r="J32" s="444">
        <v>47.16</v>
      </c>
      <c r="K32" s="416" t="str">
        <f>IF(ISBLANK(J32),"",IF(J32&lt;=42.75,"KSM",IF(J32&lt;=45,"I A",IF(J32&lt;=48,"II A",IF(J32&lt;=52,"III A",IF(J32&lt;=56,"I JA",IF(J32&lt;=59,"II JA",IF(J32&lt;=62,"III JA"))))))))</f>
        <v>II A</v>
      </c>
      <c r="L32" s="417" t="s">
        <v>559</v>
      </c>
    </row>
    <row r="33" spans="1:12" s="103" customFormat="1" ht="15" customHeight="1" x14ac:dyDescent="0.25">
      <c r="A33" s="440"/>
      <c r="B33" s="419">
        <v>2</v>
      </c>
      <c r="C33" s="420" t="s">
        <v>163</v>
      </c>
      <c r="D33" s="421" t="s">
        <v>589</v>
      </c>
      <c r="E33" s="422" t="s">
        <v>590</v>
      </c>
      <c r="F33" s="144" t="s">
        <v>289</v>
      </c>
      <c r="G33" s="144" t="s">
        <v>112</v>
      </c>
      <c r="H33" s="145"/>
      <c r="I33" s="441"/>
      <c r="J33" s="424"/>
      <c r="K33" s="425"/>
      <c r="L33" s="426" t="s">
        <v>559</v>
      </c>
    </row>
    <row r="34" spans="1:12" s="103" customFormat="1" ht="15" customHeight="1" x14ac:dyDescent="0.25">
      <c r="A34" s="440"/>
      <c r="B34" s="419">
        <v>3</v>
      </c>
      <c r="C34" s="420" t="s">
        <v>59</v>
      </c>
      <c r="D34" s="421" t="s">
        <v>557</v>
      </c>
      <c r="E34" s="422" t="s">
        <v>558</v>
      </c>
      <c r="F34" s="144" t="s">
        <v>289</v>
      </c>
      <c r="G34" s="144" t="s">
        <v>112</v>
      </c>
      <c r="H34" s="145"/>
      <c r="I34" s="441"/>
      <c r="J34" s="424"/>
      <c r="K34" s="425"/>
      <c r="L34" s="426" t="s">
        <v>559</v>
      </c>
    </row>
    <row r="35" spans="1:12" s="103" customFormat="1" ht="15" customHeight="1" thickBot="1" x14ac:dyDescent="0.3">
      <c r="A35" s="442"/>
      <c r="B35" s="428">
        <v>4</v>
      </c>
      <c r="C35" s="429" t="s">
        <v>618</v>
      </c>
      <c r="D35" s="430" t="s">
        <v>873</v>
      </c>
      <c r="E35" s="431" t="s">
        <v>874</v>
      </c>
      <c r="F35" s="432" t="s">
        <v>289</v>
      </c>
      <c r="G35" s="432" t="s">
        <v>112</v>
      </c>
      <c r="H35" s="433"/>
      <c r="I35" s="443"/>
      <c r="J35" s="435"/>
      <c r="K35" s="436"/>
      <c r="L35" s="437" t="s">
        <v>875</v>
      </c>
    </row>
    <row r="36" spans="1:12" s="103" customFormat="1" ht="15" customHeight="1" x14ac:dyDescent="0.25">
      <c r="A36" s="407">
        <v>8</v>
      </c>
      <c r="B36" s="408">
        <v>1</v>
      </c>
      <c r="C36" s="409" t="s">
        <v>178</v>
      </c>
      <c r="D36" s="410" t="s">
        <v>852</v>
      </c>
      <c r="E36" s="411" t="s">
        <v>853</v>
      </c>
      <c r="F36" s="412" t="s">
        <v>283</v>
      </c>
      <c r="G36" s="412" t="s">
        <v>265</v>
      </c>
      <c r="H36" s="413"/>
      <c r="I36" s="414">
        <v>40</v>
      </c>
      <c r="J36" s="444">
        <v>47.28</v>
      </c>
      <c r="K36" s="416" t="str">
        <f>IF(ISBLANK(J36),"",IF(J36&lt;=42.75,"KSM",IF(J36&lt;=45,"I A",IF(J36&lt;=48,"II A",IF(J36&lt;=52,"III A",IF(J36&lt;=56,"I JA",IF(J36&lt;=59,"II JA",IF(J36&lt;=62,"III JA"))))))))</f>
        <v>II A</v>
      </c>
      <c r="L36" s="417" t="s">
        <v>758</v>
      </c>
    </row>
    <row r="37" spans="1:12" s="103" customFormat="1" ht="15" customHeight="1" x14ac:dyDescent="0.25">
      <c r="A37" s="440"/>
      <c r="B37" s="419">
        <v>2</v>
      </c>
      <c r="C37" s="420" t="s">
        <v>925</v>
      </c>
      <c r="D37" s="421" t="s">
        <v>926</v>
      </c>
      <c r="E37" s="422" t="s">
        <v>927</v>
      </c>
      <c r="F37" s="144" t="s">
        <v>283</v>
      </c>
      <c r="G37" s="144" t="s">
        <v>265</v>
      </c>
      <c r="H37" s="145"/>
      <c r="I37" s="441"/>
      <c r="J37" s="424"/>
      <c r="K37" s="425"/>
      <c r="L37" s="426" t="s">
        <v>677</v>
      </c>
    </row>
    <row r="38" spans="1:12" s="103" customFormat="1" ht="15" customHeight="1" x14ac:dyDescent="0.25">
      <c r="A38" s="440"/>
      <c r="B38" s="419">
        <v>3</v>
      </c>
      <c r="C38" s="420" t="s">
        <v>826</v>
      </c>
      <c r="D38" s="421" t="s">
        <v>827</v>
      </c>
      <c r="E38" s="422" t="s">
        <v>828</v>
      </c>
      <c r="F38" s="144" t="s">
        <v>283</v>
      </c>
      <c r="G38" s="144" t="s">
        <v>265</v>
      </c>
      <c r="H38" s="145"/>
      <c r="I38" s="441"/>
      <c r="J38" s="424"/>
      <c r="K38" s="425"/>
      <c r="L38" s="426" t="s">
        <v>758</v>
      </c>
    </row>
    <row r="39" spans="1:12" s="103" customFormat="1" ht="15" customHeight="1" thickBot="1" x14ac:dyDescent="0.3">
      <c r="A39" s="442"/>
      <c r="B39" s="428">
        <v>4</v>
      </c>
      <c r="C39" s="429" t="s">
        <v>904</v>
      </c>
      <c r="D39" s="430" t="s">
        <v>905</v>
      </c>
      <c r="E39" s="431" t="s">
        <v>906</v>
      </c>
      <c r="F39" s="432" t="s">
        <v>283</v>
      </c>
      <c r="G39" s="432" t="s">
        <v>265</v>
      </c>
      <c r="H39" s="433" t="s">
        <v>348</v>
      </c>
      <c r="I39" s="443"/>
      <c r="J39" s="435"/>
      <c r="K39" s="436"/>
      <c r="L39" s="437" t="s">
        <v>907</v>
      </c>
    </row>
    <row r="40" spans="1:12" ht="13.8" thickBot="1" x14ac:dyDescent="0.3"/>
    <row r="41" spans="1:12" s="103" customFormat="1" ht="15" customHeight="1" x14ac:dyDescent="0.25">
      <c r="A41" s="407">
        <v>9</v>
      </c>
      <c r="B41" s="408">
        <v>1</v>
      </c>
      <c r="C41" s="409" t="s">
        <v>703</v>
      </c>
      <c r="D41" s="410" t="s">
        <v>831</v>
      </c>
      <c r="E41" s="411" t="s">
        <v>832</v>
      </c>
      <c r="F41" s="412" t="s">
        <v>1289</v>
      </c>
      <c r="G41" s="412" t="s">
        <v>39</v>
      </c>
      <c r="H41" s="413" t="s">
        <v>820</v>
      </c>
      <c r="I41" s="414">
        <v>36</v>
      </c>
      <c r="J41" s="444">
        <v>48.01</v>
      </c>
      <c r="K41" s="416" t="str">
        <f>IF(ISBLANK(J41),"",IF(J41&lt;=42.75,"KSM",IF(J41&lt;=45,"I A",IF(J41&lt;=48,"II A",IF(J41&lt;=52,"III A",IF(J41&lt;=56,"I JA",IF(J41&lt;=59,"II JA",IF(J41&lt;=62,"III JA"))))))))</f>
        <v>III A</v>
      </c>
      <c r="L41" s="417" t="s">
        <v>833</v>
      </c>
    </row>
    <row r="42" spans="1:12" s="103" customFormat="1" ht="15" customHeight="1" x14ac:dyDescent="0.25">
      <c r="A42" s="440"/>
      <c r="B42" s="419">
        <v>2</v>
      </c>
      <c r="C42" s="420" t="s">
        <v>818</v>
      </c>
      <c r="D42" s="421" t="s">
        <v>819</v>
      </c>
      <c r="E42" s="422" t="s">
        <v>342</v>
      </c>
      <c r="F42" s="144" t="s">
        <v>1289</v>
      </c>
      <c r="G42" s="144" t="s">
        <v>39</v>
      </c>
      <c r="H42" s="145" t="s">
        <v>820</v>
      </c>
      <c r="I42" s="441"/>
      <c r="J42" s="424"/>
      <c r="K42" s="425"/>
      <c r="L42" s="426" t="s">
        <v>821</v>
      </c>
    </row>
    <row r="43" spans="1:12" s="103" customFormat="1" ht="15" customHeight="1" x14ac:dyDescent="0.25">
      <c r="A43" s="440"/>
      <c r="B43" s="419">
        <v>3</v>
      </c>
      <c r="C43" s="420" t="s">
        <v>54</v>
      </c>
      <c r="D43" s="421" t="s">
        <v>1098</v>
      </c>
      <c r="E43" s="422" t="s">
        <v>847</v>
      </c>
      <c r="F43" s="144" t="s">
        <v>1289</v>
      </c>
      <c r="G43" s="144" t="s">
        <v>39</v>
      </c>
      <c r="H43" s="145" t="s">
        <v>209</v>
      </c>
      <c r="I43" s="441"/>
      <c r="J43" s="424"/>
      <c r="K43" s="425"/>
      <c r="L43" s="426" t="s">
        <v>210</v>
      </c>
    </row>
    <row r="44" spans="1:12" s="103" customFormat="1" ht="15" customHeight="1" thickBot="1" x14ac:dyDescent="0.3">
      <c r="A44" s="442"/>
      <c r="B44" s="428">
        <v>4</v>
      </c>
      <c r="C44" s="429" t="s">
        <v>1170</v>
      </c>
      <c r="D44" s="430" t="s">
        <v>1174</v>
      </c>
      <c r="E44" s="431" t="s">
        <v>1175</v>
      </c>
      <c r="F44" s="432" t="s">
        <v>1289</v>
      </c>
      <c r="G44" s="432" t="s">
        <v>39</v>
      </c>
      <c r="H44" s="433" t="s">
        <v>595</v>
      </c>
      <c r="I44" s="443"/>
      <c r="J44" s="435"/>
      <c r="K44" s="436"/>
      <c r="L44" s="437" t="s">
        <v>444</v>
      </c>
    </row>
    <row r="45" spans="1:12" s="103" customFormat="1" ht="15" customHeight="1" x14ac:dyDescent="0.25">
      <c r="A45" s="407">
        <v>10</v>
      </c>
      <c r="B45" s="408">
        <v>1</v>
      </c>
      <c r="C45" s="409" t="s">
        <v>1087</v>
      </c>
      <c r="D45" s="410" t="s">
        <v>1088</v>
      </c>
      <c r="E45" s="411">
        <v>37955</v>
      </c>
      <c r="F45" s="412" t="s">
        <v>264</v>
      </c>
      <c r="G45" s="412" t="s">
        <v>265</v>
      </c>
      <c r="H45" s="413"/>
      <c r="I45" s="414">
        <v>32</v>
      </c>
      <c r="J45" s="444">
        <v>48.95</v>
      </c>
      <c r="K45" s="416" t="str">
        <f>IF(ISBLANK(J45),"",IF(J45&lt;=42.75,"KSM",IF(J45&lt;=45,"I A",IF(J45&lt;=48,"II A",IF(J45&lt;=52,"III A",IF(J45&lt;=56,"I JA",IF(J45&lt;=59,"II JA",IF(J45&lt;=62,"III JA"))))))))</f>
        <v>III A</v>
      </c>
      <c r="L45" s="417" t="s">
        <v>490</v>
      </c>
    </row>
    <row r="46" spans="1:12" s="103" customFormat="1" ht="15" customHeight="1" x14ac:dyDescent="0.25">
      <c r="A46" s="440"/>
      <c r="B46" s="419">
        <v>2</v>
      </c>
      <c r="C46" s="420" t="s">
        <v>888</v>
      </c>
      <c r="D46" s="421" t="s">
        <v>889</v>
      </c>
      <c r="E46" s="422" t="s">
        <v>30</v>
      </c>
      <c r="F46" s="144" t="s">
        <v>264</v>
      </c>
      <c r="G46" s="144" t="s">
        <v>265</v>
      </c>
      <c r="H46" s="145"/>
      <c r="I46" s="441"/>
      <c r="J46" s="424"/>
      <c r="K46" s="425"/>
      <c r="L46" s="426" t="s">
        <v>266</v>
      </c>
    </row>
    <row r="47" spans="1:12" s="103" customFormat="1" ht="15" customHeight="1" x14ac:dyDescent="0.25">
      <c r="A47" s="440"/>
      <c r="B47" s="419">
        <v>3</v>
      </c>
      <c r="C47" s="420" t="s">
        <v>881</v>
      </c>
      <c r="D47" s="421" t="s">
        <v>882</v>
      </c>
      <c r="E47" s="422" t="s">
        <v>883</v>
      </c>
      <c r="F47" s="144" t="s">
        <v>264</v>
      </c>
      <c r="G47" s="144" t="s">
        <v>265</v>
      </c>
      <c r="H47" s="145"/>
      <c r="I47" s="441"/>
      <c r="J47" s="424"/>
      <c r="K47" s="425"/>
      <c r="L47" s="426" t="s">
        <v>743</v>
      </c>
    </row>
    <row r="48" spans="1:12" s="103" customFormat="1" ht="15" customHeight="1" thickBot="1" x14ac:dyDescent="0.3">
      <c r="A48" s="442"/>
      <c r="B48" s="428">
        <v>4</v>
      </c>
      <c r="C48" s="429" t="s">
        <v>839</v>
      </c>
      <c r="D48" s="430" t="s">
        <v>840</v>
      </c>
      <c r="E48" s="431" t="s">
        <v>841</v>
      </c>
      <c r="F48" s="432" t="s">
        <v>264</v>
      </c>
      <c r="G48" s="432" t="s">
        <v>265</v>
      </c>
      <c r="H48" s="433"/>
      <c r="I48" s="443"/>
      <c r="J48" s="435"/>
      <c r="K48" s="436"/>
      <c r="L48" s="437" t="s">
        <v>842</v>
      </c>
    </row>
    <row r="49" spans="1:12" s="103" customFormat="1" ht="15" customHeight="1" x14ac:dyDescent="0.25">
      <c r="A49" s="407">
        <v>11</v>
      </c>
      <c r="B49" s="408">
        <v>1</v>
      </c>
      <c r="C49" s="409" t="s">
        <v>14</v>
      </c>
      <c r="D49" s="410" t="s">
        <v>15</v>
      </c>
      <c r="E49" s="411" t="s">
        <v>16</v>
      </c>
      <c r="F49" s="412" t="s">
        <v>17</v>
      </c>
      <c r="G49" s="412" t="s">
        <v>18</v>
      </c>
      <c r="H49" s="413"/>
      <c r="I49" s="414" t="s">
        <v>19</v>
      </c>
      <c r="J49" s="444">
        <v>49.66</v>
      </c>
      <c r="K49" s="416" t="str">
        <f>IF(ISBLANK(J49),"",IF(J49&lt;=42.75,"KSM",IF(J49&lt;=45,"I A",IF(J49&lt;=48,"II A",IF(J49&lt;=52,"III A",IF(J49&lt;=56,"I JA",IF(J49&lt;=59,"II JA",IF(J49&lt;=62,"III JA"))))))))</f>
        <v>III A</v>
      </c>
      <c r="L49" s="417" t="s">
        <v>20</v>
      </c>
    </row>
    <row r="50" spans="1:12" s="103" customFormat="1" ht="15" customHeight="1" x14ac:dyDescent="0.25">
      <c r="A50" s="440"/>
      <c r="B50" s="419">
        <v>2</v>
      </c>
      <c r="C50" s="420" t="s">
        <v>59</v>
      </c>
      <c r="D50" s="421" t="s">
        <v>15</v>
      </c>
      <c r="E50" s="422" t="s">
        <v>1126</v>
      </c>
      <c r="F50" s="144" t="s">
        <v>17</v>
      </c>
      <c r="G50" s="144" t="s">
        <v>18</v>
      </c>
      <c r="H50" s="145"/>
      <c r="I50" s="441"/>
      <c r="J50" s="424"/>
      <c r="K50" s="425"/>
      <c r="L50" s="426" t="s">
        <v>20</v>
      </c>
    </row>
    <row r="51" spans="1:12" s="103" customFormat="1" ht="15" customHeight="1" x14ac:dyDescent="0.25">
      <c r="A51" s="440"/>
      <c r="B51" s="419">
        <v>3</v>
      </c>
      <c r="C51" s="420" t="s">
        <v>568</v>
      </c>
      <c r="D51" s="421" t="s">
        <v>878</v>
      </c>
      <c r="E51" s="422" t="s">
        <v>879</v>
      </c>
      <c r="F51" s="144" t="s">
        <v>17</v>
      </c>
      <c r="G51" s="144" t="s">
        <v>18</v>
      </c>
      <c r="H51" s="145"/>
      <c r="I51" s="441"/>
      <c r="J51" s="424"/>
      <c r="K51" s="425"/>
      <c r="L51" s="426" t="s">
        <v>20</v>
      </c>
    </row>
    <row r="52" spans="1:12" s="103" customFormat="1" ht="15" customHeight="1" thickBot="1" x14ac:dyDescent="0.3">
      <c r="A52" s="442"/>
      <c r="B52" s="428">
        <v>4</v>
      </c>
      <c r="C52" s="429" t="s">
        <v>1170</v>
      </c>
      <c r="D52" s="430" t="s">
        <v>1171</v>
      </c>
      <c r="E52" s="431" t="s">
        <v>1172</v>
      </c>
      <c r="F52" s="432" t="s">
        <v>17</v>
      </c>
      <c r="G52" s="432" t="s">
        <v>18</v>
      </c>
      <c r="H52" s="433"/>
      <c r="I52" s="443"/>
      <c r="J52" s="435"/>
      <c r="K52" s="436"/>
      <c r="L52" s="437" t="s">
        <v>20</v>
      </c>
    </row>
    <row r="53" spans="1:12" s="103" customFormat="1" ht="15" customHeight="1" x14ac:dyDescent="0.25">
      <c r="A53" s="407">
        <v>12</v>
      </c>
      <c r="B53" s="408">
        <v>1</v>
      </c>
      <c r="C53" s="409" t="s">
        <v>568</v>
      </c>
      <c r="D53" s="410" t="s">
        <v>1034</v>
      </c>
      <c r="E53" s="411" t="s">
        <v>386</v>
      </c>
      <c r="F53" s="412" t="s">
        <v>57</v>
      </c>
      <c r="G53" s="412" t="s">
        <v>58</v>
      </c>
      <c r="H53" s="413" t="s">
        <v>59</v>
      </c>
      <c r="I53" s="414">
        <v>28</v>
      </c>
      <c r="J53" s="415">
        <v>52</v>
      </c>
      <c r="K53" s="416" t="str">
        <f>IF(ISBLANK(J53),"",IF(J53&lt;=42.75,"KSM",IF(J53&lt;=45,"I A",IF(J53&lt;=48,"II A",IF(J53&lt;=52,"III A",IF(J53&lt;=56,"I JA",IF(J53&lt;=59,"II JA",IF(J53&lt;=62,"III JA"))))))))</f>
        <v>III A</v>
      </c>
      <c r="L53" s="417" t="s">
        <v>60</v>
      </c>
    </row>
    <row r="54" spans="1:12" s="103" customFormat="1" ht="15" customHeight="1" x14ac:dyDescent="0.25">
      <c r="A54" s="440"/>
      <c r="B54" s="419">
        <v>2</v>
      </c>
      <c r="C54" s="420" t="s">
        <v>1036</v>
      </c>
      <c r="D54" s="421" t="s">
        <v>1037</v>
      </c>
      <c r="E54" s="422" t="s">
        <v>1038</v>
      </c>
      <c r="F54" s="144" t="s">
        <v>57</v>
      </c>
      <c r="G54" s="144" t="s">
        <v>58</v>
      </c>
      <c r="H54" s="145" t="s">
        <v>59</v>
      </c>
      <c r="I54" s="441"/>
      <c r="J54" s="424"/>
      <c r="K54" s="425"/>
      <c r="L54" s="426" t="s">
        <v>60</v>
      </c>
    </row>
    <row r="55" spans="1:12" s="103" customFormat="1" ht="15" customHeight="1" x14ac:dyDescent="0.25">
      <c r="A55" s="440"/>
      <c r="B55" s="419">
        <v>3</v>
      </c>
      <c r="C55" s="420" t="s">
        <v>54</v>
      </c>
      <c r="D55" s="421" t="s">
        <v>55</v>
      </c>
      <c r="E55" s="422" t="s">
        <v>56</v>
      </c>
      <c r="F55" s="144" t="s">
        <v>57</v>
      </c>
      <c r="G55" s="144" t="s">
        <v>58</v>
      </c>
      <c r="H55" s="145" t="s">
        <v>59</v>
      </c>
      <c r="I55" s="441"/>
      <c r="J55" s="424"/>
      <c r="K55" s="425"/>
      <c r="L55" s="426" t="s">
        <v>60</v>
      </c>
    </row>
    <row r="56" spans="1:12" s="103" customFormat="1" ht="15" customHeight="1" thickBot="1" x14ac:dyDescent="0.3">
      <c r="A56" s="442"/>
      <c r="B56" s="428">
        <v>4</v>
      </c>
      <c r="C56" s="429" t="s">
        <v>549</v>
      </c>
      <c r="D56" s="430" t="s">
        <v>1168</v>
      </c>
      <c r="E56" s="431" t="s">
        <v>1169</v>
      </c>
      <c r="F56" s="432" t="s">
        <v>57</v>
      </c>
      <c r="G56" s="432" t="s">
        <v>58</v>
      </c>
      <c r="H56" s="433" t="s">
        <v>99</v>
      </c>
      <c r="I56" s="443"/>
      <c r="J56" s="435"/>
      <c r="K56" s="436"/>
      <c r="L56" s="437" t="s">
        <v>100</v>
      </c>
    </row>
    <row r="57" spans="1:12" s="103" customFormat="1" ht="15" customHeight="1" x14ac:dyDescent="0.25">
      <c r="A57" s="407"/>
      <c r="B57" s="408">
        <v>1</v>
      </c>
      <c r="C57" s="409" t="s">
        <v>173</v>
      </c>
      <c r="D57" s="410" t="s">
        <v>174</v>
      </c>
      <c r="E57" s="411" t="s">
        <v>175</v>
      </c>
      <c r="F57" s="412" t="s">
        <v>148</v>
      </c>
      <c r="G57" s="412" t="s">
        <v>149</v>
      </c>
      <c r="H57" s="413"/>
      <c r="I57" s="414"/>
      <c r="J57" s="444" t="s">
        <v>1245</v>
      </c>
      <c r="K57" s="416"/>
      <c r="L57" s="417" t="s">
        <v>160</v>
      </c>
    </row>
    <row r="58" spans="1:12" s="103" customFormat="1" ht="15" customHeight="1" x14ac:dyDescent="0.25">
      <c r="A58" s="440"/>
      <c r="B58" s="419">
        <v>2</v>
      </c>
      <c r="C58" s="420" t="s">
        <v>561</v>
      </c>
      <c r="D58" s="421" t="s">
        <v>562</v>
      </c>
      <c r="E58" s="422" t="s">
        <v>563</v>
      </c>
      <c r="F58" s="144" t="s">
        <v>148</v>
      </c>
      <c r="G58" s="144" t="s">
        <v>149</v>
      </c>
      <c r="H58" s="145" t="s">
        <v>564</v>
      </c>
      <c r="I58" s="441"/>
      <c r="J58" s="424"/>
      <c r="K58" s="425"/>
      <c r="L58" s="426" t="s">
        <v>565</v>
      </c>
    </row>
    <row r="59" spans="1:12" s="103" customFormat="1" ht="15" customHeight="1" x14ac:dyDescent="0.25">
      <c r="A59" s="440"/>
      <c r="B59" s="419">
        <v>3</v>
      </c>
      <c r="C59" s="420" t="s">
        <v>173</v>
      </c>
      <c r="D59" s="421" t="s">
        <v>665</v>
      </c>
      <c r="E59" s="422" t="s">
        <v>666</v>
      </c>
      <c r="F59" s="144" t="s">
        <v>148</v>
      </c>
      <c r="G59" s="144" t="s">
        <v>149</v>
      </c>
      <c r="H59" s="145"/>
      <c r="I59" s="441"/>
      <c r="J59" s="424"/>
      <c r="K59" s="425"/>
      <c r="L59" s="426" t="s">
        <v>150</v>
      </c>
    </row>
    <row r="60" spans="1:12" s="103" customFormat="1" ht="15" customHeight="1" thickBot="1" x14ac:dyDescent="0.3">
      <c r="A60" s="442"/>
      <c r="B60" s="428">
        <v>4</v>
      </c>
      <c r="C60" s="429" t="s">
        <v>598</v>
      </c>
      <c r="D60" s="430" t="s">
        <v>599</v>
      </c>
      <c r="E60" s="431" t="s">
        <v>600</v>
      </c>
      <c r="F60" s="432" t="s">
        <v>148</v>
      </c>
      <c r="G60" s="432" t="s">
        <v>149</v>
      </c>
      <c r="H60" s="433" t="s">
        <v>228</v>
      </c>
      <c r="I60" s="443"/>
      <c r="J60" s="435"/>
      <c r="K60" s="436"/>
      <c r="L60" s="437" t="s">
        <v>601</v>
      </c>
    </row>
    <row r="61" spans="1:12" s="22" customFormat="1" ht="12" customHeight="1" x14ac:dyDescent="0.25">
      <c r="A61" s="13"/>
      <c r="B61" s="13"/>
      <c r="C61" s="13"/>
      <c r="D61" s="14"/>
      <c r="E61" s="15"/>
      <c r="F61" s="23"/>
      <c r="G61" s="23"/>
      <c r="H61" s="24"/>
      <c r="I61" s="18"/>
      <c r="J61" s="20"/>
      <c r="K61" s="20"/>
      <c r="L61" s="21"/>
    </row>
    <row r="62" spans="1:12" s="22" customFormat="1" ht="17.25" customHeight="1" x14ac:dyDescent="0.25">
      <c r="A62" s="13"/>
      <c r="B62" s="13"/>
      <c r="C62" s="13"/>
      <c r="D62" s="14"/>
      <c r="E62" s="15"/>
      <c r="F62" s="23"/>
      <c r="G62" s="23"/>
      <c r="H62" s="24"/>
      <c r="I62" s="18"/>
      <c r="J62" s="20"/>
      <c r="K62" s="20"/>
      <c r="L62" s="21"/>
    </row>
    <row r="63" spans="1:12" s="22" customFormat="1" ht="17.25" customHeight="1" x14ac:dyDescent="0.25">
      <c r="A63" s="13"/>
      <c r="B63" s="13"/>
      <c r="C63" s="13"/>
      <c r="D63" s="14"/>
      <c r="E63" s="15"/>
      <c r="F63" s="23"/>
      <c r="G63" s="23"/>
      <c r="H63" s="24"/>
      <c r="I63" s="18"/>
      <c r="J63" s="20"/>
      <c r="K63" s="20"/>
      <c r="L63" s="21"/>
    </row>
    <row r="64" spans="1:12" s="22" customFormat="1" ht="17.25" customHeight="1" x14ac:dyDescent="0.25">
      <c r="A64" s="13"/>
      <c r="B64" s="13"/>
      <c r="C64" s="13"/>
      <c r="D64" s="14"/>
      <c r="E64" s="15"/>
      <c r="F64" s="23"/>
      <c r="G64" s="23"/>
      <c r="H64" s="24"/>
      <c r="I64" s="18"/>
      <c r="J64" s="20"/>
      <c r="K64" s="20"/>
      <c r="L64" s="21"/>
    </row>
    <row r="65" spans="1:12" s="22" customFormat="1" ht="17.25" customHeight="1" x14ac:dyDescent="0.25">
      <c r="A65" s="13"/>
      <c r="B65" s="13"/>
      <c r="C65" s="13"/>
      <c r="D65" s="14"/>
      <c r="E65" s="15"/>
      <c r="F65" s="23"/>
      <c r="G65" s="23"/>
      <c r="H65" s="24"/>
      <c r="I65" s="18"/>
      <c r="J65" s="20"/>
      <c r="K65" s="20"/>
      <c r="L65" s="21"/>
    </row>
    <row r="66" spans="1:12" s="22" customFormat="1" ht="17.25" customHeight="1" x14ac:dyDescent="0.25">
      <c r="A66" s="13"/>
      <c r="B66" s="13"/>
      <c r="C66" s="13"/>
      <c r="D66" s="14"/>
      <c r="E66" s="15"/>
      <c r="F66" s="23"/>
      <c r="G66" s="23"/>
      <c r="H66" s="24"/>
      <c r="I66" s="18"/>
      <c r="J66" s="20"/>
      <c r="K66" s="20"/>
      <c r="L66" s="21"/>
    </row>
    <row r="67" spans="1:12" s="22" customFormat="1" ht="17.25" customHeight="1" x14ac:dyDescent="0.25">
      <c r="A67" s="13"/>
      <c r="B67" s="13"/>
      <c r="C67" s="13"/>
      <c r="D67" s="14"/>
      <c r="E67" s="15"/>
      <c r="F67" s="23"/>
      <c r="G67" s="23"/>
      <c r="H67" s="24"/>
      <c r="I67" s="18"/>
      <c r="J67" s="20"/>
      <c r="K67" s="20"/>
      <c r="L67" s="21"/>
    </row>
    <row r="68" spans="1:12" s="22" customFormat="1" ht="17.25" customHeight="1" x14ac:dyDescent="0.25">
      <c r="A68" s="13"/>
      <c r="B68" s="13"/>
      <c r="C68" s="13"/>
      <c r="D68" s="14"/>
      <c r="E68" s="15"/>
      <c r="F68" s="23"/>
      <c r="G68" s="23"/>
      <c r="H68" s="24"/>
      <c r="I68" s="18"/>
      <c r="J68" s="20"/>
      <c r="K68" s="20"/>
      <c r="L68" s="21"/>
    </row>
  </sheetData>
  <printOptions horizontalCentered="1"/>
  <pageMargins left="0.21" right="0.17" top="0.22" bottom="0.15" header="0.22" footer="0.21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35"/>
  <sheetViews>
    <sheetView workbookViewId="0">
      <selection activeCell="D27" sqref="D27"/>
    </sheetView>
  </sheetViews>
  <sheetFormatPr defaultColWidth="8.88671875" defaultRowHeight="13.2" x14ac:dyDescent="0.25"/>
  <cols>
    <col min="1" max="1" width="6.6640625" style="744" customWidth="1"/>
    <col min="2" max="2" width="15.44140625" style="744" customWidth="1"/>
    <col min="3" max="3" width="9.44140625" style="744" customWidth="1"/>
    <col min="4" max="4" width="7.109375" style="744" bestFit="1" customWidth="1"/>
    <col min="5" max="5" width="11.109375" style="744" bestFit="1" customWidth="1"/>
    <col min="6" max="6" width="6.6640625" style="744" customWidth="1"/>
    <col min="7" max="7" width="5.5546875" style="744" customWidth="1"/>
    <col min="8" max="8" width="6.6640625" style="744" customWidth="1"/>
    <col min="9" max="9" width="17" style="744" customWidth="1"/>
    <col min="10" max="10" width="9.33203125" style="744" customWidth="1"/>
    <col min="11" max="11" width="7.109375" style="744" bestFit="1" customWidth="1"/>
    <col min="12" max="12" width="11.109375" style="744" bestFit="1" customWidth="1"/>
    <col min="13" max="13" width="8.88671875" style="744"/>
    <col min="14" max="14" width="9.6640625" style="744" customWidth="1"/>
    <col min="15" max="16384" width="8.88671875" style="744"/>
  </cols>
  <sheetData>
    <row r="1" spans="1:23" s="707" customFormat="1" ht="15" customHeight="1" x14ac:dyDescent="0.25">
      <c r="A1" s="1" t="s">
        <v>0</v>
      </c>
      <c r="B1" s="706"/>
      <c r="D1" s="708"/>
      <c r="E1" s="709"/>
      <c r="F1" s="710"/>
      <c r="G1" s="711"/>
      <c r="H1" s="712"/>
      <c r="I1" s="713"/>
      <c r="J1" s="713"/>
      <c r="K1" s="714"/>
    </row>
    <row r="2" spans="1:23" s="707" customFormat="1" ht="6" customHeight="1" x14ac:dyDescent="0.25">
      <c r="A2" s="1"/>
      <c r="B2" s="715"/>
      <c r="D2" s="708"/>
      <c r="E2" s="709"/>
      <c r="F2" s="710"/>
      <c r="G2" s="711"/>
      <c r="H2" s="712"/>
      <c r="I2" s="713"/>
      <c r="J2" s="713"/>
      <c r="K2" s="714"/>
      <c r="L2" s="712"/>
      <c r="M2" s="712"/>
      <c r="N2" s="716"/>
    </row>
    <row r="3" spans="1:23" s="725" customFormat="1" ht="15" customHeight="1" x14ac:dyDescent="0.25">
      <c r="A3" s="12" t="s">
        <v>1792</v>
      </c>
      <c r="B3" s="717"/>
      <c r="C3" s="717"/>
      <c r="D3" s="718"/>
      <c r="E3" s="719"/>
      <c r="F3" s="720"/>
      <c r="G3" s="720"/>
      <c r="H3" s="721"/>
      <c r="I3" s="722"/>
      <c r="J3" s="722"/>
      <c r="K3" s="723"/>
      <c r="L3" s="724"/>
    </row>
    <row r="4" spans="1:23" s="728" customFormat="1" ht="17.25" customHeight="1" x14ac:dyDescent="0.35">
      <c r="A4" s="782" t="s">
        <v>1793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26"/>
      <c r="N4" s="727"/>
      <c r="P4" s="729"/>
      <c r="Q4" s="729"/>
      <c r="R4" s="729"/>
      <c r="S4" s="729"/>
      <c r="T4" s="729"/>
      <c r="U4" s="729"/>
      <c r="V4" s="729"/>
      <c r="W4" s="729"/>
    </row>
    <row r="5" spans="1:23" s="728" customFormat="1" ht="10.5" customHeight="1" x14ac:dyDescent="0.25">
      <c r="A5" s="730"/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26"/>
      <c r="N5" s="727"/>
      <c r="P5" s="729"/>
      <c r="Q5" s="729"/>
      <c r="R5" s="729"/>
      <c r="S5" s="729"/>
      <c r="T5" s="729"/>
      <c r="U5" s="729"/>
      <c r="V5" s="729"/>
      <c r="W5" s="729"/>
    </row>
    <row r="6" spans="1:23" s="728" customFormat="1" ht="11.4" customHeight="1" thickBot="1" x14ac:dyDescent="0.3">
      <c r="A6" s="730"/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26"/>
      <c r="N6" s="727"/>
      <c r="P6" s="729"/>
      <c r="Q6" s="729"/>
      <c r="R6" s="729"/>
      <c r="S6" s="729"/>
      <c r="T6" s="729"/>
      <c r="U6" s="729"/>
      <c r="V6" s="729"/>
      <c r="W6" s="729"/>
    </row>
    <row r="7" spans="1:23" s="736" customFormat="1" ht="13.8" thickBot="1" x14ac:dyDescent="0.3">
      <c r="A7" s="732" t="s">
        <v>61</v>
      </c>
      <c r="B7" s="733" t="s">
        <v>7</v>
      </c>
      <c r="C7" s="734" t="s">
        <v>10</v>
      </c>
      <c r="D7" s="734" t="s">
        <v>1794</v>
      </c>
      <c r="E7" s="734" t="s">
        <v>1795</v>
      </c>
      <c r="F7" s="735"/>
      <c r="G7" s="735"/>
      <c r="H7" s="732" t="s">
        <v>61</v>
      </c>
      <c r="I7" s="733" t="s">
        <v>7</v>
      </c>
      <c r="J7" s="734" t="s">
        <v>10</v>
      </c>
      <c r="K7" s="734" t="s">
        <v>1794</v>
      </c>
      <c r="L7" s="734" t="s">
        <v>1795</v>
      </c>
    </row>
    <row r="8" spans="1:23" ht="15.6" x14ac:dyDescent="0.3">
      <c r="A8" s="737">
        <v>1</v>
      </c>
      <c r="B8" s="746" t="s">
        <v>1796</v>
      </c>
      <c r="C8" s="739">
        <v>814</v>
      </c>
      <c r="D8" s="740"/>
      <c r="E8" s="741">
        <f t="shared" ref="E8:E14" si="0">C8+D8</f>
        <v>814</v>
      </c>
      <c r="F8" s="742"/>
      <c r="G8" s="742"/>
      <c r="H8" s="737">
        <v>1</v>
      </c>
      <c r="I8" s="752" t="s">
        <v>45</v>
      </c>
      <c r="J8" s="739">
        <v>246</v>
      </c>
      <c r="K8" s="743"/>
      <c r="L8" s="741">
        <f t="shared" ref="L8:L30" si="1">J8+K8</f>
        <v>246</v>
      </c>
    </row>
    <row r="9" spans="1:23" ht="15.6" x14ac:dyDescent="0.3">
      <c r="A9" s="741">
        <v>2</v>
      </c>
      <c r="B9" s="760" t="s">
        <v>1799</v>
      </c>
      <c r="C9" s="739">
        <v>776</v>
      </c>
      <c r="D9" s="745"/>
      <c r="E9" s="741">
        <f t="shared" si="0"/>
        <v>776</v>
      </c>
      <c r="F9" s="742"/>
      <c r="G9" s="742"/>
      <c r="H9" s="741">
        <v>2</v>
      </c>
      <c r="I9" s="738" t="s">
        <v>31</v>
      </c>
      <c r="J9" s="739">
        <v>238</v>
      </c>
      <c r="K9" s="740"/>
      <c r="L9" s="741">
        <f t="shared" si="1"/>
        <v>238</v>
      </c>
    </row>
    <row r="10" spans="1:23" ht="15.6" x14ac:dyDescent="0.3">
      <c r="A10" s="741">
        <v>3</v>
      </c>
      <c r="B10" s="738" t="s">
        <v>38</v>
      </c>
      <c r="C10" s="739">
        <v>549</v>
      </c>
      <c r="D10" s="740"/>
      <c r="E10" s="741">
        <f>C10+D10</f>
        <v>549</v>
      </c>
      <c r="F10" s="742"/>
      <c r="G10" s="742"/>
      <c r="H10" s="737">
        <v>3</v>
      </c>
      <c r="I10" s="755" t="s">
        <v>1802</v>
      </c>
      <c r="J10" s="739">
        <v>173</v>
      </c>
      <c r="K10" s="740"/>
      <c r="L10" s="741">
        <v>173</v>
      </c>
    </row>
    <row r="11" spans="1:23" ht="15.6" x14ac:dyDescent="0.3">
      <c r="A11" s="737">
        <v>4</v>
      </c>
      <c r="B11" s="738" t="s">
        <v>148</v>
      </c>
      <c r="C11" s="739">
        <v>544</v>
      </c>
      <c r="D11" s="740">
        <v>-5</v>
      </c>
      <c r="E11" s="741">
        <f>C11+D11</f>
        <v>539</v>
      </c>
      <c r="F11" s="742"/>
      <c r="G11" s="742"/>
      <c r="H11" s="741">
        <v>4</v>
      </c>
      <c r="I11" s="756" t="s">
        <v>130</v>
      </c>
      <c r="J11" s="739">
        <v>157</v>
      </c>
      <c r="K11" s="740">
        <v>-5</v>
      </c>
      <c r="L11" s="741">
        <f t="shared" si="1"/>
        <v>152</v>
      </c>
      <c r="N11" s="749"/>
      <c r="O11" s="750"/>
      <c r="P11" s="749"/>
    </row>
    <row r="12" spans="1:23" ht="15.6" x14ac:dyDescent="0.3">
      <c r="A12" s="737">
        <v>5</v>
      </c>
      <c r="B12" s="738" t="s">
        <v>1798</v>
      </c>
      <c r="C12" s="739">
        <v>233</v>
      </c>
      <c r="D12" s="740"/>
      <c r="E12" s="741">
        <f t="shared" si="0"/>
        <v>233</v>
      </c>
      <c r="F12" s="742"/>
      <c r="G12" s="742"/>
      <c r="H12" s="737">
        <v>5</v>
      </c>
      <c r="I12" s="752" t="s">
        <v>433</v>
      </c>
      <c r="J12" s="739">
        <v>139</v>
      </c>
      <c r="K12" s="747"/>
      <c r="L12" s="741">
        <f t="shared" si="1"/>
        <v>139</v>
      </c>
      <c r="N12" s="749"/>
      <c r="O12" s="751"/>
      <c r="P12" s="749"/>
    </row>
    <row r="13" spans="1:23" ht="15.6" x14ac:dyDescent="0.3">
      <c r="A13" s="741">
        <v>6</v>
      </c>
      <c r="B13" s="746" t="s">
        <v>1797</v>
      </c>
      <c r="C13" s="739">
        <v>182</v>
      </c>
      <c r="D13" s="747"/>
      <c r="E13" s="741">
        <f t="shared" si="0"/>
        <v>182</v>
      </c>
      <c r="F13" s="742"/>
      <c r="G13" s="742"/>
      <c r="H13" s="741">
        <v>6</v>
      </c>
      <c r="I13" s="738" t="s">
        <v>606</v>
      </c>
      <c r="J13" s="739">
        <v>132</v>
      </c>
      <c r="K13" s="740"/>
      <c r="L13" s="741">
        <f t="shared" si="1"/>
        <v>132</v>
      </c>
      <c r="N13" s="749"/>
      <c r="O13" s="751"/>
      <c r="P13" s="749"/>
    </row>
    <row r="14" spans="1:23" ht="15.6" x14ac:dyDescent="0.3">
      <c r="A14" s="737">
        <v>7</v>
      </c>
      <c r="B14" s="738" t="s">
        <v>1800</v>
      </c>
      <c r="C14" s="739">
        <v>165</v>
      </c>
      <c r="D14" s="740"/>
      <c r="E14" s="741">
        <f t="shared" si="0"/>
        <v>165</v>
      </c>
      <c r="F14" s="742"/>
      <c r="G14" s="742"/>
      <c r="H14" s="737">
        <v>7</v>
      </c>
      <c r="I14" s="738" t="s">
        <v>1135</v>
      </c>
      <c r="J14" s="739">
        <v>117</v>
      </c>
      <c r="K14" s="740"/>
      <c r="L14" s="741">
        <f t="shared" si="1"/>
        <v>117</v>
      </c>
      <c r="N14" s="749"/>
      <c r="O14" s="751"/>
      <c r="P14" s="749"/>
    </row>
    <row r="15" spans="1:23" ht="15.6" x14ac:dyDescent="0.3">
      <c r="A15" s="741">
        <v>8</v>
      </c>
      <c r="B15" s="738" t="s">
        <v>24</v>
      </c>
      <c r="C15" s="739">
        <v>148</v>
      </c>
      <c r="D15" s="740">
        <v>-10</v>
      </c>
      <c r="E15" s="741">
        <v>149.5</v>
      </c>
      <c r="F15" s="742"/>
      <c r="G15" s="742"/>
      <c r="H15" s="741">
        <v>8</v>
      </c>
      <c r="I15" s="738" t="s">
        <v>379</v>
      </c>
      <c r="J15" s="739">
        <v>94</v>
      </c>
      <c r="K15" s="740"/>
      <c r="L15" s="741">
        <f t="shared" si="1"/>
        <v>94</v>
      </c>
      <c r="N15" s="749"/>
      <c r="O15" s="751"/>
      <c r="P15" s="749"/>
    </row>
    <row r="16" spans="1:23" ht="15.6" x14ac:dyDescent="0.3">
      <c r="A16" s="742"/>
      <c r="B16" s="742"/>
      <c r="C16" s="742"/>
      <c r="D16" s="742"/>
      <c r="E16" s="742"/>
      <c r="F16" s="742"/>
      <c r="G16" s="742"/>
      <c r="H16" s="737">
        <v>9</v>
      </c>
      <c r="I16" s="738" t="s">
        <v>334</v>
      </c>
      <c r="J16" s="739">
        <v>79</v>
      </c>
      <c r="K16" s="748"/>
      <c r="L16" s="741">
        <f t="shared" si="1"/>
        <v>79</v>
      </c>
      <c r="N16" s="749"/>
      <c r="O16" s="751"/>
      <c r="P16" s="749"/>
    </row>
    <row r="17" spans="6:16" ht="15.6" x14ac:dyDescent="0.3">
      <c r="F17" s="742"/>
      <c r="G17" s="742"/>
      <c r="H17" s="741">
        <v>10</v>
      </c>
      <c r="I17" s="738" t="s">
        <v>297</v>
      </c>
      <c r="J17" s="739">
        <v>74</v>
      </c>
      <c r="K17" s="747"/>
      <c r="L17" s="741">
        <f t="shared" si="1"/>
        <v>74</v>
      </c>
      <c r="N17" s="749"/>
      <c r="O17" s="751"/>
      <c r="P17" s="753"/>
    </row>
    <row r="18" spans="6:16" ht="15.6" x14ac:dyDescent="0.3">
      <c r="F18" s="742"/>
      <c r="G18" s="742"/>
      <c r="H18" s="737">
        <v>11</v>
      </c>
      <c r="I18" s="761" t="s">
        <v>123</v>
      </c>
      <c r="J18" s="739">
        <v>74</v>
      </c>
      <c r="K18" s="747"/>
      <c r="L18" s="741">
        <f t="shared" si="1"/>
        <v>74</v>
      </c>
      <c r="N18" s="749"/>
      <c r="O18" s="750"/>
      <c r="P18" s="749"/>
    </row>
    <row r="19" spans="6:16" ht="15.6" x14ac:dyDescent="0.3">
      <c r="F19" s="742"/>
      <c r="G19" s="742"/>
      <c r="H19" s="741">
        <v>12</v>
      </c>
      <c r="I19" s="738" t="s">
        <v>966</v>
      </c>
      <c r="J19" s="739">
        <v>48</v>
      </c>
      <c r="K19" s="740"/>
      <c r="L19" s="741">
        <f t="shared" si="1"/>
        <v>48</v>
      </c>
      <c r="N19" s="749"/>
      <c r="O19" s="754"/>
      <c r="P19" s="749"/>
    </row>
    <row r="20" spans="6:16" ht="15.6" x14ac:dyDescent="0.3">
      <c r="F20" s="742"/>
      <c r="G20" s="742"/>
      <c r="H20" s="737">
        <v>13</v>
      </c>
      <c r="I20" s="738" t="s">
        <v>393</v>
      </c>
      <c r="J20" s="739">
        <v>47</v>
      </c>
      <c r="K20" s="747"/>
      <c r="L20" s="741">
        <f t="shared" si="1"/>
        <v>47</v>
      </c>
      <c r="N20" s="749"/>
      <c r="O20" s="750"/>
      <c r="P20" s="749"/>
    </row>
    <row r="21" spans="6:16" ht="15.6" x14ac:dyDescent="0.3">
      <c r="F21" s="742"/>
      <c r="G21" s="742"/>
      <c r="H21" s="741">
        <v>14</v>
      </c>
      <c r="I21" s="738" t="s">
        <v>1346</v>
      </c>
      <c r="J21" s="739">
        <v>41</v>
      </c>
      <c r="K21" s="740"/>
      <c r="L21" s="741">
        <f t="shared" si="1"/>
        <v>41</v>
      </c>
      <c r="N21" s="749"/>
      <c r="O21" s="751"/>
      <c r="P21" s="749"/>
    </row>
    <row r="22" spans="6:16" ht="15.6" x14ac:dyDescent="0.3">
      <c r="F22" s="742"/>
      <c r="G22" s="742"/>
      <c r="H22" s="737">
        <v>15</v>
      </c>
      <c r="I22" s="752" t="s">
        <v>81</v>
      </c>
      <c r="J22" s="739">
        <v>30</v>
      </c>
      <c r="K22" s="740"/>
      <c r="L22" s="741">
        <f t="shared" si="1"/>
        <v>30</v>
      </c>
      <c r="N22" s="749"/>
      <c r="O22" s="751"/>
      <c r="P22" s="749"/>
    </row>
    <row r="23" spans="6:16" ht="15.6" x14ac:dyDescent="0.3">
      <c r="F23" s="742"/>
      <c r="G23" s="742"/>
      <c r="H23" s="741">
        <v>16</v>
      </c>
      <c r="I23" s="738" t="s">
        <v>1803</v>
      </c>
      <c r="J23" s="739">
        <v>30</v>
      </c>
      <c r="K23" s="740"/>
      <c r="L23" s="741">
        <f t="shared" si="1"/>
        <v>30</v>
      </c>
      <c r="N23" s="749"/>
      <c r="O23" s="751"/>
      <c r="P23" s="749"/>
    </row>
    <row r="24" spans="6:16" ht="15.6" x14ac:dyDescent="0.3">
      <c r="G24" s="742"/>
      <c r="H24" s="737">
        <v>16</v>
      </c>
      <c r="I24" s="738" t="s">
        <v>640</v>
      </c>
      <c r="J24" s="739">
        <v>30</v>
      </c>
      <c r="K24" s="740"/>
      <c r="L24" s="741">
        <f t="shared" si="1"/>
        <v>30</v>
      </c>
      <c r="N24" s="749"/>
      <c r="O24" s="750"/>
      <c r="P24" s="749"/>
    </row>
    <row r="25" spans="6:16" ht="15.6" x14ac:dyDescent="0.3">
      <c r="G25" s="742"/>
      <c r="H25" s="741">
        <v>18</v>
      </c>
      <c r="I25" s="738" t="s">
        <v>721</v>
      </c>
      <c r="J25" s="739">
        <v>22</v>
      </c>
      <c r="K25" s="748"/>
      <c r="L25" s="741">
        <f t="shared" si="1"/>
        <v>22</v>
      </c>
      <c r="N25" s="749"/>
      <c r="O25" s="750"/>
      <c r="P25" s="749"/>
    </row>
    <row r="26" spans="6:16" ht="15.6" x14ac:dyDescent="0.3">
      <c r="F26" s="742"/>
      <c r="G26" s="742"/>
      <c r="H26" s="737">
        <v>19</v>
      </c>
      <c r="I26" s="752" t="s">
        <v>1713</v>
      </c>
      <c r="J26" s="739">
        <v>19</v>
      </c>
      <c r="K26" s="740"/>
      <c r="L26" s="741">
        <f t="shared" si="1"/>
        <v>19</v>
      </c>
      <c r="N26" s="749"/>
      <c r="O26" s="751"/>
      <c r="P26" s="749"/>
    </row>
    <row r="27" spans="6:16" ht="15.6" x14ac:dyDescent="0.3">
      <c r="F27" s="742"/>
      <c r="G27" s="742"/>
      <c r="H27" s="741">
        <v>19</v>
      </c>
      <c r="I27" s="738" t="s">
        <v>1278</v>
      </c>
      <c r="J27" s="739">
        <v>19</v>
      </c>
      <c r="K27" s="740"/>
      <c r="L27" s="741">
        <f t="shared" si="1"/>
        <v>19</v>
      </c>
      <c r="N27" s="749"/>
      <c r="O27" s="750"/>
      <c r="P27" s="749"/>
    </row>
    <row r="28" spans="6:16" ht="15.6" x14ac:dyDescent="0.3">
      <c r="F28" s="742"/>
      <c r="G28" s="742"/>
      <c r="H28" s="737">
        <v>21</v>
      </c>
      <c r="I28" s="738" t="s">
        <v>1004</v>
      </c>
      <c r="J28" s="739">
        <v>13</v>
      </c>
      <c r="K28" s="740"/>
      <c r="L28" s="741">
        <f t="shared" si="1"/>
        <v>13</v>
      </c>
      <c r="N28" s="749"/>
      <c r="O28" s="750"/>
      <c r="P28" s="749"/>
    </row>
    <row r="29" spans="6:16" ht="15.6" x14ac:dyDescent="0.3">
      <c r="F29" s="742"/>
      <c r="G29" s="742"/>
      <c r="H29" s="741"/>
      <c r="I29" s="738" t="s">
        <v>463</v>
      </c>
      <c r="J29" s="740">
        <v>0</v>
      </c>
      <c r="K29" s="747"/>
      <c r="L29" s="741">
        <f t="shared" si="1"/>
        <v>0</v>
      </c>
      <c r="N29" s="749"/>
      <c r="O29" s="751"/>
      <c r="P29" s="749"/>
    </row>
    <row r="30" spans="6:16" ht="15.6" x14ac:dyDescent="0.3">
      <c r="H30" s="737"/>
      <c r="I30" s="738" t="s">
        <v>1801</v>
      </c>
      <c r="J30" s="739">
        <v>0</v>
      </c>
      <c r="K30" s="747"/>
      <c r="L30" s="741">
        <f t="shared" si="1"/>
        <v>0</v>
      </c>
    </row>
    <row r="35" spans="2:7" ht="15.6" x14ac:dyDescent="0.3">
      <c r="B35" s="757" t="s">
        <v>1804</v>
      </c>
      <c r="G35" s="757" t="s">
        <v>1805</v>
      </c>
    </row>
  </sheetData>
  <sortState ref="A10:E10">
    <sortCondition ref="A10"/>
  </sortState>
  <mergeCells count="1">
    <mergeCell ref="A4:L4"/>
  </mergeCells>
  <printOptions horizontalCentered="1"/>
  <pageMargins left="0.15748031496062992" right="0.15748031496062992" top="0.23622047244094491" bottom="0.15748031496062992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topLeftCell="A23" zoomScaleNormal="140" workbookViewId="0">
      <selection activeCell="V41" sqref="V41"/>
    </sheetView>
  </sheetViews>
  <sheetFormatPr defaultColWidth="9.109375" defaultRowHeight="13.2" x14ac:dyDescent="0.25"/>
  <cols>
    <col min="1" max="1" width="5.44140625" style="13" customWidth="1"/>
    <col min="2" max="2" width="4.6640625" style="13" hidden="1" customWidth="1"/>
    <col min="3" max="3" width="15.33203125" style="13" customWidth="1"/>
    <col min="4" max="4" width="19.33203125" style="13" customWidth="1"/>
    <col min="5" max="5" width="9.44140625" style="53" customWidth="1"/>
    <col min="6" max="6" width="13.88671875" style="23" customWidth="1"/>
    <col min="7" max="7" width="11.109375" style="23" customWidth="1"/>
    <col min="8" max="8" width="11" style="24" hidden="1" customWidth="1"/>
    <col min="9" max="9" width="5.88671875" style="54" customWidth="1"/>
    <col min="10" max="10" width="8.109375" style="397" customWidth="1"/>
    <col min="11" max="11" width="4.44140625" style="397" customWidth="1"/>
    <col min="12" max="12" width="6.109375" style="25" customWidth="1"/>
    <col min="13" max="13" width="4.33203125" style="22" customWidth="1"/>
    <col min="14" max="14" width="5.109375" style="316" customWidth="1"/>
    <col min="15" max="15" width="26.109375" style="13" customWidth="1"/>
    <col min="16" max="18" width="6" style="590" hidden="1" customWidth="1"/>
    <col min="19" max="19" width="6" style="13" hidden="1" customWidth="1"/>
    <col min="20" max="20" width="4.44140625" style="13" hidden="1" customWidth="1"/>
    <col min="21" max="21" width="6.6640625" style="316" customWidth="1"/>
    <col min="22" max="16384" width="9.109375" style="13"/>
  </cols>
  <sheetData>
    <row r="1" spans="1:21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N1" s="308"/>
      <c r="P1" s="589"/>
      <c r="Q1" s="589"/>
      <c r="R1" s="589"/>
      <c r="U1" s="308"/>
    </row>
    <row r="2" spans="1:21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7"/>
      <c r="N2" s="312"/>
      <c r="O2" s="11"/>
      <c r="P2" s="589"/>
      <c r="Q2" s="589"/>
      <c r="R2" s="589"/>
      <c r="U2" s="308"/>
    </row>
    <row r="3" spans="1:21" s="22" customFormat="1" ht="15" customHeight="1" x14ac:dyDescent="0.25">
      <c r="A3" s="12" t="s">
        <v>1292</v>
      </c>
      <c r="B3" s="13"/>
      <c r="C3" s="13"/>
      <c r="D3" s="14"/>
      <c r="E3" s="15"/>
      <c r="F3" s="16"/>
      <c r="G3" s="16"/>
      <c r="H3" s="17"/>
      <c r="I3" s="18"/>
      <c r="J3" s="19"/>
      <c r="K3" s="19"/>
      <c r="L3" s="20"/>
      <c r="M3" s="21"/>
      <c r="N3" s="323"/>
      <c r="P3" s="590"/>
      <c r="Q3" s="590"/>
      <c r="R3" s="590"/>
      <c r="U3" s="323"/>
    </row>
    <row r="4" spans="1:21" x14ac:dyDescent="0.25">
      <c r="C4" s="14"/>
    </row>
    <row r="5" spans="1:21" s="26" customFormat="1" ht="15.6" x14ac:dyDescent="0.25">
      <c r="A5" s="591"/>
      <c r="B5" s="591"/>
      <c r="C5" s="308" t="s">
        <v>1444</v>
      </c>
      <c r="D5" s="308"/>
      <c r="E5" s="318"/>
      <c r="F5" s="333"/>
      <c r="G5" s="334"/>
      <c r="H5" s="328"/>
      <c r="I5" s="592"/>
      <c r="J5" s="593"/>
      <c r="K5" s="593"/>
      <c r="L5" s="368"/>
      <c r="M5" s="323"/>
      <c r="N5" s="591"/>
      <c r="O5" s="591"/>
      <c r="P5" s="594"/>
      <c r="Q5" s="594"/>
      <c r="R5" s="594"/>
      <c r="U5" s="591"/>
    </row>
    <row r="6" spans="1:21" ht="13.8" thickBot="1" x14ac:dyDescent="0.3">
      <c r="A6" s="316"/>
      <c r="B6" s="316"/>
      <c r="C6" s="335"/>
      <c r="D6" s="335" t="s">
        <v>1116</v>
      </c>
      <c r="E6" s="318"/>
      <c r="F6" s="334"/>
      <c r="G6" s="334"/>
      <c r="H6" s="328"/>
      <c r="I6" s="592"/>
      <c r="J6" s="593"/>
      <c r="K6" s="593"/>
      <c r="L6" s="368"/>
      <c r="M6" s="323"/>
      <c r="O6" s="316"/>
      <c r="P6" s="594"/>
      <c r="Q6" s="594"/>
      <c r="R6" s="594"/>
    </row>
    <row r="7" spans="1:21" s="399" customFormat="1" ht="12.75" customHeight="1" thickBot="1" x14ac:dyDescent="0.3">
      <c r="A7" s="118" t="s">
        <v>61</v>
      </c>
      <c r="B7" s="340" t="s">
        <v>3</v>
      </c>
      <c r="C7" s="595" t="s">
        <v>4</v>
      </c>
      <c r="D7" s="596" t="s">
        <v>5</v>
      </c>
      <c r="E7" s="597" t="s">
        <v>6</v>
      </c>
      <c r="F7" s="344" t="s">
        <v>7</v>
      </c>
      <c r="G7" s="345" t="s">
        <v>8</v>
      </c>
      <c r="H7" s="346" t="s">
        <v>9</v>
      </c>
      <c r="I7" s="598" t="s">
        <v>10</v>
      </c>
      <c r="J7" s="599" t="s">
        <v>142</v>
      </c>
      <c r="K7" s="599" t="s">
        <v>143</v>
      </c>
      <c r="L7" s="599" t="s">
        <v>144</v>
      </c>
      <c r="M7" s="599" t="s">
        <v>143</v>
      </c>
      <c r="N7" s="523" t="s">
        <v>12</v>
      </c>
      <c r="O7" s="600" t="s">
        <v>13</v>
      </c>
      <c r="P7" s="601"/>
      <c r="Q7" s="601"/>
      <c r="R7" s="601"/>
      <c r="U7" s="702"/>
    </row>
    <row r="8" spans="1:21" s="401" customFormat="1" ht="15.75" customHeight="1" x14ac:dyDescent="0.25">
      <c r="A8" s="602">
        <v>1</v>
      </c>
      <c r="B8" s="603"/>
      <c r="C8" s="304" t="s">
        <v>371</v>
      </c>
      <c r="D8" s="305" t="s">
        <v>372</v>
      </c>
      <c r="E8" s="352" t="s">
        <v>373</v>
      </c>
      <c r="F8" s="353" t="s">
        <v>111</v>
      </c>
      <c r="G8" s="353" t="s">
        <v>112</v>
      </c>
      <c r="H8" s="354" t="s">
        <v>290</v>
      </c>
      <c r="I8" s="604">
        <v>22</v>
      </c>
      <c r="J8" s="705">
        <v>25.73</v>
      </c>
      <c r="K8" s="606">
        <v>0.6</v>
      </c>
      <c r="L8" s="605">
        <v>25.31</v>
      </c>
      <c r="M8" s="606">
        <v>2</v>
      </c>
      <c r="N8" s="61" t="s">
        <v>1144</v>
      </c>
      <c r="O8" s="354" t="s">
        <v>291</v>
      </c>
      <c r="P8" s="703" t="s">
        <v>1516</v>
      </c>
      <c r="Q8" s="607" t="s">
        <v>1517</v>
      </c>
      <c r="R8" s="607" t="s">
        <v>1518</v>
      </c>
      <c r="S8" s="401">
        <v>3</v>
      </c>
      <c r="T8" s="401">
        <v>8</v>
      </c>
      <c r="U8" s="704"/>
    </row>
    <row r="9" spans="1:21" s="401" customFormat="1" ht="15.75" customHeight="1" x14ac:dyDescent="0.25">
      <c r="A9" s="602">
        <v>2</v>
      </c>
      <c r="B9" s="603"/>
      <c r="C9" s="304" t="s">
        <v>102</v>
      </c>
      <c r="D9" s="305" t="s">
        <v>1121</v>
      </c>
      <c r="E9" s="352" t="s">
        <v>1122</v>
      </c>
      <c r="F9" s="353" t="s">
        <v>148</v>
      </c>
      <c r="G9" s="353" t="s">
        <v>149</v>
      </c>
      <c r="H9" s="354"/>
      <c r="I9" s="604">
        <v>18</v>
      </c>
      <c r="J9" s="705">
        <v>26.78</v>
      </c>
      <c r="K9" s="606">
        <v>0</v>
      </c>
      <c r="L9" s="605">
        <v>25.96</v>
      </c>
      <c r="M9" s="606">
        <v>2</v>
      </c>
      <c r="N9" s="61" t="str">
        <f t="shared" ref="N9:N13" si="0">IF(ISBLANK(J9),"",IF(J9&lt;=25.45,"KSM",IF(J9&lt;=26.85,"I A",IF(J9&lt;=28.74,"II A",IF(J9&lt;=31.24,"III A",IF(J9&lt;=33.24,"I JA",IF(J9&lt;=34.94,"II JA",IF(J9&lt;=36.24,"III JA"))))))))</f>
        <v>I A</v>
      </c>
      <c r="O9" s="354" t="s">
        <v>150</v>
      </c>
      <c r="P9" s="703" t="s">
        <v>1516</v>
      </c>
      <c r="Q9" s="607" t="s">
        <v>107</v>
      </c>
      <c r="R9" s="607" t="s">
        <v>107</v>
      </c>
      <c r="S9" s="401">
        <v>3</v>
      </c>
      <c r="T9" s="401">
        <v>9</v>
      </c>
      <c r="U9" s="704"/>
    </row>
    <row r="10" spans="1:21" s="401" customFormat="1" ht="15.75" customHeight="1" x14ac:dyDescent="0.25">
      <c r="A10" s="602">
        <v>3</v>
      </c>
      <c r="B10" s="603"/>
      <c r="C10" s="304" t="s">
        <v>1164</v>
      </c>
      <c r="D10" s="305" t="s">
        <v>1165</v>
      </c>
      <c r="E10" s="352" t="s">
        <v>136</v>
      </c>
      <c r="F10" s="353" t="s">
        <v>467</v>
      </c>
      <c r="G10" s="353" t="s">
        <v>468</v>
      </c>
      <c r="H10" s="354"/>
      <c r="I10" s="604" t="s">
        <v>19</v>
      </c>
      <c r="J10" s="705">
        <v>26.56</v>
      </c>
      <c r="K10" s="606">
        <v>0.4</v>
      </c>
      <c r="L10" s="605">
        <v>26.34</v>
      </c>
      <c r="M10" s="606">
        <v>2</v>
      </c>
      <c r="N10" s="61" t="str">
        <f t="shared" si="0"/>
        <v>I A</v>
      </c>
      <c r="O10" s="354" t="s">
        <v>469</v>
      </c>
      <c r="P10" s="703" t="s">
        <v>1494</v>
      </c>
      <c r="Q10" s="607" t="s">
        <v>1495</v>
      </c>
      <c r="R10" s="607" t="s">
        <v>107</v>
      </c>
      <c r="S10" s="401">
        <v>3</v>
      </c>
      <c r="T10" s="401">
        <v>5</v>
      </c>
      <c r="U10" s="704"/>
    </row>
    <row r="11" spans="1:21" s="401" customFormat="1" ht="15.75" customHeight="1" x14ac:dyDescent="0.25">
      <c r="A11" s="602">
        <v>4</v>
      </c>
      <c r="B11" s="603"/>
      <c r="C11" s="304" t="s">
        <v>808</v>
      </c>
      <c r="D11" s="305" t="s">
        <v>809</v>
      </c>
      <c r="E11" s="352" t="s">
        <v>342</v>
      </c>
      <c r="F11" s="353" t="s">
        <v>640</v>
      </c>
      <c r="G11" s="353" t="s">
        <v>468</v>
      </c>
      <c r="H11" s="354"/>
      <c r="I11" s="604">
        <v>15</v>
      </c>
      <c r="J11" s="705">
        <v>27.12</v>
      </c>
      <c r="K11" s="606">
        <v>1.2</v>
      </c>
      <c r="L11" s="605">
        <v>26.74</v>
      </c>
      <c r="M11" s="606">
        <v>2</v>
      </c>
      <c r="N11" s="61" t="s">
        <v>1117</v>
      </c>
      <c r="O11" s="354" t="s">
        <v>469</v>
      </c>
      <c r="P11" s="703" t="s">
        <v>1457</v>
      </c>
      <c r="Q11" s="607" t="s">
        <v>1458</v>
      </c>
      <c r="R11" s="607" t="s">
        <v>1459</v>
      </c>
      <c r="S11" s="401">
        <v>4</v>
      </c>
      <c r="T11" s="401">
        <v>2</v>
      </c>
      <c r="U11" s="704">
        <v>27.114599999999999</v>
      </c>
    </row>
    <row r="12" spans="1:21" s="401" customFormat="1" ht="15.75" customHeight="1" x14ac:dyDescent="0.25">
      <c r="A12" s="602">
        <v>5</v>
      </c>
      <c r="B12" s="603"/>
      <c r="C12" s="304" t="s">
        <v>367</v>
      </c>
      <c r="D12" s="305" t="s">
        <v>368</v>
      </c>
      <c r="E12" s="352" t="s">
        <v>369</v>
      </c>
      <c r="F12" s="353" t="s">
        <v>334</v>
      </c>
      <c r="G12" s="353" t="s">
        <v>67</v>
      </c>
      <c r="H12" s="354" t="s">
        <v>68</v>
      </c>
      <c r="I12" s="604">
        <v>13</v>
      </c>
      <c r="J12" s="605">
        <v>27.03</v>
      </c>
      <c r="K12" s="606">
        <v>-1</v>
      </c>
      <c r="L12" s="705">
        <v>27.22</v>
      </c>
      <c r="M12" s="606">
        <v>2</v>
      </c>
      <c r="N12" s="61" t="str">
        <f t="shared" si="0"/>
        <v>II A</v>
      </c>
      <c r="O12" s="354" t="s">
        <v>69</v>
      </c>
      <c r="P12" s="703" t="s">
        <v>1448</v>
      </c>
      <c r="Q12" s="607" t="s">
        <v>107</v>
      </c>
      <c r="R12" s="607" t="s">
        <v>1449</v>
      </c>
      <c r="S12" s="401">
        <v>4</v>
      </c>
      <c r="T12" s="401">
        <v>1</v>
      </c>
      <c r="U12" s="704"/>
    </row>
    <row r="13" spans="1:21" s="401" customFormat="1" ht="15.75" customHeight="1" thickBot="1" x14ac:dyDescent="0.3">
      <c r="A13" s="602">
        <v>6</v>
      </c>
      <c r="B13" s="603"/>
      <c r="C13" s="304" t="s">
        <v>63</v>
      </c>
      <c r="D13" s="305" t="s">
        <v>249</v>
      </c>
      <c r="E13" s="352" t="s">
        <v>250</v>
      </c>
      <c r="F13" s="353" t="s">
        <v>148</v>
      </c>
      <c r="G13" s="353" t="s">
        <v>149</v>
      </c>
      <c r="H13" s="354"/>
      <c r="I13" s="604">
        <v>12</v>
      </c>
      <c r="J13" s="605">
        <v>27.05</v>
      </c>
      <c r="K13" s="606">
        <v>0</v>
      </c>
      <c r="L13" s="705">
        <v>27.26</v>
      </c>
      <c r="M13" s="606">
        <v>2</v>
      </c>
      <c r="N13" s="61" t="str">
        <f t="shared" si="0"/>
        <v>II A</v>
      </c>
      <c r="O13" s="354" t="s">
        <v>251</v>
      </c>
      <c r="P13" s="703" t="s">
        <v>1533</v>
      </c>
      <c r="Q13" s="607" t="s">
        <v>1534</v>
      </c>
      <c r="R13" s="607" t="s">
        <v>107</v>
      </c>
      <c r="S13" s="401">
        <v>4</v>
      </c>
      <c r="T13" s="401">
        <v>8</v>
      </c>
      <c r="U13" s="704"/>
    </row>
    <row r="14" spans="1:21" s="399" customFormat="1" ht="12.75" customHeight="1" thickBot="1" x14ac:dyDescent="0.3">
      <c r="A14" s="118" t="s">
        <v>61</v>
      </c>
      <c r="B14" s="340" t="s">
        <v>3</v>
      </c>
      <c r="C14" s="595" t="s">
        <v>4</v>
      </c>
      <c r="D14" s="596" t="s">
        <v>5</v>
      </c>
      <c r="E14" s="597" t="s">
        <v>6</v>
      </c>
      <c r="F14" s="344" t="s">
        <v>7</v>
      </c>
      <c r="G14" s="345" t="s">
        <v>8</v>
      </c>
      <c r="H14" s="346" t="s">
        <v>9</v>
      </c>
      <c r="I14" s="598" t="s">
        <v>10</v>
      </c>
      <c r="J14" s="599" t="s">
        <v>142</v>
      </c>
      <c r="K14" s="599" t="s">
        <v>143</v>
      </c>
      <c r="L14" s="599" t="s">
        <v>144</v>
      </c>
      <c r="M14" s="599" t="s">
        <v>143</v>
      </c>
      <c r="N14" s="523" t="s">
        <v>12</v>
      </c>
      <c r="O14" s="600" t="s">
        <v>13</v>
      </c>
      <c r="P14" s="601"/>
      <c r="Q14" s="601"/>
      <c r="R14" s="601"/>
      <c r="U14" s="702"/>
    </row>
    <row r="15" spans="1:21" s="401" customFormat="1" ht="15.75" customHeight="1" x14ac:dyDescent="0.25">
      <c r="A15" s="602">
        <v>7</v>
      </c>
      <c r="B15" s="603"/>
      <c r="C15" s="304" t="s">
        <v>280</v>
      </c>
      <c r="D15" s="305" t="s">
        <v>281</v>
      </c>
      <c r="E15" s="352" t="s">
        <v>282</v>
      </c>
      <c r="F15" s="353" t="s">
        <v>283</v>
      </c>
      <c r="G15" s="353" t="s">
        <v>265</v>
      </c>
      <c r="H15" s="354"/>
      <c r="I15" s="604">
        <v>11</v>
      </c>
      <c r="J15" s="605">
        <v>27.12</v>
      </c>
      <c r="K15" s="606">
        <v>-1</v>
      </c>
      <c r="L15" s="605"/>
      <c r="M15" s="606"/>
      <c r="N15" s="61" t="str">
        <f t="shared" ref="N15:N54" si="1">IF(ISBLANK(J15),"",IF(J15&lt;=25.45,"KSM",IF(J15&lt;=26.85,"I A",IF(J15&lt;=28.74,"II A",IF(J15&lt;=31.24,"III A",IF(J15&lt;=33.24,"I JA",IF(J15&lt;=34.94,"II JA",IF(J15&lt;=36.24,"III JA"))))))))</f>
        <v>II A</v>
      </c>
      <c r="O15" s="354" t="s">
        <v>284</v>
      </c>
      <c r="P15" s="607" t="s">
        <v>1450</v>
      </c>
      <c r="Q15" s="607" t="s">
        <v>1451</v>
      </c>
      <c r="R15" s="607" t="s">
        <v>107</v>
      </c>
      <c r="S15" s="401">
        <v>3</v>
      </c>
      <c r="T15" s="401">
        <v>1</v>
      </c>
      <c r="U15" s="704">
        <v>27.119399999999999</v>
      </c>
    </row>
    <row r="16" spans="1:21" s="704" customFormat="1" ht="15.75" customHeight="1" x14ac:dyDescent="0.25">
      <c r="A16" s="602">
        <v>8</v>
      </c>
      <c r="B16" s="603"/>
      <c r="C16" s="304" t="s">
        <v>211</v>
      </c>
      <c r="D16" s="305" t="s">
        <v>526</v>
      </c>
      <c r="E16" s="352" t="s">
        <v>527</v>
      </c>
      <c r="F16" s="353" t="s">
        <v>283</v>
      </c>
      <c r="G16" s="353" t="s">
        <v>265</v>
      </c>
      <c r="H16" s="354"/>
      <c r="I16" s="604">
        <v>10</v>
      </c>
      <c r="J16" s="605">
        <v>27.26</v>
      </c>
      <c r="K16" s="606">
        <v>0.4</v>
      </c>
      <c r="L16" s="605"/>
      <c r="M16" s="606"/>
      <c r="N16" s="61" t="str">
        <f t="shared" si="1"/>
        <v>II A</v>
      </c>
      <c r="O16" s="354" t="s">
        <v>266</v>
      </c>
      <c r="P16" s="607" t="s">
        <v>107</v>
      </c>
      <c r="Q16" s="607" t="s">
        <v>107</v>
      </c>
      <c r="R16" s="607" t="s">
        <v>107</v>
      </c>
      <c r="S16" s="704">
        <v>1</v>
      </c>
      <c r="T16" s="704">
        <v>3</v>
      </c>
    </row>
    <row r="17" spans="1:21" s="704" customFormat="1" ht="15.75" customHeight="1" x14ac:dyDescent="0.25">
      <c r="A17" s="602">
        <v>9</v>
      </c>
      <c r="B17" s="603"/>
      <c r="C17" s="304" t="s">
        <v>1156</v>
      </c>
      <c r="D17" s="305" t="s">
        <v>1157</v>
      </c>
      <c r="E17" s="352" t="s">
        <v>1158</v>
      </c>
      <c r="F17" s="353" t="s">
        <v>457</v>
      </c>
      <c r="G17" s="353" t="s">
        <v>149</v>
      </c>
      <c r="H17" s="354"/>
      <c r="I17" s="604" t="s">
        <v>19</v>
      </c>
      <c r="J17" s="605">
        <v>27.29</v>
      </c>
      <c r="K17" s="606">
        <v>2.2000000000000002</v>
      </c>
      <c r="L17" s="605"/>
      <c r="M17" s="606"/>
      <c r="N17" s="61" t="str">
        <f t="shared" si="1"/>
        <v>II A</v>
      </c>
      <c r="O17" s="354" t="s">
        <v>251</v>
      </c>
      <c r="P17" s="607" t="s">
        <v>1501</v>
      </c>
      <c r="Q17" s="607" t="s">
        <v>1502</v>
      </c>
      <c r="R17" s="607" t="s">
        <v>107</v>
      </c>
      <c r="S17" s="704">
        <v>3</v>
      </c>
      <c r="T17" s="704">
        <v>6</v>
      </c>
    </row>
    <row r="18" spans="1:21" s="704" customFormat="1" ht="15.75" customHeight="1" x14ac:dyDescent="0.25">
      <c r="A18" s="602">
        <v>9</v>
      </c>
      <c r="B18" s="603"/>
      <c r="C18" s="304" t="s">
        <v>1519</v>
      </c>
      <c r="D18" s="305" t="s">
        <v>1520</v>
      </c>
      <c r="E18" s="352" t="s">
        <v>1521</v>
      </c>
      <c r="F18" s="353" t="s">
        <v>264</v>
      </c>
      <c r="G18" s="353" t="s">
        <v>265</v>
      </c>
      <c r="H18" s="354"/>
      <c r="I18" s="762" t="s">
        <v>1808</v>
      </c>
      <c r="J18" s="605">
        <v>27.29</v>
      </c>
      <c r="K18" s="606">
        <v>0.6</v>
      </c>
      <c r="L18" s="605"/>
      <c r="M18" s="606"/>
      <c r="N18" s="61" t="str">
        <f t="shared" si="1"/>
        <v>II A</v>
      </c>
      <c r="O18" s="354" t="s">
        <v>677</v>
      </c>
      <c r="P18" s="607" t="s">
        <v>1522</v>
      </c>
      <c r="Q18" s="607" t="s">
        <v>107</v>
      </c>
      <c r="R18" s="607" t="s">
        <v>107</v>
      </c>
      <c r="S18" s="704">
        <v>4</v>
      </c>
      <c r="T18" s="704">
        <v>7</v>
      </c>
    </row>
    <row r="19" spans="1:21" s="704" customFormat="1" ht="15.75" customHeight="1" x14ac:dyDescent="0.25">
      <c r="A19" s="602">
        <v>9</v>
      </c>
      <c r="B19" s="603"/>
      <c r="C19" s="304" t="s">
        <v>275</v>
      </c>
      <c r="D19" s="305" t="s">
        <v>259</v>
      </c>
      <c r="E19" s="352" t="s">
        <v>316</v>
      </c>
      <c r="F19" s="353" t="s">
        <v>283</v>
      </c>
      <c r="G19" s="353" t="s">
        <v>265</v>
      </c>
      <c r="H19" s="354"/>
      <c r="I19" s="762" t="s">
        <v>1808</v>
      </c>
      <c r="J19" s="605">
        <v>27.29</v>
      </c>
      <c r="K19" s="606">
        <v>0</v>
      </c>
      <c r="L19" s="605"/>
      <c r="M19" s="606"/>
      <c r="N19" s="61" t="str">
        <f t="shared" si="1"/>
        <v>II A</v>
      </c>
      <c r="O19" s="354" t="s">
        <v>266</v>
      </c>
      <c r="P19" s="607" t="s">
        <v>1542</v>
      </c>
      <c r="Q19" s="607" t="s">
        <v>1543</v>
      </c>
      <c r="R19" s="607" t="s">
        <v>1544</v>
      </c>
      <c r="S19" s="704">
        <v>4</v>
      </c>
      <c r="T19" s="704">
        <v>9</v>
      </c>
    </row>
    <row r="20" spans="1:21" s="704" customFormat="1" ht="15.75" customHeight="1" x14ac:dyDescent="0.25">
      <c r="A20" s="602">
        <v>12</v>
      </c>
      <c r="B20" s="603"/>
      <c r="C20" s="304" t="s">
        <v>340</v>
      </c>
      <c r="D20" s="305" t="s">
        <v>341</v>
      </c>
      <c r="E20" s="352" t="s">
        <v>342</v>
      </c>
      <c r="F20" s="353" t="s">
        <v>38</v>
      </c>
      <c r="G20" s="353" t="s">
        <v>39</v>
      </c>
      <c r="H20" s="354"/>
      <c r="I20" s="604">
        <v>7</v>
      </c>
      <c r="J20" s="605">
        <v>27.47</v>
      </c>
      <c r="K20" s="606">
        <v>2.2000000000000002</v>
      </c>
      <c r="L20" s="605"/>
      <c r="M20" s="606"/>
      <c r="N20" s="61" t="str">
        <f t="shared" si="1"/>
        <v>II A</v>
      </c>
      <c r="O20" s="354" t="s">
        <v>343</v>
      </c>
      <c r="P20" s="607" t="s">
        <v>1503</v>
      </c>
      <c r="Q20" s="607" t="s">
        <v>107</v>
      </c>
      <c r="R20" s="607" t="s">
        <v>1504</v>
      </c>
      <c r="S20" s="704">
        <v>4</v>
      </c>
      <c r="T20" s="704">
        <v>6</v>
      </c>
    </row>
    <row r="21" spans="1:21" s="704" customFormat="1" ht="15.75" customHeight="1" x14ac:dyDescent="0.25">
      <c r="A21" s="602">
        <v>13</v>
      </c>
      <c r="B21" s="603"/>
      <c r="C21" s="304" t="s">
        <v>447</v>
      </c>
      <c r="D21" s="305" t="s">
        <v>448</v>
      </c>
      <c r="E21" s="352" t="s">
        <v>449</v>
      </c>
      <c r="F21" s="353" t="s">
        <v>283</v>
      </c>
      <c r="G21" s="353" t="s">
        <v>265</v>
      </c>
      <c r="H21" s="354"/>
      <c r="I21" s="604">
        <v>6</v>
      </c>
      <c r="J21" s="605">
        <v>27.53</v>
      </c>
      <c r="K21" s="606">
        <v>0.4</v>
      </c>
      <c r="L21" s="605"/>
      <c r="M21" s="606"/>
      <c r="N21" s="61" t="str">
        <f t="shared" si="1"/>
        <v>II A</v>
      </c>
      <c r="O21" s="354" t="s">
        <v>450</v>
      </c>
      <c r="P21" s="607" t="s">
        <v>1496</v>
      </c>
      <c r="Q21" s="607" t="s">
        <v>1497</v>
      </c>
      <c r="R21" s="607" t="s">
        <v>107</v>
      </c>
      <c r="S21" s="704">
        <v>4</v>
      </c>
      <c r="T21" s="704">
        <v>5</v>
      </c>
    </row>
    <row r="22" spans="1:21" s="401" customFormat="1" ht="15.75" customHeight="1" x14ac:dyDescent="0.25">
      <c r="A22" s="602">
        <v>14</v>
      </c>
      <c r="B22" s="603"/>
      <c r="C22" s="304" t="s">
        <v>511</v>
      </c>
      <c r="D22" s="305" t="s">
        <v>782</v>
      </c>
      <c r="E22" s="352" t="s">
        <v>783</v>
      </c>
      <c r="F22" s="353" t="s">
        <v>111</v>
      </c>
      <c r="G22" s="353" t="s">
        <v>112</v>
      </c>
      <c r="H22" s="354"/>
      <c r="I22" s="604">
        <v>5</v>
      </c>
      <c r="J22" s="605">
        <v>27.55</v>
      </c>
      <c r="K22" s="606">
        <v>-0.1</v>
      </c>
      <c r="L22" s="605"/>
      <c r="M22" s="606"/>
      <c r="N22" s="61" t="str">
        <f t="shared" si="1"/>
        <v>II A</v>
      </c>
      <c r="O22" s="354" t="s">
        <v>186</v>
      </c>
      <c r="P22" s="607" t="s">
        <v>1467</v>
      </c>
      <c r="Q22" s="607" t="s">
        <v>107</v>
      </c>
      <c r="R22" s="607" t="s">
        <v>107</v>
      </c>
      <c r="S22" s="401">
        <v>4</v>
      </c>
      <c r="T22" s="401">
        <v>3</v>
      </c>
      <c r="U22" s="704"/>
    </row>
    <row r="23" spans="1:21" s="401" customFormat="1" ht="15.75" customHeight="1" x14ac:dyDescent="0.25">
      <c r="A23" s="602">
        <v>15</v>
      </c>
      <c r="B23" s="603"/>
      <c r="C23" s="304" t="s">
        <v>1474</v>
      </c>
      <c r="D23" s="305" t="s">
        <v>1475</v>
      </c>
      <c r="E23" s="352" t="s">
        <v>1476</v>
      </c>
      <c r="F23" s="353" t="s">
        <v>264</v>
      </c>
      <c r="G23" s="353" t="s">
        <v>265</v>
      </c>
      <c r="H23" s="354"/>
      <c r="I23" s="604">
        <v>4</v>
      </c>
      <c r="J23" s="605">
        <v>27.6</v>
      </c>
      <c r="K23" s="606">
        <v>1</v>
      </c>
      <c r="L23" s="605"/>
      <c r="M23" s="606"/>
      <c r="N23" s="61" t="str">
        <f t="shared" si="1"/>
        <v>II A</v>
      </c>
      <c r="O23" s="354" t="s">
        <v>266</v>
      </c>
      <c r="P23" s="607" t="s">
        <v>107</v>
      </c>
      <c r="Q23" s="607" t="s">
        <v>1477</v>
      </c>
      <c r="R23" s="607" t="s">
        <v>1478</v>
      </c>
      <c r="S23" s="401">
        <v>3</v>
      </c>
      <c r="T23" s="401">
        <v>4</v>
      </c>
      <c r="U23" s="704"/>
    </row>
    <row r="24" spans="1:21" s="401" customFormat="1" ht="15.75" customHeight="1" x14ac:dyDescent="0.25">
      <c r="A24" s="602">
        <v>16</v>
      </c>
      <c r="B24" s="603"/>
      <c r="C24" s="304" t="s">
        <v>326</v>
      </c>
      <c r="D24" s="305" t="s">
        <v>327</v>
      </c>
      <c r="E24" s="352" t="s">
        <v>328</v>
      </c>
      <c r="F24" s="353" t="s">
        <v>329</v>
      </c>
      <c r="G24" s="353"/>
      <c r="H24" s="354"/>
      <c r="I24" s="604" t="s">
        <v>19</v>
      </c>
      <c r="J24" s="605">
        <v>27.76</v>
      </c>
      <c r="K24" s="606">
        <v>0.6</v>
      </c>
      <c r="L24" s="605"/>
      <c r="M24" s="606"/>
      <c r="N24" s="61" t="str">
        <f t="shared" si="1"/>
        <v>II A</v>
      </c>
      <c r="O24" s="354" t="s">
        <v>1511</v>
      </c>
      <c r="P24" s="607" t="s">
        <v>107</v>
      </c>
      <c r="Q24" s="607" t="s">
        <v>107</v>
      </c>
      <c r="R24" s="607" t="s">
        <v>107</v>
      </c>
      <c r="S24" s="401">
        <v>1</v>
      </c>
      <c r="T24" s="401">
        <v>7</v>
      </c>
      <c r="U24" s="704"/>
    </row>
    <row r="25" spans="1:21" s="401" customFormat="1" ht="15.75" customHeight="1" x14ac:dyDescent="0.25">
      <c r="A25" s="602">
        <v>17</v>
      </c>
      <c r="B25" s="603"/>
      <c r="C25" s="304" t="s">
        <v>412</v>
      </c>
      <c r="D25" s="305" t="s">
        <v>413</v>
      </c>
      <c r="E25" s="352" t="s">
        <v>414</v>
      </c>
      <c r="F25" s="353" t="s">
        <v>379</v>
      </c>
      <c r="G25" s="353" t="s">
        <v>380</v>
      </c>
      <c r="H25" s="354" t="s">
        <v>415</v>
      </c>
      <c r="I25" s="604">
        <v>3</v>
      </c>
      <c r="J25" s="605">
        <v>27.8</v>
      </c>
      <c r="K25" s="606">
        <v>1</v>
      </c>
      <c r="L25" s="605"/>
      <c r="M25" s="606"/>
      <c r="N25" s="61" t="str">
        <f t="shared" si="1"/>
        <v>II A</v>
      </c>
      <c r="O25" s="354" t="s">
        <v>416</v>
      </c>
      <c r="P25" s="607" t="s">
        <v>107</v>
      </c>
      <c r="Q25" s="607" t="s">
        <v>107</v>
      </c>
      <c r="R25" s="607" t="s">
        <v>107</v>
      </c>
      <c r="S25" s="401">
        <v>1</v>
      </c>
      <c r="T25" s="401">
        <v>4</v>
      </c>
      <c r="U25" s="704"/>
    </row>
    <row r="26" spans="1:21" s="401" customFormat="1" ht="15.75" customHeight="1" x14ac:dyDescent="0.25">
      <c r="A26" s="602">
        <v>18</v>
      </c>
      <c r="B26" s="603"/>
      <c r="C26" s="304" t="s">
        <v>1479</v>
      </c>
      <c r="D26" s="305" t="s">
        <v>1480</v>
      </c>
      <c r="E26" s="352" t="s">
        <v>1481</v>
      </c>
      <c r="F26" s="353" t="s">
        <v>137</v>
      </c>
      <c r="G26" s="353" t="s">
        <v>25</v>
      </c>
      <c r="H26" s="354" t="s">
        <v>26</v>
      </c>
      <c r="I26" s="604" t="s">
        <v>19</v>
      </c>
      <c r="J26" s="605">
        <v>27.9</v>
      </c>
      <c r="K26" s="606">
        <v>1</v>
      </c>
      <c r="L26" s="605"/>
      <c r="M26" s="606"/>
      <c r="N26" s="61" t="str">
        <f t="shared" si="1"/>
        <v>II A</v>
      </c>
      <c r="O26" s="354" t="s">
        <v>313</v>
      </c>
      <c r="P26" s="607" t="s">
        <v>1482</v>
      </c>
      <c r="Q26" s="607" t="s">
        <v>1483</v>
      </c>
      <c r="R26" s="607" t="s">
        <v>1484</v>
      </c>
      <c r="S26" s="401">
        <v>4</v>
      </c>
      <c r="T26" s="401">
        <v>4</v>
      </c>
      <c r="U26" s="704"/>
    </row>
    <row r="27" spans="1:21" s="401" customFormat="1" ht="15.75" customHeight="1" x14ac:dyDescent="0.25">
      <c r="A27" s="602">
        <v>19</v>
      </c>
      <c r="B27" s="603"/>
      <c r="C27" s="304" t="s">
        <v>223</v>
      </c>
      <c r="D27" s="305" t="s">
        <v>1159</v>
      </c>
      <c r="E27" s="352" t="s">
        <v>1160</v>
      </c>
      <c r="F27" s="353" t="s">
        <v>1512</v>
      </c>
      <c r="G27" s="353" t="s">
        <v>149</v>
      </c>
      <c r="H27" s="354"/>
      <c r="I27" s="604" t="s">
        <v>19</v>
      </c>
      <c r="J27" s="605">
        <v>27.92</v>
      </c>
      <c r="K27" s="606">
        <v>0.6</v>
      </c>
      <c r="L27" s="605"/>
      <c r="M27" s="606"/>
      <c r="N27" s="61" t="str">
        <f t="shared" si="1"/>
        <v>II A</v>
      </c>
      <c r="O27" s="354" t="s">
        <v>1161</v>
      </c>
      <c r="P27" s="607" t="s">
        <v>1513</v>
      </c>
      <c r="Q27" s="607" t="s">
        <v>1514</v>
      </c>
      <c r="R27" s="607" t="s">
        <v>1515</v>
      </c>
      <c r="S27" s="401">
        <v>2</v>
      </c>
      <c r="T27" s="401">
        <v>7</v>
      </c>
      <c r="U27" s="704"/>
    </row>
    <row r="28" spans="1:21" s="401" customFormat="1" ht="15.75" customHeight="1" x14ac:dyDescent="0.25">
      <c r="A28" s="602">
        <v>20</v>
      </c>
      <c r="B28" s="603"/>
      <c r="C28" s="304" t="s">
        <v>487</v>
      </c>
      <c r="D28" s="305" t="s">
        <v>488</v>
      </c>
      <c r="E28" s="352" t="s">
        <v>489</v>
      </c>
      <c r="F28" s="353" t="s">
        <v>264</v>
      </c>
      <c r="G28" s="353" t="s">
        <v>265</v>
      </c>
      <c r="H28" s="354"/>
      <c r="I28" s="604">
        <v>2</v>
      </c>
      <c r="J28" s="605">
        <v>28</v>
      </c>
      <c r="K28" s="606">
        <v>2.2000000000000002</v>
      </c>
      <c r="L28" s="605"/>
      <c r="M28" s="606"/>
      <c r="N28" s="61" t="str">
        <f t="shared" si="1"/>
        <v>II A</v>
      </c>
      <c r="O28" s="354" t="s">
        <v>490</v>
      </c>
      <c r="P28" s="607" t="s">
        <v>1492</v>
      </c>
      <c r="Q28" s="607" t="s">
        <v>1500</v>
      </c>
      <c r="R28" s="607" t="s">
        <v>107</v>
      </c>
      <c r="S28" s="401">
        <v>2</v>
      </c>
      <c r="T28" s="401">
        <v>6</v>
      </c>
      <c r="U28" s="704"/>
    </row>
    <row r="29" spans="1:21" s="401" customFormat="1" ht="15.75" customHeight="1" x14ac:dyDescent="0.25">
      <c r="A29" s="602">
        <v>21</v>
      </c>
      <c r="B29" s="603"/>
      <c r="C29" s="304" t="s">
        <v>401</v>
      </c>
      <c r="D29" s="305" t="s">
        <v>402</v>
      </c>
      <c r="E29" s="352" t="s">
        <v>403</v>
      </c>
      <c r="F29" s="353" t="s">
        <v>264</v>
      </c>
      <c r="G29" s="353" t="s">
        <v>265</v>
      </c>
      <c r="H29" s="354"/>
      <c r="I29" s="604">
        <v>1</v>
      </c>
      <c r="J29" s="605">
        <v>28.01</v>
      </c>
      <c r="K29" s="606">
        <v>1.2</v>
      </c>
      <c r="L29" s="605"/>
      <c r="M29" s="606"/>
      <c r="N29" s="61" t="str">
        <f t="shared" si="1"/>
        <v>II A</v>
      </c>
      <c r="O29" s="354" t="s">
        <v>404</v>
      </c>
      <c r="P29" s="607" t="s">
        <v>1454</v>
      </c>
      <c r="Q29" s="607" t="s">
        <v>107</v>
      </c>
      <c r="R29" s="607" t="s">
        <v>107</v>
      </c>
      <c r="S29" s="401">
        <v>2</v>
      </c>
      <c r="T29" s="401">
        <v>2</v>
      </c>
      <c r="U29" s="704"/>
    </row>
    <row r="30" spans="1:21" s="401" customFormat="1" ht="15.75" customHeight="1" x14ac:dyDescent="0.25">
      <c r="A30" s="602">
        <v>22</v>
      </c>
      <c r="B30" s="603"/>
      <c r="C30" s="304" t="s">
        <v>310</v>
      </c>
      <c r="D30" s="305" t="s">
        <v>311</v>
      </c>
      <c r="E30" s="352" t="s">
        <v>312</v>
      </c>
      <c r="F30" s="353" t="s">
        <v>24</v>
      </c>
      <c r="G30" s="353" t="s">
        <v>25</v>
      </c>
      <c r="H30" s="354" t="s">
        <v>26</v>
      </c>
      <c r="I30" s="604"/>
      <c r="J30" s="605">
        <v>28.02</v>
      </c>
      <c r="K30" s="606">
        <v>0</v>
      </c>
      <c r="L30" s="605"/>
      <c r="M30" s="606"/>
      <c r="N30" s="61" t="str">
        <f t="shared" si="1"/>
        <v>II A</v>
      </c>
      <c r="O30" s="354" t="s">
        <v>313</v>
      </c>
      <c r="P30" s="607" t="s">
        <v>1535</v>
      </c>
      <c r="Q30" s="607" t="s">
        <v>1536</v>
      </c>
      <c r="R30" s="607" t="s">
        <v>1537</v>
      </c>
      <c r="S30" s="401">
        <v>5</v>
      </c>
      <c r="T30" s="401">
        <v>8</v>
      </c>
      <c r="U30" s="704"/>
    </row>
    <row r="31" spans="1:21" s="401" customFormat="1" ht="15.75" customHeight="1" x14ac:dyDescent="0.25">
      <c r="A31" s="602">
        <v>23</v>
      </c>
      <c r="B31" s="603"/>
      <c r="C31" s="304" t="s">
        <v>767</v>
      </c>
      <c r="D31" s="305" t="s">
        <v>768</v>
      </c>
      <c r="E31" s="352" t="s">
        <v>769</v>
      </c>
      <c r="F31" s="353" t="s">
        <v>283</v>
      </c>
      <c r="G31" s="353" t="s">
        <v>265</v>
      </c>
      <c r="H31" s="354"/>
      <c r="I31" s="604"/>
      <c r="J31" s="605">
        <v>28.1</v>
      </c>
      <c r="K31" s="606">
        <v>-0.1</v>
      </c>
      <c r="L31" s="605"/>
      <c r="M31" s="606"/>
      <c r="N31" s="61" t="str">
        <f t="shared" si="1"/>
        <v>II A</v>
      </c>
      <c r="O31" s="354" t="s">
        <v>266</v>
      </c>
      <c r="P31" s="607" t="s">
        <v>107</v>
      </c>
      <c r="Q31" s="607" t="s">
        <v>1465</v>
      </c>
      <c r="R31" s="607" t="s">
        <v>1466</v>
      </c>
      <c r="S31" s="401">
        <v>3</v>
      </c>
      <c r="T31" s="401">
        <v>3</v>
      </c>
      <c r="U31" s="704"/>
    </row>
    <row r="32" spans="1:21" s="401" customFormat="1" ht="15.75" customHeight="1" x14ac:dyDescent="0.25">
      <c r="A32" s="602">
        <v>24</v>
      </c>
      <c r="B32" s="603"/>
      <c r="C32" s="304" t="s">
        <v>384</v>
      </c>
      <c r="D32" s="305" t="s">
        <v>385</v>
      </c>
      <c r="E32" s="352" t="s">
        <v>386</v>
      </c>
      <c r="F32" s="353" t="s">
        <v>264</v>
      </c>
      <c r="G32" s="353" t="s">
        <v>265</v>
      </c>
      <c r="H32" s="354" t="s">
        <v>387</v>
      </c>
      <c r="I32" s="604"/>
      <c r="J32" s="605">
        <v>28.26</v>
      </c>
      <c r="K32" s="606">
        <v>1</v>
      </c>
      <c r="L32" s="605"/>
      <c r="M32" s="606"/>
      <c r="N32" s="61" t="str">
        <f t="shared" si="1"/>
        <v>II A</v>
      </c>
      <c r="O32" s="354" t="s">
        <v>388</v>
      </c>
      <c r="P32" s="607" t="s">
        <v>1471</v>
      </c>
      <c r="Q32" s="607" t="s">
        <v>1472</v>
      </c>
      <c r="R32" s="607" t="s">
        <v>1473</v>
      </c>
      <c r="S32" s="401">
        <v>2</v>
      </c>
      <c r="T32" s="401">
        <v>4</v>
      </c>
      <c r="U32" s="704"/>
    </row>
    <row r="33" spans="1:21" s="401" customFormat="1" ht="15.75" customHeight="1" x14ac:dyDescent="0.25">
      <c r="A33" s="602">
        <v>25</v>
      </c>
      <c r="B33" s="603"/>
      <c r="C33" s="304" t="s">
        <v>437</v>
      </c>
      <c r="D33" s="305" t="s">
        <v>235</v>
      </c>
      <c r="E33" s="352" t="s">
        <v>438</v>
      </c>
      <c r="F33" s="353" t="s">
        <v>264</v>
      </c>
      <c r="G33" s="353" t="s">
        <v>265</v>
      </c>
      <c r="H33" s="354"/>
      <c r="I33" s="604"/>
      <c r="J33" s="605">
        <v>28.43</v>
      </c>
      <c r="K33" s="606">
        <v>0</v>
      </c>
      <c r="L33" s="605"/>
      <c r="M33" s="606"/>
      <c r="N33" s="61" t="str">
        <f t="shared" si="1"/>
        <v>II A</v>
      </c>
      <c r="O33" s="354" t="s">
        <v>439</v>
      </c>
      <c r="P33" s="607" t="s">
        <v>1545</v>
      </c>
      <c r="Q33" s="607" t="s">
        <v>1546</v>
      </c>
      <c r="R33" s="607" t="s">
        <v>1547</v>
      </c>
      <c r="S33" s="401">
        <v>5</v>
      </c>
      <c r="T33" s="401">
        <v>9</v>
      </c>
      <c r="U33" s="704"/>
    </row>
    <row r="34" spans="1:21" s="401" customFormat="1" ht="15.75" customHeight="1" x14ac:dyDescent="0.25">
      <c r="A34" s="602">
        <v>26</v>
      </c>
      <c r="B34" s="603"/>
      <c r="C34" s="304" t="s">
        <v>492</v>
      </c>
      <c r="D34" s="305" t="s">
        <v>493</v>
      </c>
      <c r="E34" s="352" t="s">
        <v>494</v>
      </c>
      <c r="F34" s="353" t="s">
        <v>148</v>
      </c>
      <c r="G34" s="353" t="s">
        <v>149</v>
      </c>
      <c r="H34" s="354" t="s">
        <v>228</v>
      </c>
      <c r="I34" s="604"/>
      <c r="J34" s="605">
        <v>28.73</v>
      </c>
      <c r="K34" s="606">
        <v>0.4</v>
      </c>
      <c r="L34" s="605"/>
      <c r="M34" s="606"/>
      <c r="N34" s="61" t="str">
        <f t="shared" si="1"/>
        <v>II A</v>
      </c>
      <c r="O34" s="354" t="s">
        <v>495</v>
      </c>
      <c r="P34" s="607" t="s">
        <v>1498</v>
      </c>
      <c r="Q34" s="607" t="s">
        <v>107</v>
      </c>
      <c r="R34" s="607" t="s">
        <v>107</v>
      </c>
      <c r="S34" s="401">
        <v>5</v>
      </c>
      <c r="T34" s="401">
        <v>5</v>
      </c>
      <c r="U34" s="704"/>
    </row>
    <row r="35" spans="1:21" s="401" customFormat="1" ht="15.75" customHeight="1" x14ac:dyDescent="0.25">
      <c r="A35" s="602">
        <v>27</v>
      </c>
      <c r="B35" s="603"/>
      <c r="C35" s="304" t="s">
        <v>785</v>
      </c>
      <c r="D35" s="305" t="s">
        <v>786</v>
      </c>
      <c r="E35" s="352" t="s">
        <v>216</v>
      </c>
      <c r="F35" s="353" t="s">
        <v>166</v>
      </c>
      <c r="G35" s="353" t="s">
        <v>167</v>
      </c>
      <c r="H35" s="354" t="s">
        <v>168</v>
      </c>
      <c r="I35" s="604"/>
      <c r="J35" s="605">
        <v>28.9</v>
      </c>
      <c r="K35" s="606">
        <v>2.2000000000000002</v>
      </c>
      <c r="L35" s="605"/>
      <c r="M35" s="606"/>
      <c r="N35" s="61" t="str">
        <f t="shared" si="1"/>
        <v>III A</v>
      </c>
      <c r="O35" s="354" t="s">
        <v>170</v>
      </c>
      <c r="P35" s="607" t="s">
        <v>107</v>
      </c>
      <c r="Q35" s="607" t="s">
        <v>107</v>
      </c>
      <c r="R35" s="607" t="s">
        <v>107</v>
      </c>
      <c r="S35" s="401">
        <v>1</v>
      </c>
      <c r="T35" s="401">
        <v>6</v>
      </c>
      <c r="U35" s="704"/>
    </row>
    <row r="36" spans="1:21" s="401" customFormat="1" ht="15.75" customHeight="1" x14ac:dyDescent="0.25">
      <c r="A36" s="602">
        <v>28</v>
      </c>
      <c r="B36" s="603"/>
      <c r="C36" s="304" t="s">
        <v>243</v>
      </c>
      <c r="D36" s="305" t="s">
        <v>244</v>
      </c>
      <c r="E36" s="352" t="s">
        <v>245</v>
      </c>
      <c r="F36" s="353" t="s">
        <v>31</v>
      </c>
      <c r="G36" s="353" t="s">
        <v>32</v>
      </c>
      <c r="H36" s="354" t="s">
        <v>33</v>
      </c>
      <c r="I36" s="604"/>
      <c r="J36" s="605">
        <v>28.94</v>
      </c>
      <c r="K36" s="606">
        <v>-0.1</v>
      </c>
      <c r="L36" s="605"/>
      <c r="M36" s="606"/>
      <c r="N36" s="61" t="str">
        <f t="shared" si="1"/>
        <v>III A</v>
      </c>
      <c r="O36" s="354" t="s">
        <v>246</v>
      </c>
      <c r="P36" s="607" t="s">
        <v>1462</v>
      </c>
      <c r="Q36" s="607" t="s">
        <v>1463</v>
      </c>
      <c r="R36" s="607" t="s">
        <v>1464</v>
      </c>
      <c r="S36" s="401">
        <v>2</v>
      </c>
      <c r="T36" s="401">
        <v>3</v>
      </c>
      <c r="U36" s="704"/>
    </row>
    <row r="37" spans="1:21" s="401" customFormat="1" ht="15.75" customHeight="1" x14ac:dyDescent="0.25">
      <c r="A37" s="602">
        <v>29</v>
      </c>
      <c r="B37" s="603"/>
      <c r="C37" s="304" t="s">
        <v>744</v>
      </c>
      <c r="D37" s="305" t="s">
        <v>741</v>
      </c>
      <c r="E37" s="352" t="s">
        <v>745</v>
      </c>
      <c r="F37" s="353" t="s">
        <v>264</v>
      </c>
      <c r="G37" s="353" t="s">
        <v>265</v>
      </c>
      <c r="H37" s="354"/>
      <c r="I37" s="604"/>
      <c r="J37" s="605">
        <v>28.96</v>
      </c>
      <c r="K37" s="606">
        <v>-0.1</v>
      </c>
      <c r="L37" s="605"/>
      <c r="M37" s="606"/>
      <c r="N37" s="61" t="str">
        <f t="shared" si="1"/>
        <v>III A</v>
      </c>
      <c r="O37" s="354" t="s">
        <v>1809</v>
      </c>
      <c r="P37" s="607" t="s">
        <v>1468</v>
      </c>
      <c r="Q37" s="607" t="s">
        <v>107</v>
      </c>
      <c r="R37" s="607" t="s">
        <v>1469</v>
      </c>
      <c r="S37" s="401">
        <v>5</v>
      </c>
      <c r="T37" s="401">
        <v>3</v>
      </c>
      <c r="U37" s="704"/>
    </row>
    <row r="38" spans="1:21" s="401" customFormat="1" ht="15.75" customHeight="1" x14ac:dyDescent="0.25">
      <c r="A38" s="602">
        <v>30</v>
      </c>
      <c r="B38" s="603"/>
      <c r="C38" s="304" t="s">
        <v>275</v>
      </c>
      <c r="D38" s="305" t="s">
        <v>276</v>
      </c>
      <c r="E38" s="352" t="s">
        <v>277</v>
      </c>
      <c r="F38" s="353" t="s">
        <v>148</v>
      </c>
      <c r="G38" s="353" t="s">
        <v>149</v>
      </c>
      <c r="H38" s="354" t="s">
        <v>228</v>
      </c>
      <c r="I38" s="604"/>
      <c r="J38" s="605">
        <v>28.99</v>
      </c>
      <c r="K38" s="606">
        <v>0.4</v>
      </c>
      <c r="L38" s="605"/>
      <c r="M38" s="606"/>
      <c r="N38" s="61" t="str">
        <f t="shared" si="1"/>
        <v>III A</v>
      </c>
      <c r="O38" s="354" t="s">
        <v>229</v>
      </c>
      <c r="P38" s="607" t="s">
        <v>1492</v>
      </c>
      <c r="Q38" s="607" t="s">
        <v>1493</v>
      </c>
      <c r="R38" s="607" t="s">
        <v>107</v>
      </c>
      <c r="S38" s="401">
        <v>2</v>
      </c>
      <c r="T38" s="401">
        <v>5</v>
      </c>
      <c r="U38" s="704"/>
    </row>
    <row r="39" spans="1:21" s="401" customFormat="1" ht="15.75" customHeight="1" x14ac:dyDescent="0.25">
      <c r="A39" s="602">
        <v>31</v>
      </c>
      <c r="B39" s="603"/>
      <c r="C39" s="304" t="s">
        <v>300</v>
      </c>
      <c r="D39" s="305" t="s">
        <v>452</v>
      </c>
      <c r="E39" s="352" t="s">
        <v>453</v>
      </c>
      <c r="F39" s="353" t="s">
        <v>31</v>
      </c>
      <c r="G39" s="353" t="s">
        <v>32</v>
      </c>
      <c r="H39" s="354" t="s">
        <v>33</v>
      </c>
      <c r="I39" s="604"/>
      <c r="J39" s="605">
        <v>28.99</v>
      </c>
      <c r="K39" s="606">
        <v>0.6</v>
      </c>
      <c r="L39" s="605"/>
      <c r="M39" s="606"/>
      <c r="N39" s="61" t="str">
        <f t="shared" si="1"/>
        <v>III A</v>
      </c>
      <c r="O39" s="354" t="s">
        <v>307</v>
      </c>
      <c r="P39" s="607" t="s">
        <v>1523</v>
      </c>
      <c r="Q39" s="607" t="s">
        <v>1524</v>
      </c>
      <c r="R39" s="607" t="s">
        <v>107</v>
      </c>
      <c r="S39" s="401">
        <v>5</v>
      </c>
      <c r="T39" s="401">
        <v>7</v>
      </c>
      <c r="U39" s="704"/>
    </row>
    <row r="40" spans="1:21" s="401" customFormat="1" ht="15.75" customHeight="1" x14ac:dyDescent="0.25">
      <c r="A40" s="602">
        <v>32</v>
      </c>
      <c r="B40" s="603"/>
      <c r="C40" s="304" t="s">
        <v>419</v>
      </c>
      <c r="D40" s="305" t="s">
        <v>420</v>
      </c>
      <c r="E40" s="352" t="s">
        <v>421</v>
      </c>
      <c r="F40" s="353" t="s">
        <v>289</v>
      </c>
      <c r="G40" s="353" t="s">
        <v>112</v>
      </c>
      <c r="H40" s="354"/>
      <c r="I40" s="604"/>
      <c r="J40" s="605">
        <v>29</v>
      </c>
      <c r="K40" s="606">
        <v>0</v>
      </c>
      <c r="L40" s="605"/>
      <c r="M40" s="606"/>
      <c r="N40" s="61" t="str">
        <f t="shared" si="1"/>
        <v>III A</v>
      </c>
      <c r="O40" s="354" t="s">
        <v>422</v>
      </c>
      <c r="P40" s="607" t="s">
        <v>107</v>
      </c>
      <c r="Q40" s="607" t="s">
        <v>1540</v>
      </c>
      <c r="R40" s="607" t="s">
        <v>1541</v>
      </c>
      <c r="S40" s="401">
        <v>2</v>
      </c>
      <c r="T40" s="401">
        <v>9</v>
      </c>
      <c r="U40" s="704"/>
    </row>
    <row r="41" spans="1:21" s="401" customFormat="1" ht="15.75" customHeight="1" x14ac:dyDescent="0.25">
      <c r="A41" s="602">
        <v>33</v>
      </c>
      <c r="B41" s="603"/>
      <c r="C41" s="304" t="s">
        <v>534</v>
      </c>
      <c r="D41" s="305" t="s">
        <v>535</v>
      </c>
      <c r="E41" s="352" t="s">
        <v>1163</v>
      </c>
      <c r="F41" s="353" t="s">
        <v>45</v>
      </c>
      <c r="G41" s="353" t="s">
        <v>46</v>
      </c>
      <c r="H41" s="354"/>
      <c r="I41" s="604"/>
      <c r="J41" s="605">
        <v>29.03</v>
      </c>
      <c r="K41" s="606">
        <v>0</v>
      </c>
      <c r="L41" s="605"/>
      <c r="M41" s="606"/>
      <c r="N41" s="61" t="str">
        <f t="shared" si="1"/>
        <v>III A</v>
      </c>
      <c r="O41" s="354" t="s">
        <v>1052</v>
      </c>
      <c r="P41" s="607" t="s">
        <v>107</v>
      </c>
      <c r="Q41" s="607" t="s">
        <v>1548</v>
      </c>
      <c r="R41" s="607" t="s">
        <v>107</v>
      </c>
      <c r="S41" s="401">
        <v>6</v>
      </c>
      <c r="T41" s="401">
        <v>9</v>
      </c>
      <c r="U41" s="704"/>
    </row>
    <row r="42" spans="1:21" s="401" customFormat="1" ht="15.75" customHeight="1" x14ac:dyDescent="0.25">
      <c r="A42" s="602">
        <v>34</v>
      </c>
      <c r="B42" s="603"/>
      <c r="C42" s="304" t="s">
        <v>1256</v>
      </c>
      <c r="D42" s="305" t="s">
        <v>1461</v>
      </c>
      <c r="E42" s="352" t="s">
        <v>288</v>
      </c>
      <c r="F42" s="353" t="s">
        <v>1402</v>
      </c>
      <c r="G42" s="353" t="s">
        <v>1403</v>
      </c>
      <c r="H42" s="354"/>
      <c r="I42" s="604" t="s">
        <v>19</v>
      </c>
      <c r="J42" s="605">
        <v>29.12</v>
      </c>
      <c r="K42" s="606">
        <v>1.2</v>
      </c>
      <c r="L42" s="605"/>
      <c r="M42" s="606"/>
      <c r="N42" s="61" t="str">
        <f t="shared" si="1"/>
        <v>III A</v>
      </c>
      <c r="O42" s="354" t="s">
        <v>1404</v>
      </c>
      <c r="P42" s="607" t="s">
        <v>107</v>
      </c>
      <c r="Q42" s="607" t="s">
        <v>107</v>
      </c>
      <c r="R42" s="607" t="s">
        <v>107</v>
      </c>
      <c r="S42" s="401">
        <v>6</v>
      </c>
      <c r="T42" s="401">
        <v>2</v>
      </c>
      <c r="U42" s="704"/>
    </row>
    <row r="43" spans="1:21" s="401" customFormat="1" ht="15.75" customHeight="1" x14ac:dyDescent="0.25">
      <c r="A43" s="602">
        <v>35</v>
      </c>
      <c r="B43" s="603"/>
      <c r="C43" s="304" t="s">
        <v>336</v>
      </c>
      <c r="D43" s="305" t="s">
        <v>337</v>
      </c>
      <c r="E43" s="352" t="s">
        <v>338</v>
      </c>
      <c r="F43" s="353" t="s">
        <v>166</v>
      </c>
      <c r="G43" s="353" t="s">
        <v>167</v>
      </c>
      <c r="H43" s="354"/>
      <c r="I43" s="604"/>
      <c r="J43" s="605">
        <v>29.32</v>
      </c>
      <c r="K43" s="606">
        <v>0</v>
      </c>
      <c r="L43" s="605"/>
      <c r="M43" s="606"/>
      <c r="N43" s="61" t="str">
        <f t="shared" si="1"/>
        <v>III A</v>
      </c>
      <c r="O43" s="354" t="s">
        <v>222</v>
      </c>
      <c r="P43" s="607" t="s">
        <v>107</v>
      </c>
      <c r="Q43" s="607" t="s">
        <v>1529</v>
      </c>
      <c r="R43" s="607" t="s">
        <v>1530</v>
      </c>
      <c r="S43" s="401">
        <v>2</v>
      </c>
      <c r="T43" s="401">
        <v>8</v>
      </c>
      <c r="U43" s="704"/>
    </row>
    <row r="44" spans="1:21" s="401" customFormat="1" ht="15.75" customHeight="1" x14ac:dyDescent="0.25">
      <c r="A44" s="602">
        <v>36</v>
      </c>
      <c r="B44" s="603"/>
      <c r="C44" s="304" t="s">
        <v>744</v>
      </c>
      <c r="D44" s="305" t="s">
        <v>756</v>
      </c>
      <c r="E44" s="352" t="s">
        <v>757</v>
      </c>
      <c r="F44" s="353" t="s">
        <v>264</v>
      </c>
      <c r="G44" s="353" t="s">
        <v>265</v>
      </c>
      <c r="H44" s="354"/>
      <c r="I44" s="604"/>
      <c r="J44" s="605">
        <v>29.33</v>
      </c>
      <c r="K44" s="606">
        <v>-1</v>
      </c>
      <c r="L44" s="605"/>
      <c r="M44" s="606"/>
      <c r="N44" s="61" t="str">
        <f t="shared" si="1"/>
        <v>III A</v>
      </c>
      <c r="O44" s="354" t="s">
        <v>758</v>
      </c>
      <c r="P44" s="607" t="s">
        <v>1446</v>
      </c>
      <c r="Q44" s="607" t="s">
        <v>107</v>
      </c>
      <c r="R44" s="607" t="s">
        <v>1447</v>
      </c>
      <c r="S44" s="401">
        <v>2</v>
      </c>
      <c r="T44" s="401">
        <v>1</v>
      </c>
      <c r="U44" s="704"/>
    </row>
    <row r="45" spans="1:21" s="401" customFormat="1" ht="15.75" customHeight="1" x14ac:dyDescent="0.25">
      <c r="A45" s="602">
        <v>37</v>
      </c>
      <c r="B45" s="603"/>
      <c r="C45" s="304" t="s">
        <v>115</v>
      </c>
      <c r="D45" s="305" t="s">
        <v>1152</v>
      </c>
      <c r="E45" s="352" t="s">
        <v>1153</v>
      </c>
      <c r="F45" s="353" t="s">
        <v>166</v>
      </c>
      <c r="G45" s="353" t="s">
        <v>167</v>
      </c>
      <c r="H45" s="354"/>
      <c r="I45" s="604"/>
      <c r="J45" s="605">
        <v>29.34</v>
      </c>
      <c r="K45" s="606">
        <v>1.2</v>
      </c>
      <c r="L45" s="605"/>
      <c r="M45" s="606"/>
      <c r="N45" s="61" t="str">
        <f t="shared" si="1"/>
        <v>III A</v>
      </c>
      <c r="O45" s="354" t="s">
        <v>170</v>
      </c>
      <c r="P45" s="607" t="s">
        <v>107</v>
      </c>
      <c r="Q45" s="607" t="s">
        <v>1455</v>
      </c>
      <c r="R45" s="607" t="s">
        <v>1456</v>
      </c>
      <c r="S45" s="401">
        <v>3</v>
      </c>
      <c r="T45" s="401">
        <v>2</v>
      </c>
      <c r="U45" s="704"/>
    </row>
    <row r="46" spans="1:21" s="401" customFormat="1" ht="15.75" customHeight="1" x14ac:dyDescent="0.25">
      <c r="A46" s="602">
        <v>38</v>
      </c>
      <c r="B46" s="603"/>
      <c r="C46" s="304" t="s">
        <v>115</v>
      </c>
      <c r="D46" s="305" t="s">
        <v>771</v>
      </c>
      <c r="E46" s="352" t="s">
        <v>772</v>
      </c>
      <c r="F46" s="353" t="s">
        <v>379</v>
      </c>
      <c r="G46" s="353" t="s">
        <v>380</v>
      </c>
      <c r="H46" s="354" t="s">
        <v>415</v>
      </c>
      <c r="I46" s="604"/>
      <c r="J46" s="605">
        <v>29.43</v>
      </c>
      <c r="K46" s="606">
        <v>-1</v>
      </c>
      <c r="L46" s="605"/>
      <c r="M46" s="606"/>
      <c r="N46" s="61" t="str">
        <f t="shared" si="1"/>
        <v>III A</v>
      </c>
      <c r="O46" s="354" t="s">
        <v>416</v>
      </c>
      <c r="P46" s="607" t="s">
        <v>1452</v>
      </c>
      <c r="Q46" s="607" t="s">
        <v>107</v>
      </c>
      <c r="R46" s="607" t="s">
        <v>1453</v>
      </c>
      <c r="S46" s="401">
        <v>5</v>
      </c>
      <c r="T46" s="401">
        <v>1</v>
      </c>
      <c r="U46" s="704"/>
    </row>
    <row r="47" spans="1:21" s="401" customFormat="1" ht="15.75" customHeight="1" x14ac:dyDescent="0.25">
      <c r="A47" s="602">
        <v>39</v>
      </c>
      <c r="B47" s="603"/>
      <c r="C47" s="304" t="s">
        <v>351</v>
      </c>
      <c r="D47" s="305" t="s">
        <v>352</v>
      </c>
      <c r="E47" s="352" t="s">
        <v>353</v>
      </c>
      <c r="F47" s="353" t="s">
        <v>148</v>
      </c>
      <c r="G47" s="353" t="s">
        <v>149</v>
      </c>
      <c r="H47" s="354" t="s">
        <v>228</v>
      </c>
      <c r="I47" s="604"/>
      <c r="J47" s="605">
        <v>29.58</v>
      </c>
      <c r="K47" s="606">
        <v>1</v>
      </c>
      <c r="L47" s="605"/>
      <c r="M47" s="606"/>
      <c r="N47" s="61" t="str">
        <f t="shared" si="1"/>
        <v>III A</v>
      </c>
      <c r="O47" s="354" t="s">
        <v>229</v>
      </c>
      <c r="P47" s="607" t="s">
        <v>1485</v>
      </c>
      <c r="Q47" s="607" t="s">
        <v>107</v>
      </c>
      <c r="R47" s="607" t="s">
        <v>107</v>
      </c>
      <c r="S47" s="401">
        <v>5</v>
      </c>
      <c r="T47" s="401">
        <v>4</v>
      </c>
      <c r="U47" s="704"/>
    </row>
    <row r="48" spans="1:21" s="401" customFormat="1" ht="15.75" customHeight="1" x14ac:dyDescent="0.25">
      <c r="A48" s="602">
        <v>40</v>
      </c>
      <c r="B48" s="603"/>
      <c r="C48" s="304" t="s">
        <v>262</v>
      </c>
      <c r="D48" s="305" t="s">
        <v>263</v>
      </c>
      <c r="E48" s="352" t="s">
        <v>50</v>
      </c>
      <c r="F48" s="353" t="s">
        <v>264</v>
      </c>
      <c r="G48" s="353" t="s">
        <v>265</v>
      </c>
      <c r="H48" s="354"/>
      <c r="I48" s="604"/>
      <c r="J48" s="605">
        <v>30.05</v>
      </c>
      <c r="K48" s="606">
        <v>1.2</v>
      </c>
      <c r="L48" s="605"/>
      <c r="M48" s="606"/>
      <c r="N48" s="61" t="str">
        <f t="shared" si="1"/>
        <v>III A</v>
      </c>
      <c r="O48" s="354" t="s">
        <v>266</v>
      </c>
      <c r="P48" s="607" t="s">
        <v>1460</v>
      </c>
      <c r="Q48" s="607" t="s">
        <v>107</v>
      </c>
      <c r="R48" s="607" t="s">
        <v>107</v>
      </c>
      <c r="S48" s="401">
        <v>5</v>
      </c>
      <c r="T48" s="401">
        <v>2</v>
      </c>
      <c r="U48" s="704"/>
    </row>
    <row r="49" spans="1:21" s="401" customFormat="1" ht="15.75" customHeight="1" x14ac:dyDescent="0.25">
      <c r="A49" s="602">
        <v>41</v>
      </c>
      <c r="B49" s="603"/>
      <c r="C49" s="304" t="s">
        <v>239</v>
      </c>
      <c r="D49" s="305" t="s">
        <v>240</v>
      </c>
      <c r="E49" s="352" t="s">
        <v>241</v>
      </c>
      <c r="F49" s="353" t="s">
        <v>130</v>
      </c>
      <c r="G49" s="353" t="s">
        <v>131</v>
      </c>
      <c r="H49" s="354" t="s">
        <v>132</v>
      </c>
      <c r="I49" s="604"/>
      <c r="J49" s="605">
        <v>30.08</v>
      </c>
      <c r="K49" s="606">
        <v>-1</v>
      </c>
      <c r="L49" s="605"/>
      <c r="M49" s="606"/>
      <c r="N49" s="61" t="str">
        <f t="shared" si="1"/>
        <v>III A</v>
      </c>
      <c r="O49" s="354" t="s">
        <v>133</v>
      </c>
      <c r="P49" s="607" t="s">
        <v>107</v>
      </c>
      <c r="Q49" s="607" t="s">
        <v>107</v>
      </c>
      <c r="R49" s="607" t="s">
        <v>107</v>
      </c>
      <c r="S49" s="401">
        <v>6</v>
      </c>
      <c r="T49" s="401">
        <v>1</v>
      </c>
      <c r="U49" s="704"/>
    </row>
    <row r="50" spans="1:21" s="401" customFormat="1" ht="15.75" customHeight="1" x14ac:dyDescent="0.25">
      <c r="A50" s="602">
        <v>42</v>
      </c>
      <c r="B50" s="603"/>
      <c r="C50" s="304" t="s">
        <v>219</v>
      </c>
      <c r="D50" s="305" t="s">
        <v>220</v>
      </c>
      <c r="E50" s="352" t="s">
        <v>221</v>
      </c>
      <c r="F50" s="353" t="s">
        <v>166</v>
      </c>
      <c r="G50" s="353" t="s">
        <v>167</v>
      </c>
      <c r="H50" s="354"/>
      <c r="I50" s="604"/>
      <c r="J50" s="605">
        <v>30.43</v>
      </c>
      <c r="K50" s="606">
        <v>-0.1</v>
      </c>
      <c r="L50" s="605"/>
      <c r="M50" s="606"/>
      <c r="N50" s="61" t="str">
        <f t="shared" si="1"/>
        <v>III A</v>
      </c>
      <c r="O50" s="354" t="s">
        <v>222</v>
      </c>
      <c r="P50" s="607" t="s">
        <v>107</v>
      </c>
      <c r="Q50" s="607" t="s">
        <v>107</v>
      </c>
      <c r="R50" s="607" t="s">
        <v>107</v>
      </c>
      <c r="S50" s="401">
        <v>1</v>
      </c>
      <c r="T50" s="401">
        <v>5</v>
      </c>
      <c r="U50" s="704"/>
    </row>
    <row r="51" spans="1:21" s="401" customFormat="1" ht="15.75" customHeight="1" x14ac:dyDescent="0.25">
      <c r="A51" s="602">
        <v>43</v>
      </c>
      <c r="B51" s="603"/>
      <c r="C51" s="304" t="s">
        <v>425</v>
      </c>
      <c r="D51" s="305" t="s">
        <v>426</v>
      </c>
      <c r="E51" s="352" t="s">
        <v>427</v>
      </c>
      <c r="F51" s="353" t="s">
        <v>31</v>
      </c>
      <c r="G51" s="353" t="s">
        <v>32</v>
      </c>
      <c r="H51" s="354" t="s">
        <v>33</v>
      </c>
      <c r="I51" s="604"/>
      <c r="J51" s="605">
        <v>31.02</v>
      </c>
      <c r="K51" s="606">
        <v>0</v>
      </c>
      <c r="L51" s="605"/>
      <c r="M51" s="606"/>
      <c r="N51" s="61" t="str">
        <f t="shared" si="1"/>
        <v>III A</v>
      </c>
      <c r="O51" s="354" t="s">
        <v>307</v>
      </c>
      <c r="P51" s="607" t="s">
        <v>107</v>
      </c>
      <c r="Q51" s="607" t="s">
        <v>1538</v>
      </c>
      <c r="R51" s="607" t="s">
        <v>1539</v>
      </c>
      <c r="S51" s="401">
        <v>6</v>
      </c>
      <c r="T51" s="401">
        <v>8</v>
      </c>
      <c r="U51" s="704"/>
    </row>
    <row r="52" spans="1:21" s="401" customFormat="1" ht="15.75" customHeight="1" x14ac:dyDescent="0.25">
      <c r="A52" s="602">
        <v>44</v>
      </c>
      <c r="B52" s="603"/>
      <c r="C52" s="304" t="s">
        <v>1506</v>
      </c>
      <c r="D52" s="305" t="s">
        <v>1507</v>
      </c>
      <c r="E52" s="352" t="s">
        <v>1508</v>
      </c>
      <c r="F52" s="353" t="s">
        <v>66</v>
      </c>
      <c r="G52" s="353" t="s">
        <v>67</v>
      </c>
      <c r="H52" s="354" t="s">
        <v>68</v>
      </c>
      <c r="I52" s="604" t="s">
        <v>19</v>
      </c>
      <c r="J52" s="605">
        <v>31.13</v>
      </c>
      <c r="K52" s="606">
        <v>2.2000000000000002</v>
      </c>
      <c r="L52" s="605"/>
      <c r="M52" s="606"/>
      <c r="N52" s="61" t="str">
        <f t="shared" si="1"/>
        <v>III A</v>
      </c>
      <c r="O52" s="354" t="s">
        <v>69</v>
      </c>
      <c r="P52" s="607" t="s">
        <v>1509</v>
      </c>
      <c r="Q52" s="607" t="s">
        <v>1510</v>
      </c>
      <c r="R52" s="607" t="s">
        <v>107</v>
      </c>
      <c r="S52" s="401">
        <v>6</v>
      </c>
      <c r="T52" s="401">
        <v>6</v>
      </c>
      <c r="U52" s="704"/>
    </row>
    <row r="53" spans="1:21" s="401" customFormat="1" ht="15.75" customHeight="1" x14ac:dyDescent="0.25">
      <c r="A53" s="602">
        <v>45</v>
      </c>
      <c r="B53" s="603"/>
      <c r="C53" s="304" t="s">
        <v>304</v>
      </c>
      <c r="D53" s="305" t="s">
        <v>305</v>
      </c>
      <c r="E53" s="352" t="s">
        <v>306</v>
      </c>
      <c r="F53" s="353" t="s">
        <v>31</v>
      </c>
      <c r="G53" s="353" t="s">
        <v>32</v>
      </c>
      <c r="H53" s="354" t="s">
        <v>33</v>
      </c>
      <c r="I53" s="604"/>
      <c r="J53" s="605">
        <v>31.35</v>
      </c>
      <c r="K53" s="606">
        <v>0.4</v>
      </c>
      <c r="L53" s="605"/>
      <c r="M53" s="606"/>
      <c r="N53" s="61" t="str">
        <f t="shared" si="1"/>
        <v>I JA</v>
      </c>
      <c r="O53" s="354" t="s">
        <v>307</v>
      </c>
      <c r="P53" s="607" t="s">
        <v>1499</v>
      </c>
      <c r="Q53" s="607" t="s">
        <v>107</v>
      </c>
      <c r="R53" s="607" t="s">
        <v>107</v>
      </c>
      <c r="S53" s="401">
        <v>6</v>
      </c>
      <c r="T53" s="401">
        <v>5</v>
      </c>
      <c r="U53" s="704"/>
    </row>
    <row r="54" spans="1:21" s="401" customFormat="1" ht="15.75" customHeight="1" x14ac:dyDescent="0.25">
      <c r="A54" s="602">
        <v>46</v>
      </c>
      <c r="B54" s="603"/>
      <c r="C54" s="304" t="s">
        <v>1486</v>
      </c>
      <c r="D54" s="305" t="s">
        <v>1487</v>
      </c>
      <c r="E54" s="352" t="s">
        <v>1488</v>
      </c>
      <c r="F54" s="353" t="s">
        <v>66</v>
      </c>
      <c r="G54" s="353" t="s">
        <v>67</v>
      </c>
      <c r="H54" s="354" t="s">
        <v>68</v>
      </c>
      <c r="I54" s="604" t="s">
        <v>19</v>
      </c>
      <c r="J54" s="605">
        <v>31.57</v>
      </c>
      <c r="K54" s="606">
        <v>1</v>
      </c>
      <c r="L54" s="605"/>
      <c r="M54" s="606"/>
      <c r="N54" s="61" t="str">
        <f t="shared" si="1"/>
        <v>I JA</v>
      </c>
      <c r="O54" s="354" t="s">
        <v>359</v>
      </c>
      <c r="P54" s="607" t="s">
        <v>1489</v>
      </c>
      <c r="Q54" s="607" t="s">
        <v>1490</v>
      </c>
      <c r="R54" s="607" t="s">
        <v>1491</v>
      </c>
      <c r="S54" s="401">
        <v>6</v>
      </c>
      <c r="T54" s="401">
        <v>4</v>
      </c>
      <c r="U54" s="704"/>
    </row>
    <row r="55" spans="1:21" s="401" customFormat="1" ht="15.75" customHeight="1" x14ac:dyDescent="0.25">
      <c r="A55" s="602"/>
      <c r="B55" s="603"/>
      <c r="C55" s="304" t="s">
        <v>455</v>
      </c>
      <c r="D55" s="305" t="s">
        <v>456</v>
      </c>
      <c r="E55" s="352" t="s">
        <v>1155</v>
      </c>
      <c r="F55" s="353" t="s">
        <v>457</v>
      </c>
      <c r="G55" s="353" t="s">
        <v>149</v>
      </c>
      <c r="H55" s="354"/>
      <c r="I55" s="604" t="s">
        <v>19</v>
      </c>
      <c r="J55" s="605" t="s">
        <v>271</v>
      </c>
      <c r="K55" s="606"/>
      <c r="L55" s="605"/>
      <c r="M55" s="606"/>
      <c r="N55" s="61"/>
      <c r="O55" s="354" t="s">
        <v>458</v>
      </c>
      <c r="P55" s="607" t="s">
        <v>1505</v>
      </c>
      <c r="Q55" s="607" t="s">
        <v>107</v>
      </c>
      <c r="R55" s="607" t="s">
        <v>107</v>
      </c>
      <c r="S55" s="401">
        <v>5</v>
      </c>
      <c r="T55" s="401">
        <v>6</v>
      </c>
      <c r="U55" s="704"/>
    </row>
    <row r="56" spans="1:21" s="401" customFormat="1" ht="15.75" customHeight="1" x14ac:dyDescent="0.25">
      <c r="A56" s="602"/>
      <c r="B56" s="603"/>
      <c r="C56" s="304" t="s">
        <v>115</v>
      </c>
      <c r="D56" s="305" t="s">
        <v>269</v>
      </c>
      <c r="E56" s="352" t="s">
        <v>270</v>
      </c>
      <c r="F56" s="353" t="s">
        <v>24</v>
      </c>
      <c r="G56" s="353" t="s">
        <v>25</v>
      </c>
      <c r="H56" s="354" t="s">
        <v>26</v>
      </c>
      <c r="I56" s="604">
        <v>-5</v>
      </c>
      <c r="J56" s="605" t="s">
        <v>271</v>
      </c>
      <c r="K56" s="606"/>
      <c r="L56" s="605"/>
      <c r="M56" s="606"/>
      <c r="N56" s="61"/>
      <c r="O56" s="354" t="s">
        <v>272</v>
      </c>
      <c r="P56" s="607" t="s">
        <v>1525</v>
      </c>
      <c r="Q56" s="607" t="s">
        <v>1526</v>
      </c>
      <c r="R56" s="607" t="s">
        <v>1527</v>
      </c>
      <c r="S56" s="401">
        <v>6</v>
      </c>
      <c r="T56" s="401">
        <v>7</v>
      </c>
      <c r="U56" s="704"/>
    </row>
    <row r="57" spans="1:21" x14ac:dyDescent="0.25">
      <c r="S57" s="401"/>
      <c r="T57" s="401"/>
    </row>
    <row r="58" spans="1:21" x14ac:dyDescent="0.25">
      <c r="T58" s="401"/>
    </row>
  </sheetData>
  <printOptions horizontalCentered="1"/>
  <pageMargins left="0.39370078740157483" right="0.39370078740157483" top="0.23622047244094491" bottom="0.15748031496062992" header="0.15748031496062992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0"/>
  <sheetViews>
    <sheetView topLeftCell="A25" workbookViewId="0">
      <selection activeCell="V38" sqref="V38"/>
    </sheetView>
  </sheetViews>
  <sheetFormatPr defaultColWidth="9.109375" defaultRowHeight="13.2" x14ac:dyDescent="0.25"/>
  <cols>
    <col min="1" max="1" width="5.6640625" style="324" customWidth="1"/>
    <col min="2" max="2" width="5.6640625" style="324" hidden="1" customWidth="1"/>
    <col min="3" max="3" width="11.109375" style="324" customWidth="1"/>
    <col min="4" max="4" width="15.44140625" style="324" bestFit="1" customWidth="1"/>
    <col min="5" max="5" width="8.88671875" style="326" customWidth="1"/>
    <col min="6" max="6" width="12.33203125" style="327" customWidth="1"/>
    <col min="7" max="7" width="14.44140625" style="327" customWidth="1"/>
    <col min="8" max="8" width="9.33203125" style="328" hidden="1" customWidth="1"/>
    <col min="9" max="9" width="5.88671875" style="300" customWidth="1"/>
    <col min="10" max="10" width="8.109375" style="329" customWidth="1"/>
    <col min="11" max="11" width="5" style="329" customWidth="1"/>
    <col min="12" max="12" width="8.109375" style="329" hidden="1" customWidth="1"/>
    <col min="13" max="13" width="4.33203125" style="329" hidden="1" customWidth="1"/>
    <col min="14" max="14" width="5.33203125" style="300" customWidth="1"/>
    <col min="15" max="15" width="23.88671875" style="640" customWidth="1"/>
    <col min="16" max="16" width="7.109375" style="641" hidden="1" customWidth="1"/>
    <col min="17" max="18" width="5.33203125" style="638" hidden="1" customWidth="1"/>
    <col min="19" max="20" width="4" style="638" hidden="1" customWidth="1"/>
    <col min="21" max="16384" width="9.109375" style="638"/>
  </cols>
  <sheetData>
    <row r="1" spans="1:20" s="308" customFormat="1" ht="15" customHeight="1" x14ac:dyDescent="0.25">
      <c r="A1" s="1" t="s">
        <v>0</v>
      </c>
      <c r="B1" s="307"/>
      <c r="D1" s="309"/>
      <c r="E1" s="310"/>
      <c r="H1" s="311"/>
      <c r="I1" s="312"/>
      <c r="J1" s="313"/>
      <c r="K1" s="313"/>
      <c r="L1" s="314"/>
      <c r="P1" s="594"/>
    </row>
    <row r="2" spans="1:20" s="308" customFormat="1" ht="4.5" customHeight="1" x14ac:dyDescent="0.25">
      <c r="A2" s="1"/>
      <c r="B2" s="315"/>
      <c r="D2" s="309"/>
      <c r="E2" s="310"/>
      <c r="H2" s="311"/>
      <c r="I2" s="312"/>
      <c r="J2" s="313"/>
      <c r="K2" s="313"/>
      <c r="L2" s="314"/>
      <c r="M2" s="312"/>
      <c r="N2" s="312"/>
      <c r="O2" s="631"/>
      <c r="P2" s="594"/>
    </row>
    <row r="3" spans="1:20" s="323" customFormat="1" ht="15" customHeight="1" x14ac:dyDescent="0.25">
      <c r="A3" s="12" t="s">
        <v>1292</v>
      </c>
      <c r="B3" s="316"/>
      <c r="C3" s="316"/>
      <c r="D3" s="317"/>
      <c r="E3" s="318"/>
      <c r="F3" s="319"/>
      <c r="G3" s="319"/>
      <c r="H3" s="320"/>
      <c r="I3" s="321"/>
      <c r="J3" s="299"/>
      <c r="K3" s="299"/>
      <c r="L3" s="322"/>
      <c r="M3" s="632"/>
      <c r="P3" s="594"/>
    </row>
    <row r="4" spans="1:20" s="324" customFormat="1" ht="3.75" customHeight="1" x14ac:dyDescent="0.25">
      <c r="C4" s="325"/>
      <c r="E4" s="326"/>
      <c r="F4" s="327"/>
      <c r="G4" s="327"/>
      <c r="H4" s="328"/>
      <c r="I4" s="300"/>
      <c r="J4" s="329"/>
      <c r="K4" s="329"/>
      <c r="L4" s="329"/>
      <c r="M4" s="329"/>
      <c r="N4" s="300"/>
      <c r="P4" s="633"/>
    </row>
    <row r="5" spans="1:20" s="330" customFormat="1" ht="15.6" x14ac:dyDescent="0.25">
      <c r="C5" s="331" t="s">
        <v>1565</v>
      </c>
      <c r="D5" s="331"/>
      <c r="E5" s="332"/>
      <c r="F5" s="333"/>
      <c r="G5" s="334"/>
      <c r="H5" s="328"/>
      <c r="I5" s="300"/>
      <c r="J5" s="329"/>
      <c r="K5" s="329"/>
      <c r="L5" s="329"/>
      <c r="M5" s="329"/>
      <c r="N5" s="300"/>
      <c r="P5" s="633"/>
    </row>
    <row r="6" spans="1:20" s="635" customFormat="1" ht="16.2" thickBot="1" x14ac:dyDescent="0.3">
      <c r="A6" s="330"/>
      <c r="B6" s="330"/>
      <c r="C6" s="335">
        <v>1</v>
      </c>
      <c r="D6" s="335" t="s">
        <v>238</v>
      </c>
      <c r="E6" s="336"/>
      <c r="F6" s="334"/>
      <c r="G6" s="334"/>
      <c r="H6" s="328"/>
      <c r="I6" s="337"/>
      <c r="J6" s="338"/>
      <c r="K6" s="338"/>
      <c r="L6" s="338"/>
      <c r="M6" s="338"/>
      <c r="N6" s="300"/>
      <c r="O6" s="330"/>
      <c r="P6" s="634"/>
    </row>
    <row r="7" spans="1:20" s="636" customFormat="1" ht="12.75" customHeight="1" thickBot="1" x14ac:dyDescent="0.3">
      <c r="A7" s="118" t="s">
        <v>141</v>
      </c>
      <c r="B7" s="340" t="s">
        <v>3</v>
      </c>
      <c r="C7" s="341" t="s">
        <v>4</v>
      </c>
      <c r="D7" s="342" t="s">
        <v>5</v>
      </c>
      <c r="E7" s="343" t="s">
        <v>6</v>
      </c>
      <c r="F7" s="344" t="s">
        <v>7</v>
      </c>
      <c r="G7" s="345" t="s">
        <v>8</v>
      </c>
      <c r="H7" s="346" t="s">
        <v>9</v>
      </c>
      <c r="I7" s="347" t="s">
        <v>10</v>
      </c>
      <c r="J7" s="348" t="s">
        <v>142</v>
      </c>
      <c r="K7" s="348" t="s">
        <v>143</v>
      </c>
      <c r="L7" s="348" t="s">
        <v>144</v>
      </c>
      <c r="M7" s="348" t="s">
        <v>143</v>
      </c>
      <c r="N7" s="302" t="s">
        <v>12</v>
      </c>
      <c r="O7" s="349" t="s">
        <v>13</v>
      </c>
      <c r="P7" s="634"/>
    </row>
    <row r="8" spans="1:20" ht="15.75" customHeight="1" x14ac:dyDescent="0.25">
      <c r="A8" s="293">
        <v>1</v>
      </c>
      <c r="B8" s="351"/>
      <c r="C8" s="304" t="s">
        <v>568</v>
      </c>
      <c r="D8" s="305" t="s">
        <v>569</v>
      </c>
      <c r="E8" s="352" t="s">
        <v>570</v>
      </c>
      <c r="F8" s="353" t="s">
        <v>31</v>
      </c>
      <c r="G8" s="353" t="s">
        <v>32</v>
      </c>
      <c r="H8" s="354" t="s">
        <v>33</v>
      </c>
      <c r="I8" s="604"/>
      <c r="J8" s="605">
        <v>28.05</v>
      </c>
      <c r="K8" s="606">
        <v>0</v>
      </c>
      <c r="L8" s="605"/>
      <c r="M8" s="606"/>
      <c r="N8" s="271" t="str">
        <f t="shared" ref="N8:N13" si="0">IF(ISBLANK(J8),"",IF(J8&lt;=22.1,"KSM",IF(J8&lt;=23.1,"I A",IF(J8&lt;=24.7,"II A",IF(J8&lt;=27,"III A",IF(J8&lt;=29.5,"I JA",IF(J8&lt;=31.5,"II JA",IF(J8&lt;=33,"III JA"))))))))</f>
        <v>I JA</v>
      </c>
      <c r="O8" s="354" t="s">
        <v>307</v>
      </c>
      <c r="P8" s="637" t="s">
        <v>1566</v>
      </c>
      <c r="Q8" s="638" t="s">
        <v>107</v>
      </c>
      <c r="R8" s="638" t="s">
        <v>107</v>
      </c>
      <c r="S8" s="638">
        <v>1</v>
      </c>
      <c r="T8" s="638">
        <v>1</v>
      </c>
    </row>
    <row r="9" spans="1:20" ht="15.75" customHeight="1" x14ac:dyDescent="0.25">
      <c r="A9" s="293">
        <v>2</v>
      </c>
      <c r="B9" s="351"/>
      <c r="C9" s="304" t="s">
        <v>163</v>
      </c>
      <c r="D9" s="305" t="s">
        <v>164</v>
      </c>
      <c r="E9" s="352" t="s">
        <v>165</v>
      </c>
      <c r="F9" s="353" t="s">
        <v>166</v>
      </c>
      <c r="G9" s="353" t="s">
        <v>167</v>
      </c>
      <c r="H9" s="354" t="s">
        <v>168</v>
      </c>
      <c r="I9" s="604"/>
      <c r="J9" s="605">
        <v>24.77</v>
      </c>
      <c r="K9" s="606">
        <v>0</v>
      </c>
      <c r="L9" s="605"/>
      <c r="M9" s="606"/>
      <c r="N9" s="271" t="str">
        <f t="shared" si="0"/>
        <v>III A</v>
      </c>
      <c r="O9" s="354" t="s">
        <v>170</v>
      </c>
      <c r="P9" s="637" t="s">
        <v>1567</v>
      </c>
      <c r="Q9" s="638" t="s">
        <v>1568</v>
      </c>
      <c r="R9" s="638" t="s">
        <v>107</v>
      </c>
      <c r="S9" s="638">
        <v>2</v>
      </c>
      <c r="T9" s="638">
        <v>1</v>
      </c>
    </row>
    <row r="10" spans="1:20" ht="15.75" customHeight="1" x14ac:dyDescent="0.25">
      <c r="A10" s="293">
        <v>3</v>
      </c>
      <c r="B10" s="351"/>
      <c r="C10" s="304" t="s">
        <v>669</v>
      </c>
      <c r="D10" s="305" t="s">
        <v>670</v>
      </c>
      <c r="E10" s="352" t="s">
        <v>671</v>
      </c>
      <c r="F10" s="353" t="s">
        <v>111</v>
      </c>
      <c r="G10" s="353" t="s">
        <v>112</v>
      </c>
      <c r="H10" s="354"/>
      <c r="I10" s="604"/>
      <c r="J10" s="605">
        <v>23.81</v>
      </c>
      <c r="K10" s="606">
        <v>0</v>
      </c>
      <c r="L10" s="605"/>
      <c r="M10" s="606"/>
      <c r="N10" s="271" t="str">
        <f t="shared" si="0"/>
        <v>II A</v>
      </c>
      <c r="O10" s="354" t="s">
        <v>672</v>
      </c>
      <c r="P10" s="637" t="s">
        <v>1569</v>
      </c>
      <c r="Q10" s="638" t="s">
        <v>1570</v>
      </c>
      <c r="R10" s="638" t="s">
        <v>1571</v>
      </c>
      <c r="S10" s="638">
        <v>3</v>
      </c>
      <c r="T10" s="638">
        <v>1</v>
      </c>
    </row>
    <row r="11" spans="1:20" ht="15.75" customHeight="1" x14ac:dyDescent="0.25">
      <c r="A11" s="293">
        <v>4</v>
      </c>
      <c r="B11" s="351"/>
      <c r="C11" s="304" t="s">
        <v>1087</v>
      </c>
      <c r="D11" s="305" t="s">
        <v>1088</v>
      </c>
      <c r="E11" s="352">
        <v>37955</v>
      </c>
      <c r="F11" s="353" t="s">
        <v>264</v>
      </c>
      <c r="G11" s="353" t="s">
        <v>265</v>
      </c>
      <c r="H11" s="354"/>
      <c r="I11" s="604"/>
      <c r="J11" s="605">
        <v>24.35</v>
      </c>
      <c r="K11" s="606">
        <v>0</v>
      </c>
      <c r="L11" s="605"/>
      <c r="M11" s="606"/>
      <c r="N11" s="271" t="str">
        <f t="shared" si="0"/>
        <v>II A</v>
      </c>
      <c r="O11" s="354" t="s">
        <v>490</v>
      </c>
      <c r="P11" s="637" t="s">
        <v>1572</v>
      </c>
      <c r="Q11" s="638" t="s">
        <v>107</v>
      </c>
      <c r="R11" s="638" t="s">
        <v>1573</v>
      </c>
      <c r="S11" s="638">
        <v>4</v>
      </c>
      <c r="T11" s="638">
        <v>1</v>
      </c>
    </row>
    <row r="12" spans="1:20" ht="15.75" customHeight="1" x14ac:dyDescent="0.25">
      <c r="A12" s="293">
        <v>5</v>
      </c>
      <c r="B12" s="351"/>
      <c r="C12" s="304" t="s">
        <v>59</v>
      </c>
      <c r="D12" s="305" t="s">
        <v>557</v>
      </c>
      <c r="E12" s="352" t="s">
        <v>558</v>
      </c>
      <c r="F12" s="353" t="s">
        <v>289</v>
      </c>
      <c r="G12" s="353" t="s">
        <v>112</v>
      </c>
      <c r="H12" s="354"/>
      <c r="I12" s="604"/>
      <c r="J12" s="605">
        <v>25.05</v>
      </c>
      <c r="K12" s="606">
        <v>0</v>
      </c>
      <c r="L12" s="605"/>
      <c r="M12" s="606"/>
      <c r="N12" s="271" t="str">
        <f t="shared" si="0"/>
        <v>III A</v>
      </c>
      <c r="O12" s="354" t="s">
        <v>559</v>
      </c>
      <c r="P12" s="637" t="s">
        <v>1574</v>
      </c>
      <c r="Q12" s="638" t="s">
        <v>1575</v>
      </c>
      <c r="R12" s="638" t="s">
        <v>1576</v>
      </c>
      <c r="S12" s="638">
        <v>5</v>
      </c>
      <c r="T12" s="638">
        <v>4</v>
      </c>
    </row>
    <row r="13" spans="1:20" ht="15.75" customHeight="1" x14ac:dyDescent="0.25">
      <c r="A13" s="293">
        <v>6</v>
      </c>
      <c r="B13" s="351"/>
      <c r="C13" s="304" t="s">
        <v>1577</v>
      </c>
      <c r="D13" s="305" t="s">
        <v>1578</v>
      </c>
      <c r="E13" s="352" t="s">
        <v>563</v>
      </c>
      <c r="F13" s="353" t="s">
        <v>45</v>
      </c>
      <c r="G13" s="353" t="s">
        <v>46</v>
      </c>
      <c r="H13" s="354"/>
      <c r="I13" s="604"/>
      <c r="J13" s="605">
        <v>26.29</v>
      </c>
      <c r="K13" s="606">
        <v>0</v>
      </c>
      <c r="L13" s="605"/>
      <c r="M13" s="606"/>
      <c r="N13" s="271" t="str">
        <f t="shared" si="0"/>
        <v>III A</v>
      </c>
      <c r="O13" s="354" t="s">
        <v>1579</v>
      </c>
      <c r="P13" s="637" t="s">
        <v>107</v>
      </c>
      <c r="Q13" s="638" t="s">
        <v>107</v>
      </c>
      <c r="R13" s="638" t="s">
        <v>107</v>
      </c>
      <c r="S13" s="638">
        <v>6</v>
      </c>
      <c r="T13" s="638">
        <v>1</v>
      </c>
    </row>
    <row r="14" spans="1:20" ht="3.75" customHeight="1" x14ac:dyDescent="0.25">
      <c r="A14" s="639"/>
      <c r="B14" s="639"/>
      <c r="C14" s="609"/>
      <c r="D14" s="601"/>
      <c r="E14" s="610"/>
      <c r="F14" s="611"/>
      <c r="G14" s="611"/>
      <c r="H14" s="607"/>
      <c r="I14" s="612"/>
      <c r="J14" s="613"/>
      <c r="K14" s="614"/>
      <c r="L14" s="613"/>
      <c r="M14" s="614"/>
      <c r="N14" s="281"/>
      <c r="O14" s="607"/>
      <c r="P14" s="637"/>
    </row>
    <row r="15" spans="1:20" s="635" customFormat="1" ht="16.2" thickBot="1" x14ac:dyDescent="0.3">
      <c r="A15" s="330"/>
      <c r="B15" s="330"/>
      <c r="C15" s="335">
        <v>2</v>
      </c>
      <c r="D15" s="335" t="s">
        <v>238</v>
      </c>
      <c r="E15" s="336"/>
      <c r="F15" s="334"/>
      <c r="G15" s="334"/>
      <c r="H15" s="328"/>
      <c r="I15" s="337"/>
      <c r="J15" s="338"/>
      <c r="K15" s="338"/>
      <c r="L15" s="338"/>
      <c r="M15" s="338"/>
      <c r="N15" s="300"/>
      <c r="O15" s="330"/>
      <c r="P15" s="634"/>
    </row>
    <row r="16" spans="1:20" s="636" customFormat="1" ht="12.75" customHeight="1" thickBot="1" x14ac:dyDescent="0.3">
      <c r="A16" s="118" t="s">
        <v>141</v>
      </c>
      <c r="B16" s="340" t="s">
        <v>3</v>
      </c>
      <c r="C16" s="341" t="s">
        <v>4</v>
      </c>
      <c r="D16" s="342" t="s">
        <v>5</v>
      </c>
      <c r="E16" s="343" t="s">
        <v>6</v>
      </c>
      <c r="F16" s="344" t="s">
        <v>7</v>
      </c>
      <c r="G16" s="345" t="s">
        <v>8</v>
      </c>
      <c r="H16" s="346" t="s">
        <v>9</v>
      </c>
      <c r="I16" s="347" t="s">
        <v>10</v>
      </c>
      <c r="J16" s="348" t="s">
        <v>142</v>
      </c>
      <c r="K16" s="348" t="s">
        <v>143</v>
      </c>
      <c r="L16" s="348" t="s">
        <v>144</v>
      </c>
      <c r="M16" s="348" t="s">
        <v>143</v>
      </c>
      <c r="N16" s="302" t="s">
        <v>12</v>
      </c>
      <c r="O16" s="349" t="s">
        <v>13</v>
      </c>
      <c r="P16" s="634"/>
    </row>
    <row r="17" spans="1:20" ht="15.75" customHeight="1" x14ac:dyDescent="0.25">
      <c r="A17" s="293">
        <v>1</v>
      </c>
      <c r="B17" s="351"/>
      <c r="C17" s="304" t="s">
        <v>585</v>
      </c>
      <c r="D17" s="305" t="s">
        <v>586</v>
      </c>
      <c r="E17" s="352" t="s">
        <v>587</v>
      </c>
      <c r="F17" s="353" t="s">
        <v>24</v>
      </c>
      <c r="G17" s="353" t="s">
        <v>25</v>
      </c>
      <c r="H17" s="354" t="s">
        <v>26</v>
      </c>
      <c r="I17" s="604"/>
      <c r="J17" s="605">
        <v>26.99</v>
      </c>
      <c r="K17" s="606">
        <v>1.1000000000000001</v>
      </c>
      <c r="L17" s="605"/>
      <c r="M17" s="606"/>
      <c r="N17" s="271" t="str">
        <f t="shared" ref="N17:N22" si="1">IF(ISBLANK(J17),"",IF(J17&lt;=22.1,"KSM",IF(J17&lt;=23.1,"I A",IF(J17&lt;=24.7,"II A",IF(J17&lt;=27,"III A",IF(J17&lt;=29.5,"I JA",IF(J17&lt;=31.5,"II JA",IF(J17&lt;=33,"III JA"))))))))</f>
        <v>III A</v>
      </c>
      <c r="O17" s="354" t="s">
        <v>272</v>
      </c>
      <c r="P17" s="637" t="s">
        <v>1580</v>
      </c>
      <c r="Q17" s="638" t="s">
        <v>1581</v>
      </c>
      <c r="R17" s="638" t="s">
        <v>1582</v>
      </c>
      <c r="S17" s="638">
        <v>1</v>
      </c>
      <c r="T17" s="638">
        <v>2</v>
      </c>
    </row>
    <row r="18" spans="1:20" ht="15.75" customHeight="1" x14ac:dyDescent="0.25">
      <c r="A18" s="293">
        <v>2</v>
      </c>
      <c r="B18" s="351"/>
      <c r="C18" s="304" t="s">
        <v>839</v>
      </c>
      <c r="D18" s="305" t="s">
        <v>840</v>
      </c>
      <c r="E18" s="352" t="s">
        <v>841</v>
      </c>
      <c r="F18" s="353" t="s">
        <v>264</v>
      </c>
      <c r="G18" s="353" t="s">
        <v>265</v>
      </c>
      <c r="H18" s="354"/>
      <c r="I18" s="604"/>
      <c r="J18" s="605">
        <v>25.11</v>
      </c>
      <c r="K18" s="606">
        <v>1.1000000000000001</v>
      </c>
      <c r="L18" s="605"/>
      <c r="M18" s="606"/>
      <c r="N18" s="271" t="str">
        <f t="shared" si="1"/>
        <v>III A</v>
      </c>
      <c r="O18" s="354" t="s">
        <v>842</v>
      </c>
      <c r="P18" s="637" t="s">
        <v>1583</v>
      </c>
      <c r="Q18" s="638" t="s">
        <v>107</v>
      </c>
      <c r="R18" s="638" t="s">
        <v>844</v>
      </c>
      <c r="S18" s="638">
        <v>2</v>
      </c>
      <c r="T18" s="638">
        <v>2</v>
      </c>
    </row>
    <row r="19" spans="1:20" ht="15.75" customHeight="1" x14ac:dyDescent="0.25">
      <c r="A19" s="293">
        <v>3</v>
      </c>
      <c r="B19" s="351"/>
      <c r="C19" s="304" t="s">
        <v>1584</v>
      </c>
      <c r="D19" s="305" t="s">
        <v>1585</v>
      </c>
      <c r="E19" s="352" t="s">
        <v>1586</v>
      </c>
      <c r="F19" s="353" t="s">
        <v>625</v>
      </c>
      <c r="G19" s="353" t="s">
        <v>626</v>
      </c>
      <c r="H19" s="354"/>
      <c r="I19" s="604" t="s">
        <v>19</v>
      </c>
      <c r="J19" s="605">
        <v>23.82</v>
      </c>
      <c r="K19" s="606">
        <v>1.1000000000000001</v>
      </c>
      <c r="L19" s="605"/>
      <c r="M19" s="606"/>
      <c r="N19" s="271" t="str">
        <f t="shared" si="1"/>
        <v>II A</v>
      </c>
      <c r="O19" s="354" t="s">
        <v>627</v>
      </c>
      <c r="P19" s="637" t="s">
        <v>1587</v>
      </c>
      <c r="Q19" s="638" t="s">
        <v>1588</v>
      </c>
      <c r="R19" s="638" t="s">
        <v>107</v>
      </c>
      <c r="S19" s="638">
        <v>3</v>
      </c>
      <c r="T19" s="638">
        <v>2</v>
      </c>
    </row>
    <row r="20" spans="1:20" ht="15.75" customHeight="1" x14ac:dyDescent="0.25">
      <c r="A20" s="293">
        <v>4</v>
      </c>
      <c r="B20" s="351"/>
      <c r="C20" s="304" t="s">
        <v>545</v>
      </c>
      <c r="D20" s="305" t="s">
        <v>546</v>
      </c>
      <c r="E20" s="352" t="s">
        <v>260</v>
      </c>
      <c r="F20" s="353" t="s">
        <v>166</v>
      </c>
      <c r="G20" s="353" t="s">
        <v>167</v>
      </c>
      <c r="H20" s="354" t="s">
        <v>168</v>
      </c>
      <c r="I20" s="604"/>
      <c r="J20" s="605">
        <v>24.29</v>
      </c>
      <c r="K20" s="606">
        <v>1.1000000000000001</v>
      </c>
      <c r="L20" s="605"/>
      <c r="M20" s="606"/>
      <c r="N20" s="271" t="str">
        <f t="shared" si="1"/>
        <v>II A</v>
      </c>
      <c r="O20" s="354" t="s">
        <v>170</v>
      </c>
      <c r="P20" s="637" t="s">
        <v>1589</v>
      </c>
      <c r="Q20" s="638" t="s">
        <v>1590</v>
      </c>
      <c r="R20" s="638" t="s">
        <v>1591</v>
      </c>
      <c r="S20" s="638">
        <v>4</v>
      </c>
      <c r="T20" s="638">
        <v>2</v>
      </c>
    </row>
    <row r="21" spans="1:20" ht="15.75" customHeight="1" x14ac:dyDescent="0.25">
      <c r="A21" s="293">
        <v>5</v>
      </c>
      <c r="B21" s="351"/>
      <c r="C21" s="304" t="s">
        <v>603</v>
      </c>
      <c r="D21" s="305" t="s">
        <v>604</v>
      </c>
      <c r="E21" s="352" t="s">
        <v>605</v>
      </c>
      <c r="F21" s="353" t="s">
        <v>606</v>
      </c>
      <c r="G21" s="353" t="s">
        <v>607</v>
      </c>
      <c r="H21" s="354"/>
      <c r="I21" s="604"/>
      <c r="J21" s="605">
        <v>23.95</v>
      </c>
      <c r="K21" s="606">
        <v>1.1000000000000001</v>
      </c>
      <c r="L21" s="605"/>
      <c r="M21" s="606"/>
      <c r="N21" s="271" t="str">
        <f t="shared" si="1"/>
        <v>II A</v>
      </c>
      <c r="O21" s="354" t="s">
        <v>608</v>
      </c>
      <c r="P21" s="637" t="s">
        <v>1592</v>
      </c>
      <c r="Q21" s="638" t="s">
        <v>1593</v>
      </c>
      <c r="R21" s="638" t="s">
        <v>1594</v>
      </c>
      <c r="S21" s="638">
        <v>5</v>
      </c>
      <c r="T21" s="638">
        <v>2</v>
      </c>
    </row>
    <row r="22" spans="1:20" ht="15.75" customHeight="1" x14ac:dyDescent="0.25">
      <c r="A22" s="293">
        <v>6</v>
      </c>
      <c r="B22" s="351"/>
      <c r="C22" s="304" t="s">
        <v>893</v>
      </c>
      <c r="D22" s="305" t="s">
        <v>894</v>
      </c>
      <c r="E22" s="352" t="s">
        <v>895</v>
      </c>
      <c r="F22" s="353" t="s">
        <v>379</v>
      </c>
      <c r="G22" s="353" t="s">
        <v>380</v>
      </c>
      <c r="H22" s="354" t="s">
        <v>381</v>
      </c>
      <c r="I22" s="604"/>
      <c r="J22" s="605">
        <v>25.67</v>
      </c>
      <c r="K22" s="606">
        <v>1.1000000000000001</v>
      </c>
      <c r="L22" s="605"/>
      <c r="M22" s="606"/>
      <c r="N22" s="271" t="str">
        <f t="shared" si="1"/>
        <v>III A</v>
      </c>
      <c r="O22" s="354" t="s">
        <v>896</v>
      </c>
      <c r="P22" s="637" t="s">
        <v>107</v>
      </c>
      <c r="Q22" s="638" t="s">
        <v>107</v>
      </c>
      <c r="R22" s="638" t="s">
        <v>107</v>
      </c>
      <c r="S22" s="638">
        <v>6</v>
      </c>
      <c r="T22" s="638">
        <v>2</v>
      </c>
    </row>
    <row r="23" spans="1:20" ht="5.25" customHeight="1" x14ac:dyDescent="0.25">
      <c r="A23" s="639"/>
      <c r="B23" s="639"/>
      <c r="C23" s="609"/>
      <c r="D23" s="601"/>
      <c r="E23" s="610"/>
      <c r="F23" s="611"/>
      <c r="G23" s="611"/>
      <c r="H23" s="607"/>
      <c r="I23" s="612"/>
      <c r="J23" s="613"/>
      <c r="K23" s="614"/>
      <c r="L23" s="613"/>
      <c r="M23" s="614"/>
      <c r="N23" s="281"/>
      <c r="O23" s="607"/>
      <c r="P23" s="637"/>
    </row>
    <row r="24" spans="1:20" s="635" customFormat="1" ht="16.2" thickBot="1" x14ac:dyDescent="0.3">
      <c r="A24" s="330"/>
      <c r="B24" s="330"/>
      <c r="C24" s="335">
        <v>3</v>
      </c>
      <c r="D24" s="335" t="s">
        <v>238</v>
      </c>
      <c r="E24" s="336"/>
      <c r="F24" s="334"/>
      <c r="G24" s="334"/>
      <c r="H24" s="328"/>
      <c r="I24" s="337"/>
      <c r="J24" s="338"/>
      <c r="K24" s="338"/>
      <c r="L24" s="338"/>
      <c r="M24" s="338"/>
      <c r="N24" s="300"/>
      <c r="O24" s="330"/>
      <c r="P24" s="634"/>
    </row>
    <row r="25" spans="1:20" s="636" customFormat="1" ht="12.75" customHeight="1" thickBot="1" x14ac:dyDescent="0.3">
      <c r="A25" s="118" t="s">
        <v>141</v>
      </c>
      <c r="B25" s="340" t="s">
        <v>3</v>
      </c>
      <c r="C25" s="341" t="s">
        <v>4</v>
      </c>
      <c r="D25" s="342" t="s">
        <v>5</v>
      </c>
      <c r="E25" s="343" t="s">
        <v>6</v>
      </c>
      <c r="F25" s="344" t="s">
        <v>7</v>
      </c>
      <c r="G25" s="345" t="s">
        <v>8</v>
      </c>
      <c r="H25" s="346" t="s">
        <v>9</v>
      </c>
      <c r="I25" s="347" t="s">
        <v>10</v>
      </c>
      <c r="J25" s="348" t="s">
        <v>142</v>
      </c>
      <c r="K25" s="348" t="s">
        <v>143</v>
      </c>
      <c r="L25" s="348" t="s">
        <v>144</v>
      </c>
      <c r="M25" s="348" t="s">
        <v>143</v>
      </c>
      <c r="N25" s="302" t="s">
        <v>12</v>
      </c>
      <c r="O25" s="349" t="s">
        <v>13</v>
      </c>
      <c r="P25" s="634"/>
    </row>
    <row r="26" spans="1:20" ht="15.75" customHeight="1" x14ac:dyDescent="0.25">
      <c r="A26" s="293">
        <v>1</v>
      </c>
      <c r="B26" s="351"/>
      <c r="C26" s="304" t="s">
        <v>568</v>
      </c>
      <c r="D26" s="305" t="s">
        <v>878</v>
      </c>
      <c r="E26" s="352" t="s">
        <v>879</v>
      </c>
      <c r="F26" s="353" t="s">
        <v>17</v>
      </c>
      <c r="G26" s="353" t="s">
        <v>18</v>
      </c>
      <c r="H26" s="354"/>
      <c r="I26" s="604"/>
      <c r="J26" s="605">
        <v>26.67</v>
      </c>
      <c r="K26" s="606">
        <v>0</v>
      </c>
      <c r="L26" s="605"/>
      <c r="M26" s="606"/>
      <c r="N26" s="271" t="str">
        <f t="shared" ref="N26:N31" si="2">IF(ISBLANK(J26),"",IF(J26&lt;=22.1,"KSM",IF(J26&lt;=23.1,"I A",IF(J26&lt;=24.7,"II A",IF(J26&lt;=27,"III A",IF(J26&lt;=29.5,"I JA",IF(J26&lt;=31.5,"II JA",IF(J26&lt;=33,"III JA"))))))))</f>
        <v>III A</v>
      </c>
      <c r="O26" s="354" t="s">
        <v>20</v>
      </c>
      <c r="P26" s="637" t="s">
        <v>1595</v>
      </c>
      <c r="Q26" s="638" t="s">
        <v>1596</v>
      </c>
      <c r="R26" s="638" t="s">
        <v>107</v>
      </c>
      <c r="S26" s="638">
        <v>1</v>
      </c>
      <c r="T26" s="638">
        <v>3</v>
      </c>
    </row>
    <row r="27" spans="1:20" ht="15.75" customHeight="1" x14ac:dyDescent="0.25">
      <c r="A27" s="293">
        <v>2</v>
      </c>
      <c r="B27" s="351"/>
      <c r="C27" s="304" t="s">
        <v>585</v>
      </c>
      <c r="D27" s="305" t="s">
        <v>1096</v>
      </c>
      <c r="E27" s="352" t="s">
        <v>250</v>
      </c>
      <c r="F27" s="353" t="s">
        <v>264</v>
      </c>
      <c r="G27" s="353" t="s">
        <v>265</v>
      </c>
      <c r="H27" s="354"/>
      <c r="I27" s="604"/>
      <c r="J27" s="605">
        <v>24.81</v>
      </c>
      <c r="K27" s="606">
        <v>0</v>
      </c>
      <c r="L27" s="605"/>
      <c r="M27" s="606"/>
      <c r="N27" s="271" t="str">
        <f t="shared" si="2"/>
        <v>III A</v>
      </c>
      <c r="O27" s="354" t="s">
        <v>490</v>
      </c>
      <c r="P27" s="637" t="s">
        <v>1597</v>
      </c>
      <c r="Q27" s="638" t="s">
        <v>107</v>
      </c>
      <c r="R27" s="638" t="s">
        <v>107</v>
      </c>
      <c r="S27" s="638">
        <v>2</v>
      </c>
      <c r="T27" s="638">
        <v>3</v>
      </c>
    </row>
    <row r="28" spans="1:20" ht="15.75" customHeight="1" x14ac:dyDescent="0.25">
      <c r="A28" s="293">
        <v>3</v>
      </c>
      <c r="B28" s="351"/>
      <c r="C28" s="304" t="s">
        <v>651</v>
      </c>
      <c r="D28" s="305" t="s">
        <v>685</v>
      </c>
      <c r="E28" s="352" t="s">
        <v>236</v>
      </c>
      <c r="F28" s="353" t="s">
        <v>606</v>
      </c>
      <c r="G28" s="353" t="s">
        <v>607</v>
      </c>
      <c r="H28" s="354"/>
      <c r="I28" s="604"/>
      <c r="J28" s="605">
        <v>24.71</v>
      </c>
      <c r="K28" s="606">
        <v>0</v>
      </c>
      <c r="L28" s="605"/>
      <c r="M28" s="606"/>
      <c r="N28" s="271" t="str">
        <f t="shared" si="2"/>
        <v>III A</v>
      </c>
      <c r="O28" s="354" t="s">
        <v>686</v>
      </c>
      <c r="P28" s="637" t="s">
        <v>107</v>
      </c>
      <c r="Q28" s="638" t="s">
        <v>1598</v>
      </c>
      <c r="R28" s="638" t="s">
        <v>107</v>
      </c>
      <c r="S28" s="638">
        <v>3</v>
      </c>
      <c r="T28" s="638">
        <v>3</v>
      </c>
    </row>
    <row r="29" spans="1:20" ht="15.75" customHeight="1" x14ac:dyDescent="0.25">
      <c r="A29" s="293">
        <v>4</v>
      </c>
      <c r="B29" s="351"/>
      <c r="C29" s="304" t="s">
        <v>925</v>
      </c>
      <c r="D29" s="305" t="s">
        <v>926</v>
      </c>
      <c r="E29" s="352" t="s">
        <v>927</v>
      </c>
      <c r="F29" s="353" t="s">
        <v>283</v>
      </c>
      <c r="G29" s="353" t="s">
        <v>265</v>
      </c>
      <c r="H29" s="354"/>
      <c r="I29" s="604"/>
      <c r="J29" s="605">
        <v>23.7</v>
      </c>
      <c r="K29" s="606">
        <v>0</v>
      </c>
      <c r="L29" s="605"/>
      <c r="M29" s="606"/>
      <c r="N29" s="271" t="str">
        <f t="shared" si="2"/>
        <v>II A</v>
      </c>
      <c r="O29" s="354" t="s">
        <v>677</v>
      </c>
      <c r="P29" s="637" t="s">
        <v>1599</v>
      </c>
      <c r="Q29" s="638" t="s">
        <v>1600</v>
      </c>
      <c r="R29" s="638" t="s">
        <v>929</v>
      </c>
      <c r="S29" s="638">
        <v>4</v>
      </c>
      <c r="T29" s="638">
        <v>5</v>
      </c>
    </row>
    <row r="30" spans="1:20" ht="15.75" customHeight="1" x14ac:dyDescent="0.25">
      <c r="A30" s="293">
        <v>5</v>
      </c>
      <c r="B30" s="351"/>
      <c r="C30" s="304" t="s">
        <v>561</v>
      </c>
      <c r="D30" s="305" t="s">
        <v>562</v>
      </c>
      <c r="E30" s="352" t="s">
        <v>563</v>
      </c>
      <c r="F30" s="353" t="s">
        <v>148</v>
      </c>
      <c r="G30" s="353" t="s">
        <v>149</v>
      </c>
      <c r="H30" s="354" t="s">
        <v>564</v>
      </c>
      <c r="I30" s="604"/>
      <c r="J30" s="605">
        <v>25.97</v>
      </c>
      <c r="K30" s="606">
        <v>0</v>
      </c>
      <c r="L30" s="605"/>
      <c r="M30" s="606"/>
      <c r="N30" s="271" t="str">
        <f t="shared" si="2"/>
        <v>III A</v>
      </c>
      <c r="O30" s="354" t="s">
        <v>565</v>
      </c>
      <c r="P30" s="637" t="s">
        <v>1601</v>
      </c>
      <c r="Q30" s="638" t="s">
        <v>1602</v>
      </c>
      <c r="R30" s="638" t="s">
        <v>1603</v>
      </c>
      <c r="S30" s="638">
        <v>5</v>
      </c>
      <c r="T30" s="638">
        <v>3</v>
      </c>
    </row>
    <row r="31" spans="1:20" ht="15.75" customHeight="1" x14ac:dyDescent="0.25">
      <c r="A31" s="293">
        <v>6</v>
      </c>
      <c r="B31" s="351"/>
      <c r="C31" s="304" t="s">
        <v>629</v>
      </c>
      <c r="D31" s="305" t="s">
        <v>561</v>
      </c>
      <c r="E31" s="352" t="s">
        <v>427</v>
      </c>
      <c r="F31" s="353" t="s">
        <v>166</v>
      </c>
      <c r="G31" s="353" t="s">
        <v>167</v>
      </c>
      <c r="H31" s="354"/>
      <c r="I31" s="604"/>
      <c r="J31" s="605">
        <v>24.12</v>
      </c>
      <c r="K31" s="606">
        <v>0</v>
      </c>
      <c r="L31" s="605"/>
      <c r="M31" s="606"/>
      <c r="N31" s="271" t="str">
        <f t="shared" si="2"/>
        <v>II A</v>
      </c>
      <c r="O31" s="354" t="s">
        <v>630</v>
      </c>
      <c r="P31" s="637" t="s">
        <v>107</v>
      </c>
      <c r="Q31" s="638" t="s">
        <v>107</v>
      </c>
      <c r="R31" s="638" t="s">
        <v>107</v>
      </c>
      <c r="S31" s="638">
        <v>6</v>
      </c>
      <c r="T31" s="638">
        <v>3</v>
      </c>
    </row>
    <row r="32" spans="1:20" ht="3.75" customHeight="1" x14ac:dyDescent="0.25">
      <c r="A32" s="639"/>
      <c r="B32" s="639"/>
      <c r="C32" s="609"/>
      <c r="D32" s="601"/>
      <c r="E32" s="610"/>
      <c r="F32" s="611"/>
      <c r="G32" s="611"/>
      <c r="H32" s="607"/>
      <c r="I32" s="612"/>
      <c r="J32" s="613"/>
      <c r="K32" s="614"/>
      <c r="L32" s="613"/>
      <c r="M32" s="614"/>
      <c r="N32" s="281"/>
      <c r="O32" s="607"/>
      <c r="P32" s="637"/>
    </row>
    <row r="33" spans="1:20" s="635" customFormat="1" ht="16.2" thickBot="1" x14ac:dyDescent="0.3">
      <c r="A33" s="330"/>
      <c r="B33" s="330"/>
      <c r="C33" s="335">
        <v>4</v>
      </c>
      <c r="D33" s="335" t="s">
        <v>238</v>
      </c>
      <c r="E33" s="336"/>
      <c r="F33" s="334"/>
      <c r="G33" s="334"/>
      <c r="H33" s="328"/>
      <c r="I33" s="337"/>
      <c r="J33" s="338"/>
      <c r="K33" s="338"/>
      <c r="L33" s="338"/>
      <c r="M33" s="338"/>
      <c r="N33" s="300"/>
      <c r="O33" s="330"/>
      <c r="P33" s="634"/>
    </row>
    <row r="34" spans="1:20" s="636" customFormat="1" ht="12.75" customHeight="1" thickBot="1" x14ac:dyDescent="0.3">
      <c r="A34" s="118" t="s">
        <v>141</v>
      </c>
      <c r="B34" s="340" t="s">
        <v>3</v>
      </c>
      <c r="C34" s="341" t="s">
        <v>4</v>
      </c>
      <c r="D34" s="342" t="s">
        <v>5</v>
      </c>
      <c r="E34" s="343" t="s">
        <v>6</v>
      </c>
      <c r="F34" s="344" t="s">
        <v>7</v>
      </c>
      <c r="G34" s="345" t="s">
        <v>8</v>
      </c>
      <c r="H34" s="346" t="s">
        <v>9</v>
      </c>
      <c r="I34" s="347" t="s">
        <v>10</v>
      </c>
      <c r="J34" s="348" t="s">
        <v>142</v>
      </c>
      <c r="K34" s="348" t="s">
        <v>143</v>
      </c>
      <c r="L34" s="348" t="s">
        <v>144</v>
      </c>
      <c r="M34" s="348" t="s">
        <v>143</v>
      </c>
      <c r="N34" s="302" t="s">
        <v>12</v>
      </c>
      <c r="O34" s="349" t="s">
        <v>13</v>
      </c>
      <c r="P34" s="634"/>
    </row>
    <row r="35" spans="1:20" ht="15.75" customHeight="1" x14ac:dyDescent="0.25">
      <c r="A35" s="293">
        <v>1</v>
      </c>
      <c r="B35" s="351"/>
      <c r="C35" s="304" t="s">
        <v>812</v>
      </c>
      <c r="D35" s="305" t="s">
        <v>1604</v>
      </c>
      <c r="E35" s="352" t="s">
        <v>1605</v>
      </c>
      <c r="F35" s="353" t="s">
        <v>1606</v>
      </c>
      <c r="G35" s="353" t="s">
        <v>82</v>
      </c>
      <c r="H35" s="354"/>
      <c r="I35" s="604" t="s">
        <v>19</v>
      </c>
      <c r="J35" s="605">
        <v>26.57</v>
      </c>
      <c r="K35" s="606">
        <v>0.3</v>
      </c>
      <c r="L35" s="605"/>
      <c r="M35" s="606"/>
      <c r="N35" s="271" t="str">
        <f t="shared" ref="N35:N40" si="3">IF(ISBLANK(J35),"",IF(J35&lt;=22.1,"KSM",IF(J35&lt;=23.1,"I A",IF(J35&lt;=24.7,"II A",IF(J35&lt;=27,"III A",IF(J35&lt;=29.5,"I JA",IF(J35&lt;=31.5,"II JA",IF(J35&lt;=33,"III JA"))))))))</f>
        <v>III A</v>
      </c>
      <c r="O35" s="354" t="s">
        <v>84</v>
      </c>
      <c r="P35" s="637" t="s">
        <v>1607</v>
      </c>
      <c r="Q35" s="638" t="s">
        <v>1608</v>
      </c>
      <c r="R35" s="638" t="s">
        <v>1609</v>
      </c>
      <c r="S35" s="638">
        <v>1</v>
      </c>
      <c r="T35" s="638">
        <v>4</v>
      </c>
    </row>
    <row r="36" spans="1:20" ht="15.75" customHeight="1" x14ac:dyDescent="0.25">
      <c r="A36" s="293">
        <v>2</v>
      </c>
      <c r="B36" s="351"/>
      <c r="C36" s="304"/>
      <c r="D36" s="305"/>
      <c r="E36" s="352"/>
      <c r="F36" s="353"/>
      <c r="G36" s="353"/>
      <c r="H36" s="354"/>
      <c r="I36" s="604"/>
      <c r="J36" s="605"/>
      <c r="K36" s="606"/>
      <c r="L36" s="605"/>
      <c r="M36" s="606"/>
      <c r="N36" s="271"/>
      <c r="O36" s="354"/>
      <c r="P36" s="637"/>
      <c r="Q36" s="638" t="s">
        <v>107</v>
      </c>
      <c r="R36" s="638" t="s">
        <v>867</v>
      </c>
      <c r="S36" s="638">
        <v>2</v>
      </c>
      <c r="T36" s="638">
        <v>4</v>
      </c>
    </row>
    <row r="37" spans="1:20" ht="15.75" customHeight="1" x14ac:dyDescent="0.25">
      <c r="A37" s="293">
        <v>3</v>
      </c>
      <c r="B37" s="351"/>
      <c r="C37" s="304" t="s">
        <v>549</v>
      </c>
      <c r="D37" s="305" t="s">
        <v>550</v>
      </c>
      <c r="E37" s="352" t="s">
        <v>484</v>
      </c>
      <c r="F37" s="353" t="s">
        <v>379</v>
      </c>
      <c r="G37" s="353" t="s">
        <v>380</v>
      </c>
      <c r="H37" s="354" t="s">
        <v>415</v>
      </c>
      <c r="I37" s="604"/>
      <c r="J37" s="605">
        <v>23.28</v>
      </c>
      <c r="K37" s="606">
        <v>0.3</v>
      </c>
      <c r="L37" s="605"/>
      <c r="M37" s="606"/>
      <c r="N37" s="271" t="str">
        <f t="shared" si="3"/>
        <v>II A</v>
      </c>
      <c r="O37" s="354" t="s">
        <v>416</v>
      </c>
      <c r="P37" s="637" t="s">
        <v>1610</v>
      </c>
      <c r="Q37" s="638" t="s">
        <v>1611</v>
      </c>
      <c r="R37" s="638" t="s">
        <v>1612</v>
      </c>
      <c r="S37" s="638">
        <v>3</v>
      </c>
      <c r="T37" s="638">
        <v>4</v>
      </c>
    </row>
    <row r="38" spans="1:20" ht="15.75" customHeight="1" x14ac:dyDescent="0.25">
      <c r="A38" s="293">
        <v>4</v>
      </c>
      <c r="B38" s="351"/>
      <c r="C38" s="304" t="s">
        <v>163</v>
      </c>
      <c r="D38" s="305" t="s">
        <v>589</v>
      </c>
      <c r="E38" s="352" t="s">
        <v>590</v>
      </c>
      <c r="F38" s="353" t="s">
        <v>289</v>
      </c>
      <c r="G38" s="353" t="s">
        <v>112</v>
      </c>
      <c r="H38" s="354"/>
      <c r="I38" s="604"/>
      <c r="J38" s="605">
        <v>24.17</v>
      </c>
      <c r="K38" s="606">
        <v>0.3</v>
      </c>
      <c r="L38" s="605"/>
      <c r="M38" s="606"/>
      <c r="N38" s="271" t="str">
        <f t="shared" si="3"/>
        <v>II A</v>
      </c>
      <c r="O38" s="354" t="s">
        <v>559</v>
      </c>
      <c r="P38" s="637" t="s">
        <v>1613</v>
      </c>
      <c r="Q38" s="638" t="s">
        <v>107</v>
      </c>
      <c r="R38" s="638" t="s">
        <v>1614</v>
      </c>
      <c r="S38" s="638">
        <v>4</v>
      </c>
      <c r="T38" s="638">
        <v>4</v>
      </c>
    </row>
    <row r="39" spans="1:20" ht="15.75" customHeight="1" x14ac:dyDescent="0.25">
      <c r="A39" s="293">
        <v>5</v>
      </c>
      <c r="B39" s="351"/>
      <c r="C39" s="304" t="s">
        <v>881</v>
      </c>
      <c r="D39" s="305" t="s">
        <v>882</v>
      </c>
      <c r="E39" s="352" t="s">
        <v>883</v>
      </c>
      <c r="F39" s="353" t="s">
        <v>264</v>
      </c>
      <c r="G39" s="353" t="s">
        <v>265</v>
      </c>
      <c r="H39" s="354"/>
      <c r="I39" s="604"/>
      <c r="J39" s="605">
        <v>26.28</v>
      </c>
      <c r="K39" s="606">
        <v>0.3</v>
      </c>
      <c r="L39" s="605"/>
      <c r="M39" s="606"/>
      <c r="N39" s="271" t="str">
        <f t="shared" si="3"/>
        <v>III A</v>
      </c>
      <c r="O39" s="354" t="s">
        <v>1809</v>
      </c>
      <c r="P39" s="637" t="s">
        <v>1615</v>
      </c>
      <c r="Q39" s="638" t="s">
        <v>107</v>
      </c>
      <c r="R39" s="638" t="s">
        <v>885</v>
      </c>
      <c r="S39" s="638">
        <v>5</v>
      </c>
      <c r="T39" s="638">
        <v>1</v>
      </c>
    </row>
    <row r="40" spans="1:20" ht="15.75" customHeight="1" x14ac:dyDescent="0.25">
      <c r="A40" s="293">
        <v>6</v>
      </c>
      <c r="B40" s="351"/>
      <c r="C40" s="304" t="s">
        <v>637</v>
      </c>
      <c r="D40" s="305" t="s">
        <v>638</v>
      </c>
      <c r="E40" s="352" t="s">
        <v>639</v>
      </c>
      <c r="F40" s="353" t="s">
        <v>640</v>
      </c>
      <c r="G40" s="353" t="s">
        <v>468</v>
      </c>
      <c r="H40" s="354"/>
      <c r="I40" s="604"/>
      <c r="J40" s="605">
        <v>26.2</v>
      </c>
      <c r="K40" s="606">
        <v>0.3</v>
      </c>
      <c r="L40" s="605"/>
      <c r="M40" s="606"/>
      <c r="N40" s="271" t="str">
        <f t="shared" si="3"/>
        <v>III A</v>
      </c>
      <c r="O40" s="354" t="s">
        <v>469</v>
      </c>
      <c r="P40" s="637" t="s">
        <v>107</v>
      </c>
      <c r="Q40" s="638" t="s">
        <v>107</v>
      </c>
      <c r="R40" s="638" t="s">
        <v>107</v>
      </c>
      <c r="S40" s="638">
        <v>6</v>
      </c>
      <c r="T40" s="638">
        <v>4</v>
      </c>
    </row>
    <row r="41" spans="1:20" ht="8.25" customHeight="1" x14ac:dyDescent="0.25">
      <c r="A41" s="639"/>
      <c r="B41" s="639"/>
      <c r="C41" s="609"/>
      <c r="D41" s="601"/>
      <c r="E41" s="610"/>
      <c r="F41" s="611"/>
      <c r="G41" s="611"/>
      <c r="H41" s="607"/>
      <c r="I41" s="612"/>
      <c r="J41" s="613"/>
      <c r="K41" s="614"/>
      <c r="L41" s="613"/>
      <c r="M41" s="614"/>
      <c r="N41" s="281"/>
      <c r="O41" s="607"/>
      <c r="P41" s="637"/>
    </row>
    <row r="42" spans="1:20" ht="8.25" customHeight="1" x14ac:dyDescent="0.25">
      <c r="A42" s="639"/>
      <c r="B42" s="639"/>
      <c r="C42" s="609"/>
      <c r="D42" s="601"/>
      <c r="E42" s="610"/>
      <c r="F42" s="611"/>
      <c r="G42" s="611"/>
      <c r="H42" s="607"/>
      <c r="I42" s="612"/>
      <c r="J42" s="613"/>
      <c r="K42" s="614"/>
      <c r="L42" s="613"/>
      <c r="M42" s="614"/>
      <c r="N42" s="281"/>
      <c r="O42" s="607"/>
      <c r="P42" s="637"/>
    </row>
    <row r="43" spans="1:20" s="330" customFormat="1" ht="15.6" x14ac:dyDescent="0.25">
      <c r="C43" s="331" t="s">
        <v>1565</v>
      </c>
      <c r="D43" s="331"/>
      <c r="E43" s="332"/>
      <c r="F43" s="333"/>
      <c r="G43" s="334"/>
      <c r="H43" s="328"/>
      <c r="I43" s="300"/>
      <c r="J43" s="329"/>
      <c r="K43" s="329"/>
      <c r="L43" s="329"/>
      <c r="M43" s="329"/>
      <c r="N43" s="300"/>
      <c r="P43" s="633"/>
    </row>
    <row r="44" spans="1:20" s="330" customFormat="1" ht="10.5" customHeight="1" x14ac:dyDescent="0.25">
      <c r="C44" s="331"/>
      <c r="D44" s="331"/>
      <c r="E44" s="332"/>
      <c r="F44" s="333"/>
      <c r="G44" s="334"/>
      <c r="H44" s="328"/>
      <c r="I44" s="300"/>
      <c r="J44" s="329"/>
      <c r="K44" s="329"/>
      <c r="L44" s="329"/>
      <c r="M44" s="329"/>
      <c r="N44" s="300"/>
      <c r="P44" s="633"/>
    </row>
    <row r="45" spans="1:20" s="635" customFormat="1" ht="16.2" thickBot="1" x14ac:dyDescent="0.3">
      <c r="A45" s="330"/>
      <c r="B45" s="330"/>
      <c r="C45" s="335">
        <v>5</v>
      </c>
      <c r="D45" s="335" t="s">
        <v>238</v>
      </c>
      <c r="E45" s="336"/>
      <c r="F45" s="334"/>
      <c r="G45" s="334"/>
      <c r="H45" s="328"/>
      <c r="I45" s="337"/>
      <c r="J45" s="338"/>
      <c r="K45" s="338"/>
      <c r="L45" s="338"/>
      <c r="M45" s="338"/>
      <c r="N45" s="300"/>
      <c r="O45" s="330"/>
      <c r="P45" s="634"/>
    </row>
    <row r="46" spans="1:20" s="636" customFormat="1" ht="12.75" customHeight="1" thickBot="1" x14ac:dyDescent="0.3">
      <c r="A46" s="118" t="s">
        <v>141</v>
      </c>
      <c r="B46" s="340" t="s">
        <v>3</v>
      </c>
      <c r="C46" s="341" t="s">
        <v>4</v>
      </c>
      <c r="D46" s="342" t="s">
        <v>5</v>
      </c>
      <c r="E46" s="343" t="s">
        <v>6</v>
      </c>
      <c r="F46" s="344" t="s">
        <v>7</v>
      </c>
      <c r="G46" s="345" t="s">
        <v>8</v>
      </c>
      <c r="H46" s="346" t="s">
        <v>9</v>
      </c>
      <c r="I46" s="347" t="s">
        <v>10</v>
      </c>
      <c r="J46" s="348" t="s">
        <v>142</v>
      </c>
      <c r="K46" s="348" t="s">
        <v>143</v>
      </c>
      <c r="L46" s="348" t="s">
        <v>144</v>
      </c>
      <c r="M46" s="348" t="s">
        <v>143</v>
      </c>
      <c r="N46" s="302" t="s">
        <v>12</v>
      </c>
      <c r="O46" s="349" t="s">
        <v>13</v>
      </c>
      <c r="P46" s="634"/>
    </row>
    <row r="47" spans="1:20" ht="15.75" customHeight="1" x14ac:dyDescent="0.25">
      <c r="A47" s="293">
        <v>1</v>
      </c>
      <c r="B47" s="351"/>
      <c r="C47" s="304" t="s">
        <v>59</v>
      </c>
      <c r="D47" s="305" t="s">
        <v>633</v>
      </c>
      <c r="E47" s="352" t="s">
        <v>634</v>
      </c>
      <c r="F47" s="353" t="s">
        <v>45</v>
      </c>
      <c r="G47" s="353" t="s">
        <v>46</v>
      </c>
      <c r="H47" s="354"/>
      <c r="I47" s="604"/>
      <c r="J47" s="605">
        <v>25.16</v>
      </c>
      <c r="K47" s="606">
        <v>0.9</v>
      </c>
      <c r="L47" s="605"/>
      <c r="M47" s="606"/>
      <c r="N47" s="271" t="str">
        <f>IF(ISBLANK(J47),"",IF(J47&lt;=22.1,"KSM",IF(J47&lt;=23.1,"I A",IF(J47&lt;=24.7,"II A",IF(J47&lt;=27,"III A",IF(J47&lt;=29.5,"I JA",IF(J47&lt;=31.5,"II JA",IF(J47&lt;=33,"III JA"))))))))</f>
        <v>III A</v>
      </c>
      <c r="O47" s="354" t="s">
        <v>303</v>
      </c>
      <c r="P47" s="637" t="s">
        <v>107</v>
      </c>
      <c r="Q47" s="638" t="s">
        <v>1616</v>
      </c>
      <c r="R47" s="638" t="s">
        <v>1617</v>
      </c>
      <c r="S47" s="638">
        <v>1</v>
      </c>
      <c r="T47" s="638">
        <v>5</v>
      </c>
    </row>
    <row r="48" spans="1:20" ht="15.75" customHeight="1" x14ac:dyDescent="0.25">
      <c r="A48" s="293">
        <v>2</v>
      </c>
      <c r="B48" s="351"/>
      <c r="C48" s="304" t="s">
        <v>598</v>
      </c>
      <c r="D48" s="305" t="s">
        <v>646</v>
      </c>
      <c r="E48" s="352" t="s">
        <v>647</v>
      </c>
      <c r="F48" s="353" t="s">
        <v>648</v>
      </c>
      <c r="G48" s="353" t="s">
        <v>649</v>
      </c>
      <c r="H48" s="354"/>
      <c r="I48" s="604"/>
      <c r="J48" s="605">
        <v>25.09</v>
      </c>
      <c r="K48" s="606">
        <v>0.9</v>
      </c>
      <c r="L48" s="605"/>
      <c r="M48" s="606"/>
      <c r="N48" s="271" t="str">
        <f>IF(ISBLANK(J48),"",IF(J48&lt;=22.1,"KSM",IF(J48&lt;=23.1,"I A",IF(J48&lt;=24.7,"II A",IF(J48&lt;=27,"III A",IF(J48&lt;=29.5,"I JA",IF(J48&lt;=31.5,"II JA",IF(J48&lt;=33,"III JA"))))))))</f>
        <v>III A</v>
      </c>
      <c r="O48" s="354" t="s">
        <v>495</v>
      </c>
      <c r="P48" s="637" t="s">
        <v>107</v>
      </c>
      <c r="Q48" s="638" t="s">
        <v>1618</v>
      </c>
      <c r="R48" s="638" t="s">
        <v>107</v>
      </c>
      <c r="S48" s="638">
        <v>2</v>
      </c>
      <c r="T48" s="638">
        <v>5</v>
      </c>
    </row>
    <row r="49" spans="1:20" ht="15.75" customHeight="1" x14ac:dyDescent="0.25">
      <c r="A49" s="293">
        <v>3</v>
      </c>
      <c r="B49" s="351"/>
      <c r="C49" s="304"/>
      <c r="D49" s="305"/>
      <c r="E49" s="352"/>
      <c r="F49" s="353"/>
      <c r="G49" s="353"/>
      <c r="H49" s="354"/>
      <c r="I49" s="604"/>
      <c r="J49" s="605"/>
      <c r="K49" s="606"/>
      <c r="L49" s="605"/>
      <c r="M49" s="606"/>
      <c r="N49" s="271"/>
      <c r="O49" s="354"/>
      <c r="P49" s="637"/>
      <c r="Q49" s="638" t="s">
        <v>1619</v>
      </c>
      <c r="R49" s="638" t="s">
        <v>1620</v>
      </c>
      <c r="S49" s="638">
        <v>3</v>
      </c>
      <c r="T49" s="638">
        <v>5</v>
      </c>
    </row>
    <row r="50" spans="1:20" ht="15.75" customHeight="1" x14ac:dyDescent="0.25">
      <c r="A50" s="293">
        <v>4</v>
      </c>
      <c r="B50" s="351"/>
      <c r="C50" s="304" t="s">
        <v>14</v>
      </c>
      <c r="D50" s="305" t="s">
        <v>1177</v>
      </c>
      <c r="E50" s="352" t="s">
        <v>1178</v>
      </c>
      <c r="F50" s="353" t="s">
        <v>38</v>
      </c>
      <c r="G50" s="353" t="s">
        <v>39</v>
      </c>
      <c r="H50" s="354" t="s">
        <v>40</v>
      </c>
      <c r="I50" s="604"/>
      <c r="J50" s="605">
        <v>23.63</v>
      </c>
      <c r="K50" s="606">
        <v>0.9</v>
      </c>
      <c r="L50" s="605"/>
      <c r="M50" s="606"/>
      <c r="N50" s="271" t="str">
        <f>IF(ISBLANK(J50),"",IF(J50&lt;=22.1,"KSM",IF(J50&lt;=23.1,"I A",IF(J50&lt;=24.7,"II A",IF(J50&lt;=27,"III A",IF(J50&lt;=29.5,"I JA",IF(J50&lt;=31.5,"II JA",IF(J50&lt;=33,"III JA"))))))))</f>
        <v>II A</v>
      </c>
      <c r="O50" s="354" t="s">
        <v>41</v>
      </c>
      <c r="P50" s="637" t="s">
        <v>1621</v>
      </c>
      <c r="Q50" s="638" t="s">
        <v>107</v>
      </c>
      <c r="R50" s="638" t="s">
        <v>107</v>
      </c>
      <c r="S50" s="638">
        <v>4</v>
      </c>
      <c r="T50" s="638">
        <v>3</v>
      </c>
    </row>
    <row r="51" spans="1:20" ht="15.75" customHeight="1" x14ac:dyDescent="0.25">
      <c r="A51" s="293">
        <v>5</v>
      </c>
      <c r="B51" s="351"/>
      <c r="C51" s="304" t="s">
        <v>868</v>
      </c>
      <c r="D51" s="305" t="s">
        <v>869</v>
      </c>
      <c r="E51" s="352" t="s">
        <v>185</v>
      </c>
      <c r="F51" s="353" t="s">
        <v>130</v>
      </c>
      <c r="G51" s="353" t="s">
        <v>131</v>
      </c>
      <c r="H51" s="354" t="s">
        <v>132</v>
      </c>
      <c r="I51" s="604"/>
      <c r="J51" s="605">
        <v>24.72</v>
      </c>
      <c r="K51" s="606">
        <v>0.9</v>
      </c>
      <c r="L51" s="605"/>
      <c r="M51" s="606"/>
      <c r="N51" s="271" t="str">
        <f>IF(ISBLANK(J51),"",IF(J51&lt;=22.1,"KSM",IF(J51&lt;=23.1,"I A",IF(J51&lt;=24.7,"II A",IF(J51&lt;=27,"III A",IF(J51&lt;=29.5,"I JA",IF(J51&lt;=31.5,"II JA",IF(J51&lt;=33,"III JA"))))))))</f>
        <v>III A</v>
      </c>
      <c r="O51" s="354" t="s">
        <v>858</v>
      </c>
      <c r="P51" s="637" t="s">
        <v>1622</v>
      </c>
      <c r="Q51" s="638" t="s">
        <v>1623</v>
      </c>
      <c r="R51" s="638" t="s">
        <v>871</v>
      </c>
      <c r="S51" s="638">
        <v>5</v>
      </c>
      <c r="T51" s="638">
        <v>5</v>
      </c>
    </row>
    <row r="52" spans="1:20" ht="15.75" customHeight="1" x14ac:dyDescent="0.25">
      <c r="A52" s="293">
        <v>6</v>
      </c>
      <c r="B52" s="351"/>
      <c r="C52" s="304" t="s">
        <v>1070</v>
      </c>
      <c r="D52" s="305" t="s">
        <v>1071</v>
      </c>
      <c r="E52" s="352" t="s">
        <v>1072</v>
      </c>
      <c r="F52" s="353" t="s">
        <v>289</v>
      </c>
      <c r="G52" s="353" t="s">
        <v>112</v>
      </c>
      <c r="H52" s="354"/>
      <c r="I52" s="604"/>
      <c r="J52" s="605">
        <v>24.18</v>
      </c>
      <c r="K52" s="606">
        <v>0.9</v>
      </c>
      <c r="L52" s="605"/>
      <c r="M52" s="606"/>
      <c r="N52" s="271" t="str">
        <f>IF(ISBLANK(J52),"",IF(J52&lt;=22.1,"KSM",IF(J52&lt;=23.1,"I A",IF(J52&lt;=24.7,"II A",IF(J52&lt;=27,"III A",IF(J52&lt;=29.5,"I JA",IF(J52&lt;=31.5,"II JA",IF(J52&lt;=33,"III JA"))))))))</f>
        <v>II A</v>
      </c>
      <c r="O52" s="354" t="s">
        <v>559</v>
      </c>
      <c r="P52" s="637" t="s">
        <v>107</v>
      </c>
      <c r="Q52" s="638" t="s">
        <v>107</v>
      </c>
      <c r="R52" s="638" t="s">
        <v>107</v>
      </c>
      <c r="S52" s="638">
        <v>6</v>
      </c>
      <c r="T52" s="638">
        <v>5</v>
      </c>
    </row>
    <row r="53" spans="1:20" ht="8.25" customHeight="1" x14ac:dyDescent="0.25">
      <c r="A53" s="639"/>
      <c r="B53" s="639"/>
      <c r="C53" s="609"/>
      <c r="D53" s="601"/>
      <c r="E53" s="610"/>
      <c r="F53" s="611"/>
      <c r="G53" s="611"/>
      <c r="H53" s="607"/>
      <c r="I53" s="612"/>
      <c r="J53" s="613"/>
      <c r="K53" s="614"/>
      <c r="L53" s="613"/>
      <c r="M53" s="614"/>
      <c r="N53" s="281"/>
      <c r="O53" s="607"/>
      <c r="P53" s="637"/>
    </row>
    <row r="54" spans="1:20" s="635" customFormat="1" ht="16.2" thickBot="1" x14ac:dyDescent="0.3">
      <c r="A54" s="330"/>
      <c r="B54" s="330"/>
      <c r="C54" s="335">
        <v>6</v>
      </c>
      <c r="D54" s="335" t="s">
        <v>238</v>
      </c>
      <c r="E54" s="336"/>
      <c r="F54" s="334"/>
      <c r="G54" s="334"/>
      <c r="H54" s="328"/>
      <c r="I54" s="337"/>
      <c r="J54" s="338"/>
      <c r="K54" s="338"/>
      <c r="L54" s="338"/>
      <c r="M54" s="338"/>
      <c r="N54" s="300"/>
      <c r="O54" s="330"/>
      <c r="P54" s="634"/>
    </row>
    <row r="55" spans="1:20" s="636" customFormat="1" ht="12.75" customHeight="1" thickBot="1" x14ac:dyDescent="0.3">
      <c r="A55" s="118" t="s">
        <v>141</v>
      </c>
      <c r="B55" s="340" t="s">
        <v>3</v>
      </c>
      <c r="C55" s="341" t="s">
        <v>4</v>
      </c>
      <c r="D55" s="342" t="s">
        <v>5</v>
      </c>
      <c r="E55" s="343" t="s">
        <v>6</v>
      </c>
      <c r="F55" s="344" t="s">
        <v>7</v>
      </c>
      <c r="G55" s="345" t="s">
        <v>8</v>
      </c>
      <c r="H55" s="346" t="s">
        <v>9</v>
      </c>
      <c r="I55" s="347" t="s">
        <v>10</v>
      </c>
      <c r="J55" s="348" t="s">
        <v>142</v>
      </c>
      <c r="K55" s="348" t="s">
        <v>143</v>
      </c>
      <c r="L55" s="348" t="s">
        <v>144</v>
      </c>
      <c r="M55" s="348" t="s">
        <v>143</v>
      </c>
      <c r="N55" s="302" t="s">
        <v>12</v>
      </c>
      <c r="O55" s="349" t="s">
        <v>13</v>
      </c>
      <c r="P55" s="634"/>
    </row>
    <row r="56" spans="1:20" ht="15.75" customHeight="1" x14ac:dyDescent="0.25">
      <c r="A56" s="293">
        <v>1</v>
      </c>
      <c r="B56" s="351"/>
      <c r="C56" s="304" t="s">
        <v>585</v>
      </c>
      <c r="D56" s="305" t="s">
        <v>657</v>
      </c>
      <c r="E56" s="352" t="s">
        <v>658</v>
      </c>
      <c r="F56" s="353" t="s">
        <v>264</v>
      </c>
      <c r="G56" s="353" t="s">
        <v>265</v>
      </c>
      <c r="H56" s="354"/>
      <c r="I56" s="604"/>
      <c r="J56" s="605">
        <v>24.71</v>
      </c>
      <c r="K56" s="606">
        <v>1.5</v>
      </c>
      <c r="L56" s="605"/>
      <c r="M56" s="606"/>
      <c r="N56" s="271" t="str">
        <f t="shared" ref="N56:N61" si="4">IF(ISBLANK(J56),"",IF(J56&lt;=22.1,"KSM",IF(J56&lt;=23.1,"I A",IF(J56&lt;=24.7,"II A",IF(J56&lt;=27,"III A",IF(J56&lt;=29.5,"I JA",IF(J56&lt;=31.5,"II JA",IF(J56&lt;=33,"III JA"))))))))</f>
        <v>III A</v>
      </c>
      <c r="O56" s="354" t="s">
        <v>404</v>
      </c>
      <c r="P56" s="637" t="s">
        <v>1624</v>
      </c>
      <c r="Q56" s="638" t="s">
        <v>107</v>
      </c>
      <c r="R56" s="638" t="s">
        <v>107</v>
      </c>
      <c r="S56" s="638">
        <v>1</v>
      </c>
      <c r="T56" s="638">
        <v>6</v>
      </c>
    </row>
    <row r="57" spans="1:20" ht="15.75" customHeight="1" x14ac:dyDescent="0.25">
      <c r="A57" s="293">
        <v>2</v>
      </c>
      <c r="B57" s="351"/>
      <c r="C57" s="304" t="s">
        <v>618</v>
      </c>
      <c r="D57" s="305" t="s">
        <v>619</v>
      </c>
      <c r="E57" s="352" t="s">
        <v>620</v>
      </c>
      <c r="F57" s="353" t="s">
        <v>24</v>
      </c>
      <c r="G57" s="353" t="s">
        <v>25</v>
      </c>
      <c r="H57" s="354" t="s">
        <v>26</v>
      </c>
      <c r="I57" s="604"/>
      <c r="J57" s="605">
        <v>24.35</v>
      </c>
      <c r="K57" s="606">
        <v>1.5</v>
      </c>
      <c r="L57" s="605"/>
      <c r="M57" s="606"/>
      <c r="N57" s="271" t="str">
        <f t="shared" si="4"/>
        <v>II A</v>
      </c>
      <c r="O57" s="354" t="s">
        <v>272</v>
      </c>
      <c r="P57" s="637" t="s">
        <v>1625</v>
      </c>
      <c r="Q57" s="638" t="s">
        <v>1626</v>
      </c>
      <c r="R57" s="638" t="s">
        <v>107</v>
      </c>
      <c r="S57" s="638">
        <v>2</v>
      </c>
      <c r="T57" s="638">
        <v>6</v>
      </c>
    </row>
    <row r="58" spans="1:20" ht="15.75" customHeight="1" x14ac:dyDescent="0.25">
      <c r="A58" s="293">
        <v>3</v>
      </c>
      <c r="B58" s="351"/>
      <c r="C58" s="304" t="s">
        <v>910</v>
      </c>
      <c r="D58" s="305" t="s">
        <v>911</v>
      </c>
      <c r="E58" s="352" t="s">
        <v>373</v>
      </c>
      <c r="F58" s="353" t="s">
        <v>111</v>
      </c>
      <c r="G58" s="353" t="s">
        <v>112</v>
      </c>
      <c r="H58" s="354" t="s">
        <v>290</v>
      </c>
      <c r="I58" s="604"/>
      <c r="J58" s="605">
        <v>23.01</v>
      </c>
      <c r="K58" s="606">
        <v>1.5</v>
      </c>
      <c r="L58" s="605"/>
      <c r="M58" s="606"/>
      <c r="N58" s="271" t="str">
        <f t="shared" si="4"/>
        <v>I A</v>
      </c>
      <c r="O58" s="354" t="s">
        <v>291</v>
      </c>
      <c r="P58" s="637" t="s">
        <v>1627</v>
      </c>
      <c r="Q58" s="638" t="s">
        <v>1628</v>
      </c>
      <c r="R58" s="638" t="s">
        <v>913</v>
      </c>
      <c r="S58" s="638">
        <v>3</v>
      </c>
      <c r="T58" s="638">
        <v>6</v>
      </c>
    </row>
    <row r="59" spans="1:20" ht="15.75" customHeight="1" x14ac:dyDescent="0.25">
      <c r="A59" s="293">
        <v>4</v>
      </c>
      <c r="B59" s="351"/>
      <c r="C59" s="304" t="s">
        <v>152</v>
      </c>
      <c r="D59" s="305" t="s">
        <v>654</v>
      </c>
      <c r="E59" s="352" t="s">
        <v>655</v>
      </c>
      <c r="F59" s="353" t="s">
        <v>45</v>
      </c>
      <c r="G59" s="353" t="s">
        <v>46</v>
      </c>
      <c r="H59" s="354"/>
      <c r="I59" s="604"/>
      <c r="J59" s="605">
        <v>26.4</v>
      </c>
      <c r="K59" s="606">
        <v>1.5</v>
      </c>
      <c r="L59" s="605"/>
      <c r="M59" s="606"/>
      <c r="N59" s="271" t="str">
        <f t="shared" si="4"/>
        <v>III A</v>
      </c>
      <c r="O59" s="354" t="s">
        <v>303</v>
      </c>
      <c r="P59" s="637" t="s">
        <v>1629</v>
      </c>
      <c r="Q59" s="638" t="s">
        <v>1630</v>
      </c>
      <c r="R59" s="638" t="s">
        <v>1631</v>
      </c>
      <c r="S59" s="638">
        <v>4</v>
      </c>
      <c r="T59" s="638">
        <v>6</v>
      </c>
    </row>
    <row r="60" spans="1:20" ht="15.75" customHeight="1" x14ac:dyDescent="0.25">
      <c r="A60" s="293">
        <v>5</v>
      </c>
      <c r="B60" s="351"/>
      <c r="C60" s="304" t="s">
        <v>579</v>
      </c>
      <c r="D60" s="305" t="s">
        <v>580</v>
      </c>
      <c r="E60" s="352" t="s">
        <v>581</v>
      </c>
      <c r="F60" s="353" t="s">
        <v>289</v>
      </c>
      <c r="G60" s="353" t="s">
        <v>112</v>
      </c>
      <c r="H60" s="354"/>
      <c r="I60" s="604"/>
      <c r="J60" s="605">
        <v>24.58</v>
      </c>
      <c r="K60" s="606">
        <v>1.5</v>
      </c>
      <c r="L60" s="605"/>
      <c r="M60" s="606"/>
      <c r="N60" s="271" t="str">
        <f t="shared" si="4"/>
        <v>II A</v>
      </c>
      <c r="O60" s="354" t="s">
        <v>186</v>
      </c>
      <c r="P60" s="637" t="s">
        <v>1632</v>
      </c>
      <c r="Q60" s="638" t="s">
        <v>107</v>
      </c>
      <c r="R60" s="638" t="s">
        <v>107</v>
      </c>
      <c r="S60" s="638">
        <v>5</v>
      </c>
      <c r="T60" s="638">
        <v>6</v>
      </c>
    </row>
    <row r="61" spans="1:20" ht="15.75" customHeight="1" x14ac:dyDescent="0.25">
      <c r="A61" s="293">
        <v>6</v>
      </c>
      <c r="B61" s="351"/>
      <c r="C61" s="304" t="s">
        <v>614</v>
      </c>
      <c r="D61" s="305" t="s">
        <v>615</v>
      </c>
      <c r="E61" s="352" t="s">
        <v>616</v>
      </c>
      <c r="F61" s="353" t="s">
        <v>334</v>
      </c>
      <c r="G61" s="353" t="s">
        <v>67</v>
      </c>
      <c r="H61" s="354" t="s">
        <v>68</v>
      </c>
      <c r="I61" s="604"/>
      <c r="J61" s="605">
        <v>27.86</v>
      </c>
      <c r="K61" s="606">
        <v>1.5</v>
      </c>
      <c r="L61" s="605"/>
      <c r="M61" s="606"/>
      <c r="N61" s="271" t="str">
        <f t="shared" si="4"/>
        <v>I JA</v>
      </c>
      <c r="O61" s="354" t="s">
        <v>359</v>
      </c>
      <c r="P61" s="637" t="s">
        <v>107</v>
      </c>
      <c r="Q61" s="638" t="s">
        <v>107</v>
      </c>
      <c r="R61" s="638" t="s">
        <v>1633</v>
      </c>
      <c r="S61" s="638">
        <v>6</v>
      </c>
      <c r="T61" s="638">
        <v>6</v>
      </c>
    </row>
    <row r="62" spans="1:20" ht="8.25" customHeight="1" x14ac:dyDescent="0.25">
      <c r="A62" s="639"/>
      <c r="B62" s="639"/>
      <c r="C62" s="609"/>
      <c r="D62" s="601"/>
      <c r="E62" s="610"/>
      <c r="F62" s="611"/>
      <c r="G62" s="611"/>
      <c r="H62" s="607"/>
      <c r="I62" s="612"/>
      <c r="J62" s="613"/>
      <c r="K62" s="614"/>
      <c r="L62" s="613"/>
      <c r="M62" s="614"/>
      <c r="N62" s="281"/>
      <c r="O62" s="607"/>
      <c r="P62" s="637"/>
    </row>
    <row r="63" spans="1:20" s="635" customFormat="1" ht="16.2" thickBot="1" x14ac:dyDescent="0.3">
      <c r="A63" s="330"/>
      <c r="B63" s="330"/>
      <c r="C63" s="335">
        <v>7</v>
      </c>
      <c r="D63" s="335" t="s">
        <v>238</v>
      </c>
      <c r="E63" s="336"/>
      <c r="F63" s="334"/>
      <c r="G63" s="334"/>
      <c r="H63" s="328"/>
      <c r="I63" s="337"/>
      <c r="J63" s="338"/>
      <c r="K63" s="338"/>
      <c r="L63" s="338"/>
      <c r="M63" s="338"/>
      <c r="N63" s="300"/>
      <c r="O63" s="330"/>
      <c r="P63" s="634"/>
    </row>
    <row r="64" spans="1:20" s="636" customFormat="1" ht="12.75" customHeight="1" thickBot="1" x14ac:dyDescent="0.3">
      <c r="A64" s="118" t="s">
        <v>141</v>
      </c>
      <c r="B64" s="340" t="s">
        <v>3</v>
      </c>
      <c r="C64" s="341" t="s">
        <v>4</v>
      </c>
      <c r="D64" s="342" t="s">
        <v>5</v>
      </c>
      <c r="E64" s="343" t="s">
        <v>6</v>
      </c>
      <c r="F64" s="344" t="s">
        <v>7</v>
      </c>
      <c r="G64" s="345" t="s">
        <v>8</v>
      </c>
      <c r="H64" s="346" t="s">
        <v>9</v>
      </c>
      <c r="I64" s="347" t="s">
        <v>10</v>
      </c>
      <c r="J64" s="348" t="s">
        <v>142</v>
      </c>
      <c r="K64" s="348" t="s">
        <v>143</v>
      </c>
      <c r="L64" s="348" t="s">
        <v>144</v>
      </c>
      <c r="M64" s="348" t="s">
        <v>143</v>
      </c>
      <c r="N64" s="302" t="s">
        <v>12</v>
      </c>
      <c r="O64" s="349" t="s">
        <v>13</v>
      </c>
      <c r="P64" s="634"/>
    </row>
    <row r="65" spans="1:20" ht="15.75" customHeight="1" x14ac:dyDescent="0.25">
      <c r="A65" s="293">
        <v>1</v>
      </c>
      <c r="B65" s="351"/>
      <c r="C65" s="304" t="s">
        <v>618</v>
      </c>
      <c r="D65" s="305" t="s">
        <v>873</v>
      </c>
      <c r="E65" s="352" t="s">
        <v>874</v>
      </c>
      <c r="F65" s="353" t="s">
        <v>289</v>
      </c>
      <c r="G65" s="353" t="s">
        <v>112</v>
      </c>
      <c r="H65" s="354"/>
      <c r="I65" s="604"/>
      <c r="J65" s="605">
        <v>26.31</v>
      </c>
      <c r="K65" s="606">
        <v>0</v>
      </c>
      <c r="L65" s="605"/>
      <c r="M65" s="606"/>
      <c r="N65" s="271" t="str">
        <f t="shared" ref="N65:N70" si="5">IF(ISBLANK(J65),"",IF(J65&lt;=22.1,"KSM",IF(J65&lt;=23.1,"I A",IF(J65&lt;=24.7,"II A",IF(J65&lt;=27,"III A",IF(J65&lt;=29.5,"I JA",IF(J65&lt;=31.5,"II JA",IF(J65&lt;=33,"III JA"))))))))</f>
        <v>III A</v>
      </c>
      <c r="O65" s="354" t="s">
        <v>875</v>
      </c>
      <c r="P65" s="637" t="s">
        <v>1634</v>
      </c>
      <c r="Q65" s="638" t="s">
        <v>107</v>
      </c>
      <c r="R65" s="638" t="s">
        <v>877</v>
      </c>
      <c r="S65" s="638">
        <v>1</v>
      </c>
      <c r="T65" s="638">
        <v>7</v>
      </c>
    </row>
    <row r="66" spans="1:20" ht="15.75" customHeight="1" x14ac:dyDescent="0.25">
      <c r="A66" s="293">
        <v>2</v>
      </c>
      <c r="B66" s="351"/>
      <c r="C66" s="304" t="s">
        <v>553</v>
      </c>
      <c r="D66" s="305" t="s">
        <v>554</v>
      </c>
      <c r="E66" s="352" t="s">
        <v>180</v>
      </c>
      <c r="F66" s="353" t="s">
        <v>24</v>
      </c>
      <c r="G66" s="353" t="s">
        <v>25</v>
      </c>
      <c r="H66" s="354" t="s">
        <v>26</v>
      </c>
      <c r="I66" s="604"/>
      <c r="J66" s="605">
        <v>24.04</v>
      </c>
      <c r="K66" s="606">
        <v>0</v>
      </c>
      <c r="L66" s="605"/>
      <c r="M66" s="606"/>
      <c r="N66" s="271" t="str">
        <f t="shared" si="5"/>
        <v>II A</v>
      </c>
      <c r="O66" s="354" t="s">
        <v>313</v>
      </c>
      <c r="P66" s="637" t="s">
        <v>1635</v>
      </c>
      <c r="Q66" s="638" t="s">
        <v>1636</v>
      </c>
      <c r="R66" s="638" t="s">
        <v>1637</v>
      </c>
      <c r="S66" s="638">
        <v>2</v>
      </c>
      <c r="T66" s="638">
        <v>7</v>
      </c>
    </row>
    <row r="67" spans="1:20" ht="15.75" customHeight="1" x14ac:dyDescent="0.25">
      <c r="A67" s="293">
        <v>3</v>
      </c>
      <c r="B67" s="351"/>
      <c r="C67" s="304" t="s">
        <v>651</v>
      </c>
      <c r="D67" s="305" t="s">
        <v>604</v>
      </c>
      <c r="E67" s="352" t="s">
        <v>605</v>
      </c>
      <c r="F67" s="353" t="s">
        <v>606</v>
      </c>
      <c r="G67" s="353" t="s">
        <v>607</v>
      </c>
      <c r="H67" s="354"/>
      <c r="I67" s="604"/>
      <c r="J67" s="605">
        <v>24.13</v>
      </c>
      <c r="K67" s="606">
        <v>0</v>
      </c>
      <c r="L67" s="605"/>
      <c r="M67" s="606"/>
      <c r="N67" s="271" t="str">
        <f t="shared" si="5"/>
        <v>II A</v>
      </c>
      <c r="O67" s="354" t="s">
        <v>608</v>
      </c>
      <c r="P67" s="637" t="s">
        <v>1638</v>
      </c>
      <c r="Q67" s="638" t="s">
        <v>1639</v>
      </c>
      <c r="R67" s="638" t="s">
        <v>1640</v>
      </c>
      <c r="S67" s="638">
        <v>3</v>
      </c>
      <c r="T67" s="638">
        <v>7</v>
      </c>
    </row>
    <row r="68" spans="1:20" ht="15.75" customHeight="1" x14ac:dyDescent="0.25">
      <c r="A68" s="293">
        <v>4</v>
      </c>
      <c r="B68" s="351"/>
      <c r="C68" s="304" t="s">
        <v>178</v>
      </c>
      <c r="D68" s="305" t="s">
        <v>179</v>
      </c>
      <c r="E68" s="352" t="s">
        <v>180</v>
      </c>
      <c r="F68" s="353" t="s">
        <v>166</v>
      </c>
      <c r="G68" s="353" t="s">
        <v>167</v>
      </c>
      <c r="H68" s="354" t="s">
        <v>168</v>
      </c>
      <c r="I68" s="604"/>
      <c r="J68" s="605">
        <v>24.24</v>
      </c>
      <c r="K68" s="606">
        <v>0</v>
      </c>
      <c r="L68" s="605"/>
      <c r="M68" s="606"/>
      <c r="N68" s="271" t="str">
        <f t="shared" si="5"/>
        <v>II A</v>
      </c>
      <c r="O68" s="354" t="s">
        <v>170</v>
      </c>
      <c r="P68" s="637" t="s">
        <v>1641</v>
      </c>
      <c r="Q68" s="638" t="s">
        <v>1642</v>
      </c>
      <c r="R68" s="638" t="s">
        <v>107</v>
      </c>
      <c r="S68" s="638">
        <v>4</v>
      </c>
      <c r="T68" s="638">
        <v>7</v>
      </c>
    </row>
    <row r="69" spans="1:20" ht="15.75" customHeight="1" x14ac:dyDescent="0.25">
      <c r="A69" s="293">
        <v>5</v>
      </c>
      <c r="B69" s="351"/>
      <c r="C69" s="304" t="s">
        <v>703</v>
      </c>
      <c r="D69" s="305" t="s">
        <v>831</v>
      </c>
      <c r="E69" s="352" t="s">
        <v>832</v>
      </c>
      <c r="F69" s="353" t="s">
        <v>38</v>
      </c>
      <c r="G69" s="353" t="s">
        <v>39</v>
      </c>
      <c r="H69" s="354" t="s">
        <v>820</v>
      </c>
      <c r="I69" s="604"/>
      <c r="J69" s="605">
        <v>24.45</v>
      </c>
      <c r="K69" s="606">
        <v>0</v>
      </c>
      <c r="L69" s="605"/>
      <c r="M69" s="606"/>
      <c r="N69" s="271" t="str">
        <f t="shared" si="5"/>
        <v>II A</v>
      </c>
      <c r="O69" s="354" t="s">
        <v>833</v>
      </c>
      <c r="P69" s="637" t="s">
        <v>1643</v>
      </c>
      <c r="Q69" s="638" t="s">
        <v>107</v>
      </c>
      <c r="R69" s="638" t="s">
        <v>107</v>
      </c>
      <c r="S69" s="638">
        <v>5</v>
      </c>
      <c r="T69" s="638">
        <v>7</v>
      </c>
    </row>
    <row r="70" spans="1:20" ht="15.75" customHeight="1" x14ac:dyDescent="0.25">
      <c r="A70" s="293">
        <v>6</v>
      </c>
      <c r="B70" s="351"/>
      <c r="C70" s="304" t="s">
        <v>995</v>
      </c>
      <c r="D70" s="305" t="s">
        <v>1585</v>
      </c>
      <c r="E70" s="352" t="s">
        <v>1644</v>
      </c>
      <c r="F70" s="353" t="s">
        <v>137</v>
      </c>
      <c r="G70" s="353" t="s">
        <v>25</v>
      </c>
      <c r="H70" s="354" t="s">
        <v>26</v>
      </c>
      <c r="I70" s="604" t="s">
        <v>19</v>
      </c>
      <c r="J70" s="605">
        <v>28.38</v>
      </c>
      <c r="K70" s="606">
        <v>0</v>
      </c>
      <c r="L70" s="605"/>
      <c r="M70" s="606"/>
      <c r="N70" s="271" t="str">
        <f t="shared" si="5"/>
        <v>I JA</v>
      </c>
      <c r="O70" s="354" t="s">
        <v>313</v>
      </c>
      <c r="P70" s="637" t="s">
        <v>1645</v>
      </c>
      <c r="Q70" s="638" t="s">
        <v>1646</v>
      </c>
      <c r="R70" s="638" t="s">
        <v>1647</v>
      </c>
      <c r="S70" s="638">
        <v>6</v>
      </c>
      <c r="T70" s="638">
        <v>7</v>
      </c>
    </row>
  </sheetData>
  <printOptions horizontalCentered="1"/>
  <pageMargins left="0.74803149606299213" right="0.74803149606299213" top="0.39370078740157483" bottom="0.1968503937007874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topLeftCell="A4" workbookViewId="0">
      <selection activeCell="F56" sqref="F56"/>
    </sheetView>
  </sheetViews>
  <sheetFormatPr defaultColWidth="9.109375" defaultRowHeight="13.2" x14ac:dyDescent="0.25"/>
  <cols>
    <col min="1" max="1" width="5.6640625" style="324" customWidth="1"/>
    <col min="2" max="2" width="5.6640625" style="324" hidden="1" customWidth="1"/>
    <col min="3" max="3" width="11.109375" style="324" customWidth="1"/>
    <col min="4" max="4" width="15.44140625" style="324" bestFit="1" customWidth="1"/>
    <col min="5" max="5" width="8.88671875" style="326" customWidth="1"/>
    <col min="6" max="6" width="12.33203125" style="327" customWidth="1"/>
    <col min="7" max="7" width="14.44140625" style="327" customWidth="1"/>
    <col min="8" max="8" width="9.33203125" style="328" hidden="1" customWidth="1"/>
    <col min="9" max="9" width="5.88671875" style="300" customWidth="1"/>
    <col min="10" max="10" width="8.109375" style="329" customWidth="1"/>
    <col min="11" max="11" width="5" style="329" customWidth="1"/>
    <col min="12" max="12" width="8.109375" style="329" customWidth="1"/>
    <col min="13" max="13" width="4.33203125" style="329" customWidth="1"/>
    <col min="14" max="14" width="5.33203125" style="300" customWidth="1"/>
    <col min="15" max="15" width="23.88671875" style="640" customWidth="1"/>
    <col min="16" max="16" width="7.109375" style="641" hidden="1" customWidth="1"/>
    <col min="17" max="18" width="5.33203125" style="638" hidden="1" customWidth="1"/>
    <col min="19" max="20" width="4" style="638" hidden="1" customWidth="1"/>
    <col min="21" max="16384" width="9.109375" style="638"/>
  </cols>
  <sheetData>
    <row r="1" spans="1:20" s="308" customFormat="1" ht="15" customHeight="1" x14ac:dyDescent="0.25">
      <c r="A1" s="1" t="s">
        <v>0</v>
      </c>
      <c r="B1" s="307"/>
      <c r="D1" s="309"/>
      <c r="E1" s="310"/>
      <c r="H1" s="311"/>
      <c r="I1" s="312"/>
      <c r="J1" s="313"/>
      <c r="K1" s="313"/>
      <c r="L1" s="314"/>
      <c r="P1" s="594"/>
    </row>
    <row r="2" spans="1:20" s="308" customFormat="1" ht="4.5" customHeight="1" x14ac:dyDescent="0.25">
      <c r="A2" s="1"/>
      <c r="B2" s="315"/>
      <c r="D2" s="309"/>
      <c r="E2" s="310"/>
      <c r="H2" s="311"/>
      <c r="I2" s="312"/>
      <c r="J2" s="313"/>
      <c r="K2" s="313"/>
      <c r="L2" s="314"/>
      <c r="M2" s="312"/>
      <c r="N2" s="312"/>
      <c r="O2" s="631"/>
      <c r="P2" s="594"/>
    </row>
    <row r="3" spans="1:20" s="323" customFormat="1" ht="15" customHeight="1" x14ac:dyDescent="0.25">
      <c r="A3" s="12" t="s">
        <v>1292</v>
      </c>
      <c r="B3" s="316"/>
      <c r="C3" s="316"/>
      <c r="D3" s="317"/>
      <c r="E3" s="318"/>
      <c r="F3" s="319"/>
      <c r="G3" s="319"/>
      <c r="H3" s="320"/>
      <c r="I3" s="321"/>
      <c r="J3" s="299"/>
      <c r="K3" s="299"/>
      <c r="L3" s="322"/>
      <c r="M3" s="632"/>
      <c r="P3" s="594"/>
    </row>
    <row r="4" spans="1:20" s="324" customFormat="1" ht="3.75" customHeight="1" x14ac:dyDescent="0.25">
      <c r="C4" s="325"/>
      <c r="E4" s="326"/>
      <c r="F4" s="327"/>
      <c r="G4" s="327"/>
      <c r="H4" s="328"/>
      <c r="I4" s="300"/>
      <c r="J4" s="329"/>
      <c r="K4" s="329"/>
      <c r="L4" s="329"/>
      <c r="M4" s="329"/>
      <c r="N4" s="300"/>
      <c r="P4" s="633"/>
    </row>
    <row r="5" spans="1:20" s="330" customFormat="1" ht="15.6" x14ac:dyDescent="0.25">
      <c r="C5" s="331" t="s">
        <v>1565</v>
      </c>
      <c r="D5" s="331"/>
      <c r="E5" s="332"/>
      <c r="F5" s="333"/>
      <c r="G5" s="334"/>
      <c r="H5" s="328"/>
      <c r="I5" s="300"/>
      <c r="J5" s="329"/>
      <c r="K5" s="329"/>
      <c r="L5" s="329"/>
      <c r="M5" s="329"/>
      <c r="N5" s="300"/>
      <c r="P5" s="633"/>
    </row>
    <row r="6" spans="1:20" s="635" customFormat="1" ht="16.2" thickBot="1" x14ac:dyDescent="0.3">
      <c r="A6" s="330"/>
      <c r="B6" s="330"/>
      <c r="C6" s="335"/>
      <c r="D6" s="335" t="s">
        <v>1116</v>
      </c>
      <c r="E6" s="336"/>
      <c r="F6" s="334"/>
      <c r="G6" s="334"/>
      <c r="H6" s="328"/>
      <c r="I6" s="337"/>
      <c r="J6" s="338"/>
      <c r="K6" s="338"/>
      <c r="L6" s="338"/>
      <c r="M6" s="338"/>
      <c r="N6" s="300"/>
      <c r="O6" s="330"/>
      <c r="P6" s="634"/>
    </row>
    <row r="7" spans="1:20" s="636" customFormat="1" ht="12.75" customHeight="1" thickBot="1" x14ac:dyDescent="0.3">
      <c r="A7" s="118" t="s">
        <v>61</v>
      </c>
      <c r="B7" s="340" t="s">
        <v>3</v>
      </c>
      <c r="C7" s="341" t="s">
        <v>4</v>
      </c>
      <c r="D7" s="342" t="s">
        <v>5</v>
      </c>
      <c r="E7" s="343" t="s">
        <v>6</v>
      </c>
      <c r="F7" s="344" t="s">
        <v>7</v>
      </c>
      <c r="G7" s="345" t="s">
        <v>8</v>
      </c>
      <c r="H7" s="346" t="s">
        <v>9</v>
      </c>
      <c r="I7" s="347" t="s">
        <v>10</v>
      </c>
      <c r="J7" s="348" t="s">
        <v>142</v>
      </c>
      <c r="K7" s="348" t="s">
        <v>143</v>
      </c>
      <c r="L7" s="348" t="s">
        <v>144</v>
      </c>
      <c r="M7" s="348" t="s">
        <v>143</v>
      </c>
      <c r="N7" s="302" t="s">
        <v>12</v>
      </c>
      <c r="O7" s="349" t="s">
        <v>13</v>
      </c>
      <c r="P7" s="634"/>
    </row>
    <row r="8" spans="1:20" ht="15.75" customHeight="1" x14ac:dyDescent="0.25">
      <c r="A8" s="293">
        <v>1</v>
      </c>
      <c r="B8" s="351"/>
      <c r="C8" s="304" t="s">
        <v>910</v>
      </c>
      <c r="D8" s="305" t="s">
        <v>911</v>
      </c>
      <c r="E8" s="352" t="s">
        <v>373</v>
      </c>
      <c r="F8" s="353" t="s">
        <v>111</v>
      </c>
      <c r="G8" s="353" t="s">
        <v>112</v>
      </c>
      <c r="H8" s="354" t="s">
        <v>290</v>
      </c>
      <c r="I8" s="604">
        <v>22</v>
      </c>
      <c r="J8" s="705">
        <v>23.01</v>
      </c>
      <c r="K8" s="606">
        <v>1.5</v>
      </c>
      <c r="L8" s="605">
        <v>22.43</v>
      </c>
      <c r="M8" s="606">
        <v>-0.2</v>
      </c>
      <c r="N8" s="271" t="str">
        <f t="shared" ref="N8:N13" si="0">IF(ISBLANK(J8),"",IF(J8&lt;=22.1,"KSM",IF(J8&lt;=23.1,"I A",IF(J8&lt;=24.7,"II A",IF(J8&lt;=27,"III A",IF(J8&lt;=29.5,"I JA",IF(J8&lt;=31.5,"II JA",IF(J8&lt;=33,"III JA"))))))))</f>
        <v>I A</v>
      </c>
      <c r="O8" s="354" t="s">
        <v>291</v>
      </c>
      <c r="P8" s="637" t="s">
        <v>1627</v>
      </c>
      <c r="Q8" s="638" t="s">
        <v>1628</v>
      </c>
      <c r="R8" s="638" t="s">
        <v>913</v>
      </c>
      <c r="S8" s="638">
        <v>3</v>
      </c>
      <c r="T8" s="638">
        <v>6</v>
      </c>
    </row>
    <row r="9" spans="1:20" ht="15.75" customHeight="1" x14ac:dyDescent="0.25">
      <c r="A9" s="293">
        <v>2</v>
      </c>
      <c r="B9" s="351"/>
      <c r="C9" s="304" t="s">
        <v>549</v>
      </c>
      <c r="D9" s="305" t="s">
        <v>550</v>
      </c>
      <c r="E9" s="352" t="s">
        <v>484</v>
      </c>
      <c r="F9" s="353" t="s">
        <v>379</v>
      </c>
      <c r="G9" s="353" t="s">
        <v>380</v>
      </c>
      <c r="H9" s="354" t="s">
        <v>415</v>
      </c>
      <c r="I9" s="604">
        <v>18</v>
      </c>
      <c r="J9" s="605">
        <v>23.28</v>
      </c>
      <c r="K9" s="606">
        <v>0.3</v>
      </c>
      <c r="L9" s="705">
        <v>23.37</v>
      </c>
      <c r="M9" s="606">
        <v>-0.2</v>
      </c>
      <c r="N9" s="271" t="str">
        <f t="shared" si="0"/>
        <v>II A</v>
      </c>
      <c r="O9" s="354" t="s">
        <v>416</v>
      </c>
      <c r="P9" s="637" t="s">
        <v>1610</v>
      </c>
      <c r="Q9" s="638" t="s">
        <v>1611</v>
      </c>
      <c r="R9" s="638" t="s">
        <v>1612</v>
      </c>
      <c r="S9" s="638">
        <v>3</v>
      </c>
      <c r="T9" s="638">
        <v>4</v>
      </c>
    </row>
    <row r="10" spans="1:20" ht="15.75" customHeight="1" x14ac:dyDescent="0.25">
      <c r="A10" s="293">
        <v>3</v>
      </c>
      <c r="B10" s="351"/>
      <c r="C10" s="304" t="s">
        <v>14</v>
      </c>
      <c r="D10" s="305" t="s">
        <v>1177</v>
      </c>
      <c r="E10" s="352" t="s">
        <v>1178</v>
      </c>
      <c r="F10" s="353" t="s">
        <v>38</v>
      </c>
      <c r="G10" s="353" t="s">
        <v>39</v>
      </c>
      <c r="H10" s="354" t="s">
        <v>40</v>
      </c>
      <c r="I10" s="604">
        <v>15</v>
      </c>
      <c r="J10" s="705">
        <v>23.63</v>
      </c>
      <c r="K10" s="606">
        <v>0.9</v>
      </c>
      <c r="L10" s="605">
        <v>23.45</v>
      </c>
      <c r="M10" s="606">
        <v>-0.2</v>
      </c>
      <c r="N10" s="271" t="str">
        <f t="shared" si="0"/>
        <v>II A</v>
      </c>
      <c r="O10" s="354" t="s">
        <v>41</v>
      </c>
      <c r="P10" s="637" t="s">
        <v>1621</v>
      </c>
      <c r="Q10" s="638" t="s">
        <v>107</v>
      </c>
      <c r="R10" s="638" t="s">
        <v>107</v>
      </c>
      <c r="S10" s="638">
        <v>4</v>
      </c>
      <c r="T10" s="638">
        <v>3</v>
      </c>
    </row>
    <row r="11" spans="1:20" ht="15.75" customHeight="1" x14ac:dyDescent="0.25">
      <c r="A11" s="293">
        <v>4</v>
      </c>
      <c r="B11" s="351"/>
      <c r="C11" s="304" t="s">
        <v>669</v>
      </c>
      <c r="D11" s="305" t="s">
        <v>670</v>
      </c>
      <c r="E11" s="352" t="s">
        <v>671</v>
      </c>
      <c r="F11" s="353" t="s">
        <v>111</v>
      </c>
      <c r="G11" s="353" t="s">
        <v>112</v>
      </c>
      <c r="H11" s="354"/>
      <c r="I11" s="604">
        <v>13</v>
      </c>
      <c r="J11" s="705">
        <v>23.81</v>
      </c>
      <c r="K11" s="606">
        <v>0</v>
      </c>
      <c r="L11" s="605">
        <v>23.64</v>
      </c>
      <c r="M11" s="606">
        <v>-0.2</v>
      </c>
      <c r="N11" s="271" t="str">
        <f t="shared" si="0"/>
        <v>II A</v>
      </c>
      <c r="O11" s="354" t="s">
        <v>672</v>
      </c>
      <c r="P11" s="637" t="s">
        <v>1569</v>
      </c>
      <c r="Q11" s="638" t="s">
        <v>1570</v>
      </c>
      <c r="R11" s="638" t="s">
        <v>1571</v>
      </c>
      <c r="S11" s="638">
        <v>3</v>
      </c>
      <c r="T11" s="638">
        <v>1</v>
      </c>
    </row>
    <row r="12" spans="1:20" ht="15.75" customHeight="1" x14ac:dyDescent="0.25">
      <c r="A12" s="293">
        <v>5</v>
      </c>
      <c r="B12" s="351"/>
      <c r="C12" s="304" t="s">
        <v>925</v>
      </c>
      <c r="D12" s="305" t="s">
        <v>926</v>
      </c>
      <c r="E12" s="352" t="s">
        <v>927</v>
      </c>
      <c r="F12" s="353" t="s">
        <v>283</v>
      </c>
      <c r="G12" s="353" t="s">
        <v>265</v>
      </c>
      <c r="H12" s="354"/>
      <c r="I12" s="604">
        <v>12</v>
      </c>
      <c r="J12" s="605">
        <v>23.7</v>
      </c>
      <c r="K12" s="606">
        <v>0</v>
      </c>
      <c r="L12" s="705">
        <v>23.71</v>
      </c>
      <c r="M12" s="606">
        <v>-0.2</v>
      </c>
      <c r="N12" s="271" t="str">
        <f t="shared" si="0"/>
        <v>II A</v>
      </c>
      <c r="O12" s="354" t="s">
        <v>677</v>
      </c>
      <c r="P12" s="637" t="s">
        <v>1599</v>
      </c>
      <c r="Q12" s="638" t="s">
        <v>1600</v>
      </c>
      <c r="R12" s="638" t="s">
        <v>929</v>
      </c>
      <c r="S12" s="638">
        <v>4</v>
      </c>
      <c r="T12" s="638">
        <v>5</v>
      </c>
    </row>
    <row r="13" spans="1:20" ht="15.75" customHeight="1" thickBot="1" x14ac:dyDescent="0.3">
      <c r="A13" s="293">
        <v>6</v>
      </c>
      <c r="B13" s="351"/>
      <c r="C13" s="304" t="s">
        <v>1584</v>
      </c>
      <c r="D13" s="305" t="s">
        <v>1585</v>
      </c>
      <c r="E13" s="352" t="s">
        <v>1586</v>
      </c>
      <c r="F13" s="353" t="s">
        <v>625</v>
      </c>
      <c r="G13" s="353" t="s">
        <v>626</v>
      </c>
      <c r="H13" s="354"/>
      <c r="I13" s="604" t="s">
        <v>19</v>
      </c>
      <c r="J13" s="605">
        <v>23.82</v>
      </c>
      <c r="K13" s="606">
        <v>1.1000000000000001</v>
      </c>
      <c r="L13" s="605" t="s">
        <v>271</v>
      </c>
      <c r="M13" s="606"/>
      <c r="N13" s="271" t="str">
        <f t="shared" si="0"/>
        <v>II A</v>
      </c>
      <c r="O13" s="354" t="s">
        <v>627</v>
      </c>
      <c r="P13" s="637" t="s">
        <v>1587</v>
      </c>
      <c r="Q13" s="638" t="s">
        <v>1588</v>
      </c>
      <c r="R13" s="638" t="s">
        <v>107</v>
      </c>
      <c r="S13" s="638">
        <v>3</v>
      </c>
      <c r="T13" s="638">
        <v>2</v>
      </c>
    </row>
    <row r="14" spans="1:20" s="636" customFormat="1" ht="12.75" customHeight="1" thickBot="1" x14ac:dyDescent="0.3">
      <c r="A14" s="118" t="s">
        <v>61</v>
      </c>
      <c r="B14" s="340" t="s">
        <v>3</v>
      </c>
      <c r="C14" s="341" t="s">
        <v>4</v>
      </c>
      <c r="D14" s="342" t="s">
        <v>5</v>
      </c>
      <c r="E14" s="343" t="s">
        <v>6</v>
      </c>
      <c r="F14" s="344" t="s">
        <v>7</v>
      </c>
      <c r="G14" s="345" t="s">
        <v>8</v>
      </c>
      <c r="H14" s="346" t="s">
        <v>9</v>
      </c>
      <c r="I14" s="347" t="s">
        <v>10</v>
      </c>
      <c r="J14" s="348" t="s">
        <v>142</v>
      </c>
      <c r="K14" s="348" t="s">
        <v>143</v>
      </c>
      <c r="L14" s="348" t="s">
        <v>144</v>
      </c>
      <c r="M14" s="348" t="s">
        <v>143</v>
      </c>
      <c r="N14" s="302" t="s">
        <v>12</v>
      </c>
      <c r="O14" s="349" t="s">
        <v>13</v>
      </c>
      <c r="P14" s="634"/>
    </row>
    <row r="15" spans="1:20" ht="15.75" customHeight="1" x14ac:dyDescent="0.25">
      <c r="A15" s="293">
        <v>7</v>
      </c>
      <c r="B15" s="351"/>
      <c r="C15" s="304" t="s">
        <v>603</v>
      </c>
      <c r="D15" s="305" t="s">
        <v>604</v>
      </c>
      <c r="E15" s="352" t="s">
        <v>605</v>
      </c>
      <c r="F15" s="353" t="s">
        <v>606</v>
      </c>
      <c r="G15" s="353" t="s">
        <v>607</v>
      </c>
      <c r="H15" s="354"/>
      <c r="I15" s="604">
        <v>11</v>
      </c>
      <c r="J15" s="605">
        <v>23.95</v>
      </c>
      <c r="K15" s="606">
        <v>1.1000000000000001</v>
      </c>
      <c r="L15" s="605"/>
      <c r="M15" s="606"/>
      <c r="N15" s="271" t="str">
        <f t="shared" ref="N15:N48" si="1">IF(ISBLANK(J15),"",IF(J15&lt;=22.1,"KSM",IF(J15&lt;=23.1,"I A",IF(J15&lt;=24.7,"II A",IF(J15&lt;=27,"III A",IF(J15&lt;=29.5,"I JA",IF(J15&lt;=31.5,"II JA",IF(J15&lt;=33,"III JA"))))))))</f>
        <v>II A</v>
      </c>
      <c r="O15" s="354" t="s">
        <v>608</v>
      </c>
      <c r="P15" s="637" t="s">
        <v>1592</v>
      </c>
      <c r="Q15" s="638" t="s">
        <v>1593</v>
      </c>
      <c r="R15" s="638" t="s">
        <v>1594</v>
      </c>
      <c r="S15" s="638">
        <v>5</v>
      </c>
      <c r="T15" s="638">
        <v>2</v>
      </c>
    </row>
    <row r="16" spans="1:20" ht="15.75" customHeight="1" x14ac:dyDescent="0.25">
      <c r="A16" s="293">
        <v>8</v>
      </c>
      <c r="B16" s="351"/>
      <c r="C16" s="304" t="s">
        <v>553</v>
      </c>
      <c r="D16" s="305" t="s">
        <v>554</v>
      </c>
      <c r="E16" s="352" t="s">
        <v>180</v>
      </c>
      <c r="F16" s="353" t="s">
        <v>24</v>
      </c>
      <c r="G16" s="353" t="s">
        <v>25</v>
      </c>
      <c r="H16" s="354" t="s">
        <v>26</v>
      </c>
      <c r="I16" s="604">
        <v>10</v>
      </c>
      <c r="J16" s="605">
        <v>24.04</v>
      </c>
      <c r="K16" s="606">
        <v>0</v>
      </c>
      <c r="L16" s="605"/>
      <c r="M16" s="606"/>
      <c r="N16" s="271" t="str">
        <f t="shared" si="1"/>
        <v>II A</v>
      </c>
      <c r="O16" s="354" t="s">
        <v>313</v>
      </c>
      <c r="P16" s="637" t="s">
        <v>1635</v>
      </c>
      <c r="Q16" s="638" t="s">
        <v>1636</v>
      </c>
      <c r="R16" s="638" t="s">
        <v>1637</v>
      </c>
      <c r="S16" s="638">
        <v>2</v>
      </c>
      <c r="T16" s="638">
        <v>7</v>
      </c>
    </row>
    <row r="17" spans="1:20" ht="15.75" customHeight="1" x14ac:dyDescent="0.25">
      <c r="A17" s="293">
        <v>9</v>
      </c>
      <c r="B17" s="351"/>
      <c r="C17" s="304" t="s">
        <v>629</v>
      </c>
      <c r="D17" s="305" t="s">
        <v>561</v>
      </c>
      <c r="E17" s="352" t="s">
        <v>427</v>
      </c>
      <c r="F17" s="353" t="s">
        <v>166</v>
      </c>
      <c r="G17" s="353" t="s">
        <v>167</v>
      </c>
      <c r="H17" s="354"/>
      <c r="I17" s="604">
        <v>9</v>
      </c>
      <c r="J17" s="605">
        <v>24.12</v>
      </c>
      <c r="K17" s="606">
        <v>0</v>
      </c>
      <c r="L17" s="605"/>
      <c r="M17" s="606"/>
      <c r="N17" s="271" t="str">
        <f t="shared" si="1"/>
        <v>II A</v>
      </c>
      <c r="O17" s="354" t="s">
        <v>630</v>
      </c>
      <c r="P17" s="637" t="s">
        <v>107</v>
      </c>
      <c r="Q17" s="638" t="s">
        <v>107</v>
      </c>
      <c r="R17" s="638" t="s">
        <v>107</v>
      </c>
      <c r="S17" s="638">
        <v>6</v>
      </c>
      <c r="T17" s="638">
        <v>3</v>
      </c>
    </row>
    <row r="18" spans="1:20" ht="15.75" customHeight="1" x14ac:dyDescent="0.25">
      <c r="A18" s="293">
        <v>10</v>
      </c>
      <c r="B18" s="351"/>
      <c r="C18" s="304" t="s">
        <v>651</v>
      </c>
      <c r="D18" s="305" t="s">
        <v>604</v>
      </c>
      <c r="E18" s="352" t="s">
        <v>605</v>
      </c>
      <c r="F18" s="353" t="s">
        <v>606</v>
      </c>
      <c r="G18" s="353" t="s">
        <v>607</v>
      </c>
      <c r="H18" s="354"/>
      <c r="I18" s="604">
        <v>8</v>
      </c>
      <c r="J18" s="605">
        <v>24.13</v>
      </c>
      <c r="K18" s="606">
        <v>0</v>
      </c>
      <c r="L18" s="605"/>
      <c r="M18" s="606"/>
      <c r="N18" s="271" t="str">
        <f t="shared" si="1"/>
        <v>II A</v>
      </c>
      <c r="O18" s="354" t="s">
        <v>608</v>
      </c>
      <c r="P18" s="637" t="s">
        <v>1638</v>
      </c>
      <c r="Q18" s="638" t="s">
        <v>1639</v>
      </c>
      <c r="R18" s="638" t="s">
        <v>1640</v>
      </c>
      <c r="S18" s="638">
        <v>3</v>
      </c>
      <c r="T18" s="638">
        <v>7</v>
      </c>
    </row>
    <row r="19" spans="1:20" ht="15.75" customHeight="1" x14ac:dyDescent="0.25">
      <c r="A19" s="293">
        <v>11</v>
      </c>
      <c r="B19" s="351"/>
      <c r="C19" s="304" t="s">
        <v>163</v>
      </c>
      <c r="D19" s="305" t="s">
        <v>589</v>
      </c>
      <c r="E19" s="352" t="s">
        <v>590</v>
      </c>
      <c r="F19" s="353" t="s">
        <v>289</v>
      </c>
      <c r="G19" s="353" t="s">
        <v>112</v>
      </c>
      <c r="H19" s="354"/>
      <c r="I19" s="604">
        <v>7</v>
      </c>
      <c r="J19" s="605">
        <v>24.17</v>
      </c>
      <c r="K19" s="606">
        <v>0.3</v>
      </c>
      <c r="L19" s="605"/>
      <c r="M19" s="606"/>
      <c r="N19" s="271" t="str">
        <f t="shared" si="1"/>
        <v>II A</v>
      </c>
      <c r="O19" s="354" t="s">
        <v>559</v>
      </c>
      <c r="P19" s="637" t="s">
        <v>1613</v>
      </c>
      <c r="Q19" s="638" t="s">
        <v>107</v>
      </c>
      <c r="R19" s="638" t="s">
        <v>1614</v>
      </c>
      <c r="S19" s="638">
        <v>4</v>
      </c>
      <c r="T19" s="638">
        <v>4</v>
      </c>
    </row>
    <row r="20" spans="1:20" ht="15.75" customHeight="1" x14ac:dyDescent="0.25">
      <c r="A20" s="293">
        <v>12</v>
      </c>
      <c r="B20" s="351"/>
      <c r="C20" s="304" t="s">
        <v>1070</v>
      </c>
      <c r="D20" s="305" t="s">
        <v>1071</v>
      </c>
      <c r="E20" s="352" t="s">
        <v>1072</v>
      </c>
      <c r="F20" s="353" t="s">
        <v>289</v>
      </c>
      <c r="G20" s="353" t="s">
        <v>112</v>
      </c>
      <c r="H20" s="354"/>
      <c r="I20" s="604">
        <v>6</v>
      </c>
      <c r="J20" s="605">
        <v>24.18</v>
      </c>
      <c r="K20" s="606">
        <v>0.9</v>
      </c>
      <c r="L20" s="605"/>
      <c r="M20" s="606"/>
      <c r="N20" s="271" t="str">
        <f t="shared" si="1"/>
        <v>II A</v>
      </c>
      <c r="O20" s="354" t="s">
        <v>559</v>
      </c>
      <c r="P20" s="637" t="s">
        <v>107</v>
      </c>
      <c r="Q20" s="638" t="s">
        <v>107</v>
      </c>
      <c r="R20" s="638" t="s">
        <v>107</v>
      </c>
      <c r="S20" s="638">
        <v>6</v>
      </c>
      <c r="T20" s="638">
        <v>5</v>
      </c>
    </row>
    <row r="21" spans="1:20" ht="15.75" customHeight="1" x14ac:dyDescent="0.25">
      <c r="A21" s="293">
        <v>13</v>
      </c>
      <c r="B21" s="351"/>
      <c r="C21" s="304" t="s">
        <v>178</v>
      </c>
      <c r="D21" s="305" t="s">
        <v>179</v>
      </c>
      <c r="E21" s="352" t="s">
        <v>180</v>
      </c>
      <c r="F21" s="353" t="s">
        <v>166</v>
      </c>
      <c r="G21" s="353" t="s">
        <v>167</v>
      </c>
      <c r="H21" s="354" t="s">
        <v>168</v>
      </c>
      <c r="I21" s="604">
        <v>5</v>
      </c>
      <c r="J21" s="605">
        <v>24.24</v>
      </c>
      <c r="K21" s="606">
        <v>0</v>
      </c>
      <c r="L21" s="605"/>
      <c r="M21" s="606"/>
      <c r="N21" s="271" t="str">
        <f t="shared" si="1"/>
        <v>II A</v>
      </c>
      <c r="O21" s="354" t="s">
        <v>170</v>
      </c>
      <c r="P21" s="637" t="s">
        <v>1641</v>
      </c>
      <c r="Q21" s="638" t="s">
        <v>1642</v>
      </c>
      <c r="R21" s="638" t="s">
        <v>107</v>
      </c>
      <c r="S21" s="638">
        <v>4</v>
      </c>
      <c r="T21" s="638">
        <v>7</v>
      </c>
    </row>
    <row r="22" spans="1:20" ht="15.75" customHeight="1" x14ac:dyDescent="0.25">
      <c r="A22" s="293">
        <v>14</v>
      </c>
      <c r="B22" s="351"/>
      <c r="C22" s="304" t="s">
        <v>545</v>
      </c>
      <c r="D22" s="305" t="s">
        <v>546</v>
      </c>
      <c r="E22" s="352" t="s">
        <v>260</v>
      </c>
      <c r="F22" s="353" t="s">
        <v>166</v>
      </c>
      <c r="G22" s="353" t="s">
        <v>167</v>
      </c>
      <c r="H22" s="354" t="s">
        <v>168</v>
      </c>
      <c r="I22" s="604">
        <v>4</v>
      </c>
      <c r="J22" s="605">
        <v>24.29</v>
      </c>
      <c r="K22" s="606">
        <v>1.1000000000000001</v>
      </c>
      <c r="L22" s="605"/>
      <c r="M22" s="606"/>
      <c r="N22" s="271" t="str">
        <f t="shared" si="1"/>
        <v>II A</v>
      </c>
      <c r="O22" s="354" t="s">
        <v>170</v>
      </c>
      <c r="P22" s="637" t="s">
        <v>1589</v>
      </c>
      <c r="Q22" s="638" t="s">
        <v>1590</v>
      </c>
      <c r="R22" s="638" t="s">
        <v>1591</v>
      </c>
      <c r="S22" s="638">
        <v>4</v>
      </c>
      <c r="T22" s="638">
        <v>2</v>
      </c>
    </row>
    <row r="23" spans="1:20" ht="15.75" customHeight="1" x14ac:dyDescent="0.25">
      <c r="A23" s="293">
        <v>15</v>
      </c>
      <c r="B23" s="351"/>
      <c r="C23" s="304" t="s">
        <v>1087</v>
      </c>
      <c r="D23" s="305" t="s">
        <v>1088</v>
      </c>
      <c r="E23" s="352">
        <v>37955</v>
      </c>
      <c r="F23" s="353" t="s">
        <v>264</v>
      </c>
      <c r="G23" s="353" t="s">
        <v>265</v>
      </c>
      <c r="H23" s="354"/>
      <c r="I23" s="762">
        <v>2.5</v>
      </c>
      <c r="J23" s="605">
        <v>24.35</v>
      </c>
      <c r="K23" s="606">
        <v>0</v>
      </c>
      <c r="L23" s="605"/>
      <c r="M23" s="606"/>
      <c r="N23" s="271" t="str">
        <f t="shared" si="1"/>
        <v>II A</v>
      </c>
      <c r="O23" s="354" t="s">
        <v>490</v>
      </c>
      <c r="P23" s="637" t="s">
        <v>1572</v>
      </c>
      <c r="Q23" s="638" t="s">
        <v>107</v>
      </c>
      <c r="R23" s="638" t="s">
        <v>1573</v>
      </c>
      <c r="S23" s="638">
        <v>4</v>
      </c>
      <c r="T23" s="638">
        <v>1</v>
      </c>
    </row>
    <row r="24" spans="1:20" ht="15.75" customHeight="1" x14ac:dyDescent="0.25">
      <c r="A24" s="293">
        <v>15</v>
      </c>
      <c r="B24" s="351"/>
      <c r="C24" s="304" t="s">
        <v>618</v>
      </c>
      <c r="D24" s="305" t="s">
        <v>619</v>
      </c>
      <c r="E24" s="352" t="s">
        <v>620</v>
      </c>
      <c r="F24" s="353" t="s">
        <v>24</v>
      </c>
      <c r="G24" s="353" t="s">
        <v>25</v>
      </c>
      <c r="H24" s="354" t="s">
        <v>26</v>
      </c>
      <c r="I24" s="762" t="s">
        <v>1807</v>
      </c>
      <c r="J24" s="605">
        <v>24.35</v>
      </c>
      <c r="K24" s="606">
        <v>1.5</v>
      </c>
      <c r="L24" s="605"/>
      <c r="M24" s="606"/>
      <c r="N24" s="271" t="str">
        <f t="shared" si="1"/>
        <v>II A</v>
      </c>
      <c r="O24" s="354" t="s">
        <v>272</v>
      </c>
      <c r="P24" s="637" t="s">
        <v>1625</v>
      </c>
      <c r="Q24" s="638" t="s">
        <v>1626</v>
      </c>
      <c r="R24" s="638" t="s">
        <v>107</v>
      </c>
      <c r="S24" s="638">
        <v>2</v>
      </c>
      <c r="T24" s="638">
        <v>6</v>
      </c>
    </row>
    <row r="25" spans="1:20" ht="15.75" customHeight="1" x14ac:dyDescent="0.25">
      <c r="A25" s="293">
        <v>17</v>
      </c>
      <c r="B25" s="351"/>
      <c r="C25" s="304" t="s">
        <v>703</v>
      </c>
      <c r="D25" s="305" t="s">
        <v>831</v>
      </c>
      <c r="E25" s="352" t="s">
        <v>832</v>
      </c>
      <c r="F25" s="353" t="s">
        <v>38</v>
      </c>
      <c r="G25" s="353" t="s">
        <v>39</v>
      </c>
      <c r="H25" s="354" t="s">
        <v>820</v>
      </c>
      <c r="I25" s="604">
        <v>1</v>
      </c>
      <c r="J25" s="605">
        <v>24.45</v>
      </c>
      <c r="K25" s="606">
        <v>0</v>
      </c>
      <c r="L25" s="605"/>
      <c r="M25" s="606"/>
      <c r="N25" s="271" t="str">
        <f t="shared" si="1"/>
        <v>II A</v>
      </c>
      <c r="O25" s="354" t="s">
        <v>833</v>
      </c>
      <c r="P25" s="637" t="s">
        <v>1643</v>
      </c>
      <c r="Q25" s="638" t="s">
        <v>107</v>
      </c>
      <c r="R25" s="638" t="s">
        <v>107</v>
      </c>
      <c r="S25" s="638">
        <v>5</v>
      </c>
      <c r="T25" s="638">
        <v>7</v>
      </c>
    </row>
    <row r="26" spans="1:20" ht="15.75" customHeight="1" x14ac:dyDescent="0.25">
      <c r="A26" s="293">
        <v>18</v>
      </c>
      <c r="B26" s="351"/>
      <c r="C26" s="304" t="s">
        <v>579</v>
      </c>
      <c r="D26" s="305" t="s">
        <v>580</v>
      </c>
      <c r="E26" s="352" t="s">
        <v>581</v>
      </c>
      <c r="F26" s="353" t="s">
        <v>289</v>
      </c>
      <c r="G26" s="353" t="s">
        <v>112</v>
      </c>
      <c r="H26" s="354"/>
      <c r="I26" s="604"/>
      <c r="J26" s="605">
        <v>24.58</v>
      </c>
      <c r="K26" s="606">
        <v>1.5</v>
      </c>
      <c r="L26" s="605"/>
      <c r="M26" s="606"/>
      <c r="N26" s="271" t="str">
        <f t="shared" si="1"/>
        <v>II A</v>
      </c>
      <c r="O26" s="354" t="s">
        <v>186</v>
      </c>
      <c r="P26" s="637" t="s">
        <v>1632</v>
      </c>
      <c r="Q26" s="638" t="s">
        <v>107</v>
      </c>
      <c r="R26" s="638" t="s">
        <v>107</v>
      </c>
      <c r="S26" s="638">
        <v>5</v>
      </c>
      <c r="T26" s="638">
        <v>6</v>
      </c>
    </row>
    <row r="27" spans="1:20" ht="15.75" customHeight="1" x14ac:dyDescent="0.25">
      <c r="A27" s="293">
        <v>19</v>
      </c>
      <c r="B27" s="351"/>
      <c r="C27" s="304" t="s">
        <v>651</v>
      </c>
      <c r="D27" s="305" t="s">
        <v>685</v>
      </c>
      <c r="E27" s="352" t="s">
        <v>236</v>
      </c>
      <c r="F27" s="353" t="s">
        <v>606</v>
      </c>
      <c r="G27" s="353" t="s">
        <v>607</v>
      </c>
      <c r="H27" s="354"/>
      <c r="I27" s="604"/>
      <c r="J27" s="605">
        <v>24.71</v>
      </c>
      <c r="K27" s="606">
        <v>0</v>
      </c>
      <c r="L27" s="605"/>
      <c r="M27" s="606"/>
      <c r="N27" s="271" t="str">
        <f t="shared" si="1"/>
        <v>III A</v>
      </c>
      <c r="O27" s="354" t="s">
        <v>686</v>
      </c>
      <c r="P27" s="637" t="s">
        <v>107</v>
      </c>
      <c r="Q27" s="638" t="s">
        <v>1598</v>
      </c>
      <c r="R27" s="638" t="s">
        <v>107</v>
      </c>
      <c r="S27" s="638">
        <v>3</v>
      </c>
      <c r="T27" s="638">
        <v>3</v>
      </c>
    </row>
    <row r="28" spans="1:20" ht="15.75" customHeight="1" x14ac:dyDescent="0.25">
      <c r="A28" s="293">
        <v>19</v>
      </c>
      <c r="B28" s="351"/>
      <c r="C28" s="304" t="s">
        <v>585</v>
      </c>
      <c r="D28" s="305" t="s">
        <v>657</v>
      </c>
      <c r="E28" s="352" t="s">
        <v>658</v>
      </c>
      <c r="F28" s="353" t="s">
        <v>264</v>
      </c>
      <c r="G28" s="353" t="s">
        <v>265</v>
      </c>
      <c r="H28" s="354"/>
      <c r="I28" s="604"/>
      <c r="J28" s="605">
        <v>24.71</v>
      </c>
      <c r="K28" s="606">
        <v>1.5</v>
      </c>
      <c r="L28" s="605"/>
      <c r="M28" s="606"/>
      <c r="N28" s="271" t="str">
        <f t="shared" si="1"/>
        <v>III A</v>
      </c>
      <c r="O28" s="354" t="s">
        <v>404</v>
      </c>
      <c r="P28" s="637" t="s">
        <v>1624</v>
      </c>
      <c r="Q28" s="638" t="s">
        <v>107</v>
      </c>
      <c r="R28" s="638" t="s">
        <v>107</v>
      </c>
      <c r="S28" s="638">
        <v>1</v>
      </c>
      <c r="T28" s="638">
        <v>6</v>
      </c>
    </row>
    <row r="29" spans="1:20" ht="15.75" customHeight="1" x14ac:dyDescent="0.25">
      <c r="A29" s="293">
        <v>21</v>
      </c>
      <c r="B29" s="351"/>
      <c r="C29" s="304" t="s">
        <v>868</v>
      </c>
      <c r="D29" s="305" t="s">
        <v>869</v>
      </c>
      <c r="E29" s="352" t="s">
        <v>185</v>
      </c>
      <c r="F29" s="353" t="s">
        <v>130</v>
      </c>
      <c r="G29" s="353" t="s">
        <v>131</v>
      </c>
      <c r="H29" s="354" t="s">
        <v>132</v>
      </c>
      <c r="I29" s="604"/>
      <c r="J29" s="605">
        <v>24.72</v>
      </c>
      <c r="K29" s="606">
        <v>0.9</v>
      </c>
      <c r="L29" s="605"/>
      <c r="M29" s="606"/>
      <c r="N29" s="271" t="str">
        <f t="shared" si="1"/>
        <v>III A</v>
      </c>
      <c r="O29" s="354" t="s">
        <v>858</v>
      </c>
      <c r="P29" s="637" t="s">
        <v>1622</v>
      </c>
      <c r="Q29" s="638" t="s">
        <v>1623</v>
      </c>
      <c r="R29" s="638" t="s">
        <v>871</v>
      </c>
      <c r="S29" s="638">
        <v>5</v>
      </c>
      <c r="T29" s="638">
        <v>5</v>
      </c>
    </row>
    <row r="30" spans="1:20" ht="15.75" customHeight="1" x14ac:dyDescent="0.25">
      <c r="A30" s="293">
        <v>22</v>
      </c>
      <c r="B30" s="351"/>
      <c r="C30" s="304" t="s">
        <v>163</v>
      </c>
      <c r="D30" s="305" t="s">
        <v>164</v>
      </c>
      <c r="E30" s="352" t="s">
        <v>165</v>
      </c>
      <c r="F30" s="353" t="s">
        <v>166</v>
      </c>
      <c r="G30" s="353" t="s">
        <v>167</v>
      </c>
      <c r="H30" s="354" t="s">
        <v>168</v>
      </c>
      <c r="I30" s="604"/>
      <c r="J30" s="605">
        <v>24.77</v>
      </c>
      <c r="K30" s="606">
        <v>0</v>
      </c>
      <c r="L30" s="605"/>
      <c r="M30" s="606"/>
      <c r="N30" s="271" t="str">
        <f t="shared" si="1"/>
        <v>III A</v>
      </c>
      <c r="O30" s="354" t="s">
        <v>170</v>
      </c>
      <c r="P30" s="637" t="s">
        <v>1567</v>
      </c>
      <c r="Q30" s="638" t="s">
        <v>1568</v>
      </c>
      <c r="R30" s="638" t="s">
        <v>107</v>
      </c>
      <c r="S30" s="638">
        <v>2</v>
      </c>
      <c r="T30" s="638">
        <v>1</v>
      </c>
    </row>
    <row r="31" spans="1:20" ht="15.75" customHeight="1" x14ac:dyDescent="0.25">
      <c r="A31" s="293">
        <v>23</v>
      </c>
      <c r="B31" s="351"/>
      <c r="C31" s="304" t="s">
        <v>585</v>
      </c>
      <c r="D31" s="305" t="s">
        <v>1096</v>
      </c>
      <c r="E31" s="352" t="s">
        <v>250</v>
      </c>
      <c r="F31" s="353" t="s">
        <v>264</v>
      </c>
      <c r="G31" s="353" t="s">
        <v>265</v>
      </c>
      <c r="H31" s="354"/>
      <c r="I31" s="604"/>
      <c r="J31" s="605">
        <v>24.81</v>
      </c>
      <c r="K31" s="606">
        <v>0</v>
      </c>
      <c r="L31" s="605"/>
      <c r="M31" s="606"/>
      <c r="N31" s="271" t="str">
        <f t="shared" si="1"/>
        <v>III A</v>
      </c>
      <c r="O31" s="354" t="s">
        <v>490</v>
      </c>
      <c r="P31" s="637" t="s">
        <v>1597</v>
      </c>
      <c r="Q31" s="638" t="s">
        <v>107</v>
      </c>
      <c r="R31" s="638" t="s">
        <v>107</v>
      </c>
      <c r="S31" s="638">
        <v>2</v>
      </c>
      <c r="T31" s="638">
        <v>3</v>
      </c>
    </row>
    <row r="32" spans="1:20" ht="15.75" customHeight="1" x14ac:dyDescent="0.25">
      <c r="A32" s="293">
        <v>24</v>
      </c>
      <c r="B32" s="351"/>
      <c r="C32" s="304" t="s">
        <v>59</v>
      </c>
      <c r="D32" s="305" t="s">
        <v>557</v>
      </c>
      <c r="E32" s="352" t="s">
        <v>558</v>
      </c>
      <c r="F32" s="353" t="s">
        <v>289</v>
      </c>
      <c r="G32" s="353" t="s">
        <v>112</v>
      </c>
      <c r="H32" s="354"/>
      <c r="I32" s="604"/>
      <c r="J32" s="605">
        <v>25.05</v>
      </c>
      <c r="K32" s="606">
        <v>0</v>
      </c>
      <c r="L32" s="605"/>
      <c r="M32" s="606"/>
      <c r="N32" s="271" t="str">
        <f t="shared" si="1"/>
        <v>III A</v>
      </c>
      <c r="O32" s="354" t="s">
        <v>559</v>
      </c>
      <c r="P32" s="637" t="s">
        <v>1574</v>
      </c>
      <c r="Q32" s="638" t="s">
        <v>1575</v>
      </c>
      <c r="R32" s="638" t="s">
        <v>1576</v>
      </c>
      <c r="S32" s="638">
        <v>5</v>
      </c>
      <c r="T32" s="638">
        <v>4</v>
      </c>
    </row>
    <row r="33" spans="1:20" ht="15.75" customHeight="1" x14ac:dyDescent="0.25">
      <c r="A33" s="293">
        <v>25</v>
      </c>
      <c r="B33" s="351"/>
      <c r="C33" s="304" t="s">
        <v>598</v>
      </c>
      <c r="D33" s="305" t="s">
        <v>646</v>
      </c>
      <c r="E33" s="352" t="s">
        <v>647</v>
      </c>
      <c r="F33" s="353" t="s">
        <v>648</v>
      </c>
      <c r="G33" s="353" t="s">
        <v>649</v>
      </c>
      <c r="H33" s="354"/>
      <c r="I33" s="604"/>
      <c r="J33" s="605">
        <v>25.09</v>
      </c>
      <c r="K33" s="606">
        <v>0.9</v>
      </c>
      <c r="L33" s="605"/>
      <c r="M33" s="606"/>
      <c r="N33" s="271" t="str">
        <f t="shared" si="1"/>
        <v>III A</v>
      </c>
      <c r="O33" s="354" t="s">
        <v>495</v>
      </c>
      <c r="P33" s="637" t="s">
        <v>107</v>
      </c>
      <c r="Q33" s="638" t="s">
        <v>1618</v>
      </c>
      <c r="R33" s="638" t="s">
        <v>107</v>
      </c>
      <c r="S33" s="638">
        <v>2</v>
      </c>
      <c r="T33" s="638">
        <v>5</v>
      </c>
    </row>
    <row r="34" spans="1:20" ht="15.75" customHeight="1" x14ac:dyDescent="0.25">
      <c r="A34" s="293">
        <v>26</v>
      </c>
      <c r="B34" s="351"/>
      <c r="C34" s="304" t="s">
        <v>839</v>
      </c>
      <c r="D34" s="305" t="s">
        <v>840</v>
      </c>
      <c r="E34" s="352" t="s">
        <v>841</v>
      </c>
      <c r="F34" s="353" t="s">
        <v>264</v>
      </c>
      <c r="G34" s="353" t="s">
        <v>265</v>
      </c>
      <c r="H34" s="354"/>
      <c r="I34" s="604"/>
      <c r="J34" s="605">
        <v>25.11</v>
      </c>
      <c r="K34" s="606">
        <v>1.1000000000000001</v>
      </c>
      <c r="L34" s="605"/>
      <c r="M34" s="606"/>
      <c r="N34" s="271" t="str">
        <f t="shared" si="1"/>
        <v>III A</v>
      </c>
      <c r="O34" s="354" t="s">
        <v>842</v>
      </c>
      <c r="P34" s="637" t="s">
        <v>1583</v>
      </c>
      <c r="Q34" s="638" t="s">
        <v>107</v>
      </c>
      <c r="R34" s="638" t="s">
        <v>844</v>
      </c>
      <c r="S34" s="638">
        <v>2</v>
      </c>
      <c r="T34" s="638">
        <v>2</v>
      </c>
    </row>
    <row r="35" spans="1:20" ht="15.75" customHeight="1" x14ac:dyDescent="0.25">
      <c r="A35" s="293">
        <v>27</v>
      </c>
      <c r="B35" s="351"/>
      <c r="C35" s="304" t="s">
        <v>59</v>
      </c>
      <c r="D35" s="305" t="s">
        <v>633</v>
      </c>
      <c r="E35" s="352" t="s">
        <v>634</v>
      </c>
      <c r="F35" s="353" t="s">
        <v>45</v>
      </c>
      <c r="G35" s="353" t="s">
        <v>46</v>
      </c>
      <c r="H35" s="354"/>
      <c r="I35" s="604"/>
      <c r="J35" s="605">
        <v>25.16</v>
      </c>
      <c r="K35" s="606">
        <v>0.9</v>
      </c>
      <c r="L35" s="605"/>
      <c r="M35" s="606"/>
      <c r="N35" s="271" t="str">
        <f t="shared" si="1"/>
        <v>III A</v>
      </c>
      <c r="O35" s="354" t="s">
        <v>303</v>
      </c>
      <c r="P35" s="637" t="s">
        <v>107</v>
      </c>
      <c r="Q35" s="638" t="s">
        <v>1616</v>
      </c>
      <c r="R35" s="638" t="s">
        <v>1617</v>
      </c>
      <c r="S35" s="638">
        <v>1</v>
      </c>
      <c r="T35" s="638">
        <v>5</v>
      </c>
    </row>
    <row r="36" spans="1:20" ht="15.75" customHeight="1" x14ac:dyDescent="0.25">
      <c r="A36" s="293">
        <v>28</v>
      </c>
      <c r="B36" s="351"/>
      <c r="C36" s="304" t="s">
        <v>893</v>
      </c>
      <c r="D36" s="305" t="s">
        <v>894</v>
      </c>
      <c r="E36" s="352" t="s">
        <v>895</v>
      </c>
      <c r="F36" s="353" t="s">
        <v>379</v>
      </c>
      <c r="G36" s="353" t="s">
        <v>380</v>
      </c>
      <c r="H36" s="354" t="s">
        <v>381</v>
      </c>
      <c r="I36" s="604"/>
      <c r="J36" s="605">
        <v>25.67</v>
      </c>
      <c r="K36" s="606">
        <v>1.1000000000000001</v>
      </c>
      <c r="L36" s="605"/>
      <c r="M36" s="606"/>
      <c r="N36" s="271" t="str">
        <f t="shared" si="1"/>
        <v>III A</v>
      </c>
      <c r="O36" s="354" t="s">
        <v>896</v>
      </c>
      <c r="P36" s="637" t="s">
        <v>107</v>
      </c>
      <c r="Q36" s="638" t="s">
        <v>107</v>
      </c>
      <c r="R36" s="638" t="s">
        <v>107</v>
      </c>
      <c r="S36" s="638">
        <v>6</v>
      </c>
      <c r="T36" s="638">
        <v>2</v>
      </c>
    </row>
    <row r="37" spans="1:20" ht="15.75" customHeight="1" x14ac:dyDescent="0.25">
      <c r="A37" s="293">
        <v>29</v>
      </c>
      <c r="B37" s="351"/>
      <c r="C37" s="304" t="s">
        <v>561</v>
      </c>
      <c r="D37" s="305" t="s">
        <v>562</v>
      </c>
      <c r="E37" s="352" t="s">
        <v>563</v>
      </c>
      <c r="F37" s="353" t="s">
        <v>148</v>
      </c>
      <c r="G37" s="353" t="s">
        <v>149</v>
      </c>
      <c r="H37" s="354" t="s">
        <v>564</v>
      </c>
      <c r="I37" s="604"/>
      <c r="J37" s="605">
        <v>25.97</v>
      </c>
      <c r="K37" s="606">
        <v>0</v>
      </c>
      <c r="L37" s="605"/>
      <c r="M37" s="606"/>
      <c r="N37" s="271" t="str">
        <f t="shared" si="1"/>
        <v>III A</v>
      </c>
      <c r="O37" s="354" t="s">
        <v>565</v>
      </c>
      <c r="P37" s="637" t="s">
        <v>1601</v>
      </c>
      <c r="Q37" s="638" t="s">
        <v>1602</v>
      </c>
      <c r="R37" s="638" t="s">
        <v>1603</v>
      </c>
      <c r="S37" s="638">
        <v>5</v>
      </c>
      <c r="T37" s="638">
        <v>3</v>
      </c>
    </row>
    <row r="38" spans="1:20" ht="15.75" customHeight="1" x14ac:dyDescent="0.25">
      <c r="A38" s="293">
        <v>30</v>
      </c>
      <c r="B38" s="351"/>
      <c r="C38" s="304" t="s">
        <v>637</v>
      </c>
      <c r="D38" s="305" t="s">
        <v>638</v>
      </c>
      <c r="E38" s="352" t="s">
        <v>639</v>
      </c>
      <c r="F38" s="353" t="s">
        <v>640</v>
      </c>
      <c r="G38" s="353" t="s">
        <v>468</v>
      </c>
      <c r="H38" s="354"/>
      <c r="I38" s="604"/>
      <c r="J38" s="605">
        <v>26.2</v>
      </c>
      <c r="K38" s="606">
        <v>0.3</v>
      </c>
      <c r="L38" s="605"/>
      <c r="M38" s="606"/>
      <c r="N38" s="271" t="str">
        <f t="shared" si="1"/>
        <v>III A</v>
      </c>
      <c r="O38" s="354" t="s">
        <v>469</v>
      </c>
      <c r="P38" s="637" t="s">
        <v>107</v>
      </c>
      <c r="Q38" s="638" t="s">
        <v>107</v>
      </c>
      <c r="R38" s="638" t="s">
        <v>107</v>
      </c>
      <c r="S38" s="638">
        <v>6</v>
      </c>
      <c r="T38" s="638">
        <v>4</v>
      </c>
    </row>
    <row r="39" spans="1:20" ht="15.75" customHeight="1" x14ac:dyDescent="0.25">
      <c r="A39" s="293">
        <v>31</v>
      </c>
      <c r="B39" s="351"/>
      <c r="C39" s="304" t="s">
        <v>881</v>
      </c>
      <c r="D39" s="305" t="s">
        <v>882</v>
      </c>
      <c r="E39" s="352" t="s">
        <v>883</v>
      </c>
      <c r="F39" s="353" t="s">
        <v>264</v>
      </c>
      <c r="G39" s="353" t="s">
        <v>265</v>
      </c>
      <c r="H39" s="354"/>
      <c r="I39" s="604"/>
      <c r="J39" s="605">
        <v>26.28</v>
      </c>
      <c r="K39" s="606">
        <v>0.3</v>
      </c>
      <c r="L39" s="605"/>
      <c r="M39" s="606"/>
      <c r="N39" s="271" t="str">
        <f t="shared" si="1"/>
        <v>III A</v>
      </c>
      <c r="O39" s="354" t="s">
        <v>1809</v>
      </c>
      <c r="P39" s="637" t="s">
        <v>1615</v>
      </c>
      <c r="Q39" s="638" t="s">
        <v>107</v>
      </c>
      <c r="R39" s="638" t="s">
        <v>885</v>
      </c>
      <c r="S39" s="638">
        <v>5</v>
      </c>
      <c r="T39" s="638">
        <v>1</v>
      </c>
    </row>
    <row r="40" spans="1:20" ht="15.75" customHeight="1" x14ac:dyDescent="0.25">
      <c r="A40" s="293">
        <v>32</v>
      </c>
      <c r="B40" s="351"/>
      <c r="C40" s="304" t="s">
        <v>1577</v>
      </c>
      <c r="D40" s="305" t="s">
        <v>1578</v>
      </c>
      <c r="E40" s="352" t="s">
        <v>563</v>
      </c>
      <c r="F40" s="353" t="s">
        <v>45</v>
      </c>
      <c r="G40" s="353" t="s">
        <v>46</v>
      </c>
      <c r="H40" s="354"/>
      <c r="I40" s="604"/>
      <c r="J40" s="605">
        <v>26.29</v>
      </c>
      <c r="K40" s="606">
        <v>0</v>
      </c>
      <c r="L40" s="605"/>
      <c r="M40" s="606"/>
      <c r="N40" s="271" t="str">
        <f t="shared" si="1"/>
        <v>III A</v>
      </c>
      <c r="O40" s="354" t="s">
        <v>1579</v>
      </c>
      <c r="P40" s="637" t="s">
        <v>107</v>
      </c>
      <c r="Q40" s="638" t="s">
        <v>107</v>
      </c>
      <c r="R40" s="638" t="s">
        <v>107</v>
      </c>
      <c r="S40" s="638">
        <v>6</v>
      </c>
      <c r="T40" s="638">
        <v>1</v>
      </c>
    </row>
    <row r="41" spans="1:20" ht="15.75" customHeight="1" x14ac:dyDescent="0.25">
      <c r="A41" s="293">
        <v>33</v>
      </c>
      <c r="B41" s="351"/>
      <c r="C41" s="304" t="s">
        <v>618</v>
      </c>
      <c r="D41" s="305" t="s">
        <v>873</v>
      </c>
      <c r="E41" s="352" t="s">
        <v>874</v>
      </c>
      <c r="F41" s="353" t="s">
        <v>289</v>
      </c>
      <c r="G41" s="353" t="s">
        <v>112</v>
      </c>
      <c r="H41" s="354"/>
      <c r="I41" s="604"/>
      <c r="J41" s="605">
        <v>26.31</v>
      </c>
      <c r="K41" s="606">
        <v>0</v>
      </c>
      <c r="L41" s="605"/>
      <c r="M41" s="606"/>
      <c r="N41" s="271" t="str">
        <f t="shared" si="1"/>
        <v>III A</v>
      </c>
      <c r="O41" s="354" t="s">
        <v>875</v>
      </c>
      <c r="P41" s="637" t="s">
        <v>1634</v>
      </c>
      <c r="Q41" s="638" t="s">
        <v>107</v>
      </c>
      <c r="R41" s="638" t="s">
        <v>877</v>
      </c>
      <c r="S41" s="638">
        <v>1</v>
      </c>
      <c r="T41" s="638">
        <v>7</v>
      </c>
    </row>
    <row r="42" spans="1:20" ht="15.75" customHeight="1" x14ac:dyDescent="0.25">
      <c r="A42" s="293">
        <v>34</v>
      </c>
      <c r="B42" s="351"/>
      <c r="C42" s="304" t="s">
        <v>152</v>
      </c>
      <c r="D42" s="305" t="s">
        <v>654</v>
      </c>
      <c r="E42" s="352" t="s">
        <v>655</v>
      </c>
      <c r="F42" s="353" t="s">
        <v>45</v>
      </c>
      <c r="G42" s="353" t="s">
        <v>46</v>
      </c>
      <c r="H42" s="354"/>
      <c r="I42" s="604"/>
      <c r="J42" s="605">
        <v>26.4</v>
      </c>
      <c r="K42" s="606">
        <v>1.5</v>
      </c>
      <c r="L42" s="605"/>
      <c r="M42" s="606"/>
      <c r="N42" s="271" t="str">
        <f t="shared" si="1"/>
        <v>III A</v>
      </c>
      <c r="O42" s="354" t="s">
        <v>303</v>
      </c>
      <c r="P42" s="637" t="s">
        <v>1629</v>
      </c>
      <c r="Q42" s="638" t="s">
        <v>1630</v>
      </c>
      <c r="R42" s="638" t="s">
        <v>1631</v>
      </c>
      <c r="S42" s="638">
        <v>4</v>
      </c>
      <c r="T42" s="638">
        <v>6</v>
      </c>
    </row>
    <row r="43" spans="1:20" ht="15.75" customHeight="1" x14ac:dyDescent="0.25">
      <c r="A43" s="293">
        <v>35</v>
      </c>
      <c r="B43" s="351"/>
      <c r="C43" s="304" t="s">
        <v>812</v>
      </c>
      <c r="D43" s="305" t="s">
        <v>1604</v>
      </c>
      <c r="E43" s="352" t="s">
        <v>1605</v>
      </c>
      <c r="F43" s="353" t="s">
        <v>1606</v>
      </c>
      <c r="G43" s="353" t="s">
        <v>82</v>
      </c>
      <c r="H43" s="354"/>
      <c r="I43" s="604" t="s">
        <v>19</v>
      </c>
      <c r="J43" s="605">
        <v>26.57</v>
      </c>
      <c r="K43" s="606">
        <v>0.3</v>
      </c>
      <c r="L43" s="605"/>
      <c r="M43" s="606"/>
      <c r="N43" s="271" t="str">
        <f t="shared" si="1"/>
        <v>III A</v>
      </c>
      <c r="O43" s="354" t="s">
        <v>84</v>
      </c>
      <c r="P43" s="637" t="s">
        <v>1607</v>
      </c>
      <c r="Q43" s="638" t="s">
        <v>1608</v>
      </c>
      <c r="R43" s="638" t="s">
        <v>1609</v>
      </c>
      <c r="S43" s="638">
        <v>1</v>
      </c>
      <c r="T43" s="638">
        <v>4</v>
      </c>
    </row>
    <row r="44" spans="1:20" ht="15.75" customHeight="1" x14ac:dyDescent="0.25">
      <c r="A44" s="293">
        <v>36</v>
      </c>
      <c r="B44" s="351"/>
      <c r="C44" s="304" t="s">
        <v>568</v>
      </c>
      <c r="D44" s="305" t="s">
        <v>878</v>
      </c>
      <c r="E44" s="352" t="s">
        <v>879</v>
      </c>
      <c r="F44" s="353" t="s">
        <v>17</v>
      </c>
      <c r="G44" s="353" t="s">
        <v>18</v>
      </c>
      <c r="H44" s="354"/>
      <c r="I44" s="604"/>
      <c r="J44" s="605">
        <v>26.67</v>
      </c>
      <c r="K44" s="606">
        <v>0</v>
      </c>
      <c r="L44" s="605"/>
      <c r="M44" s="606"/>
      <c r="N44" s="271" t="str">
        <f t="shared" si="1"/>
        <v>III A</v>
      </c>
      <c r="O44" s="354" t="s">
        <v>20</v>
      </c>
      <c r="P44" s="637" t="s">
        <v>1595</v>
      </c>
      <c r="Q44" s="638" t="s">
        <v>1596</v>
      </c>
      <c r="R44" s="638" t="s">
        <v>107</v>
      </c>
      <c r="S44" s="638">
        <v>1</v>
      </c>
      <c r="T44" s="638">
        <v>3</v>
      </c>
    </row>
    <row r="45" spans="1:20" ht="15.75" customHeight="1" x14ac:dyDescent="0.25">
      <c r="A45" s="293">
        <v>37</v>
      </c>
      <c r="B45" s="351"/>
      <c r="C45" s="304" t="s">
        <v>585</v>
      </c>
      <c r="D45" s="305" t="s">
        <v>586</v>
      </c>
      <c r="E45" s="352" t="s">
        <v>587</v>
      </c>
      <c r="F45" s="353" t="s">
        <v>24</v>
      </c>
      <c r="G45" s="353" t="s">
        <v>25</v>
      </c>
      <c r="H45" s="354" t="s">
        <v>26</v>
      </c>
      <c r="I45" s="604"/>
      <c r="J45" s="605">
        <v>26.99</v>
      </c>
      <c r="K45" s="606">
        <v>1.1000000000000001</v>
      </c>
      <c r="L45" s="605"/>
      <c r="M45" s="606"/>
      <c r="N45" s="271" t="str">
        <f t="shared" si="1"/>
        <v>III A</v>
      </c>
      <c r="O45" s="354" t="s">
        <v>272</v>
      </c>
      <c r="P45" s="637" t="s">
        <v>1580</v>
      </c>
      <c r="Q45" s="638" t="s">
        <v>1581</v>
      </c>
      <c r="R45" s="638" t="s">
        <v>1582</v>
      </c>
      <c r="S45" s="638">
        <v>1</v>
      </c>
      <c r="T45" s="638">
        <v>2</v>
      </c>
    </row>
    <row r="46" spans="1:20" ht="15.75" customHeight="1" x14ac:dyDescent="0.25">
      <c r="A46" s="293">
        <v>38</v>
      </c>
      <c r="B46" s="351"/>
      <c r="C46" s="304" t="s">
        <v>614</v>
      </c>
      <c r="D46" s="305" t="s">
        <v>615</v>
      </c>
      <c r="E46" s="352" t="s">
        <v>616</v>
      </c>
      <c r="F46" s="353" t="s">
        <v>334</v>
      </c>
      <c r="G46" s="353" t="s">
        <v>67</v>
      </c>
      <c r="H46" s="354" t="s">
        <v>68</v>
      </c>
      <c r="I46" s="604"/>
      <c r="J46" s="605">
        <v>27.86</v>
      </c>
      <c r="K46" s="606">
        <v>1.5</v>
      </c>
      <c r="L46" s="605"/>
      <c r="M46" s="606"/>
      <c r="N46" s="271" t="str">
        <f t="shared" si="1"/>
        <v>I JA</v>
      </c>
      <c r="O46" s="354" t="s">
        <v>359</v>
      </c>
      <c r="P46" s="637" t="s">
        <v>107</v>
      </c>
      <c r="Q46" s="638" t="s">
        <v>107</v>
      </c>
      <c r="R46" s="638" t="s">
        <v>1633</v>
      </c>
      <c r="S46" s="638">
        <v>6</v>
      </c>
      <c r="T46" s="638">
        <v>6</v>
      </c>
    </row>
    <row r="47" spans="1:20" ht="15.75" customHeight="1" x14ac:dyDescent="0.25">
      <c r="A47" s="293">
        <v>39</v>
      </c>
      <c r="B47" s="351"/>
      <c r="C47" s="304" t="s">
        <v>568</v>
      </c>
      <c r="D47" s="305" t="s">
        <v>569</v>
      </c>
      <c r="E47" s="352" t="s">
        <v>570</v>
      </c>
      <c r="F47" s="353" t="s">
        <v>31</v>
      </c>
      <c r="G47" s="353" t="s">
        <v>32</v>
      </c>
      <c r="H47" s="354" t="s">
        <v>33</v>
      </c>
      <c r="I47" s="604"/>
      <c r="J47" s="605">
        <v>28.05</v>
      </c>
      <c r="K47" s="606">
        <v>0</v>
      </c>
      <c r="L47" s="605"/>
      <c r="M47" s="606"/>
      <c r="N47" s="271" t="str">
        <f t="shared" si="1"/>
        <v>I JA</v>
      </c>
      <c r="O47" s="354" t="s">
        <v>307</v>
      </c>
      <c r="P47" s="637" t="s">
        <v>1566</v>
      </c>
      <c r="Q47" s="638" t="s">
        <v>107</v>
      </c>
      <c r="R47" s="638" t="s">
        <v>107</v>
      </c>
      <c r="S47" s="638">
        <v>1</v>
      </c>
      <c r="T47" s="638">
        <v>1</v>
      </c>
    </row>
    <row r="48" spans="1:20" ht="15.75" customHeight="1" x14ac:dyDescent="0.25">
      <c r="A48" s="293">
        <v>40</v>
      </c>
      <c r="B48" s="351"/>
      <c r="C48" s="304" t="s">
        <v>995</v>
      </c>
      <c r="D48" s="305" t="s">
        <v>1585</v>
      </c>
      <c r="E48" s="352" t="s">
        <v>1644</v>
      </c>
      <c r="F48" s="353" t="s">
        <v>137</v>
      </c>
      <c r="G48" s="353" t="s">
        <v>25</v>
      </c>
      <c r="H48" s="354" t="s">
        <v>26</v>
      </c>
      <c r="I48" s="604" t="s">
        <v>19</v>
      </c>
      <c r="J48" s="605">
        <v>28.38</v>
      </c>
      <c r="K48" s="606">
        <v>0</v>
      </c>
      <c r="L48" s="605"/>
      <c r="M48" s="606"/>
      <c r="N48" s="271" t="str">
        <f t="shared" si="1"/>
        <v>I JA</v>
      </c>
      <c r="O48" s="354" t="s">
        <v>313</v>
      </c>
      <c r="P48" s="637" t="s">
        <v>1645</v>
      </c>
      <c r="Q48" s="638" t="s">
        <v>1646</v>
      </c>
      <c r="R48" s="638" t="s">
        <v>1647</v>
      </c>
      <c r="S48" s="638">
        <v>6</v>
      </c>
      <c r="T48" s="638">
        <v>7</v>
      </c>
    </row>
  </sheetData>
  <printOptions horizontalCentered="1"/>
  <pageMargins left="0.74803149606299213" right="0.74803149606299213" top="0.39370078740157483" bottom="0.19685039370078741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"/>
  <sheetViews>
    <sheetView zoomScaleNormal="140" workbookViewId="0">
      <selection activeCell="P13" sqref="P13"/>
    </sheetView>
  </sheetViews>
  <sheetFormatPr defaultColWidth="9.109375" defaultRowHeight="13.2" x14ac:dyDescent="0.2"/>
  <cols>
    <col min="1" max="1" width="5.6640625" style="103" customWidth="1"/>
    <col min="2" max="2" width="5.6640625" style="103" hidden="1" customWidth="1"/>
    <col min="3" max="3" width="10.109375" style="103" customWidth="1"/>
    <col min="4" max="4" width="15.5546875" style="103" customWidth="1"/>
    <col min="5" max="5" width="11" style="105" customWidth="1"/>
    <col min="6" max="6" width="13.33203125" style="23" customWidth="1"/>
    <col min="7" max="7" width="9.88671875" style="23" customWidth="1"/>
    <col min="8" max="8" width="11" style="24" hidden="1" customWidth="1"/>
    <col min="9" max="9" width="7.109375" style="169" bestFit="1" customWidth="1"/>
    <col min="10" max="10" width="9.109375" style="169"/>
    <col min="11" max="11" width="6.33203125" style="106" customWidth="1"/>
    <col min="12" max="12" width="26.33203125" style="151" customWidth="1"/>
    <col min="13" max="14" width="6.44140625" style="301" hidden="1" customWidth="1"/>
    <col min="15" max="15" width="4.6640625" style="103" hidden="1" customWidth="1"/>
    <col min="16" max="16384" width="9.109375" style="103"/>
  </cols>
  <sheetData>
    <row r="1" spans="1:15" s="3" customFormat="1" ht="15" customHeight="1" x14ac:dyDescent="0.25">
      <c r="A1" s="1" t="s">
        <v>0</v>
      </c>
      <c r="B1" s="2"/>
      <c r="D1" s="4"/>
      <c r="E1" s="5"/>
      <c r="H1" s="6"/>
      <c r="I1" s="7"/>
      <c r="J1" s="8"/>
      <c r="K1" s="8"/>
      <c r="L1" s="9"/>
      <c r="M1" s="100"/>
      <c r="N1" s="100"/>
    </row>
    <row r="2" spans="1:15" s="3" customFormat="1" ht="7.5" customHeight="1" x14ac:dyDescent="0.25">
      <c r="A2" s="1"/>
      <c r="B2" s="10"/>
      <c r="D2" s="4"/>
      <c r="E2" s="5"/>
      <c r="H2" s="6"/>
      <c r="I2" s="7"/>
      <c r="J2" s="8"/>
      <c r="K2" s="8"/>
      <c r="L2" s="9"/>
      <c r="M2" s="101"/>
      <c r="N2" s="101"/>
    </row>
    <row r="3" spans="1:15" s="22" customFormat="1" ht="15" customHeight="1" x14ac:dyDescent="0.25">
      <c r="A3" s="12" t="s">
        <v>1</v>
      </c>
      <c r="B3" s="13"/>
      <c r="C3" s="13"/>
      <c r="D3" s="14"/>
      <c r="E3" s="15"/>
      <c r="F3" s="16"/>
      <c r="G3" s="16"/>
      <c r="H3" s="17"/>
      <c r="I3" s="18"/>
      <c r="J3" s="19"/>
      <c r="K3" s="299"/>
      <c r="L3" s="20"/>
      <c r="M3" s="102"/>
      <c r="N3" s="102"/>
    </row>
    <row r="4" spans="1:15" x14ac:dyDescent="0.2">
      <c r="C4" s="104"/>
      <c r="K4" s="300"/>
      <c r="L4" s="103"/>
    </row>
    <row r="5" spans="1:15" s="109" customFormat="1" ht="15.6" x14ac:dyDescent="0.25">
      <c r="C5" s="110" t="s">
        <v>738</v>
      </c>
      <c r="D5" s="110"/>
      <c r="E5" s="111"/>
      <c r="F5" s="27"/>
      <c r="G5" s="28"/>
      <c r="H5" s="24"/>
      <c r="I5" s="169"/>
      <c r="J5" s="169"/>
      <c r="K5" s="300"/>
      <c r="M5" s="108"/>
      <c r="N5" s="108"/>
    </row>
    <row r="6" spans="1:15" s="109" customFormat="1" ht="12" customHeight="1" thickBot="1" x14ac:dyDescent="0.3">
      <c r="C6" s="112">
        <v>1</v>
      </c>
      <c r="D6" s="112" t="s">
        <v>739</v>
      </c>
      <c r="E6" s="113"/>
      <c r="F6" s="28"/>
      <c r="G6" s="28"/>
      <c r="H6" s="24"/>
      <c r="I6" s="153"/>
      <c r="J6" s="153"/>
      <c r="K6" s="300"/>
      <c r="M6" s="108"/>
      <c r="N6" s="108"/>
    </row>
    <row r="7" spans="1:15" s="157" customFormat="1" ht="12.75" customHeight="1" thickBot="1" x14ac:dyDescent="0.3">
      <c r="A7" s="118" t="s">
        <v>141</v>
      </c>
      <c r="B7" s="31" t="s">
        <v>3</v>
      </c>
      <c r="C7" s="119" t="s">
        <v>4</v>
      </c>
      <c r="D7" s="120" t="s">
        <v>5</v>
      </c>
      <c r="E7" s="121" t="s">
        <v>6</v>
      </c>
      <c r="F7" s="35" t="s">
        <v>7</v>
      </c>
      <c r="G7" s="36" t="s">
        <v>8</v>
      </c>
      <c r="H7" s="37" t="s">
        <v>9</v>
      </c>
      <c r="I7" s="122" t="s">
        <v>10</v>
      </c>
      <c r="J7" s="123" t="s">
        <v>11</v>
      </c>
      <c r="K7" s="302" t="s">
        <v>12</v>
      </c>
      <c r="L7" s="125" t="s">
        <v>13</v>
      </c>
      <c r="M7" s="303"/>
      <c r="N7" s="303"/>
    </row>
    <row r="8" spans="1:15" ht="12" customHeight="1" x14ac:dyDescent="0.2">
      <c r="A8" s="139">
        <v>1</v>
      </c>
      <c r="B8" s="140"/>
      <c r="C8" s="304"/>
      <c r="D8" s="305"/>
      <c r="E8" s="143"/>
      <c r="F8" s="144"/>
      <c r="G8" s="144"/>
      <c r="H8" s="145"/>
      <c r="I8" s="146"/>
      <c r="J8" s="306"/>
      <c r="K8" s="271"/>
      <c r="L8" s="138"/>
    </row>
    <row r="9" spans="1:15" ht="15.75" customHeight="1" x14ac:dyDescent="0.2">
      <c r="A9" s="139">
        <v>2</v>
      </c>
      <c r="B9" s="140"/>
      <c r="C9" s="304" t="s">
        <v>740</v>
      </c>
      <c r="D9" s="305" t="s">
        <v>741</v>
      </c>
      <c r="E9" s="143" t="s">
        <v>742</v>
      </c>
      <c r="F9" s="144" t="s">
        <v>105</v>
      </c>
      <c r="G9" s="144" t="s">
        <v>265</v>
      </c>
      <c r="H9" s="145" t="s">
        <v>348</v>
      </c>
      <c r="I9" s="146" t="s">
        <v>19</v>
      </c>
      <c r="J9" s="306">
        <v>7.3680555555555554E-4</v>
      </c>
      <c r="K9" s="271" t="str">
        <f>IF(ISBLANK(J9),"",IF(J9&lt;=0.000659722222222222,"KSM",IF(J9&lt;=0.000695601851851852,"I A",IF(J9&lt;=0.000742361111111111,"II A",IF(J9&lt;=0.000811805555555556,"III A",IF(J9&lt;=0.00088125,"I JA",IF(J9&lt;=0.00093912037037037,"II JA",IF(J9&lt;=0.000973842592592593,"III JA"))))))))</f>
        <v>II A</v>
      </c>
      <c r="L9" s="138" t="s">
        <v>1809</v>
      </c>
      <c r="M9" s="301" t="s">
        <v>107</v>
      </c>
      <c r="N9" s="301" t="s">
        <v>107</v>
      </c>
      <c r="O9" s="103">
        <v>18</v>
      </c>
    </row>
    <row r="10" spans="1:15" ht="15.75" customHeight="1" x14ac:dyDescent="0.2">
      <c r="A10" s="139">
        <v>3</v>
      </c>
      <c r="B10" s="140"/>
      <c r="C10" s="304" t="s">
        <v>744</v>
      </c>
      <c r="D10" s="305" t="s">
        <v>741</v>
      </c>
      <c r="E10" s="143" t="s">
        <v>745</v>
      </c>
      <c r="F10" s="144" t="s">
        <v>264</v>
      </c>
      <c r="G10" s="144" t="s">
        <v>265</v>
      </c>
      <c r="H10" s="145"/>
      <c r="I10" s="146"/>
      <c r="J10" s="306">
        <v>7.4456018518518523E-4</v>
      </c>
      <c r="K10" s="271" t="str">
        <f>IF(ISBLANK(J10),"",IF(J10&lt;=0.000659722222222222,"KSM",IF(J10&lt;=0.000695601851851852,"I A",IF(J10&lt;=0.000742361111111111,"II A",IF(J10&lt;=0.000811805555555556,"III A",IF(J10&lt;=0.00088125,"I JA",IF(J10&lt;=0.00093912037037037,"II JA",IF(J10&lt;=0.000973842592592593,"III JA"))))))))</f>
        <v>III A</v>
      </c>
      <c r="L10" s="138" t="s">
        <v>1809</v>
      </c>
      <c r="M10" s="301" t="s">
        <v>746</v>
      </c>
      <c r="N10" s="301" t="s">
        <v>107</v>
      </c>
      <c r="O10" s="103">
        <v>16</v>
      </c>
    </row>
    <row r="11" spans="1:15" ht="15.75" customHeight="1" x14ac:dyDescent="0.2">
      <c r="A11" s="139">
        <v>4</v>
      </c>
      <c r="B11" s="140"/>
      <c r="C11" s="304" t="s">
        <v>102</v>
      </c>
      <c r="D11" s="305" t="s">
        <v>212</v>
      </c>
      <c r="E11" s="143" t="s">
        <v>747</v>
      </c>
      <c r="F11" s="144" t="s">
        <v>17</v>
      </c>
      <c r="G11" s="144" t="s">
        <v>18</v>
      </c>
      <c r="H11" s="145"/>
      <c r="I11" s="146" t="s">
        <v>19</v>
      </c>
      <c r="J11" s="306">
        <v>8.0358796296296298E-4</v>
      </c>
      <c r="K11" s="271" t="str">
        <f>IF(ISBLANK(J11),"",IF(J11&lt;=0.000659722222222222,"KSM",IF(J11&lt;=0.000695601851851852,"I A",IF(J11&lt;=0.000742361111111111,"II A",IF(J11&lt;=0.000811805555555556,"III A",IF(J11&lt;=0.00088125,"I JA",IF(J11&lt;=0.00093912037037037,"II JA",IF(J11&lt;=0.000973842592592593,"III JA"))))))))</f>
        <v>III A</v>
      </c>
      <c r="L11" s="138" t="s">
        <v>41</v>
      </c>
      <c r="M11" s="301" t="s">
        <v>748</v>
      </c>
      <c r="N11" s="301" t="s">
        <v>107</v>
      </c>
      <c r="O11" s="103">
        <v>17</v>
      </c>
    </row>
    <row r="12" spans="1:15" ht="15.75" customHeight="1" x14ac:dyDescent="0.2">
      <c r="A12" s="139">
        <v>5</v>
      </c>
      <c r="B12" s="140"/>
      <c r="C12" s="304"/>
      <c r="D12" s="305"/>
      <c r="E12" s="143"/>
      <c r="F12" s="144"/>
      <c r="G12" s="144"/>
      <c r="H12" s="145"/>
      <c r="I12" s="146"/>
      <c r="J12" s="306"/>
      <c r="K12" s="271"/>
      <c r="L12" s="138"/>
      <c r="N12" s="301" t="s">
        <v>107</v>
      </c>
      <c r="O12" s="103">
        <v>19</v>
      </c>
    </row>
    <row r="13" spans="1:15" ht="15.75" customHeight="1" x14ac:dyDescent="0.2">
      <c r="A13" s="139">
        <v>6</v>
      </c>
      <c r="B13" s="140"/>
      <c r="C13" s="304" t="s">
        <v>749</v>
      </c>
      <c r="D13" s="305" t="s">
        <v>750</v>
      </c>
      <c r="E13" s="143" t="s">
        <v>751</v>
      </c>
      <c r="F13" s="144" t="s">
        <v>752</v>
      </c>
      <c r="G13" s="144" t="s">
        <v>124</v>
      </c>
      <c r="H13" s="145"/>
      <c r="I13" s="146" t="s">
        <v>19</v>
      </c>
      <c r="J13" s="306">
        <v>8.2037037037037029E-4</v>
      </c>
      <c r="K13" s="271" t="str">
        <f>IF(ISBLANK(J13),"",IF(J13&lt;=0.000659722222222222,"KSM",IF(J13&lt;=0.000695601851851852,"I A",IF(J13&lt;=0.000742361111111111,"II A",IF(J13&lt;=0.000811805555555556,"III A",IF(J13&lt;=0.00088125,"I JA",IF(J13&lt;=0.00093912037037037,"II JA",IF(J13&lt;=0.000973842592592593,"III JA"))))))))</f>
        <v>I JA</v>
      </c>
      <c r="L13" s="138" t="s">
        <v>753</v>
      </c>
      <c r="M13" s="301" t="s">
        <v>107</v>
      </c>
      <c r="N13" s="301" t="s">
        <v>107</v>
      </c>
      <c r="O13" s="103">
        <v>20</v>
      </c>
    </row>
    <row r="14" spans="1:15" s="109" customFormat="1" ht="4.5" customHeight="1" x14ac:dyDescent="0.25">
      <c r="C14" s="110"/>
      <c r="D14" s="110"/>
      <c r="E14" s="111"/>
      <c r="F14" s="27"/>
      <c r="G14" s="28"/>
      <c r="H14" s="24"/>
      <c r="I14" s="169"/>
      <c r="J14" s="169"/>
      <c r="K14" s="300"/>
      <c r="M14" s="108"/>
      <c r="N14" s="108"/>
    </row>
    <row r="15" spans="1:15" s="109" customFormat="1" ht="12" customHeight="1" thickBot="1" x14ac:dyDescent="0.3">
      <c r="C15" s="112">
        <v>2</v>
      </c>
      <c r="D15" s="112" t="s">
        <v>739</v>
      </c>
      <c r="E15" s="113"/>
      <c r="F15" s="28"/>
      <c r="G15" s="28"/>
      <c r="H15" s="24"/>
      <c r="I15" s="153"/>
      <c r="J15" s="153"/>
      <c r="K15" s="300"/>
      <c r="M15" s="108"/>
      <c r="N15" s="108"/>
    </row>
    <row r="16" spans="1:15" s="157" customFormat="1" ht="12.75" customHeight="1" thickBot="1" x14ac:dyDescent="0.3">
      <c r="A16" s="118" t="s">
        <v>141</v>
      </c>
      <c r="B16" s="31" t="s">
        <v>3</v>
      </c>
      <c r="C16" s="119" t="s">
        <v>4</v>
      </c>
      <c r="D16" s="120" t="s">
        <v>5</v>
      </c>
      <c r="E16" s="121" t="s">
        <v>6</v>
      </c>
      <c r="F16" s="35" t="s">
        <v>7</v>
      </c>
      <c r="G16" s="36" t="s">
        <v>8</v>
      </c>
      <c r="H16" s="37" t="s">
        <v>9</v>
      </c>
      <c r="I16" s="122" t="s">
        <v>10</v>
      </c>
      <c r="J16" s="123" t="s">
        <v>11</v>
      </c>
      <c r="K16" s="302" t="s">
        <v>12</v>
      </c>
      <c r="L16" s="125" t="s">
        <v>13</v>
      </c>
      <c r="M16" s="303"/>
      <c r="N16" s="303"/>
    </row>
    <row r="17" spans="1:15" ht="12" customHeight="1" x14ac:dyDescent="0.2">
      <c r="A17" s="139">
        <v>1</v>
      </c>
      <c r="B17" s="140"/>
      <c r="C17" s="304"/>
      <c r="D17" s="305"/>
      <c r="E17" s="143"/>
      <c r="F17" s="144"/>
      <c r="G17" s="144"/>
      <c r="H17" s="145"/>
      <c r="I17" s="146"/>
      <c r="J17" s="306"/>
      <c r="K17" s="271"/>
      <c r="L17" s="138"/>
    </row>
    <row r="18" spans="1:15" ht="15.75" customHeight="1" x14ac:dyDescent="0.2">
      <c r="A18" s="139">
        <v>2</v>
      </c>
      <c r="B18" s="140"/>
      <c r="C18" s="304" t="s">
        <v>460</v>
      </c>
      <c r="D18" s="305" t="s">
        <v>754</v>
      </c>
      <c r="E18" s="143" t="s">
        <v>213</v>
      </c>
      <c r="F18" s="144" t="s">
        <v>123</v>
      </c>
      <c r="G18" s="144" t="s">
        <v>124</v>
      </c>
      <c r="H18" s="145"/>
      <c r="I18" s="146"/>
      <c r="J18" s="306">
        <v>7.5972222222222229E-4</v>
      </c>
      <c r="K18" s="271" t="str">
        <f>IF(ISBLANK(J18),"",IF(J18&lt;=0.000659722222222222,"KSM",IF(J18&lt;=0.000695601851851852,"I A",IF(J18&lt;=0.000742361111111111,"II A",IF(J18&lt;=0.000811805555555556,"III A",IF(J18&lt;=0.00088125,"I JA",IF(J18&lt;=0.00093912037037037,"II JA",IF(J18&lt;=0.000973842592592593,"III JA"))))))))</f>
        <v>III A</v>
      </c>
      <c r="L18" s="138" t="s">
        <v>753</v>
      </c>
      <c r="M18" s="301" t="s">
        <v>755</v>
      </c>
      <c r="N18" s="301" t="s">
        <v>107</v>
      </c>
      <c r="O18" s="103">
        <v>13</v>
      </c>
    </row>
    <row r="19" spans="1:15" ht="15.75" customHeight="1" x14ac:dyDescent="0.2">
      <c r="A19" s="139">
        <v>3</v>
      </c>
      <c r="B19" s="140"/>
      <c r="C19" s="304" t="s">
        <v>744</v>
      </c>
      <c r="D19" s="305" t="s">
        <v>756</v>
      </c>
      <c r="E19" s="143" t="s">
        <v>757</v>
      </c>
      <c r="F19" s="144" t="s">
        <v>264</v>
      </c>
      <c r="G19" s="144" t="s">
        <v>265</v>
      </c>
      <c r="H19" s="145"/>
      <c r="I19" s="146"/>
      <c r="J19" s="306">
        <v>7.7870370370370365E-4</v>
      </c>
      <c r="K19" s="271" t="str">
        <f>IF(ISBLANK(J19),"",IF(J19&lt;=0.000659722222222222,"KSM",IF(J19&lt;=0.000695601851851852,"I A",IF(J19&lt;=0.000742361111111111,"II A",IF(J19&lt;=0.000811805555555556,"III A",IF(J19&lt;=0.00088125,"I JA",IF(J19&lt;=0.00093912037037037,"II JA",IF(J19&lt;=0.000973842592592593,"III JA"))))))))</f>
        <v>III A</v>
      </c>
      <c r="L19" s="138" t="s">
        <v>758</v>
      </c>
      <c r="M19" s="301" t="s">
        <v>759</v>
      </c>
      <c r="N19" s="301" t="s">
        <v>107</v>
      </c>
      <c r="O19" s="103">
        <v>11</v>
      </c>
    </row>
    <row r="20" spans="1:15" ht="15.75" customHeight="1" x14ac:dyDescent="0.2">
      <c r="A20" s="139">
        <v>4</v>
      </c>
      <c r="B20" s="140"/>
      <c r="C20" s="304" t="s">
        <v>760</v>
      </c>
      <c r="D20" s="305" t="s">
        <v>761</v>
      </c>
      <c r="E20" s="143" t="s">
        <v>762</v>
      </c>
      <c r="F20" s="144" t="s">
        <v>289</v>
      </c>
      <c r="G20" s="144" t="s">
        <v>112</v>
      </c>
      <c r="H20" s="145" t="s">
        <v>763</v>
      </c>
      <c r="I20" s="146"/>
      <c r="J20" s="306">
        <v>7.6192129629629624E-4</v>
      </c>
      <c r="K20" s="271" t="str">
        <f>IF(ISBLANK(J20),"",IF(J20&lt;=0.000659722222222222,"KSM",IF(J20&lt;=0.000695601851851852,"I A",IF(J20&lt;=0.000742361111111111,"II A",IF(J20&lt;=0.000811805555555556,"III A",IF(J20&lt;=0.00088125,"I JA",IF(J20&lt;=0.00093912037037037,"II JA",IF(J20&lt;=0.000973842592592593,"III JA"))))))))</f>
        <v>III A</v>
      </c>
      <c r="L20" s="138" t="s">
        <v>764</v>
      </c>
      <c r="M20" s="301" t="s">
        <v>765</v>
      </c>
      <c r="N20" s="301" t="s">
        <v>766</v>
      </c>
      <c r="O20" s="103">
        <v>12</v>
      </c>
    </row>
    <row r="21" spans="1:15" ht="15.75" customHeight="1" x14ac:dyDescent="0.2">
      <c r="A21" s="139">
        <v>5</v>
      </c>
      <c r="B21" s="140"/>
      <c r="C21" s="304" t="s">
        <v>767</v>
      </c>
      <c r="D21" s="305" t="s">
        <v>768</v>
      </c>
      <c r="E21" s="143" t="s">
        <v>769</v>
      </c>
      <c r="F21" s="144" t="s">
        <v>283</v>
      </c>
      <c r="G21" s="144" t="s">
        <v>265</v>
      </c>
      <c r="H21" s="145"/>
      <c r="I21" s="146"/>
      <c r="J21" s="306">
        <v>7.5034722222222224E-4</v>
      </c>
      <c r="K21" s="271" t="str">
        <f>IF(ISBLANK(J21),"",IF(J21&lt;=0.000659722222222222,"KSM",IF(J21&lt;=0.000695601851851852,"I A",IF(J21&lt;=0.000742361111111111,"II A",IF(J21&lt;=0.000811805555555556,"III A",IF(J21&lt;=0.00088125,"I JA",IF(J21&lt;=0.00093912037037037,"II JA",IF(J21&lt;=0.000973842592592593,"III JA"))))))))</f>
        <v>III A</v>
      </c>
      <c r="L21" s="138" t="s">
        <v>266</v>
      </c>
      <c r="M21" s="301" t="s">
        <v>770</v>
      </c>
      <c r="N21" s="301" t="s">
        <v>107</v>
      </c>
      <c r="O21" s="103">
        <v>14</v>
      </c>
    </row>
    <row r="22" spans="1:15" ht="15.75" customHeight="1" x14ac:dyDescent="0.2">
      <c r="A22" s="139">
        <v>6</v>
      </c>
      <c r="B22" s="140"/>
      <c r="C22" s="304" t="s">
        <v>115</v>
      </c>
      <c r="D22" s="305" t="s">
        <v>771</v>
      </c>
      <c r="E22" s="143" t="s">
        <v>772</v>
      </c>
      <c r="F22" s="144" t="s">
        <v>379</v>
      </c>
      <c r="G22" s="144" t="s">
        <v>380</v>
      </c>
      <c r="H22" s="145" t="s">
        <v>415</v>
      </c>
      <c r="I22" s="146"/>
      <c r="J22" s="306">
        <v>7.8067129629629634E-4</v>
      </c>
      <c r="K22" s="271" t="str">
        <f>IF(ISBLANK(J22),"",IF(J22&lt;=0.000659722222222222,"KSM",IF(J22&lt;=0.000695601851851852,"I A",IF(J22&lt;=0.000742361111111111,"II A",IF(J22&lt;=0.000811805555555556,"III A",IF(J22&lt;=0.00088125,"I JA",IF(J22&lt;=0.00093912037037037,"II JA",IF(J22&lt;=0.000973842592592593,"III JA"))))))))</f>
        <v>III A</v>
      </c>
      <c r="L22" s="138" t="s">
        <v>416</v>
      </c>
      <c r="M22" s="301" t="s">
        <v>773</v>
      </c>
      <c r="N22" s="301" t="s">
        <v>107</v>
      </c>
      <c r="O22" s="103">
        <v>15</v>
      </c>
    </row>
    <row r="23" spans="1:15" s="109" customFormat="1" ht="4.5" customHeight="1" x14ac:dyDescent="0.25">
      <c r="C23" s="110"/>
      <c r="D23" s="110"/>
      <c r="E23" s="111"/>
      <c r="F23" s="27"/>
      <c r="G23" s="28"/>
      <c r="H23" s="24"/>
      <c r="I23" s="169"/>
      <c r="J23" s="169"/>
      <c r="K23" s="300"/>
      <c r="M23" s="108"/>
      <c r="N23" s="108"/>
    </row>
    <row r="24" spans="1:15" s="109" customFormat="1" ht="12" customHeight="1" thickBot="1" x14ac:dyDescent="0.3">
      <c r="C24" s="112">
        <v>3</v>
      </c>
      <c r="D24" s="112" t="s">
        <v>739</v>
      </c>
      <c r="E24" s="113"/>
      <c r="F24" s="28"/>
      <c r="G24" s="28"/>
      <c r="H24" s="24"/>
      <c r="I24" s="153"/>
      <c r="J24" s="153"/>
      <c r="K24" s="300"/>
      <c r="M24" s="108"/>
      <c r="N24" s="108"/>
    </row>
    <row r="25" spans="1:15" s="157" customFormat="1" ht="12.75" customHeight="1" thickBot="1" x14ac:dyDescent="0.3">
      <c r="A25" s="118" t="s">
        <v>141</v>
      </c>
      <c r="B25" s="31" t="s">
        <v>3</v>
      </c>
      <c r="C25" s="119" t="s">
        <v>4</v>
      </c>
      <c r="D25" s="120" t="s">
        <v>5</v>
      </c>
      <c r="E25" s="121" t="s">
        <v>6</v>
      </c>
      <c r="F25" s="35" t="s">
        <v>7</v>
      </c>
      <c r="G25" s="36" t="s">
        <v>8</v>
      </c>
      <c r="H25" s="37" t="s">
        <v>9</v>
      </c>
      <c r="I25" s="122" t="s">
        <v>10</v>
      </c>
      <c r="J25" s="123" t="s">
        <v>11</v>
      </c>
      <c r="K25" s="302" t="s">
        <v>12</v>
      </c>
      <c r="L25" s="125" t="s">
        <v>13</v>
      </c>
      <c r="M25" s="303"/>
      <c r="N25" s="303"/>
    </row>
    <row r="26" spans="1:15" ht="12.75" customHeight="1" x14ac:dyDescent="0.2">
      <c r="A26" s="139">
        <v>1</v>
      </c>
      <c r="B26" s="140"/>
      <c r="C26" s="304"/>
      <c r="D26" s="305"/>
      <c r="E26" s="143"/>
      <c r="F26" s="144"/>
      <c r="G26" s="144"/>
      <c r="H26" s="145"/>
      <c r="I26" s="146"/>
      <c r="J26" s="306"/>
      <c r="K26" s="271"/>
      <c r="L26" s="138"/>
    </row>
    <row r="27" spans="1:15" ht="15.75" customHeight="1" x14ac:dyDescent="0.2">
      <c r="A27" s="139">
        <v>2</v>
      </c>
      <c r="B27" s="140"/>
      <c r="C27" s="304" t="s">
        <v>767</v>
      </c>
      <c r="D27" s="305" t="s">
        <v>774</v>
      </c>
      <c r="E27" s="143" t="s">
        <v>129</v>
      </c>
      <c r="F27" s="144" t="s">
        <v>38</v>
      </c>
      <c r="G27" s="144" t="s">
        <v>39</v>
      </c>
      <c r="H27" s="145" t="s">
        <v>485</v>
      </c>
      <c r="I27" s="146"/>
      <c r="J27" s="306">
        <v>7.3749999999999998E-4</v>
      </c>
      <c r="K27" s="271" t="str">
        <f>IF(ISBLANK(J27),"",IF(J27&lt;=0.000659722222222222,"KSM",IF(J27&lt;=0.000695601851851852,"I A",IF(J27&lt;=0.000742361111111111,"II A",IF(J27&lt;=0.000811805555555556,"III A",IF(J27&lt;=0.00088125,"I JA",IF(J27&lt;=0.00093912037037037,"II JA",IF(J27&lt;=0.000973842592592593,"III JA"))))))))</f>
        <v>II A</v>
      </c>
      <c r="L27" s="138" t="s">
        <v>486</v>
      </c>
      <c r="M27" s="301" t="s">
        <v>775</v>
      </c>
      <c r="N27" s="301" t="s">
        <v>776</v>
      </c>
      <c r="O27" s="103">
        <v>8</v>
      </c>
    </row>
    <row r="28" spans="1:15" ht="15.75" customHeight="1" x14ac:dyDescent="0.2">
      <c r="A28" s="139">
        <v>3</v>
      </c>
      <c r="B28" s="140"/>
      <c r="C28" s="304" t="s">
        <v>777</v>
      </c>
      <c r="D28" s="305" t="s">
        <v>778</v>
      </c>
      <c r="E28" s="143" t="s">
        <v>779</v>
      </c>
      <c r="F28" s="144" t="s">
        <v>111</v>
      </c>
      <c r="G28" s="144" t="s">
        <v>112</v>
      </c>
      <c r="H28" s="145"/>
      <c r="I28" s="146"/>
      <c r="J28" s="306">
        <v>7.0138888888888887E-4</v>
      </c>
      <c r="K28" s="271" t="str">
        <f>IF(ISBLANK(J28),"",IF(J28&lt;=0.000659722222222222,"KSM",IF(J28&lt;=0.000695601851851852,"I A",IF(J28&lt;=0.000742361111111111,"II A",IF(J28&lt;=0.000811805555555556,"III A",IF(J28&lt;=0.00088125,"I JA",IF(J28&lt;=0.00093912037037037,"II JA",IF(J28&lt;=0.000973842592592593,"III JA"))))))))</f>
        <v>II A</v>
      </c>
      <c r="L28" s="138" t="s">
        <v>186</v>
      </c>
      <c r="M28" s="301" t="s">
        <v>780</v>
      </c>
      <c r="N28" s="301" t="s">
        <v>781</v>
      </c>
      <c r="O28" s="103">
        <v>6</v>
      </c>
    </row>
    <row r="29" spans="1:15" ht="15.75" customHeight="1" x14ac:dyDescent="0.2">
      <c r="A29" s="139">
        <v>4</v>
      </c>
      <c r="B29" s="140"/>
      <c r="C29" s="304" t="s">
        <v>511</v>
      </c>
      <c r="D29" s="305" t="s">
        <v>782</v>
      </c>
      <c r="E29" s="143" t="s">
        <v>783</v>
      </c>
      <c r="F29" s="144" t="s">
        <v>111</v>
      </c>
      <c r="G29" s="144" t="s">
        <v>112</v>
      </c>
      <c r="H29" s="145"/>
      <c r="I29" s="146"/>
      <c r="J29" s="306">
        <v>7.1342592592592595E-4</v>
      </c>
      <c r="K29" s="271" t="str">
        <f>IF(ISBLANK(J29),"",IF(J29&lt;=0.000659722222222222,"KSM",IF(J29&lt;=0.000695601851851852,"I A",IF(J29&lt;=0.000742361111111111,"II A",IF(J29&lt;=0.000811805555555556,"III A",IF(J29&lt;=0.00088125,"I JA",IF(J29&lt;=0.00093912037037037,"II JA",IF(J29&lt;=0.000973842592592593,"III JA"))))))))</f>
        <v>II A</v>
      </c>
      <c r="L29" s="138" t="s">
        <v>186</v>
      </c>
      <c r="M29" s="301" t="s">
        <v>784</v>
      </c>
      <c r="N29" s="301" t="s">
        <v>107</v>
      </c>
      <c r="O29" s="103">
        <v>7</v>
      </c>
    </row>
    <row r="30" spans="1:15" ht="15.75" customHeight="1" x14ac:dyDescent="0.2">
      <c r="A30" s="139">
        <v>5</v>
      </c>
      <c r="B30" s="140"/>
      <c r="C30" s="304" t="s">
        <v>785</v>
      </c>
      <c r="D30" s="305" t="s">
        <v>786</v>
      </c>
      <c r="E30" s="143" t="s">
        <v>216</v>
      </c>
      <c r="F30" s="144" t="s">
        <v>166</v>
      </c>
      <c r="G30" s="144" t="s">
        <v>167</v>
      </c>
      <c r="H30" s="145" t="s">
        <v>168</v>
      </c>
      <c r="I30" s="146"/>
      <c r="J30" s="306">
        <v>7.5162037037037038E-4</v>
      </c>
      <c r="K30" s="271" t="str">
        <f>IF(ISBLANK(J30),"",IF(J30&lt;=0.000659722222222222,"KSM",IF(J30&lt;=0.000695601851851852,"I A",IF(J30&lt;=0.000742361111111111,"II A",IF(J30&lt;=0.000811805555555556,"III A",IF(J30&lt;=0.00088125,"I JA",IF(J30&lt;=0.00093912037037037,"II JA",IF(J30&lt;=0.000973842592592593,"III JA"))))))))</f>
        <v>III A</v>
      </c>
      <c r="L30" s="138" t="s">
        <v>170</v>
      </c>
      <c r="M30" s="301" t="s">
        <v>787</v>
      </c>
      <c r="N30" s="301" t="s">
        <v>107</v>
      </c>
      <c r="O30" s="103">
        <v>9</v>
      </c>
    </row>
    <row r="31" spans="1:15" ht="15.75" customHeight="1" x14ac:dyDescent="0.2">
      <c r="A31" s="139">
        <v>6</v>
      </c>
      <c r="B31" s="140"/>
      <c r="C31" s="304" t="s">
        <v>460</v>
      </c>
      <c r="D31" s="305" t="s">
        <v>788</v>
      </c>
      <c r="E31" s="143" t="s">
        <v>789</v>
      </c>
      <c r="F31" s="144" t="s">
        <v>17</v>
      </c>
      <c r="G31" s="144" t="s">
        <v>39</v>
      </c>
      <c r="H31" s="145" t="s">
        <v>595</v>
      </c>
      <c r="I31" s="146" t="s">
        <v>19</v>
      </c>
      <c r="J31" s="306">
        <v>7.5127314814814816E-4</v>
      </c>
      <c r="K31" s="271" t="str">
        <f>IF(ISBLANK(J31),"",IF(J31&lt;=0.000659722222222222,"KSM",IF(J31&lt;=0.000695601851851852,"I A",IF(J31&lt;=0.000742361111111111,"II A",IF(J31&lt;=0.000811805555555556,"III A",IF(J31&lt;=0.00088125,"I JA",IF(J31&lt;=0.00093912037037037,"II JA",IF(J31&lt;=0.000973842592592593,"III JA"))))))))</f>
        <v>III A</v>
      </c>
      <c r="L31" s="138" t="s">
        <v>790</v>
      </c>
      <c r="M31" s="301" t="s">
        <v>791</v>
      </c>
      <c r="N31" s="301" t="s">
        <v>107</v>
      </c>
      <c r="O31" s="103">
        <v>10</v>
      </c>
    </row>
    <row r="32" spans="1:15" s="109" customFormat="1" ht="4.5" customHeight="1" x14ac:dyDescent="0.25">
      <c r="C32" s="110"/>
      <c r="D32" s="110"/>
      <c r="E32" s="111"/>
      <c r="F32" s="27"/>
      <c r="G32" s="28"/>
      <c r="H32" s="24"/>
      <c r="I32" s="169"/>
      <c r="J32" s="169"/>
      <c r="K32" s="300"/>
      <c r="M32" s="108"/>
      <c r="N32" s="108"/>
    </row>
    <row r="33" spans="1:15" s="109" customFormat="1" ht="12" customHeight="1" thickBot="1" x14ac:dyDescent="0.3">
      <c r="C33" s="112">
        <v>4</v>
      </c>
      <c r="D33" s="112" t="s">
        <v>739</v>
      </c>
      <c r="E33" s="113"/>
      <c r="F33" s="28"/>
      <c r="G33" s="28"/>
      <c r="H33" s="24"/>
      <c r="I33" s="153"/>
      <c r="J33" s="153"/>
      <c r="K33" s="300"/>
      <c r="M33" s="108"/>
      <c r="N33" s="108"/>
    </row>
    <row r="34" spans="1:15" s="157" customFormat="1" ht="12.75" customHeight="1" thickBot="1" x14ac:dyDescent="0.3">
      <c r="A34" s="118" t="s">
        <v>141</v>
      </c>
      <c r="B34" s="31" t="s">
        <v>3</v>
      </c>
      <c r="C34" s="119" t="s">
        <v>4</v>
      </c>
      <c r="D34" s="120" t="s">
        <v>5</v>
      </c>
      <c r="E34" s="121" t="s">
        <v>6</v>
      </c>
      <c r="F34" s="35" t="s">
        <v>7</v>
      </c>
      <c r="G34" s="36" t="s">
        <v>8</v>
      </c>
      <c r="H34" s="37" t="s">
        <v>9</v>
      </c>
      <c r="I34" s="122" t="s">
        <v>10</v>
      </c>
      <c r="J34" s="123" t="s">
        <v>11</v>
      </c>
      <c r="K34" s="302" t="s">
        <v>12</v>
      </c>
      <c r="L34" s="125" t="s">
        <v>13</v>
      </c>
      <c r="M34" s="303"/>
      <c r="N34" s="303"/>
    </row>
    <row r="35" spans="1:15" ht="12" customHeight="1" x14ac:dyDescent="0.2">
      <c r="A35" s="139">
        <v>1</v>
      </c>
      <c r="B35" s="140"/>
      <c r="C35" s="304"/>
      <c r="D35" s="305"/>
      <c r="E35" s="143"/>
      <c r="F35" s="144"/>
      <c r="G35" s="144"/>
      <c r="H35" s="145"/>
      <c r="I35" s="146"/>
      <c r="J35" s="306"/>
      <c r="K35" s="271" t="str">
        <f t="shared" ref="K35" si="0">IF(ISBLANK(J35),"",IF(J35&lt;=0.000659722222222222,"KSM",IF(J35&lt;=0.000695601851851852,"I A",IF(J35&lt;=0.000742361111111111,"II A",IF(J35&lt;=0.000811805555555556,"III A",IF(J35&lt;=0.00088125,"I JA",IF(J35&lt;=0.00093912037037037,"II JA",IF(J35&lt;=0.000973842592592593,"III JA"))))))))</f>
        <v/>
      </c>
      <c r="L35" s="138"/>
    </row>
    <row r="36" spans="1:15" ht="15.75" customHeight="1" x14ac:dyDescent="0.2">
      <c r="A36" s="139">
        <v>2</v>
      </c>
      <c r="B36" s="140"/>
      <c r="C36" s="304" t="s">
        <v>319</v>
      </c>
      <c r="D36" s="305" t="s">
        <v>792</v>
      </c>
      <c r="E36" s="143" t="s">
        <v>793</v>
      </c>
      <c r="F36" s="144" t="s">
        <v>148</v>
      </c>
      <c r="G36" s="144" t="s">
        <v>149</v>
      </c>
      <c r="H36" s="145"/>
      <c r="I36" s="146"/>
      <c r="J36" s="306">
        <v>7.1851851851851851E-4</v>
      </c>
      <c r="K36" s="271" t="str">
        <f>IF(ISBLANK(J36),"",IF(J36&lt;=0.000659722222222222,"KSM",IF(J36&lt;=0.000695601851851852,"I A",IF(J36&lt;=0.000742361111111111,"II A",IF(J36&lt;=0.000811805555555556,"III A",IF(J36&lt;=0.00088125,"I JA",IF(J36&lt;=0.00093912037037037,"II JA",IF(J36&lt;=0.000973842592592593,"III JA"))))))))</f>
        <v>II A</v>
      </c>
      <c r="L36" s="138" t="s">
        <v>458</v>
      </c>
      <c r="M36" s="301" t="s">
        <v>794</v>
      </c>
      <c r="N36" s="301" t="s">
        <v>795</v>
      </c>
      <c r="O36" s="103">
        <v>3</v>
      </c>
    </row>
    <row r="37" spans="1:15" ht="15.75" customHeight="1" x14ac:dyDescent="0.2">
      <c r="A37" s="139">
        <v>3</v>
      </c>
      <c r="B37" s="140"/>
      <c r="C37" s="304" t="s">
        <v>223</v>
      </c>
      <c r="D37" s="305" t="s">
        <v>796</v>
      </c>
      <c r="E37" s="143" t="s">
        <v>797</v>
      </c>
      <c r="F37" s="144" t="s">
        <v>334</v>
      </c>
      <c r="G37" s="144" t="s">
        <v>67</v>
      </c>
      <c r="H37" s="145" t="s">
        <v>68</v>
      </c>
      <c r="I37" s="146"/>
      <c r="J37" s="306">
        <v>6.6145833333333334E-4</v>
      </c>
      <c r="K37" s="271" t="str">
        <f>IF(ISBLANK(J37),"",IF(J37&lt;=0.000659722222222222,"KSM",IF(J37&lt;=0.000695601851851852,"I A",IF(J37&lt;=0.000742361111111111,"II A",IF(J37&lt;=0.000811805555555556,"III A",IF(J37&lt;=0.00088125,"I JA",IF(J37&lt;=0.00093912037037037,"II JA",IF(J37&lt;=0.000973842592592593,"III JA"))))))))</f>
        <v>I A</v>
      </c>
      <c r="L37" s="138" t="s">
        <v>69</v>
      </c>
      <c r="M37" s="301" t="s">
        <v>798</v>
      </c>
      <c r="N37" s="301" t="s">
        <v>107</v>
      </c>
      <c r="O37" s="103">
        <v>1</v>
      </c>
    </row>
    <row r="38" spans="1:15" ht="15.75" customHeight="1" x14ac:dyDescent="0.2">
      <c r="A38" s="139">
        <v>4</v>
      </c>
      <c r="B38" s="140"/>
      <c r="C38" s="304" t="s">
        <v>262</v>
      </c>
      <c r="D38" s="305" t="s">
        <v>799</v>
      </c>
      <c r="E38" s="143" t="s">
        <v>800</v>
      </c>
      <c r="F38" s="144" t="s">
        <v>283</v>
      </c>
      <c r="G38" s="144" t="s">
        <v>265</v>
      </c>
      <c r="H38" s="145" t="s">
        <v>348</v>
      </c>
      <c r="I38" s="146"/>
      <c r="J38" s="306">
        <v>6.8958333333333328E-4</v>
      </c>
      <c r="K38" s="271" t="str">
        <f>IF(ISBLANK(J38),"",IF(J38&lt;=0.000659722222222222,"KSM",IF(J38&lt;=0.000695601851851852,"I A",IF(J38&lt;=0.000742361111111111,"II A",IF(J38&lt;=0.000811805555555556,"III A",IF(J38&lt;=0.00088125,"I JA",IF(J38&lt;=0.00093912037037037,"II JA",IF(J38&lt;=0.000973842592592593,"III JA"))))))))</f>
        <v>I A</v>
      </c>
      <c r="L38" s="138" t="s">
        <v>266</v>
      </c>
      <c r="M38" s="301" t="s">
        <v>801</v>
      </c>
      <c r="N38" s="301" t="s">
        <v>802</v>
      </c>
      <c r="O38" s="103">
        <v>2</v>
      </c>
    </row>
    <row r="39" spans="1:15" ht="15.75" customHeight="1" x14ac:dyDescent="0.2">
      <c r="A39" s="139">
        <v>5</v>
      </c>
      <c r="B39" s="140"/>
      <c r="C39" s="304" t="s">
        <v>258</v>
      </c>
      <c r="D39" s="305" t="s">
        <v>803</v>
      </c>
      <c r="E39" s="143" t="s">
        <v>804</v>
      </c>
      <c r="F39" s="144" t="s">
        <v>111</v>
      </c>
      <c r="G39" s="144" t="s">
        <v>112</v>
      </c>
      <c r="H39" s="145" t="s">
        <v>805</v>
      </c>
      <c r="I39" s="146"/>
      <c r="J39" s="306">
        <v>6.9803240740740752E-4</v>
      </c>
      <c r="K39" s="271" t="str">
        <f>IF(ISBLANK(J39),"",IF(J39&lt;=0.000659722222222222,"KSM",IF(J39&lt;=0.000695601851851852,"I A",IF(J39&lt;=0.000742361111111111,"II A",IF(J39&lt;=0.000811805555555556,"III A",IF(J39&lt;=0.00088125,"I JA",IF(J39&lt;=0.00093912037037037,"II JA",IF(J39&lt;=0.000973842592592593,"III JA"))))))))</f>
        <v>II A</v>
      </c>
      <c r="L39" s="138" t="s">
        <v>806</v>
      </c>
      <c r="M39" s="301" t="s">
        <v>795</v>
      </c>
      <c r="N39" s="301" t="s">
        <v>807</v>
      </c>
      <c r="O39" s="103">
        <v>4</v>
      </c>
    </row>
    <row r="40" spans="1:15" ht="15.75" customHeight="1" x14ac:dyDescent="0.2">
      <c r="A40" s="139">
        <v>6</v>
      </c>
      <c r="B40" s="140"/>
      <c r="C40" s="304" t="s">
        <v>808</v>
      </c>
      <c r="D40" s="305" t="s">
        <v>809</v>
      </c>
      <c r="E40" s="143" t="s">
        <v>342</v>
      </c>
      <c r="F40" s="144" t="s">
        <v>640</v>
      </c>
      <c r="G40" s="144" t="s">
        <v>468</v>
      </c>
      <c r="H40" s="145"/>
      <c r="I40" s="146"/>
      <c r="J40" s="306">
        <v>6.9247685185185178E-4</v>
      </c>
      <c r="K40" s="271" t="str">
        <f>IF(ISBLANK(J40),"",IF(J40&lt;=0.000659722222222222,"KSM",IF(J40&lt;=0.000695601851851852,"I A",IF(J40&lt;=0.000742361111111111,"II A",IF(J40&lt;=0.000811805555555556,"III A",IF(J40&lt;=0.00088125,"I JA",IF(J40&lt;=0.00093912037037037,"II JA",IF(J40&lt;=0.000973842592592593,"III JA"))))))))</f>
        <v>I A</v>
      </c>
      <c r="L40" s="138" t="s">
        <v>469</v>
      </c>
      <c r="M40" s="301" t="s">
        <v>810</v>
      </c>
      <c r="N40" s="301" t="s">
        <v>107</v>
      </c>
      <c r="O40" s="103">
        <v>5</v>
      </c>
    </row>
    <row r="41" spans="1:15" s="109" customFormat="1" ht="4.5" customHeight="1" x14ac:dyDescent="0.25">
      <c r="C41" s="110"/>
      <c r="D41" s="110"/>
      <c r="E41" s="111"/>
      <c r="F41" s="27"/>
      <c r="G41" s="28"/>
      <c r="H41" s="24"/>
      <c r="I41" s="169"/>
      <c r="J41" s="169"/>
      <c r="K41" s="300"/>
      <c r="M41" s="108"/>
      <c r="N41" s="108"/>
    </row>
  </sheetData>
  <printOptions horizontalCentered="1"/>
  <pageMargins left="0.39370078740157483" right="0.39370078740157483" top="0.23622047244094491" bottom="0.15748031496062992" header="0.39370078740157483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</vt:i4>
      </vt:variant>
    </vt:vector>
  </HeadingPairs>
  <TitlesOfParts>
    <vt:vector size="53" baseType="lpstr">
      <vt:lpstr>100 M pb</vt:lpstr>
      <vt:lpstr>100 M g</vt:lpstr>
      <vt:lpstr>100 V pb</vt:lpstr>
      <vt:lpstr>100 V g</vt:lpstr>
      <vt:lpstr>200 M pb</vt:lpstr>
      <vt:lpstr>200 M g</vt:lpstr>
      <vt:lpstr>200 V pb</vt:lpstr>
      <vt:lpstr>200 V g</vt:lpstr>
      <vt:lpstr>400 M beg</vt:lpstr>
      <vt:lpstr>400 M g</vt:lpstr>
      <vt:lpstr>400 V beg</vt:lpstr>
      <vt:lpstr>400 V g</vt:lpstr>
      <vt:lpstr>800 M</vt:lpstr>
      <vt:lpstr>800 V beg</vt:lpstr>
      <vt:lpstr>800 V g</vt:lpstr>
      <vt:lpstr>1500 M</vt:lpstr>
      <vt:lpstr>1500 V beg</vt:lpstr>
      <vt:lpstr>1500 V g</vt:lpstr>
      <vt:lpstr>3000 M</vt:lpstr>
      <vt:lpstr>3000 V</vt:lpstr>
      <vt:lpstr>100bb M Fin</vt:lpstr>
      <vt:lpstr>110bb V pb</vt:lpstr>
      <vt:lpstr>110bb V g</vt:lpstr>
      <vt:lpstr>400bb M beg</vt:lpstr>
      <vt:lpstr>400bb M g</vt:lpstr>
      <vt:lpstr>400bb V bėg</vt:lpstr>
      <vt:lpstr>400bb V g</vt:lpstr>
      <vt:lpstr>2000kl M</vt:lpstr>
      <vt:lpstr>2000kl V</vt:lpstr>
      <vt:lpstr>5000 Ej M</vt:lpstr>
      <vt:lpstr>10000 Ej V</vt:lpstr>
      <vt:lpstr>Aukstis M</vt:lpstr>
      <vt:lpstr>Aukstis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Diskas M</vt:lpstr>
      <vt:lpstr>Diskas V</vt:lpstr>
      <vt:lpstr>Kūjis M</vt:lpstr>
      <vt:lpstr>Kūjis V</vt:lpstr>
      <vt:lpstr>Ietis M</vt:lpstr>
      <vt:lpstr>Ietis V</vt:lpstr>
      <vt:lpstr>4x100 M beg</vt:lpstr>
      <vt:lpstr>4x100 M g</vt:lpstr>
      <vt:lpstr>4x100 V beg</vt:lpstr>
      <vt:lpstr>4x100 V g</vt:lpstr>
      <vt:lpstr>Komandiniai</vt:lpstr>
      <vt:lpstr>'Tolis 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2020-07-20T09:17:49Z</cp:lastPrinted>
  <dcterms:created xsi:type="dcterms:W3CDTF">2020-07-17T08:37:33Z</dcterms:created>
  <dcterms:modified xsi:type="dcterms:W3CDTF">2020-07-21T02:43:51Z</dcterms:modified>
</cp:coreProperties>
</file>