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firstSheet="10" activeTab="18"/>
  </bookViews>
  <sheets>
    <sheet name="LSSA" sheetId="1" r:id="rId1"/>
    <sheet name="60 M p. bėg." sheetId="4" r:id="rId2"/>
    <sheet name="60 M Finalas" sheetId="22" r:id="rId3"/>
    <sheet name="60 M Suvestinė" sheetId="21" r:id="rId4"/>
    <sheet name="60 V p. bėg." sheetId="8" r:id="rId5"/>
    <sheet name="60 V Finalas" sheetId="25" r:id="rId6"/>
    <sheet name="60 V Suvestinė" sheetId="24" r:id="rId7"/>
    <sheet name="400 M bėg. " sheetId="10" r:id="rId8"/>
    <sheet name="400 M Suvestinė" sheetId="11" r:id="rId9"/>
    <sheet name="400 V bėg." sheetId="13" r:id="rId10"/>
    <sheet name="400 V Suvestinė" sheetId="14" r:id="rId11"/>
    <sheet name="800 M" sheetId="7" r:id="rId12"/>
    <sheet name="800 V" sheetId="9" r:id="rId13"/>
    <sheet name="1500 M" sheetId="12" r:id="rId14"/>
    <sheet name="1500 V" sheetId="16" r:id="rId15"/>
    <sheet name="3000 V" sheetId="19" r:id="rId16"/>
    <sheet name="60 bb M " sheetId="3" r:id="rId17"/>
    <sheet name="60bb V " sheetId="2" r:id="rId18"/>
    <sheet name="Aukstis M" sheetId="17" r:id="rId19"/>
    <sheet name="Aukstis V" sheetId="23" r:id="rId20"/>
    <sheet name="Tolis M" sheetId="15" r:id="rId21"/>
    <sheet name="Tolis V" sheetId="6" r:id="rId22"/>
    <sheet name="Rutulys M" sheetId="18" r:id="rId23"/>
    <sheet name="Rutulys V" sheetId="5" r:id="rId24"/>
    <sheet name="KOMANDINIAI" sheetId="20" r:id="rId25"/>
  </sheets>
  <definedNames>
    <definedName name="_xlnm._FilterDatabase" localSheetId="20" hidden="1">'Tolis M'!$A$8:$Q$8</definedName>
    <definedName name="_xlnm._FilterDatabase" localSheetId="21" hidden="1">'Tolis V'!$O$8:$O$8</definedName>
  </definedNames>
  <calcPr calcId="162913"/>
</workbook>
</file>

<file path=xl/calcChain.xml><?xml version="1.0" encoding="utf-8"?>
<calcChain xmlns="http://schemas.openxmlformats.org/spreadsheetml/2006/main">
  <c r="I14" i="25" l="1"/>
  <c r="I13" i="25"/>
  <c r="I12" i="25"/>
  <c r="I11" i="25"/>
  <c r="I10" i="25"/>
  <c r="I9" i="25"/>
  <c r="L33" i="24"/>
  <c r="J33" i="24"/>
  <c r="L32" i="24"/>
  <c r="L31" i="24"/>
  <c r="L30" i="24"/>
  <c r="G30" i="24"/>
  <c r="L29" i="24"/>
  <c r="G29" i="24"/>
  <c r="L28" i="24"/>
  <c r="L27" i="24"/>
  <c r="G27" i="24"/>
  <c r="L26" i="24"/>
  <c r="G26" i="24"/>
  <c r="L25" i="24"/>
  <c r="G25" i="24"/>
  <c r="L24" i="24"/>
  <c r="G24" i="24"/>
  <c r="L23" i="24"/>
  <c r="G23" i="24"/>
  <c r="L22" i="24"/>
  <c r="G22" i="24"/>
  <c r="L21" i="24"/>
  <c r="G21" i="24"/>
  <c r="L20" i="24"/>
  <c r="G20" i="24"/>
  <c r="L19" i="24"/>
  <c r="G19" i="24"/>
  <c r="L18" i="24"/>
  <c r="G18" i="24"/>
  <c r="L17" i="24"/>
  <c r="G17" i="24"/>
  <c r="L14" i="24"/>
  <c r="G14" i="24"/>
  <c r="L13" i="24"/>
  <c r="G13" i="24"/>
  <c r="L12" i="24"/>
  <c r="G12" i="24"/>
  <c r="L11" i="24"/>
  <c r="G11" i="24"/>
  <c r="L10" i="24"/>
  <c r="G10" i="24"/>
  <c r="L9" i="24"/>
  <c r="G9" i="24"/>
  <c r="S11" i="23"/>
  <c r="G11" i="23"/>
  <c r="S10" i="23"/>
  <c r="G10" i="23"/>
  <c r="S9" i="23"/>
  <c r="G9" i="23"/>
  <c r="I10" i="22" l="1"/>
  <c r="I11" i="22"/>
  <c r="I12" i="22"/>
  <c r="I13" i="22"/>
  <c r="I14" i="22"/>
  <c r="I9" i="22"/>
  <c r="L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L19" i="21"/>
  <c r="G19" i="21"/>
  <c r="L18" i="21"/>
  <c r="G18" i="21"/>
  <c r="L17" i="21"/>
  <c r="G17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I15" i="19" l="1"/>
  <c r="I14" i="19"/>
  <c r="I13" i="19"/>
  <c r="G13" i="19"/>
  <c r="I12" i="19"/>
  <c r="G12" i="19"/>
  <c r="I11" i="19"/>
  <c r="G11" i="19"/>
  <c r="I10" i="19"/>
  <c r="G10" i="19"/>
  <c r="I9" i="19"/>
  <c r="G9" i="19"/>
  <c r="O16" i="18" l="1"/>
  <c r="P16" i="18" s="1"/>
  <c r="O15" i="18"/>
  <c r="P15" i="18" s="1"/>
  <c r="O14" i="18"/>
  <c r="P14" i="18" s="1"/>
  <c r="O13" i="18"/>
  <c r="P13" i="18" s="1"/>
  <c r="G13" i="18"/>
  <c r="O12" i="18"/>
  <c r="G12" i="18" s="1"/>
  <c r="O11" i="18"/>
  <c r="P11" i="18" s="1"/>
  <c r="O10" i="18"/>
  <c r="P10" i="18" s="1"/>
  <c r="O9" i="18"/>
  <c r="P9" i="18" s="1"/>
  <c r="G9" i="18"/>
  <c r="G11" i="18" l="1"/>
  <c r="G16" i="18"/>
  <c r="G10" i="18"/>
  <c r="P12" i="18"/>
  <c r="G14" i="18"/>
  <c r="U14" i="17" l="1"/>
  <c r="U13" i="17"/>
  <c r="G13" i="17"/>
  <c r="U12" i="17"/>
  <c r="G12" i="17"/>
  <c r="U11" i="17"/>
  <c r="G11" i="17"/>
  <c r="U10" i="17"/>
  <c r="G10" i="17"/>
  <c r="U9" i="17"/>
  <c r="G9" i="17"/>
  <c r="I11" i="16"/>
  <c r="G11" i="16"/>
  <c r="I10" i="16"/>
  <c r="G10" i="16"/>
  <c r="I9" i="16"/>
  <c r="G9" i="16"/>
  <c r="O14" i="15" l="1"/>
  <c r="P14" i="15" s="1"/>
  <c r="O13" i="15"/>
  <c r="G13" i="15" s="1"/>
  <c r="O12" i="15"/>
  <c r="P12" i="15" s="1"/>
  <c r="O11" i="15"/>
  <c r="P11" i="15" s="1"/>
  <c r="O10" i="15"/>
  <c r="G10" i="15" s="1"/>
  <c r="O9" i="15"/>
  <c r="G9" i="15" s="1"/>
  <c r="P10" i="15" l="1"/>
  <c r="G11" i="15"/>
  <c r="G12" i="15"/>
  <c r="P9" i="15"/>
  <c r="P13" i="15"/>
  <c r="J24" i="14" l="1"/>
  <c r="J23" i="14"/>
  <c r="J22" i="14"/>
  <c r="J21" i="14"/>
  <c r="J20" i="14"/>
  <c r="G20" i="14"/>
  <c r="J19" i="14"/>
  <c r="G19" i="14"/>
  <c r="J18" i="14"/>
  <c r="G18" i="14"/>
  <c r="J17" i="14"/>
  <c r="G17" i="14"/>
  <c r="J16" i="14"/>
  <c r="G16" i="14"/>
  <c r="J15" i="14"/>
  <c r="G15" i="14"/>
  <c r="J14" i="14"/>
  <c r="G14" i="14"/>
  <c r="J13" i="14"/>
  <c r="G13" i="14"/>
  <c r="J12" i="14"/>
  <c r="G12" i="14"/>
  <c r="J11" i="14"/>
  <c r="G11" i="14"/>
  <c r="J10" i="14"/>
  <c r="G10" i="14"/>
  <c r="J9" i="14"/>
  <c r="G9" i="14"/>
  <c r="J41" i="13"/>
  <c r="G41" i="13"/>
  <c r="J40" i="13"/>
  <c r="G40" i="13"/>
  <c r="J39" i="13"/>
  <c r="G39" i="13"/>
  <c r="J34" i="13"/>
  <c r="J33" i="13"/>
  <c r="G33" i="13"/>
  <c r="J32" i="13"/>
  <c r="J27" i="13"/>
  <c r="J26" i="13"/>
  <c r="G26" i="13"/>
  <c r="J25" i="13"/>
  <c r="G25" i="13"/>
  <c r="J24" i="13"/>
  <c r="G24" i="13"/>
  <c r="J18" i="13"/>
  <c r="G18" i="13"/>
  <c r="J17" i="13"/>
  <c r="G17" i="13"/>
  <c r="J16" i="13"/>
  <c r="G16" i="13"/>
  <c r="J11" i="13"/>
  <c r="J10" i="13"/>
  <c r="G10" i="13"/>
  <c r="J9" i="13"/>
  <c r="G9" i="13"/>
  <c r="I11" i="12"/>
  <c r="I10" i="12"/>
  <c r="G10" i="12"/>
  <c r="I9" i="12"/>
  <c r="G9" i="12"/>
  <c r="J14" i="11" l="1"/>
  <c r="J13" i="11"/>
  <c r="G13" i="11"/>
  <c r="J12" i="11"/>
  <c r="G12" i="11"/>
  <c r="J11" i="11"/>
  <c r="G11" i="11"/>
  <c r="J10" i="11"/>
  <c r="G10" i="11"/>
  <c r="J9" i="11"/>
  <c r="G9" i="11"/>
  <c r="J18" i="10"/>
  <c r="J17" i="10"/>
  <c r="G17" i="10"/>
  <c r="J16" i="10"/>
  <c r="G16" i="10"/>
  <c r="J11" i="10"/>
  <c r="G11" i="10"/>
  <c r="J10" i="10"/>
  <c r="G10" i="10"/>
  <c r="J9" i="10"/>
  <c r="G9" i="10"/>
  <c r="I12" i="9" l="1"/>
  <c r="G12" i="9"/>
  <c r="I11" i="9"/>
  <c r="G11" i="9"/>
  <c r="I10" i="9"/>
  <c r="G10" i="9"/>
  <c r="I9" i="9"/>
  <c r="G9" i="9"/>
  <c r="J43" i="8" l="1"/>
  <c r="J42" i="8"/>
  <c r="J41" i="8"/>
  <c r="J40" i="8"/>
  <c r="J39" i="8"/>
  <c r="J38" i="8"/>
  <c r="J33" i="8"/>
  <c r="J32" i="8"/>
  <c r="J31" i="8"/>
  <c r="J30" i="8"/>
  <c r="J29" i="8"/>
  <c r="J24" i="8"/>
  <c r="J23" i="8"/>
  <c r="J22" i="8"/>
  <c r="J21" i="8"/>
  <c r="J20" i="8"/>
  <c r="J19" i="8"/>
  <c r="J14" i="8"/>
  <c r="J13" i="8"/>
  <c r="J12" i="8"/>
  <c r="J11" i="8"/>
  <c r="J10" i="8"/>
  <c r="J9" i="8"/>
  <c r="I10" i="7"/>
  <c r="G10" i="7"/>
  <c r="I9" i="7"/>
  <c r="G9" i="7"/>
  <c r="P19" i="6"/>
  <c r="O19" i="6"/>
  <c r="O18" i="6"/>
  <c r="P18" i="6" s="1"/>
  <c r="P17" i="6"/>
  <c r="O17" i="6"/>
  <c r="G17" i="6" s="1"/>
  <c r="O16" i="6"/>
  <c r="G16" i="6" s="1"/>
  <c r="P15" i="6"/>
  <c r="O15" i="6"/>
  <c r="G15" i="6"/>
  <c r="O14" i="6"/>
  <c r="P14" i="6" s="1"/>
  <c r="P13" i="6"/>
  <c r="O13" i="6"/>
  <c r="G13" i="6" s="1"/>
  <c r="O12" i="6"/>
  <c r="G12" i="6" s="1"/>
  <c r="P11" i="6"/>
  <c r="O11" i="6"/>
  <c r="G11" i="6"/>
  <c r="O10" i="6"/>
  <c r="P10" i="6" s="1"/>
  <c r="P9" i="6"/>
  <c r="O9" i="6"/>
  <c r="G9" i="6" s="1"/>
  <c r="G10" i="6" l="1"/>
  <c r="P12" i="6"/>
  <c r="G14" i="6"/>
  <c r="P16" i="6"/>
  <c r="O14" i="5" l="1"/>
  <c r="P14" i="5" s="1"/>
  <c r="G14" i="5"/>
  <c r="O13" i="5"/>
  <c r="G13" i="5" s="1"/>
  <c r="O12" i="5"/>
  <c r="G12" i="5" s="1"/>
  <c r="O11" i="5"/>
  <c r="P11" i="5" s="1"/>
  <c r="O10" i="5"/>
  <c r="P10" i="5" s="1"/>
  <c r="O9" i="5"/>
  <c r="G9" i="5" s="1"/>
  <c r="P12" i="5" l="1"/>
  <c r="G10" i="5"/>
  <c r="P9" i="5"/>
  <c r="G11" i="5"/>
  <c r="P13" i="5"/>
  <c r="J44" i="4" l="1"/>
  <c r="J43" i="4"/>
  <c r="J42" i="4"/>
  <c r="J41" i="4"/>
  <c r="J40" i="4"/>
  <c r="J39" i="4"/>
  <c r="J34" i="4"/>
  <c r="J33" i="4"/>
  <c r="J32" i="4"/>
  <c r="J31" i="4"/>
  <c r="J30" i="4"/>
  <c r="J29" i="4"/>
  <c r="J24" i="4"/>
  <c r="J23" i="4"/>
  <c r="J22" i="4"/>
  <c r="J21" i="4"/>
  <c r="J20" i="4"/>
  <c r="J19" i="4"/>
  <c r="J14" i="4"/>
  <c r="J13" i="4"/>
  <c r="J12" i="4"/>
  <c r="J11" i="4"/>
  <c r="J10" i="4"/>
  <c r="J9" i="4"/>
  <c r="J13" i="3" l="1"/>
  <c r="G13" i="3"/>
  <c r="J12" i="3"/>
  <c r="G12" i="3"/>
  <c r="J11" i="3"/>
  <c r="G11" i="3"/>
  <c r="J9" i="3"/>
  <c r="G9" i="3"/>
  <c r="J10" i="3"/>
  <c r="G10" i="3"/>
  <c r="J11" i="2"/>
  <c r="G11" i="2"/>
  <c r="J10" i="2"/>
  <c r="G10" i="2"/>
  <c r="J9" i="2"/>
  <c r="G9" i="2"/>
</calcChain>
</file>

<file path=xl/sharedStrings.xml><?xml version="1.0" encoding="utf-8"?>
<sst xmlns="http://schemas.openxmlformats.org/spreadsheetml/2006/main" count="1994" uniqueCount="532">
  <si>
    <t>LIETUVOS STUDENTŲ</t>
  </si>
  <si>
    <t>UŽDARŲ PATALPŲ</t>
  </si>
  <si>
    <t>LENGVOSIOS ATLETIKOS</t>
  </si>
  <si>
    <t>ČEMPIONATAS</t>
  </si>
  <si>
    <t>2021 m. kovo 13 d.</t>
  </si>
  <si>
    <t xml:space="preserve">Kaunas, </t>
  </si>
  <si>
    <t>LSU Alekso Stanislovaičio lengvosios atletikos maniežas</t>
  </si>
  <si>
    <t>Varžybų vyriauiasis teisėjas</t>
  </si>
  <si>
    <t>Algirdas BARANAUSKAS</t>
  </si>
  <si>
    <t>Varžybų vyriausiasis sekretorius</t>
  </si>
  <si>
    <t>Alfonsas BULIUOLIS</t>
  </si>
  <si>
    <t>LIETUVOS STUDENTŲ UŽDARŲ PATALPŲ LENGVOSIOS ATLETIKOS ČEMPIONATAS</t>
  </si>
  <si>
    <t>Kaunas,</t>
  </si>
  <si>
    <t>60 m barjerinis bėgimas vyrams</t>
  </si>
  <si>
    <t>2021-03-13</t>
  </si>
  <si>
    <t>Vieta</t>
  </si>
  <si>
    <t>Nr.</t>
  </si>
  <si>
    <t>Vardas</t>
  </si>
  <si>
    <t>Pavardė</t>
  </si>
  <si>
    <t>Gim.data</t>
  </si>
  <si>
    <t>Komanda</t>
  </si>
  <si>
    <t>Taškai</t>
  </si>
  <si>
    <t>Rezultatas</t>
  </si>
  <si>
    <t>R.l.</t>
  </si>
  <si>
    <t>Kv. l.</t>
  </si>
  <si>
    <t>Treneris</t>
  </si>
  <si>
    <t>SB</t>
  </si>
  <si>
    <t xml:space="preserve">Rokas </t>
  </si>
  <si>
    <t>Ickys</t>
  </si>
  <si>
    <t>1998-01-01</t>
  </si>
  <si>
    <t>VU</t>
  </si>
  <si>
    <t>NT</t>
  </si>
  <si>
    <t>J. Baikštienė</t>
  </si>
  <si>
    <t>7.94</t>
  </si>
  <si>
    <t>Martynas</t>
  </si>
  <si>
    <t>Vrašinskas</t>
  </si>
  <si>
    <t>1995-09-30</t>
  </si>
  <si>
    <t>KTU</t>
  </si>
  <si>
    <t>D. Senkus, N. Gedgaudienė</t>
  </si>
  <si>
    <t>Gabrielius</t>
  </si>
  <si>
    <t>Bžėskis</t>
  </si>
  <si>
    <t>1998-07-13</t>
  </si>
  <si>
    <t>LSU</t>
  </si>
  <si>
    <t>A.GavėnasA.Dobregienė</t>
  </si>
  <si>
    <t>8.26</t>
  </si>
  <si>
    <t>60 m barjerinis bėgimas moterims</t>
  </si>
  <si>
    <t xml:space="preserve">Vaida </t>
  </si>
  <si>
    <t>Padimanskaitė</t>
  </si>
  <si>
    <t>2000-08-07</t>
  </si>
  <si>
    <t>VDU</t>
  </si>
  <si>
    <t>A. Gavelytė, R. Jakubauskas</t>
  </si>
  <si>
    <t>Erika</t>
  </si>
  <si>
    <t>Krūminaitė</t>
  </si>
  <si>
    <t>1998-04-24</t>
  </si>
  <si>
    <t>KU</t>
  </si>
  <si>
    <t>V. Baronienė</t>
  </si>
  <si>
    <t>9.17</t>
  </si>
  <si>
    <t>Elzė Viktorija</t>
  </si>
  <si>
    <t>Kazlauskaitė</t>
  </si>
  <si>
    <t>2001-10-08</t>
  </si>
  <si>
    <t>A. Gavelytė, A. Baranauskas, T.Krasauskienė</t>
  </si>
  <si>
    <t>9.27</t>
  </si>
  <si>
    <t>Aurėja</t>
  </si>
  <si>
    <t>Vaičekauskaitė</t>
  </si>
  <si>
    <t>2001-03-08</t>
  </si>
  <si>
    <t>N. Gedgaudienė</t>
  </si>
  <si>
    <t>9.45</t>
  </si>
  <si>
    <t>Gedvilė</t>
  </si>
  <si>
    <t>Orintaitė</t>
  </si>
  <si>
    <t>1998-11-02</t>
  </si>
  <si>
    <t>E.Karaškienė</t>
  </si>
  <si>
    <t>10.27</t>
  </si>
  <si>
    <t>60 m bėgimas moterims</t>
  </si>
  <si>
    <t>bėgimas iš 4</t>
  </si>
  <si>
    <t>finalas - 6q</t>
  </si>
  <si>
    <t>Rez.p.b.</t>
  </si>
  <si>
    <t>Finalas</t>
  </si>
  <si>
    <t xml:space="preserve">Akvilė  </t>
  </si>
  <si>
    <t>Jonauskytė</t>
  </si>
  <si>
    <t>2000-09-18</t>
  </si>
  <si>
    <t>q</t>
  </si>
  <si>
    <t>J.Čižauskas</t>
  </si>
  <si>
    <t>7.65</t>
  </si>
  <si>
    <t>Luka</t>
  </si>
  <si>
    <t>Garšvaitė</t>
  </si>
  <si>
    <t>2001-03-25</t>
  </si>
  <si>
    <t>LSMU</t>
  </si>
  <si>
    <t>A. Gavelytė, A. Baranauskas</t>
  </si>
  <si>
    <t>-</t>
  </si>
  <si>
    <t>Deimantė</t>
  </si>
  <si>
    <t>Rimkutė</t>
  </si>
  <si>
    <t>2000-10-12</t>
  </si>
  <si>
    <t>8.12</t>
  </si>
  <si>
    <t>Miglė</t>
  </si>
  <si>
    <t>Malinauskaitė</t>
  </si>
  <si>
    <t>2001-02-26</t>
  </si>
  <si>
    <t>V.Šilinskas, V.Lebeckienė</t>
  </si>
  <si>
    <t>Asta</t>
  </si>
  <si>
    <t>Strumbylaitė</t>
  </si>
  <si>
    <t>1999-09-14</t>
  </si>
  <si>
    <t>A.Dobregienė, M.Vadeikis</t>
  </si>
  <si>
    <t xml:space="preserve">Karina </t>
  </si>
  <si>
    <t>Sorkina</t>
  </si>
  <si>
    <t>2001-09-03</t>
  </si>
  <si>
    <t>T. Krasauskienė, J. Armonienė</t>
  </si>
  <si>
    <t>Karolina</t>
  </si>
  <si>
    <t>Deliautaitė</t>
  </si>
  <si>
    <t>1995-08-09</t>
  </si>
  <si>
    <t>J.Čižauskas, J.Beržinskienė</t>
  </si>
  <si>
    <t>7.51</t>
  </si>
  <si>
    <t xml:space="preserve">Hanna </t>
  </si>
  <si>
    <t>Zikeyeva</t>
  </si>
  <si>
    <t>2001-08-07</t>
  </si>
  <si>
    <t>I. Jafimova</t>
  </si>
  <si>
    <t>Gabija</t>
  </si>
  <si>
    <t>Bitinaitė</t>
  </si>
  <si>
    <t>1999-06-05</t>
  </si>
  <si>
    <t>J. Armonienė</t>
  </si>
  <si>
    <t>Guoda</t>
  </si>
  <si>
    <t>Petkevičiūtė</t>
  </si>
  <si>
    <t>2000-05-17</t>
  </si>
  <si>
    <t>VGTU</t>
  </si>
  <si>
    <t>R. Snarskienė</t>
  </si>
  <si>
    <t>Jasaitė</t>
  </si>
  <si>
    <t>1999-04-06</t>
  </si>
  <si>
    <t>R.Sadzevičienė,R.Vasiliauskas</t>
  </si>
  <si>
    <t>Volodzkaitė</t>
  </si>
  <si>
    <t>2002-08-03</t>
  </si>
  <si>
    <t>Kaunas</t>
  </si>
  <si>
    <t>b.k.</t>
  </si>
  <si>
    <t>N.Gedgaudienė</t>
  </si>
  <si>
    <t xml:space="preserve">Juana </t>
  </si>
  <si>
    <t>Beganskaitė</t>
  </si>
  <si>
    <t>2001-01-23</t>
  </si>
  <si>
    <t>J. Razgūnė</t>
  </si>
  <si>
    <t>8.04</t>
  </si>
  <si>
    <t>Silvija</t>
  </si>
  <si>
    <t>Baubonytė</t>
  </si>
  <si>
    <t>1996-11-09</t>
  </si>
  <si>
    <t>8.02</t>
  </si>
  <si>
    <t>Ema</t>
  </si>
  <si>
    <t>Kavaliauskaitė</t>
  </si>
  <si>
    <t>2001-10-02</t>
  </si>
  <si>
    <t>A. Tolstiks</t>
  </si>
  <si>
    <t>Rugilė</t>
  </si>
  <si>
    <t>Tolvaišaitė</t>
  </si>
  <si>
    <t>1999-03-27</t>
  </si>
  <si>
    <t>8.63</t>
  </si>
  <si>
    <t>Emilija</t>
  </si>
  <si>
    <t>Mockutė</t>
  </si>
  <si>
    <t>2001-05-14</t>
  </si>
  <si>
    <t>A.Skujytė</t>
  </si>
  <si>
    <t xml:space="preserve">Domantė </t>
  </si>
  <si>
    <t>Lyškutė</t>
  </si>
  <si>
    <t>2001-06-24</t>
  </si>
  <si>
    <t>Lukaševič</t>
  </si>
  <si>
    <t>2000-11-26</t>
  </si>
  <si>
    <t>A.Šilauskas, M.Skrabulis</t>
  </si>
  <si>
    <t>7.79</t>
  </si>
  <si>
    <t>Roberta</t>
  </si>
  <si>
    <t>Žikaitė</t>
  </si>
  <si>
    <t>2001-06-02</t>
  </si>
  <si>
    <t>N.Sabaliauskienė</t>
  </si>
  <si>
    <t>8.10</t>
  </si>
  <si>
    <t>Stočkutė</t>
  </si>
  <si>
    <t>1998-06-02</t>
  </si>
  <si>
    <t xml:space="preserve"> Ugnė</t>
  </si>
  <si>
    <t>Aleknavičiūtė</t>
  </si>
  <si>
    <t>A. Skujytė, V.Butautienė</t>
  </si>
  <si>
    <t xml:space="preserve">Ingrida </t>
  </si>
  <si>
    <t>Sinkevičiūtė</t>
  </si>
  <si>
    <t>2000-07-26</t>
  </si>
  <si>
    <t>Rutulio stūmimas vyrams</t>
  </si>
  <si>
    <t>Bandymai</t>
  </si>
  <si>
    <t>Eilė</t>
  </si>
  <si>
    <t>Rez.</t>
  </si>
  <si>
    <t>Kv.l.</t>
  </si>
  <si>
    <t>Augustas</t>
  </si>
  <si>
    <t>Inda</t>
  </si>
  <si>
    <t>2000-08-04</t>
  </si>
  <si>
    <t>x</t>
  </si>
  <si>
    <t>V.L.Maleckiai</t>
  </si>
  <si>
    <t>16.63</t>
  </si>
  <si>
    <t>Karolis</t>
  </si>
  <si>
    <t>Maisuradze</t>
  </si>
  <si>
    <t>1997-06-20</t>
  </si>
  <si>
    <t>A.Miliauskas L.Maleckas</t>
  </si>
  <si>
    <t>16.88</t>
  </si>
  <si>
    <t>Arnas</t>
  </si>
  <si>
    <t>Bartkevičius</t>
  </si>
  <si>
    <t>2001-04-13</t>
  </si>
  <si>
    <t>Z.Grabauskienė</t>
  </si>
  <si>
    <t>Jurgis</t>
  </si>
  <si>
    <t>Džiaugys</t>
  </si>
  <si>
    <t>2000-11-18</t>
  </si>
  <si>
    <t>T.Nekrošaitė, R.Ramanauskaitė</t>
  </si>
  <si>
    <t xml:space="preserve">Jordanas </t>
  </si>
  <si>
    <t>Paulauskas</t>
  </si>
  <si>
    <t>2000-07-03</t>
  </si>
  <si>
    <t>Vytenis</t>
  </si>
  <si>
    <t>Giedraitis</t>
  </si>
  <si>
    <t>1998-08-13</t>
  </si>
  <si>
    <t>A. Šedys</t>
  </si>
  <si>
    <t>Šuolis į tolį vyrams</t>
  </si>
  <si>
    <t>Dominykas</t>
  </si>
  <si>
    <t>Petrosevičius</t>
  </si>
  <si>
    <t>1997-01-28</t>
  </si>
  <si>
    <t>A.Gavelytė, A.Baranauskas</t>
  </si>
  <si>
    <t xml:space="preserve">Augusas </t>
  </si>
  <si>
    <t>Bukauskas</t>
  </si>
  <si>
    <t>2001-11-09</t>
  </si>
  <si>
    <t>X</t>
  </si>
  <si>
    <t>6.97</t>
  </si>
  <si>
    <t>Aurimas</t>
  </si>
  <si>
    <t>Gražulis</t>
  </si>
  <si>
    <t>2000-06-28</t>
  </si>
  <si>
    <t>A.Gricevičius</t>
  </si>
  <si>
    <t>6.82</t>
  </si>
  <si>
    <t>Rimvydas</t>
  </si>
  <si>
    <t>Augys</t>
  </si>
  <si>
    <t>1995-03-12</t>
  </si>
  <si>
    <t>E.Petrokas</t>
  </si>
  <si>
    <t>6.34</t>
  </si>
  <si>
    <t>Lukas</t>
  </si>
  <si>
    <t>Krikštanavičius</t>
  </si>
  <si>
    <t>1998-11-27</t>
  </si>
  <si>
    <t>A. Gricevičius, I. Gricevičienė</t>
  </si>
  <si>
    <t xml:space="preserve">Paulius </t>
  </si>
  <si>
    <t>Ivaškevičius</t>
  </si>
  <si>
    <t>2001-08-13</t>
  </si>
  <si>
    <t>T. Krasauskienė</t>
  </si>
  <si>
    <t>Algirdas</t>
  </si>
  <si>
    <t>Asauskas</t>
  </si>
  <si>
    <t>1998-09-12</t>
  </si>
  <si>
    <t xml:space="preserve">Ernestas </t>
  </si>
  <si>
    <t>Šostakas</t>
  </si>
  <si>
    <t>1997-12-17</t>
  </si>
  <si>
    <t>Povilas</t>
  </si>
  <si>
    <t>Šiliauskas</t>
  </si>
  <si>
    <t>2001-09-22</t>
  </si>
  <si>
    <t>E. Norvilas</t>
  </si>
  <si>
    <t xml:space="preserve">Tomas </t>
  </si>
  <si>
    <t>Lotužis</t>
  </si>
  <si>
    <t>1992-12-30</t>
  </si>
  <si>
    <t>Vilnius,Skuodas</t>
  </si>
  <si>
    <t>K.Šapka,A.Donėla</t>
  </si>
  <si>
    <t>7.44</t>
  </si>
  <si>
    <t xml:space="preserve">Rytis </t>
  </si>
  <si>
    <t>Šapka</t>
  </si>
  <si>
    <t>2002-12-19</t>
  </si>
  <si>
    <t>Vilnius</t>
  </si>
  <si>
    <t>K.Šapka</t>
  </si>
  <si>
    <t>Merūnas</t>
  </si>
  <si>
    <t>Martinkus</t>
  </si>
  <si>
    <t>2002-01-01</t>
  </si>
  <si>
    <t>LSU-2</t>
  </si>
  <si>
    <t>DNS</t>
  </si>
  <si>
    <t>800 m bėgimas moterims</t>
  </si>
  <si>
    <t>Augustė</t>
  </si>
  <si>
    <t>2:17.46</t>
  </si>
  <si>
    <t>Vilmantė</t>
  </si>
  <si>
    <t>Gruodytė</t>
  </si>
  <si>
    <t>1998-02-14</t>
  </si>
  <si>
    <t>J. Beržinskienė</t>
  </si>
  <si>
    <t>2:25.65</t>
  </si>
  <si>
    <t>60 m bėgimas vyrams</t>
  </si>
  <si>
    <t xml:space="preserve">Nojus </t>
  </si>
  <si>
    <t>Budavičius</t>
  </si>
  <si>
    <t>1999-05-14</t>
  </si>
  <si>
    <t>Gustas</t>
  </si>
  <si>
    <t>Griška</t>
  </si>
  <si>
    <t>2001-05-13</t>
  </si>
  <si>
    <t>A.Gavelytė</t>
  </si>
  <si>
    <t>Ašmena</t>
  </si>
  <si>
    <t>2001-06-29</t>
  </si>
  <si>
    <t>A.Gavėnas, A.Valatkevičius</t>
  </si>
  <si>
    <t>7.36</t>
  </si>
  <si>
    <t>Arnoldas</t>
  </si>
  <si>
    <t>Milkus</t>
  </si>
  <si>
    <t>1995-04-03</t>
  </si>
  <si>
    <t>Maksim</t>
  </si>
  <si>
    <t>Bolotin</t>
  </si>
  <si>
    <t>1998-06-12</t>
  </si>
  <si>
    <t>L.Grinčikaitė-Samuolė</t>
  </si>
  <si>
    <t>7.60</t>
  </si>
  <si>
    <t>Kristupas</t>
  </si>
  <si>
    <t>Seikauskas</t>
  </si>
  <si>
    <t>2001-05-08</t>
  </si>
  <si>
    <t>M.Vadaikis, A.Dobregienė</t>
  </si>
  <si>
    <t>7.00</t>
  </si>
  <si>
    <t>Benediktas</t>
  </si>
  <si>
    <t>Mickus</t>
  </si>
  <si>
    <t>1997-03-26</t>
  </si>
  <si>
    <t>M. Krakys</t>
  </si>
  <si>
    <t>Vladislovas</t>
  </si>
  <si>
    <t>Kofyrinas</t>
  </si>
  <si>
    <t>1994-09-25</t>
  </si>
  <si>
    <t>Daniel</t>
  </si>
  <si>
    <t>Golovackij</t>
  </si>
  <si>
    <t>1996-02-12</t>
  </si>
  <si>
    <t>MRU</t>
  </si>
  <si>
    <t>G.Michniova</t>
  </si>
  <si>
    <t xml:space="preserve">Marius </t>
  </si>
  <si>
    <t>Gaižauskas</t>
  </si>
  <si>
    <t>1998-07-15</t>
  </si>
  <si>
    <t>E. Žiupkienė, J. Armonienė</t>
  </si>
  <si>
    <t>Ta pati vieta</t>
  </si>
  <si>
    <t>Rokas</t>
  </si>
  <si>
    <t>Berūkštis</t>
  </si>
  <si>
    <t>2000-05-11</t>
  </si>
  <si>
    <t xml:space="preserve">Domantas </t>
  </si>
  <si>
    <t>Daknys</t>
  </si>
  <si>
    <t>2000-08-09</t>
  </si>
  <si>
    <t>N. Sabaliauskienė, N. Kitanov</t>
  </si>
  <si>
    <t>Artūras</t>
  </si>
  <si>
    <t>Janauskas</t>
  </si>
  <si>
    <t>1987-07-25</t>
  </si>
  <si>
    <t xml:space="preserve">Dominykas </t>
  </si>
  <si>
    <t>Kaminskas</t>
  </si>
  <si>
    <t>1993-07-22</t>
  </si>
  <si>
    <t>A. Janauskas, J. Armonienė</t>
  </si>
  <si>
    <t xml:space="preserve">Arminas </t>
  </si>
  <si>
    <t>Šeštokas</t>
  </si>
  <si>
    <t>2001-04-19</t>
  </si>
  <si>
    <t>Ričardas</t>
  </si>
  <si>
    <t>Gudonavičius</t>
  </si>
  <si>
    <t>1998-04-13</t>
  </si>
  <si>
    <t>E. Karaškienė, G. Šerėnienė</t>
  </si>
  <si>
    <t>Vilius</t>
  </si>
  <si>
    <t>Pakalniškis</t>
  </si>
  <si>
    <t>1999-05-13</t>
  </si>
  <si>
    <t>Haga</t>
  </si>
  <si>
    <t>ind.</t>
  </si>
  <si>
    <t>N.Sabaliauskienė, R.Šilenskienė</t>
  </si>
  <si>
    <t>Jonas</t>
  </si>
  <si>
    <t>Mikalčius</t>
  </si>
  <si>
    <t>1994-05-01</t>
  </si>
  <si>
    <t>Šiauliai</t>
  </si>
  <si>
    <t>J.Mikalčius</t>
  </si>
  <si>
    <t>užsk.</t>
  </si>
  <si>
    <t>800 m bėgimas vyrams</t>
  </si>
  <si>
    <t>Justinas</t>
  </si>
  <si>
    <t>Laurinaitis</t>
  </si>
  <si>
    <t>1996-05-16</t>
  </si>
  <si>
    <t>J.Garalevičius</t>
  </si>
  <si>
    <t xml:space="preserve">Žygimantas </t>
  </si>
  <si>
    <t>Bagdonas</t>
  </si>
  <si>
    <t>2001-07-23</t>
  </si>
  <si>
    <t>G. Kasputis, M. Krakys</t>
  </si>
  <si>
    <t>Tomas</t>
  </si>
  <si>
    <t>Miliūnas</t>
  </si>
  <si>
    <t>1996-07-17</t>
  </si>
  <si>
    <t>A. Miliauskas</t>
  </si>
  <si>
    <t>Marijus</t>
  </si>
  <si>
    <t>1999-05-10</t>
  </si>
  <si>
    <t>400 m bėgimas moterims</t>
  </si>
  <si>
    <t>bėgimas iš 2</t>
  </si>
  <si>
    <t>1:00.45</t>
  </si>
  <si>
    <t>Radvilė</t>
  </si>
  <si>
    <t>Balnytė</t>
  </si>
  <si>
    <t>2001-12-08</t>
  </si>
  <si>
    <t>1:00.77</t>
  </si>
  <si>
    <t>Markevičiūtė</t>
  </si>
  <si>
    <t>2002-01-30</t>
  </si>
  <si>
    <t>I.Jakubaitytė, I.Kasirye-Sebalu</t>
  </si>
  <si>
    <t>58.59</t>
  </si>
  <si>
    <t>Kamilė</t>
  </si>
  <si>
    <t>Gargasaitė</t>
  </si>
  <si>
    <t>1998-06-14</t>
  </si>
  <si>
    <t>DQ</t>
  </si>
  <si>
    <t>58.41</t>
  </si>
  <si>
    <t>Suvestinė</t>
  </si>
  <si>
    <t>1500 m bėgimas moterims</t>
  </si>
  <si>
    <t>Ramunė</t>
  </si>
  <si>
    <t>Klybaitė</t>
  </si>
  <si>
    <t>1999-07-07</t>
  </si>
  <si>
    <t>A.Buliuolis</t>
  </si>
  <si>
    <t>Julija Evelina</t>
  </si>
  <si>
    <t>Jačun</t>
  </si>
  <si>
    <t>2002-03-20</t>
  </si>
  <si>
    <t>b.k</t>
  </si>
  <si>
    <t>Aneta</t>
  </si>
  <si>
    <t>Vaškelytė</t>
  </si>
  <si>
    <t>2004-05-07</t>
  </si>
  <si>
    <t>Trakai</t>
  </si>
  <si>
    <t>D.Virbickas</t>
  </si>
  <si>
    <t>400 m bėgimas vyrams</t>
  </si>
  <si>
    <t>bėgimas iš 5</t>
  </si>
  <si>
    <t>53.34</t>
  </si>
  <si>
    <t xml:space="preserve">Martynas </t>
  </si>
  <si>
    <t>Žukauskas</t>
  </si>
  <si>
    <t>2000-12-13</t>
  </si>
  <si>
    <t>Tadas</t>
  </si>
  <si>
    <t>Petravičius</t>
  </si>
  <si>
    <t>1999-05-30</t>
  </si>
  <si>
    <t>A. Kitanov, N. Sabaliauskienė</t>
  </si>
  <si>
    <t>J. Žakaitis</t>
  </si>
  <si>
    <t>Gytis</t>
  </si>
  <si>
    <t>Grigalaitis</t>
  </si>
  <si>
    <t>1999-09-03</t>
  </si>
  <si>
    <t>N. Sabaliauskienė, D. Jankauskaitė</t>
  </si>
  <si>
    <t>Viskupaitis</t>
  </si>
  <si>
    <t>1997-06-25</t>
  </si>
  <si>
    <t xml:space="preserve">Arvydas </t>
  </si>
  <si>
    <t>Kazlauskas</t>
  </si>
  <si>
    <t>2001-11-02</t>
  </si>
  <si>
    <t>Andrius</t>
  </si>
  <si>
    <t xml:space="preserve">Litvinas </t>
  </si>
  <si>
    <t>1998-12-01</t>
  </si>
  <si>
    <t xml:space="preserve">Mikas </t>
  </si>
  <si>
    <t>Michelevičius</t>
  </si>
  <si>
    <t>1998-06-09</t>
  </si>
  <si>
    <t>Jevgenij</t>
  </si>
  <si>
    <t>Kirilenko</t>
  </si>
  <si>
    <t>1986-02-16</t>
  </si>
  <si>
    <t>Švenčionys</t>
  </si>
  <si>
    <t>54.23</t>
  </si>
  <si>
    <t>Ignas</t>
  </si>
  <si>
    <t>Dailidėnas</t>
  </si>
  <si>
    <t>1995-01-30</t>
  </si>
  <si>
    <t>A. Dobregienė</t>
  </si>
  <si>
    <t>51.57</t>
  </si>
  <si>
    <t>52.37</t>
  </si>
  <si>
    <t>51.48</t>
  </si>
  <si>
    <t>Einius</t>
  </si>
  <si>
    <t>Trumpa</t>
  </si>
  <si>
    <t>1998-06-23</t>
  </si>
  <si>
    <t>A. Gavėnas, V. Čereška</t>
  </si>
  <si>
    <t>Šuolis į tolį moterims</t>
  </si>
  <si>
    <t>Austė</t>
  </si>
  <si>
    <t>Macijauskaitė</t>
  </si>
  <si>
    <t>2000-08-18</t>
  </si>
  <si>
    <t>M.Vadeikis</t>
  </si>
  <si>
    <t>Ktūminaitė</t>
  </si>
  <si>
    <t>Viltė</t>
  </si>
  <si>
    <t>Narbutaitytė</t>
  </si>
  <si>
    <t>1999-10-03</t>
  </si>
  <si>
    <t>L. Milikauskaitė</t>
  </si>
  <si>
    <t>R.Sadzevičienė, R.Vasiliauskas</t>
  </si>
  <si>
    <t>NM</t>
  </si>
  <si>
    <t>5.55</t>
  </si>
  <si>
    <t>6.15</t>
  </si>
  <si>
    <t>1500 m bėgimas vyrams</t>
  </si>
  <si>
    <t xml:space="preserve">Gediminas </t>
  </si>
  <si>
    <t>Janušis</t>
  </si>
  <si>
    <t>1991-06-27</t>
  </si>
  <si>
    <t xml:space="preserve">Linas </t>
  </si>
  <si>
    <t>Šinkūnas</t>
  </si>
  <si>
    <t>2000-02-17</t>
  </si>
  <si>
    <t>Kasparas</t>
  </si>
  <si>
    <t>Šulčys</t>
  </si>
  <si>
    <t>2000-06-19</t>
  </si>
  <si>
    <t>V.Morkūnienė</t>
  </si>
  <si>
    <t>Šuolis į aukštį moterims</t>
  </si>
  <si>
    <t>B a n d y m a i</t>
  </si>
  <si>
    <t>Rezultas</t>
  </si>
  <si>
    <t>Gintarė</t>
  </si>
  <si>
    <t>Tirevičiūtė</t>
  </si>
  <si>
    <t>2000-05-26</t>
  </si>
  <si>
    <t>O</t>
  </si>
  <si>
    <t>XO</t>
  </si>
  <si>
    <t>XXO</t>
  </si>
  <si>
    <t>XXX</t>
  </si>
  <si>
    <t>A. Bajoras</t>
  </si>
  <si>
    <t>1.76</t>
  </si>
  <si>
    <t>Meda</t>
  </si>
  <si>
    <t>Majauskaitė</t>
  </si>
  <si>
    <t>2001-03-21</t>
  </si>
  <si>
    <t>T.Nekrošaitė</t>
  </si>
  <si>
    <t>A. Gavelytė, A.Baranauskas T.Krasauskienė</t>
  </si>
  <si>
    <t>1.65</t>
  </si>
  <si>
    <t>T. Krasauskienė, J.Armonienė</t>
  </si>
  <si>
    <t>Evelina</t>
  </si>
  <si>
    <t>Bukauskaitė</t>
  </si>
  <si>
    <t>2004-02-08</t>
  </si>
  <si>
    <t>Rutulio stūmimas moterims</t>
  </si>
  <si>
    <t>Marija</t>
  </si>
  <si>
    <t>Šyvytė</t>
  </si>
  <si>
    <t>1999-04-08</t>
  </si>
  <si>
    <t>V.L.Maleckiai,V.Zarankienė</t>
  </si>
  <si>
    <t>13.17</t>
  </si>
  <si>
    <t xml:space="preserve">Eglė </t>
  </si>
  <si>
    <t>Zarankaitė</t>
  </si>
  <si>
    <t>2000-12-22</t>
  </si>
  <si>
    <t>V.Zarankienė</t>
  </si>
  <si>
    <t>12.88</t>
  </si>
  <si>
    <t xml:space="preserve">Kamilė </t>
  </si>
  <si>
    <t>Kunickaitė</t>
  </si>
  <si>
    <t>1996-01-01</t>
  </si>
  <si>
    <t xml:space="preserve">Lina </t>
  </si>
  <si>
    <t>Surgelaitė</t>
  </si>
  <si>
    <t>1999-06-06</t>
  </si>
  <si>
    <t>E. Matusevičius, J. Armonienė</t>
  </si>
  <si>
    <t>Skaistė</t>
  </si>
  <si>
    <t>Chudobaitė</t>
  </si>
  <si>
    <t>2001-10-05</t>
  </si>
  <si>
    <t>R. Ramanauskaitė</t>
  </si>
  <si>
    <t>3000 m bėgimas vyrams</t>
  </si>
  <si>
    <t xml:space="preserve">Robertas </t>
  </si>
  <si>
    <t>Vališauskas</t>
  </si>
  <si>
    <t>1997-01-01</t>
  </si>
  <si>
    <t>J. Beržanskis</t>
  </si>
  <si>
    <t>Prokopavičius</t>
  </si>
  <si>
    <t>2001-12-22</t>
  </si>
  <si>
    <t>Titas</t>
  </si>
  <si>
    <t>Pumputis</t>
  </si>
  <si>
    <t>1997-04-12</t>
  </si>
  <si>
    <t>R.Kančys</t>
  </si>
  <si>
    <t>Puidokas</t>
  </si>
  <si>
    <t>1997-12-28</t>
  </si>
  <si>
    <t>A.Kazlauskas</t>
  </si>
  <si>
    <t>Girčys</t>
  </si>
  <si>
    <t>1998-10-27</t>
  </si>
  <si>
    <t>LTMA</t>
  </si>
  <si>
    <t>savarankiškai</t>
  </si>
  <si>
    <t>Dovydas</t>
  </si>
  <si>
    <t>Stangvilas</t>
  </si>
  <si>
    <t>2004-06-03</t>
  </si>
  <si>
    <t>Ramojus</t>
  </si>
  <si>
    <t>Balevičius</t>
  </si>
  <si>
    <t>1999-11-09</t>
  </si>
  <si>
    <t>L.Juchnevičienė</t>
  </si>
  <si>
    <t>KOMANDINIAI REZULTATAI:</t>
  </si>
  <si>
    <t>Komandos</t>
  </si>
  <si>
    <t>Taškai</t>
  </si>
  <si>
    <t>Šuolis į aukštį vyrams</t>
  </si>
  <si>
    <t>Dainius</t>
  </si>
  <si>
    <t>Pazdrazdis</t>
  </si>
  <si>
    <t>1997-12-26</t>
  </si>
  <si>
    <t>A.Gavelytė, A.Barnauskas, L.Milikauskaitė</t>
  </si>
  <si>
    <t>2.05</t>
  </si>
  <si>
    <t>1.95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</si>
</sst>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3" formatCode="_-* #,##0.00\ _€_-;\-* #,##0.00\ _€_-;_-* &quot;-&quot;??\ _€_-;_-@_-"/>
    <numFmt numFmtId="164" formatCode="#,##0;\-#,##0;&quot;-&quot;"/>
    <numFmt numFmtId="165" formatCode="#,##0;\-#,##0;\-"/>
    <numFmt numFmtId="166" formatCode="#,##0.00;\-#,##0.00;&quot;-&quot;"/>
    <numFmt numFmtId="167" formatCode="#,##0.00;\-#,##0.00;\-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#,##0.0;\-#,##0.0;\-"/>
    <numFmt numFmtId="173" formatCode="_-* #,##0.00\ _L_t_-;\-* #,##0.00\ _L_t_-;_-* &quot;-&quot;??\ _L_t_-;_-@_-"/>
    <numFmt numFmtId="174" formatCode="_-* #,##0.00\ &quot;Lt&quot;_-;\-* #,##0.00\ &quot;Lt&quot;_-;_-* &quot;-&quot;??\ &quot;Lt&quot;_-;_-@_-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yyyy\-mm\-dd;@"/>
    <numFmt numFmtId="179" formatCode="m:ss.00"/>
    <numFmt numFmtId="180" formatCode="[$-FC27]yyyy\ &quot;m.&quot;\ mmmm\ d\ &quot;d.&quot;;@"/>
    <numFmt numFmtId="181" formatCode="#,##0\ &quot;Lt&quot;;[Red]\-#,##0\ &quot;Lt&quot;"/>
    <numFmt numFmtId="182" formatCode="[m]:ss.00"/>
    <numFmt numFmtId="183" formatCode="hh:mm;@"/>
    <numFmt numFmtId="184" formatCode="0.0"/>
    <numFmt numFmtId="185" formatCode="yyyy/mm/dd;@"/>
    <numFmt numFmtId="186" formatCode="0%;\(0%\)"/>
    <numFmt numFmtId="187" formatCode="0.00\ %"/>
    <numFmt numFmtId="188" formatCode="\ \ @"/>
    <numFmt numFmtId="189" formatCode="\ \ \ \ @"/>
    <numFmt numFmtId="190" formatCode="_-&quot;IRL&quot;* #,##0_-;\-&quot;IRL&quot;* #,##0_-;_-&quot;IRL&quot;* &quot;-&quot;_-;_-@_-"/>
    <numFmt numFmtId="191" formatCode="_-&quot;IRL&quot;* #,##0.00_-;\-&quot;IRL&quot;* #,##0.00_-;_-&quot;IRL&quot;* &quot;-&quot;??_-;_-@_-"/>
    <numFmt numFmtId="192" formatCode="0.000"/>
    <numFmt numFmtId="193" formatCode="ss.00"/>
    <numFmt numFmtId="194" formatCode="#,##0.00&quot; &quot;[$Lt-427];[Red]&quot;-&quot;#,##0.00&quot; &quot;[$Lt-427]"/>
  </numFmts>
  <fonts count="1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Times New Roman"/>
      <family val="1"/>
      <charset val="186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</font>
    <font>
      <sz val="10"/>
      <color indexed="8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sz val="8"/>
      <name val="Arial Narrow"/>
      <family val="2"/>
      <charset val="186"/>
    </font>
    <font>
      <sz val="8"/>
      <name val="Arial Narrow"/>
      <family val="2"/>
    </font>
    <font>
      <sz val="10"/>
      <color indexed="8"/>
      <name val="Times New Roman"/>
      <family val="2"/>
      <charset val="186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TimesLT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Times New Roman"/>
      <family val="1"/>
    </font>
    <font>
      <sz val="6"/>
      <name val="Times New Roman"/>
      <family val="1"/>
      <charset val="186"/>
    </font>
    <font>
      <b/>
      <sz val="16"/>
      <name val="Times New Roman"/>
      <family val="1"/>
    </font>
    <font>
      <sz val="11"/>
      <color indexed="9"/>
      <name val="Times New Roman"/>
      <family val="1"/>
      <charset val="186"/>
    </font>
    <font>
      <sz val="9"/>
      <name val="Times New Roman"/>
      <family val="1"/>
      <charset val="204"/>
    </font>
    <font>
      <sz val="10"/>
      <color indexed="9"/>
      <name val="Times New Roman"/>
      <family val="1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86">
    <xf numFmtId="0" fontId="0" fillId="0" borderId="0"/>
    <xf numFmtId="0" fontId="2" fillId="0" borderId="0"/>
    <xf numFmtId="0" fontId="2" fillId="0" borderId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" borderId="0" applyNumberFormat="0" applyBorder="0" applyAlignment="0" applyProtection="0"/>
    <xf numFmtId="0" fontId="18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13" borderId="0" applyNumberFormat="0" applyBorder="0" applyAlignment="0" applyProtection="0"/>
    <xf numFmtId="0" fontId="18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164" fontId="24" fillId="0" borderId="0" applyFill="0" applyBorder="0" applyAlignment="0"/>
    <xf numFmtId="165" fontId="24" fillId="0" borderId="0" applyFill="0" applyBorder="0" applyAlignment="0"/>
    <xf numFmtId="165" fontId="24" fillId="0" borderId="0" applyFill="0" applyBorder="0" applyAlignment="0"/>
    <xf numFmtId="166" fontId="24" fillId="0" borderId="0" applyFill="0" applyBorder="0" applyAlignment="0"/>
    <xf numFmtId="167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169" fontId="24" fillId="0" borderId="0" applyFill="0" applyBorder="0" applyAlignment="0"/>
    <xf numFmtId="170" fontId="24" fillId="0" borderId="0" applyFill="0" applyBorder="0" applyAlignment="0"/>
    <xf numFmtId="164" fontId="24" fillId="0" borderId="0" applyFill="0" applyBorder="0" applyAlignment="0"/>
    <xf numFmtId="165" fontId="24" fillId="0" borderId="0" applyFill="0" applyBorder="0" applyAlignment="0"/>
    <xf numFmtId="165" fontId="24" fillId="0" borderId="0" applyFill="0" applyBorder="0" applyAlignment="0"/>
    <xf numFmtId="171" fontId="24" fillId="0" borderId="0" applyFill="0" applyBorder="0" applyAlignment="0"/>
    <xf numFmtId="172" fontId="24" fillId="0" borderId="0" applyFill="0" applyBorder="0" applyAlignment="0"/>
    <xf numFmtId="172" fontId="24" fillId="0" borderId="0" applyFill="0" applyBorder="0" applyAlignment="0"/>
    <xf numFmtId="166" fontId="24" fillId="0" borderId="0" applyFill="0" applyBorder="0" applyAlignment="0"/>
    <xf numFmtId="167" fontId="24" fillId="0" borderId="0" applyFill="0" applyBorder="0" applyAlignment="0"/>
    <xf numFmtId="167" fontId="24" fillId="0" borderId="0" applyFill="0" applyBorder="0" applyAlignment="0"/>
    <xf numFmtId="0" fontId="25" fillId="12" borderId="8" applyNumberFormat="0" applyAlignment="0" applyProtection="0"/>
    <xf numFmtId="0" fontId="25" fillId="12" borderId="8" applyNumberFormat="0" applyAlignment="0" applyProtection="0"/>
    <xf numFmtId="0" fontId="26" fillId="12" borderId="8" applyNumberFormat="0" applyAlignment="0" applyProtection="0"/>
    <xf numFmtId="0" fontId="25" fillId="12" borderId="8" applyNumberFormat="0" applyAlignment="0" applyProtection="0"/>
    <xf numFmtId="0" fontId="26" fillId="12" borderId="8" applyNumberFormat="0" applyAlignment="0" applyProtection="0"/>
    <xf numFmtId="0" fontId="27" fillId="27" borderId="9" applyNumberFormat="0" applyAlignment="0" applyProtection="0"/>
    <xf numFmtId="0" fontId="27" fillId="27" borderId="9" applyNumberFormat="0" applyAlignment="0" applyProtection="0"/>
    <xf numFmtId="0" fontId="28" fillId="27" borderId="9" applyNumberFormat="0" applyAlignment="0" applyProtection="0"/>
    <xf numFmtId="0" fontId="27" fillId="27" borderId="9" applyNumberFormat="0" applyAlignment="0" applyProtection="0"/>
    <xf numFmtId="0" fontId="28" fillId="27" borderId="9" applyNumberFormat="0" applyAlignment="0" applyProtection="0"/>
    <xf numFmtId="164" fontId="2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24" fillId="0" borderId="0" applyFill="0" applyBorder="0" applyAlignment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30" fillId="0" borderId="0" applyFill="0" applyBorder="0" applyAlignment="0"/>
    <xf numFmtId="165" fontId="30" fillId="0" borderId="0" applyFill="0" applyBorder="0" applyAlignment="0"/>
    <xf numFmtId="165" fontId="30" fillId="0" borderId="0" applyFill="0" applyBorder="0" applyAlignment="0"/>
    <xf numFmtId="166" fontId="30" fillId="0" borderId="0" applyFill="0" applyBorder="0" applyAlignment="0"/>
    <xf numFmtId="167" fontId="30" fillId="0" borderId="0" applyFill="0" applyBorder="0" applyAlignment="0"/>
    <xf numFmtId="167" fontId="30" fillId="0" borderId="0" applyFill="0" applyBorder="0" applyAlignment="0"/>
    <xf numFmtId="164" fontId="30" fillId="0" borderId="0" applyFill="0" applyBorder="0" applyAlignment="0"/>
    <xf numFmtId="165" fontId="30" fillId="0" borderId="0" applyFill="0" applyBorder="0" applyAlignment="0"/>
    <xf numFmtId="165" fontId="30" fillId="0" borderId="0" applyFill="0" applyBorder="0" applyAlignment="0"/>
    <xf numFmtId="171" fontId="30" fillId="0" borderId="0" applyFill="0" applyBorder="0" applyAlignment="0"/>
    <xf numFmtId="172" fontId="30" fillId="0" borderId="0" applyFill="0" applyBorder="0" applyAlignment="0"/>
    <xf numFmtId="172" fontId="30" fillId="0" borderId="0" applyFill="0" applyBorder="0" applyAlignment="0"/>
    <xf numFmtId="166" fontId="30" fillId="0" borderId="0" applyFill="0" applyBorder="0" applyAlignment="0"/>
    <xf numFmtId="167" fontId="30" fillId="0" borderId="0" applyFill="0" applyBorder="0" applyAlignment="0"/>
    <xf numFmtId="167" fontId="30" fillId="0" borderId="0" applyFill="0" applyBorder="0" applyAlignment="0"/>
    <xf numFmtId="0" fontId="1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38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" fillId="0" borderId="10" applyNumberFormat="0" applyAlignment="0" applyProtection="0">
      <alignment horizontal="left" vertical="center"/>
    </xf>
    <xf numFmtId="0" fontId="3" fillId="0" borderId="11" applyNumberFormat="0" applyAlignment="0" applyProtection="0"/>
    <xf numFmtId="0" fontId="3" fillId="0" borderId="10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3" fillId="0" borderId="12">
      <alignment horizontal="left" vertical="center"/>
    </xf>
    <xf numFmtId="0" fontId="3" fillId="0" borderId="2">
      <alignment horizontal="left" vertical="center"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1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9" fillId="0" borderId="7" applyNumberFormat="0" applyFill="0" applyAlignment="0" applyProtection="0"/>
    <xf numFmtId="0" fontId="16" fillId="0" borderId="7" applyNumberFormat="0" applyFill="0" applyAlignment="0" applyProtection="0"/>
    <xf numFmtId="0" fontId="40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34" fillId="30" borderId="15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5" borderId="8" applyNumberFormat="0" applyAlignment="0" applyProtection="0"/>
    <xf numFmtId="0" fontId="44" fillId="5" borderId="8" applyNumberFormat="0" applyAlignment="0" applyProtection="0"/>
    <xf numFmtId="0" fontId="45" fillId="5" borderId="8" applyNumberFormat="0" applyAlignment="0" applyProtection="0"/>
    <xf numFmtId="0" fontId="44" fillId="5" borderId="8" applyNumberFormat="0" applyAlignment="0" applyProtection="0"/>
    <xf numFmtId="0" fontId="44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29" fillId="0" borderId="0"/>
    <xf numFmtId="0" fontId="46" fillId="0" borderId="0"/>
    <xf numFmtId="0" fontId="29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>
      <alignment vertical="center"/>
    </xf>
    <xf numFmtId="0" fontId="2" fillId="0" borderId="0"/>
    <xf numFmtId="0" fontId="29" fillId="0" borderId="0"/>
    <xf numFmtId="0" fontId="14" fillId="0" borderId="0" applyBorder="0"/>
    <xf numFmtId="0" fontId="29" fillId="0" borderId="0"/>
    <xf numFmtId="0" fontId="14" fillId="0" borderId="0"/>
    <xf numFmtId="0" fontId="29" fillId="0" borderId="0"/>
    <xf numFmtId="0" fontId="29" fillId="0" borderId="0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164" fontId="49" fillId="0" borderId="0" applyFill="0" applyBorder="0" applyAlignment="0"/>
    <xf numFmtId="165" fontId="49" fillId="0" borderId="0" applyFill="0" applyBorder="0" applyAlignment="0"/>
    <xf numFmtId="165" fontId="49" fillId="0" borderId="0" applyFill="0" applyBorder="0" applyAlignment="0"/>
    <xf numFmtId="166" fontId="49" fillId="0" borderId="0" applyFill="0" applyBorder="0" applyAlignment="0"/>
    <xf numFmtId="167" fontId="49" fillId="0" borderId="0" applyFill="0" applyBorder="0" applyAlignment="0"/>
    <xf numFmtId="167" fontId="49" fillId="0" borderId="0" applyFill="0" applyBorder="0" applyAlignment="0"/>
    <xf numFmtId="164" fontId="49" fillId="0" borderId="0" applyFill="0" applyBorder="0" applyAlignment="0"/>
    <xf numFmtId="165" fontId="49" fillId="0" borderId="0" applyFill="0" applyBorder="0" applyAlignment="0"/>
    <xf numFmtId="165" fontId="49" fillId="0" borderId="0" applyFill="0" applyBorder="0" applyAlignment="0"/>
    <xf numFmtId="171" fontId="49" fillId="0" borderId="0" applyFill="0" applyBorder="0" applyAlignment="0"/>
    <xf numFmtId="172" fontId="49" fillId="0" borderId="0" applyFill="0" applyBorder="0" applyAlignment="0"/>
    <xf numFmtId="172" fontId="49" fillId="0" borderId="0" applyFill="0" applyBorder="0" applyAlignment="0"/>
    <xf numFmtId="166" fontId="49" fillId="0" borderId="0" applyFill="0" applyBorder="0" applyAlignment="0"/>
    <xf numFmtId="167" fontId="49" fillId="0" borderId="0" applyFill="0" applyBorder="0" applyAlignment="0"/>
    <xf numFmtId="167" fontId="49" fillId="0" borderId="0" applyFill="0" applyBorder="0" applyAlignment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7" borderId="0" applyNumberFormat="0" applyBorder="0" applyAlignment="0" applyProtection="0"/>
    <xf numFmtId="0" fontId="53" fillId="15" borderId="0" applyNumberFormat="0" applyBorder="0" applyAlignment="0" applyProtection="0"/>
    <xf numFmtId="177" fontId="54" fillId="0" borderId="0"/>
    <xf numFmtId="177" fontId="55" fillId="0" borderId="0"/>
    <xf numFmtId="177" fontId="55" fillId="0" borderId="0"/>
    <xf numFmtId="177" fontId="55" fillId="0" borderId="0"/>
    <xf numFmtId="177" fontId="54" fillId="0" borderId="0"/>
    <xf numFmtId="0" fontId="2" fillId="0" borderId="0"/>
    <xf numFmtId="21" fontId="13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0" fontId="2" fillId="0" borderId="0"/>
    <xf numFmtId="178" fontId="13" fillId="0" borderId="0"/>
    <xf numFmtId="178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21" fontId="13" fillId="0" borderId="0"/>
    <xf numFmtId="21" fontId="13" fillId="0" borderId="0"/>
    <xf numFmtId="0" fontId="2" fillId="0" borderId="0"/>
    <xf numFmtId="178" fontId="13" fillId="0" borderId="0"/>
    <xf numFmtId="178" fontId="13" fillId="0" borderId="0"/>
    <xf numFmtId="21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21" fontId="13" fillId="0" borderId="0"/>
    <xf numFmtId="21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0" fontId="29" fillId="0" borderId="0"/>
    <xf numFmtId="178" fontId="13" fillId="0" borderId="0"/>
    <xf numFmtId="0" fontId="29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3" fillId="0" borderId="0"/>
    <xf numFmtId="0" fontId="14" fillId="0" borderId="0"/>
    <xf numFmtId="0" fontId="2" fillId="0" borderId="0"/>
    <xf numFmtId="0" fontId="29" fillId="0" borderId="0"/>
    <xf numFmtId="178" fontId="13" fillId="0" borderId="0"/>
    <xf numFmtId="0" fontId="29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0" fontId="14" fillId="0" borderId="0"/>
    <xf numFmtId="0" fontId="14" fillId="0" borderId="0"/>
    <xf numFmtId="0" fontId="14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0" fontId="2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0" fontId="2" fillId="0" borderId="0"/>
    <xf numFmtId="178" fontId="13" fillId="0" borderId="0"/>
    <xf numFmtId="0" fontId="2" fillId="0" borderId="0"/>
    <xf numFmtId="0" fontId="2" fillId="0" borderId="0"/>
    <xf numFmtId="0" fontId="2" fillId="0" borderId="0"/>
    <xf numFmtId="178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6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56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0" fontId="2" fillId="0" borderId="0"/>
    <xf numFmtId="0" fontId="2" fillId="0" borderId="0"/>
    <xf numFmtId="178" fontId="13" fillId="0" borderId="0"/>
    <xf numFmtId="0" fontId="29" fillId="0" borderId="0"/>
    <xf numFmtId="0" fontId="57" fillId="0" borderId="0"/>
    <xf numFmtId="178" fontId="13" fillId="0" borderId="0"/>
    <xf numFmtId="0" fontId="24" fillId="0" borderId="0"/>
    <xf numFmtId="178" fontId="13" fillId="0" borderId="0"/>
    <xf numFmtId="0" fontId="24" fillId="0" borderId="0"/>
    <xf numFmtId="0" fontId="57" fillId="0" borderId="0"/>
    <xf numFmtId="0" fontId="24" fillId="0" borderId="0"/>
    <xf numFmtId="0" fontId="57" fillId="0" borderId="0"/>
    <xf numFmtId="0" fontId="24" fillId="0" borderId="0"/>
    <xf numFmtId="0" fontId="57" fillId="0" borderId="0"/>
    <xf numFmtId="0" fontId="57" fillId="0" borderId="0"/>
    <xf numFmtId="178" fontId="2" fillId="0" borderId="0"/>
    <xf numFmtId="0" fontId="57" fillId="0" borderId="0"/>
    <xf numFmtId="0" fontId="29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178" fontId="2" fillId="0" borderId="0"/>
    <xf numFmtId="180" fontId="2" fillId="0" borderId="0"/>
    <xf numFmtId="178" fontId="13" fillId="0" borderId="0"/>
    <xf numFmtId="178" fontId="2" fillId="0" borderId="0"/>
    <xf numFmtId="178" fontId="2" fillId="0" borderId="0"/>
    <xf numFmtId="178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2" fillId="0" borderId="0"/>
    <xf numFmtId="0" fontId="29" fillId="0" borderId="0"/>
    <xf numFmtId="0" fontId="29" fillId="0" borderId="0"/>
    <xf numFmtId="178" fontId="2" fillId="0" borderId="0"/>
    <xf numFmtId="0" fontId="57" fillId="0" borderId="0"/>
    <xf numFmtId="0" fontId="57" fillId="0" borderId="0"/>
    <xf numFmtId="0" fontId="57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57" fillId="0" borderId="0"/>
    <xf numFmtId="178" fontId="13" fillId="0" borderId="0"/>
    <xf numFmtId="178" fontId="13" fillId="0" borderId="0"/>
    <xf numFmtId="169" fontId="13" fillId="0" borderId="0"/>
    <xf numFmtId="16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80" fontId="13" fillId="0" borderId="0"/>
    <xf numFmtId="180" fontId="13" fillId="0" borderId="0"/>
    <xf numFmtId="18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8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80" fontId="13" fillId="0" borderId="0"/>
    <xf numFmtId="180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1" fontId="13" fillId="0" borderId="0"/>
    <xf numFmtId="180" fontId="13" fillId="0" borderId="0"/>
    <xf numFmtId="180" fontId="13" fillId="0" borderId="0"/>
    <xf numFmtId="180" fontId="13" fillId="0" borderId="0"/>
    <xf numFmtId="181" fontId="13" fillId="0" borderId="0"/>
    <xf numFmtId="180" fontId="13" fillId="0" borderId="0"/>
    <xf numFmtId="180" fontId="13" fillId="0" borderId="0"/>
    <xf numFmtId="180" fontId="13" fillId="0" borderId="0"/>
    <xf numFmtId="177" fontId="13" fillId="0" borderId="0"/>
    <xf numFmtId="182" fontId="13" fillId="0" borderId="0"/>
    <xf numFmtId="164" fontId="13" fillId="0" borderId="0"/>
    <xf numFmtId="164" fontId="13" fillId="0" borderId="0"/>
    <xf numFmtId="182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82" fontId="13" fillId="0" borderId="0"/>
    <xf numFmtId="177" fontId="13" fillId="0" borderId="0"/>
    <xf numFmtId="175" fontId="13" fillId="0" borderId="0"/>
    <xf numFmtId="175" fontId="13" fillId="0" borderId="0"/>
    <xf numFmtId="177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57" fillId="0" borderId="0"/>
    <xf numFmtId="178" fontId="13" fillId="0" borderId="0"/>
    <xf numFmtId="178" fontId="13" fillId="0" borderId="0"/>
    <xf numFmtId="0" fontId="29" fillId="0" borderId="0"/>
    <xf numFmtId="18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0" fontId="57" fillId="0" borderId="0"/>
    <xf numFmtId="0" fontId="29" fillId="0" borderId="0"/>
    <xf numFmtId="178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0" fontId="57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78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178" fontId="2" fillId="0" borderId="0"/>
    <xf numFmtId="17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14" fillId="0" borderId="0"/>
    <xf numFmtId="0" fontId="14" fillId="0" borderId="0"/>
    <xf numFmtId="0" fontId="58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3" fillId="0" borderId="0"/>
    <xf numFmtId="0" fontId="46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178" fontId="2" fillId="0" borderId="0"/>
    <xf numFmtId="178" fontId="2" fillId="0" borderId="0"/>
    <xf numFmtId="21" fontId="2" fillId="0" borderId="0"/>
    <xf numFmtId="0" fontId="24" fillId="0" borderId="0"/>
    <xf numFmtId="178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2" fillId="0" borderId="0"/>
    <xf numFmtId="178" fontId="2" fillId="0" borderId="0"/>
    <xf numFmtId="21" fontId="2" fillId="0" borderId="0"/>
    <xf numFmtId="178" fontId="2" fillId="0" borderId="0"/>
    <xf numFmtId="0" fontId="13" fillId="0" borderId="0"/>
    <xf numFmtId="0" fontId="13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4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4" fillId="0" borderId="0"/>
    <xf numFmtId="0" fontId="29" fillId="0" borderId="0"/>
    <xf numFmtId="0" fontId="29" fillId="0" borderId="0"/>
    <xf numFmtId="0" fontId="1" fillId="0" borderId="0"/>
    <xf numFmtId="0" fontId="13" fillId="0" borderId="0"/>
    <xf numFmtId="0" fontId="46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59" fillId="0" borderId="0"/>
    <xf numFmtId="0" fontId="2" fillId="0" borderId="0"/>
    <xf numFmtId="0" fontId="2" fillId="0" borderId="0"/>
    <xf numFmtId="0" fontId="2" fillId="0" borderId="0"/>
    <xf numFmtId="0" fontId="14" fillId="0" borderId="0" applyBorder="0"/>
    <xf numFmtId="0" fontId="13" fillId="0" borderId="0"/>
    <xf numFmtId="0" fontId="14" fillId="0" borderId="0" applyBorder="0"/>
    <xf numFmtId="0" fontId="13" fillId="0" borderId="0"/>
    <xf numFmtId="0" fontId="14" fillId="0" borderId="0" applyBorder="0"/>
    <xf numFmtId="0" fontId="13" fillId="0" borderId="0"/>
    <xf numFmtId="0" fontId="13" fillId="0" borderId="0"/>
    <xf numFmtId="0" fontId="2" fillId="0" borderId="0"/>
    <xf numFmtId="0" fontId="13" fillId="0" borderId="0"/>
    <xf numFmtId="0" fontId="29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21" fontId="13" fillId="0" borderId="0"/>
    <xf numFmtId="0" fontId="2" fillId="0" borderId="0"/>
    <xf numFmtId="0" fontId="13" fillId="0" borderId="0"/>
    <xf numFmtId="0" fontId="13" fillId="0" borderId="0"/>
    <xf numFmtId="0" fontId="29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" fontId="13" fillId="0" borderId="0"/>
    <xf numFmtId="0" fontId="13" fillId="0" borderId="0"/>
    <xf numFmtId="21" fontId="13" fillId="0" borderId="0"/>
    <xf numFmtId="0" fontId="2" fillId="0" borderId="0"/>
    <xf numFmtId="21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21" fontId="13" fillId="0" borderId="0"/>
    <xf numFmtId="178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21" fontId="13" fillId="0" borderId="0"/>
    <xf numFmtId="178" fontId="13" fillId="0" borderId="0"/>
    <xf numFmtId="0" fontId="2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21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21" fontId="13" fillId="0" borderId="0"/>
    <xf numFmtId="178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178" fontId="13" fillId="0" borderId="0"/>
    <xf numFmtId="178" fontId="13" fillId="0" borderId="0"/>
    <xf numFmtId="0" fontId="2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0" fontId="29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14" fillId="0" borderId="0"/>
    <xf numFmtId="0" fontId="14" fillId="0" borderId="0"/>
    <xf numFmtId="0" fontId="13" fillId="0" borderId="0"/>
    <xf numFmtId="0" fontId="46" fillId="0" borderId="0"/>
    <xf numFmtId="0" fontId="13" fillId="0" borderId="0"/>
    <xf numFmtId="0" fontId="29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13" fillId="0" borderId="0"/>
    <xf numFmtId="0" fontId="46" fillId="0" borderId="0"/>
    <xf numFmtId="0" fontId="13" fillId="0" borderId="0"/>
    <xf numFmtId="0" fontId="4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3" fillId="0" borderId="0"/>
    <xf numFmtId="0" fontId="13" fillId="0" borderId="0"/>
    <xf numFmtId="0" fontId="14" fillId="0" borderId="0"/>
    <xf numFmtId="0" fontId="60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185" fontId="13" fillId="0" borderId="0"/>
    <xf numFmtId="178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4" fillId="0" borderId="0"/>
    <xf numFmtId="0" fontId="29" fillId="0" borderId="0"/>
    <xf numFmtId="0" fontId="29" fillId="0" borderId="0"/>
    <xf numFmtId="21" fontId="13" fillId="0" borderId="0"/>
    <xf numFmtId="0" fontId="29" fillId="0" borderId="0"/>
    <xf numFmtId="0" fontId="2" fillId="0" borderId="0"/>
    <xf numFmtId="178" fontId="13" fillId="0" borderId="0"/>
    <xf numFmtId="0" fontId="13" fillId="0" borderId="0"/>
    <xf numFmtId="0" fontId="29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9" fillId="0" borderId="0"/>
    <xf numFmtId="0" fontId="29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21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21" fontId="13" fillId="0" borderId="0"/>
    <xf numFmtId="178" fontId="13" fillId="0" borderId="0"/>
    <xf numFmtId="0" fontId="2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21" fontId="13" fillId="0" borderId="0"/>
    <xf numFmtId="21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21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" fillId="0" borderId="0"/>
    <xf numFmtId="0" fontId="2" fillId="0" borderId="0"/>
    <xf numFmtId="0" fontId="46" fillId="0" borderId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9" fillId="7" borderId="18" applyNumberFormat="0" applyFont="0" applyAlignment="0" applyProtection="0"/>
    <xf numFmtId="0" fontId="29" fillId="7" borderId="18" applyNumberFormat="0" applyFont="0" applyAlignment="0" applyProtection="0"/>
    <xf numFmtId="0" fontId="29" fillId="15" borderId="18" applyNumberFormat="0" applyFont="0" applyAlignment="0" applyProtection="0"/>
    <xf numFmtId="0" fontId="29" fillId="7" borderId="18" applyNumberFormat="0" applyFon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61" fillId="12" borderId="16" applyNumberFormat="0" applyAlignment="0" applyProtection="0"/>
    <xf numFmtId="0" fontId="48" fillId="12" borderId="16" applyNumberFormat="0" applyAlignment="0" applyProtection="0"/>
    <xf numFmtId="0" fontId="61" fillId="12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4" fillId="0" borderId="0"/>
    <xf numFmtId="0" fontId="2" fillId="0" borderId="0"/>
    <xf numFmtId="0" fontId="2" fillId="0" borderId="0"/>
    <xf numFmtId="0" fontId="29" fillId="0" borderId="0"/>
    <xf numFmtId="0" fontId="13" fillId="7" borderId="18" applyNumberFormat="0" applyFon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86" fontId="29" fillId="0" borderId="0" applyFont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0" fontId="2" fillId="0" borderId="0" applyFont="0" applyFill="0" applyBorder="0" applyAlignment="0" applyProtection="0"/>
    <xf numFmtId="187" fontId="2" fillId="0" borderId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87" fontId="2" fillId="0" borderId="0" applyFill="0" applyBorder="0" applyAlignment="0" applyProtection="0"/>
    <xf numFmtId="164" fontId="63" fillId="0" borderId="0" applyFill="0" applyBorder="0" applyAlignment="0"/>
    <xf numFmtId="165" fontId="63" fillId="0" borderId="0" applyFill="0" applyBorder="0" applyAlignment="0"/>
    <xf numFmtId="165" fontId="63" fillId="0" borderId="0" applyFill="0" applyBorder="0" applyAlignment="0"/>
    <xf numFmtId="166" fontId="63" fillId="0" borderId="0" applyFill="0" applyBorder="0" applyAlignment="0"/>
    <xf numFmtId="167" fontId="63" fillId="0" borderId="0" applyFill="0" applyBorder="0" applyAlignment="0"/>
    <xf numFmtId="167" fontId="63" fillId="0" borderId="0" applyFill="0" applyBorder="0" applyAlignment="0"/>
    <xf numFmtId="164" fontId="63" fillId="0" borderId="0" applyFill="0" applyBorder="0" applyAlignment="0"/>
    <xf numFmtId="165" fontId="63" fillId="0" borderId="0" applyFill="0" applyBorder="0" applyAlignment="0"/>
    <xf numFmtId="165" fontId="63" fillId="0" borderId="0" applyFill="0" applyBorder="0" applyAlignment="0"/>
    <xf numFmtId="171" fontId="63" fillId="0" borderId="0" applyFill="0" applyBorder="0" applyAlignment="0"/>
    <xf numFmtId="172" fontId="63" fillId="0" borderId="0" applyFill="0" applyBorder="0" applyAlignment="0"/>
    <xf numFmtId="172" fontId="63" fillId="0" borderId="0" applyFill="0" applyBorder="0" applyAlignment="0"/>
    <xf numFmtId="166" fontId="63" fillId="0" borderId="0" applyFill="0" applyBorder="0" applyAlignment="0"/>
    <xf numFmtId="167" fontId="63" fillId="0" borderId="0" applyFill="0" applyBorder="0" applyAlignment="0"/>
    <xf numFmtId="167" fontId="63" fillId="0" borderId="0" applyFill="0" applyBorder="0" applyAlignment="0"/>
    <xf numFmtId="0" fontId="4" fillId="0" borderId="19" applyAlignment="0">
      <alignment horizontal="right"/>
    </xf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49" fontId="24" fillId="0" borderId="0" applyFill="0" applyBorder="0" applyAlignment="0"/>
    <xf numFmtId="188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189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7" fillId="0" borderId="20" applyNumberFormat="0" applyFill="0" applyAlignment="0" applyProtection="0"/>
    <xf numFmtId="0" fontId="64" fillId="0" borderId="20" applyNumberFormat="0" applyFill="0" applyAlignment="0" applyProtection="0"/>
    <xf numFmtId="0" fontId="67" fillId="0" borderId="21" applyNumberFormat="0" applyFill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26" borderId="0" applyNumberFormat="0" applyBorder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44" fillId="5" borderId="8" applyNumberFormat="0" applyAlignment="0" applyProtection="0"/>
    <xf numFmtId="0" fontId="70" fillId="12" borderId="16" applyNumberFormat="0" applyAlignment="0" applyProtection="0"/>
    <xf numFmtId="0" fontId="70" fillId="12" borderId="16" applyNumberFormat="0" applyAlignment="0" applyProtection="0"/>
    <xf numFmtId="0" fontId="48" fillId="12" borderId="16" applyNumberFormat="0" applyAlignment="0" applyProtection="0"/>
    <xf numFmtId="0" fontId="71" fillId="12" borderId="8" applyNumberFormat="0" applyAlignment="0" applyProtection="0"/>
    <xf numFmtId="0" fontId="71" fillId="12" borderId="8" applyNumberFormat="0" applyAlignment="0" applyProtection="0"/>
    <xf numFmtId="0" fontId="25" fillId="12" borderId="8" applyNumberFormat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16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64" fillId="0" borderId="20" applyNumberFormat="0" applyFill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27" fillId="27" borderId="9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52" fillId="15" borderId="0" applyNumberFormat="0" applyBorder="0" applyAlignment="0" applyProtection="0"/>
    <xf numFmtId="0" fontId="79" fillId="0" borderId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21" fillId="4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9" fillId="7" borderId="18" applyNumberFormat="0" applyFont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50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21" fillId="4" borderId="0" applyNumberFormat="0" applyBorder="0" applyAlignment="0" applyProtection="0"/>
    <xf numFmtId="0" fontId="25" fillId="12" borderId="8" applyNumberFormat="0" applyAlignment="0" applyProtection="0"/>
    <xf numFmtId="0" fontId="27" fillId="27" borderId="9" applyNumberFormat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ill="0" applyBorder="0" applyAlignment="0" applyProtection="0"/>
    <xf numFmtId="0" fontId="44" fillId="5" borderId="8" applyNumberFormat="0" applyAlignment="0" applyProtection="0"/>
    <xf numFmtId="0" fontId="2" fillId="0" borderId="0"/>
    <xf numFmtId="194" fontId="46" fillId="0" borderId="0" applyNumberFormat="0" applyBorder="0" applyProtection="0"/>
    <xf numFmtId="0" fontId="13" fillId="0" borderId="0"/>
    <xf numFmtId="0" fontId="50" fillId="0" borderId="17" applyNumberFormat="0" applyFill="0" applyAlignment="0" applyProtection="0"/>
    <xf numFmtId="0" fontId="5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80" fontId="2" fillId="0" borderId="0"/>
    <xf numFmtId="178" fontId="2" fillId="0" borderId="0"/>
    <xf numFmtId="178" fontId="2" fillId="0" borderId="0"/>
    <xf numFmtId="178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21" fontId="2" fillId="0" borderId="0"/>
    <xf numFmtId="178" fontId="2" fillId="0" borderId="0"/>
    <xf numFmtId="21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9" fillId="7" borderId="18" applyNumberFormat="0" applyFont="0" applyAlignment="0" applyProtection="0"/>
    <xf numFmtId="0" fontId="2" fillId="0" borderId="0"/>
    <xf numFmtId="0" fontId="46" fillId="0" borderId="0"/>
    <xf numFmtId="170" fontId="2" fillId="0" borderId="0" applyFill="0" applyBorder="0" applyAlignment="0" applyProtection="0"/>
    <xf numFmtId="186" fontId="2" fillId="0" borderId="0" applyFill="0" applyBorder="0" applyAlignment="0" applyProtection="0"/>
  </cellStyleXfs>
  <cellXfs count="372">
    <xf numFmtId="0" fontId="0" fillId="0" borderId="0" xfId="0"/>
    <xf numFmtId="0" fontId="2" fillId="0" borderId="1" xfId="1" applyBorder="1"/>
    <xf numFmtId="0" fontId="2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/>
    <xf numFmtId="0" fontId="5" fillId="0" borderId="0" xfId="1" applyFont="1"/>
    <xf numFmtId="0" fontId="6" fillId="0" borderId="0" xfId="2" applyFont="1" applyFill="1"/>
    <xf numFmtId="0" fontId="7" fillId="0" borderId="0" xfId="1" applyFont="1"/>
    <xf numFmtId="0" fontId="8" fillId="0" borderId="0" xfId="1" applyFont="1"/>
    <xf numFmtId="0" fontId="4" fillId="0" borderId="2" xfId="1" applyFont="1" applyBorder="1"/>
    <xf numFmtId="0" fontId="4" fillId="0" borderId="0" xfId="1" applyFont="1" applyBorder="1"/>
    <xf numFmtId="49" fontId="9" fillId="0" borderId="0" xfId="1" applyNumberFormat="1" applyFont="1"/>
    <xf numFmtId="0" fontId="4" fillId="0" borderId="3" xfId="1" applyFont="1" applyBorder="1"/>
    <xf numFmtId="0" fontId="4" fillId="0" borderId="4" xfId="1" applyFont="1" applyBorder="1"/>
    <xf numFmtId="0" fontId="9" fillId="0" borderId="0" xfId="1" applyFont="1"/>
    <xf numFmtId="0" fontId="10" fillId="0" borderId="0" xfId="1" applyFont="1"/>
    <xf numFmtId="0" fontId="85" fillId="0" borderId="0" xfId="2" applyFont="1" applyFill="1"/>
    <xf numFmtId="49" fontId="85" fillId="0" borderId="0" xfId="2" applyNumberFormat="1" applyFont="1" applyFill="1"/>
    <xf numFmtId="0" fontId="85" fillId="0" borderId="0" xfId="2" applyNumberFormat="1" applyFont="1" applyFill="1" applyAlignment="1">
      <alignment horizontal="center"/>
    </xf>
    <xf numFmtId="1" fontId="85" fillId="0" borderId="0" xfId="2" applyNumberFormat="1" applyFont="1" applyFill="1" applyAlignment="1">
      <alignment horizontal="center"/>
    </xf>
    <xf numFmtId="2" fontId="86" fillId="0" borderId="0" xfId="2" applyNumberFormat="1" applyFont="1" applyFill="1"/>
    <xf numFmtId="192" fontId="86" fillId="0" borderId="0" xfId="2" applyNumberFormat="1" applyFont="1" applyFill="1"/>
    <xf numFmtId="0" fontId="87" fillId="0" borderId="0" xfId="2" applyFont="1" applyFill="1" applyAlignment="1">
      <alignment horizontal="right"/>
    </xf>
    <xf numFmtId="0" fontId="2" fillId="0" borderId="0" xfId="2" applyFont="1" applyFill="1"/>
    <xf numFmtId="0" fontId="88" fillId="0" borderId="0" xfId="2" applyFont="1" applyFill="1" applyAlignment="1">
      <alignment horizontal="right"/>
    </xf>
    <xf numFmtId="0" fontId="4" fillId="0" borderId="0" xfId="2" applyFont="1" applyFill="1"/>
    <xf numFmtId="0" fontId="9" fillId="0" borderId="0" xfId="2" applyFont="1" applyFill="1"/>
    <xf numFmtId="49" fontId="89" fillId="0" borderId="0" xfId="2" applyNumberFormat="1" applyFont="1" applyFill="1"/>
    <xf numFmtId="0" fontId="89" fillId="0" borderId="0" xfId="2" applyNumberFormat="1" applyFont="1" applyFill="1"/>
    <xf numFmtId="1" fontId="90" fillId="0" borderId="0" xfId="2" applyNumberFormat="1" applyFont="1" applyFill="1"/>
    <xf numFmtId="2" fontId="89" fillId="0" borderId="0" xfId="2" applyNumberFormat="1" applyFont="1" applyFill="1"/>
    <xf numFmtId="192" fontId="4" fillId="0" borderId="0" xfId="2" applyNumberFormat="1" applyFont="1" applyFill="1"/>
    <xf numFmtId="49" fontId="4" fillId="0" borderId="0" xfId="2" applyNumberFormat="1" applyFont="1" applyFill="1" applyAlignment="1">
      <alignment horizontal="center"/>
    </xf>
    <xf numFmtId="0" fontId="91" fillId="0" borderId="0" xfId="2" applyFont="1" applyFill="1"/>
    <xf numFmtId="0" fontId="92" fillId="0" borderId="0" xfId="2" applyFont="1" applyFill="1" applyAlignment="1">
      <alignment horizontal="right"/>
    </xf>
    <xf numFmtId="0" fontId="93" fillId="0" borderId="0" xfId="2" applyFont="1" applyFill="1"/>
    <xf numFmtId="0" fontId="94" fillId="0" borderId="0" xfId="2" applyFont="1" applyFill="1"/>
    <xf numFmtId="49" fontId="95" fillId="0" borderId="0" xfId="2" applyNumberFormat="1" applyFont="1" applyFill="1"/>
    <xf numFmtId="0" fontId="95" fillId="0" borderId="0" xfId="2" applyNumberFormat="1" applyFont="1" applyFill="1"/>
    <xf numFmtId="1" fontId="93" fillId="0" borderId="0" xfId="2" applyNumberFormat="1" applyFont="1" applyFill="1"/>
    <xf numFmtId="49" fontId="93" fillId="0" borderId="0" xfId="2" applyNumberFormat="1" applyFont="1" applyFill="1"/>
    <xf numFmtId="49" fontId="88" fillId="0" borderId="0" xfId="2" applyNumberFormat="1" applyFont="1" applyFill="1" applyAlignment="1">
      <alignment horizontal="right"/>
    </xf>
    <xf numFmtId="0" fontId="96" fillId="0" borderId="0" xfId="2" applyFont="1" applyFill="1"/>
    <xf numFmtId="49" fontId="96" fillId="0" borderId="0" xfId="2" applyNumberFormat="1" applyFont="1" applyFill="1"/>
    <xf numFmtId="0" fontId="96" fillId="0" borderId="0" xfId="2" applyNumberFormat="1" applyFont="1" applyFill="1" applyAlignment="1">
      <alignment horizontal="left"/>
    </xf>
    <xf numFmtId="49" fontId="90" fillId="0" borderId="0" xfId="2" applyNumberFormat="1" applyFont="1" applyFill="1"/>
    <xf numFmtId="0" fontId="90" fillId="0" borderId="0" xfId="2" applyNumberFormat="1" applyFont="1" applyFill="1"/>
    <xf numFmtId="2" fontId="90" fillId="0" borderId="0" xfId="2" applyNumberFormat="1" applyFont="1" applyFill="1"/>
    <xf numFmtId="0" fontId="85" fillId="0" borderId="15" xfId="2" applyFont="1" applyFill="1" applyBorder="1" applyAlignment="1">
      <alignment horizontal="center" vertical="center"/>
    </xf>
    <xf numFmtId="0" fontId="85" fillId="0" borderId="19" xfId="2" applyFont="1" applyFill="1" applyBorder="1" applyAlignment="1">
      <alignment horizontal="center" vertical="center"/>
    </xf>
    <xf numFmtId="0" fontId="85" fillId="0" borderId="19" xfId="2" applyFont="1" applyFill="1" applyBorder="1" applyAlignment="1">
      <alignment horizontal="right" vertical="center"/>
    </xf>
    <xf numFmtId="0" fontId="85" fillId="0" borderId="22" xfId="2" applyFont="1" applyFill="1" applyBorder="1" applyAlignment="1">
      <alignment horizontal="left" vertical="center"/>
    </xf>
    <xf numFmtId="49" fontId="85" fillId="0" borderId="15" xfId="2" applyNumberFormat="1" applyFont="1" applyFill="1" applyBorder="1" applyAlignment="1">
      <alignment horizontal="center" vertical="center"/>
    </xf>
    <xf numFmtId="0" fontId="85" fillId="0" borderId="15" xfId="2" applyNumberFormat="1" applyFont="1" applyFill="1" applyBorder="1" applyAlignment="1">
      <alignment horizontal="center" vertical="center"/>
    </xf>
    <xf numFmtId="1" fontId="95" fillId="0" borderId="15" xfId="2" applyNumberFormat="1" applyFont="1" applyFill="1" applyBorder="1" applyAlignment="1">
      <alignment horizontal="center" vertical="center"/>
    </xf>
    <xf numFmtId="2" fontId="89" fillId="0" borderId="15" xfId="2" applyNumberFormat="1" applyFont="1" applyFill="1" applyBorder="1" applyAlignment="1">
      <alignment horizontal="center" vertical="center"/>
    </xf>
    <xf numFmtId="192" fontId="89" fillId="0" borderId="15" xfId="2" applyNumberFormat="1" applyFont="1" applyFill="1" applyBorder="1" applyAlignment="1">
      <alignment horizontal="center" vertical="center"/>
    </xf>
    <xf numFmtId="49" fontId="95" fillId="0" borderId="15" xfId="2" applyNumberFormat="1" applyFont="1" applyFill="1" applyBorder="1" applyAlignment="1">
      <alignment horizontal="center" vertical="center" wrapText="1"/>
    </xf>
    <xf numFmtId="0" fontId="93" fillId="0" borderId="23" xfId="2" applyFont="1" applyFill="1" applyBorder="1" applyAlignment="1">
      <alignment horizontal="center" vertical="center"/>
    </xf>
    <xf numFmtId="0" fontId="93" fillId="0" borderId="24" xfId="2" applyFont="1" applyFill="1" applyBorder="1" applyAlignment="1">
      <alignment horizontal="center" vertical="center"/>
    </xf>
    <xf numFmtId="0" fontId="93" fillId="0" borderId="24" xfId="2" applyFont="1" applyFill="1" applyBorder="1" applyAlignment="1">
      <alignment horizontal="right" vertical="center"/>
    </xf>
    <xf numFmtId="0" fontId="85" fillId="0" borderId="25" xfId="2" applyFont="1" applyFill="1" applyBorder="1" applyAlignment="1">
      <alignment horizontal="left" vertical="center"/>
    </xf>
    <xf numFmtId="49" fontId="97" fillId="0" borderId="26" xfId="2" applyNumberFormat="1" applyFont="1" applyFill="1" applyBorder="1" applyAlignment="1">
      <alignment horizontal="left" vertical="center"/>
    </xf>
    <xf numFmtId="0" fontId="98" fillId="0" borderId="24" xfId="2" applyNumberFormat="1" applyFont="1" applyFill="1" applyBorder="1" applyAlignment="1">
      <alignment horizontal="left" vertical="center"/>
    </xf>
    <xf numFmtId="1" fontId="4" fillId="0" borderId="15" xfId="2" applyNumberFormat="1" applyFont="1" applyFill="1" applyBorder="1" applyAlignment="1">
      <alignment horizontal="center" vertical="center"/>
    </xf>
    <xf numFmtId="2" fontId="86" fillId="0" borderId="15" xfId="2" applyNumberFormat="1" applyFont="1" applyFill="1" applyBorder="1" applyAlignment="1">
      <alignment horizontal="center" vertical="center"/>
    </xf>
    <xf numFmtId="192" fontId="99" fillId="0" borderId="25" xfId="2" applyNumberFormat="1" applyFont="1" applyFill="1" applyBorder="1" applyAlignment="1">
      <alignment horizontal="center" vertical="center"/>
    </xf>
    <xf numFmtId="0" fontId="97" fillId="0" borderId="15" xfId="2" applyFont="1" applyFill="1" applyBorder="1" applyAlignment="1">
      <alignment horizontal="left" vertical="center"/>
    </xf>
    <xf numFmtId="49" fontId="97" fillId="0" borderId="0" xfId="2" applyNumberFormat="1" applyFont="1" applyFill="1" applyAlignment="1">
      <alignment horizontal="center" vertical="center"/>
    </xf>
    <xf numFmtId="0" fontId="93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49" fontId="97" fillId="0" borderId="0" xfId="2" applyNumberFormat="1" applyFont="1" applyFill="1"/>
    <xf numFmtId="0" fontId="97" fillId="0" borderId="0" xfId="2" applyNumberFormat="1" applyFont="1" applyFill="1"/>
    <xf numFmtId="2" fontId="85" fillId="0" borderId="0" xfId="2" applyNumberFormat="1" applyFont="1" applyFill="1"/>
    <xf numFmtId="192" fontId="85" fillId="0" borderId="0" xfId="2" applyNumberFormat="1" applyFont="1" applyFill="1"/>
    <xf numFmtId="0" fontId="85" fillId="0" borderId="0" xfId="1622" applyFont="1" applyFill="1" applyAlignment="1">
      <alignment horizontal="right"/>
    </xf>
    <xf numFmtId="0" fontId="97" fillId="0" borderId="0" xfId="1622" applyFont="1" applyFill="1" applyBorder="1"/>
    <xf numFmtId="1" fontId="97" fillId="0" borderId="0" xfId="2" applyNumberFormat="1" applyFont="1" applyFill="1"/>
    <xf numFmtId="2" fontId="95" fillId="0" borderId="0" xfId="2" applyNumberFormat="1" applyFont="1" applyFill="1"/>
    <xf numFmtId="192" fontId="93" fillId="0" borderId="0" xfId="2" applyNumberFormat="1" applyFont="1" applyFill="1"/>
    <xf numFmtId="49" fontId="93" fillId="0" borderId="0" xfId="2" applyNumberFormat="1" applyFont="1" applyFill="1" applyAlignment="1">
      <alignment horizontal="center"/>
    </xf>
    <xf numFmtId="0" fontId="4" fillId="0" borderId="0" xfId="1622" applyFont="1" applyFill="1" applyAlignment="1">
      <alignment horizontal="right"/>
    </xf>
    <xf numFmtId="0" fontId="93" fillId="0" borderId="0" xfId="1622" applyFont="1" applyFill="1" applyAlignment="1">
      <alignment horizontal="right"/>
    </xf>
    <xf numFmtId="0" fontId="100" fillId="0" borderId="0" xfId="2" applyFont="1" applyFill="1"/>
    <xf numFmtId="2" fontId="97" fillId="0" borderId="0" xfId="2" applyNumberFormat="1" applyFont="1" applyFill="1"/>
    <xf numFmtId="49" fontId="85" fillId="0" borderId="22" xfId="2" applyNumberFormat="1" applyFont="1" applyFill="1" applyBorder="1" applyAlignment="1">
      <alignment horizontal="center" vertical="center"/>
    </xf>
    <xf numFmtId="2" fontId="95" fillId="0" borderId="15" xfId="2" applyNumberFormat="1" applyFont="1" applyFill="1" applyBorder="1" applyAlignment="1">
      <alignment horizontal="center" vertical="center"/>
    </xf>
    <xf numFmtId="192" fontId="95" fillId="0" borderId="15" xfId="2" applyNumberFormat="1" applyFont="1" applyFill="1" applyBorder="1" applyAlignment="1">
      <alignment horizontal="center" vertical="center"/>
    </xf>
    <xf numFmtId="0" fontId="97" fillId="0" borderId="0" xfId="1622" applyFont="1" applyFill="1" applyAlignment="1">
      <alignment horizontal="right"/>
    </xf>
    <xf numFmtId="0" fontId="97" fillId="0" borderId="0" xfId="1622" applyFont="1" applyFill="1" applyBorder="1" applyAlignment="1">
      <alignment horizontal="center" vertical="center"/>
    </xf>
    <xf numFmtId="49" fontId="97" fillId="0" borderId="26" xfId="2" applyNumberFormat="1" applyFont="1" applyFill="1" applyBorder="1" applyAlignment="1">
      <alignment horizontal="center" vertical="center"/>
    </xf>
    <xf numFmtId="0" fontId="98" fillId="0" borderId="26" xfId="2" applyNumberFormat="1" applyFont="1" applyFill="1" applyBorder="1" applyAlignment="1">
      <alignment horizontal="left" vertical="center"/>
    </xf>
    <xf numFmtId="1" fontId="93" fillId="0" borderId="27" xfId="2" applyNumberFormat="1" applyFont="1" applyFill="1" applyBorder="1" applyAlignment="1">
      <alignment horizontal="center" vertical="center"/>
    </xf>
    <xf numFmtId="2" fontId="85" fillId="0" borderId="25" xfId="2" applyNumberFormat="1" applyFont="1" applyFill="1" applyBorder="1" applyAlignment="1">
      <alignment horizontal="center" vertical="center"/>
    </xf>
    <xf numFmtId="192" fontId="98" fillId="0" borderId="26" xfId="2" applyNumberFormat="1" applyFont="1" applyFill="1" applyBorder="1" applyAlignment="1">
      <alignment horizontal="center" vertical="center"/>
    </xf>
    <xf numFmtId="2" fontId="85" fillId="0" borderId="26" xfId="2" applyNumberFormat="1" applyFont="1" applyFill="1" applyBorder="1" applyAlignment="1">
      <alignment horizontal="center" vertical="center"/>
    </xf>
    <xf numFmtId="2" fontId="97" fillId="0" borderId="0" xfId="1622" applyNumberFormat="1" applyFont="1" applyFill="1" applyAlignment="1">
      <alignment horizontal="right" vertical="center"/>
    </xf>
    <xf numFmtId="49" fontId="85" fillId="0" borderId="0" xfId="2" applyNumberFormat="1" applyFont="1" applyFill="1" applyAlignment="1">
      <alignment horizontal="center"/>
    </xf>
    <xf numFmtId="0" fontId="95" fillId="0" borderId="0" xfId="2" applyFont="1" applyFill="1"/>
    <xf numFmtId="49" fontId="89" fillId="0" borderId="0" xfId="2" applyNumberFormat="1" applyFont="1" applyFill="1" applyAlignment="1">
      <alignment horizontal="center"/>
    </xf>
    <xf numFmtId="2" fontId="4" fillId="0" borderId="0" xfId="2" applyNumberFormat="1" applyFont="1" applyFill="1"/>
    <xf numFmtId="0" fontId="97" fillId="0" borderId="0" xfId="2" applyFont="1" applyFill="1"/>
    <xf numFmtId="49" fontId="95" fillId="0" borderId="0" xfId="2" applyNumberFormat="1" applyFont="1" applyFill="1" applyAlignment="1">
      <alignment horizontal="center"/>
    </xf>
    <xf numFmtId="49" fontId="96" fillId="0" borderId="0" xfId="2" applyNumberFormat="1" applyFont="1" applyFill="1" applyAlignment="1">
      <alignment horizontal="center"/>
    </xf>
    <xf numFmtId="192" fontId="90" fillId="0" borderId="0" xfId="2" applyNumberFormat="1" applyFont="1" applyFill="1"/>
    <xf numFmtId="49" fontId="90" fillId="0" borderId="0" xfId="2" applyNumberFormat="1" applyFont="1" applyFill="1" applyAlignment="1">
      <alignment horizontal="center"/>
    </xf>
    <xf numFmtId="0" fontId="93" fillId="0" borderId="15" xfId="2" applyFont="1" applyFill="1" applyBorder="1" applyAlignment="1">
      <alignment horizontal="center" vertical="center"/>
    </xf>
    <xf numFmtId="0" fontId="93" fillId="0" borderId="2" xfId="2" applyFont="1" applyFill="1" applyBorder="1" applyAlignment="1">
      <alignment horizontal="center" vertical="center"/>
    </xf>
    <xf numFmtId="192" fontId="99" fillId="0" borderId="15" xfId="2" applyNumberFormat="1" applyFont="1" applyFill="1" applyBorder="1" applyAlignment="1">
      <alignment horizontal="center" vertical="center"/>
    </xf>
    <xf numFmtId="49" fontId="4" fillId="0" borderId="28" xfId="2" applyNumberFormat="1" applyFont="1" applyFill="1" applyBorder="1" applyAlignment="1">
      <alignment horizontal="center" vertical="center"/>
    </xf>
    <xf numFmtId="0" fontId="97" fillId="0" borderId="0" xfId="2" applyFont="1" applyFill="1" applyBorder="1" applyAlignment="1">
      <alignment horizontal="center" vertical="center"/>
    </xf>
    <xf numFmtId="49" fontId="97" fillId="0" borderId="0" xfId="2" applyNumberFormat="1" applyFont="1" applyFill="1" applyAlignment="1">
      <alignment horizontal="center"/>
    </xf>
    <xf numFmtId="0" fontId="6" fillId="0" borderId="0" xfId="533" applyFont="1" applyFill="1"/>
    <xf numFmtId="0" fontId="6" fillId="0" borderId="0" xfId="533" applyFont="1" applyFill="1" applyAlignment="1">
      <alignment horizontal="center"/>
    </xf>
    <xf numFmtId="0" fontId="101" fillId="0" borderId="0" xfId="533" applyFont="1" applyFill="1" applyAlignment="1">
      <alignment horizontal="left"/>
    </xf>
    <xf numFmtId="49" fontId="86" fillId="0" borderId="0" xfId="533" applyNumberFormat="1" applyFont="1" applyFill="1"/>
    <xf numFmtId="0" fontId="86" fillId="0" borderId="0" xfId="533" applyNumberFormat="1" applyFont="1" applyFill="1"/>
    <xf numFmtId="1" fontId="6" fillId="0" borderId="0" xfId="533" applyNumberFormat="1" applyFont="1" applyFill="1" applyAlignment="1">
      <alignment horizontal="center"/>
    </xf>
    <xf numFmtId="2" fontId="6" fillId="0" borderId="0" xfId="533" applyNumberFormat="1" applyFont="1" applyFill="1" applyAlignment="1">
      <alignment horizontal="center"/>
    </xf>
    <xf numFmtId="0" fontId="89" fillId="0" borderId="0" xfId="533" applyFont="1" applyFill="1"/>
    <xf numFmtId="0" fontId="86" fillId="0" borderId="0" xfId="533" applyFont="1" applyFill="1"/>
    <xf numFmtId="49" fontId="6" fillId="0" borderId="0" xfId="533" applyNumberFormat="1" applyFont="1" applyFill="1" applyAlignment="1">
      <alignment horizontal="center"/>
    </xf>
    <xf numFmtId="0" fontId="6" fillId="0" borderId="0" xfId="533" applyNumberFormat="1" applyFont="1" applyFill="1" applyAlignment="1">
      <alignment horizontal="center"/>
    </xf>
    <xf numFmtId="0" fontId="4" fillId="0" borderId="0" xfId="533" applyFont="1" applyFill="1"/>
    <xf numFmtId="0" fontId="9" fillId="0" borderId="0" xfId="533" applyFont="1" applyFill="1"/>
    <xf numFmtId="49" fontId="4" fillId="0" borderId="0" xfId="533" applyNumberFormat="1" applyFont="1" applyFill="1" applyAlignment="1">
      <alignment horizontal="center"/>
    </xf>
    <xf numFmtId="0" fontId="4" fillId="0" borderId="0" xfId="533" applyNumberFormat="1" applyFont="1" applyFill="1"/>
    <xf numFmtId="1" fontId="4" fillId="0" borderId="0" xfId="533" applyNumberFormat="1" applyFont="1" applyFill="1"/>
    <xf numFmtId="2" fontId="4" fillId="0" borderId="0" xfId="533" applyNumberFormat="1" applyFont="1" applyFill="1" applyAlignment="1">
      <alignment horizontal="center"/>
    </xf>
    <xf numFmtId="0" fontId="4" fillId="0" borderId="0" xfId="533" applyFont="1" applyFill="1" applyAlignment="1">
      <alignment horizontal="center"/>
    </xf>
    <xf numFmtId="2" fontId="4" fillId="0" borderId="0" xfId="533" applyNumberFormat="1" applyFont="1" applyFill="1"/>
    <xf numFmtId="2" fontId="86" fillId="0" borderId="0" xfId="533" applyNumberFormat="1" applyFont="1" applyFill="1"/>
    <xf numFmtId="0" fontId="90" fillId="0" borderId="0" xfId="533" applyFont="1" applyFill="1"/>
    <xf numFmtId="49" fontId="86" fillId="0" borderId="0" xfId="533" applyNumberFormat="1" applyFont="1" applyFill="1" applyAlignment="1">
      <alignment horizontal="center"/>
    </xf>
    <xf numFmtId="0" fontId="86" fillId="0" borderId="0" xfId="533" applyFont="1" applyFill="1" applyAlignment="1">
      <alignment horizontal="right"/>
    </xf>
    <xf numFmtId="0" fontId="90" fillId="0" borderId="0" xfId="533" applyFont="1" applyFill="1" applyAlignment="1">
      <alignment horizontal="center"/>
    </xf>
    <xf numFmtId="0" fontId="4" fillId="0" borderId="0" xfId="533" applyFont="1" applyFill="1" applyAlignment="1">
      <alignment horizontal="left"/>
    </xf>
    <xf numFmtId="0" fontId="87" fillId="0" borderId="15" xfId="533" applyFont="1" applyFill="1" applyBorder="1" applyAlignment="1">
      <alignment horizontal="center" vertical="center"/>
    </xf>
    <xf numFmtId="0" fontId="86" fillId="0" borderId="29" xfId="533" applyFont="1" applyFill="1" applyBorder="1" applyAlignment="1">
      <alignment horizontal="center" vertical="center"/>
    </xf>
    <xf numFmtId="0" fontId="86" fillId="0" borderId="30" xfId="533" applyFont="1" applyFill="1" applyBorder="1" applyAlignment="1">
      <alignment horizontal="right" vertical="center"/>
    </xf>
    <xf numFmtId="0" fontId="86" fillId="0" borderId="31" xfId="533" applyFont="1" applyFill="1" applyBorder="1" applyAlignment="1">
      <alignment horizontal="left" vertical="center"/>
    </xf>
    <xf numFmtId="49" fontId="86" fillId="0" borderId="29" xfId="533" applyNumberFormat="1" applyFont="1" applyFill="1" applyBorder="1" applyAlignment="1">
      <alignment horizontal="center" vertical="center"/>
    </xf>
    <xf numFmtId="0" fontId="86" fillId="0" borderId="29" xfId="533" applyNumberFormat="1" applyFont="1" applyFill="1" applyBorder="1" applyAlignment="1">
      <alignment horizontal="center" vertical="center"/>
    </xf>
    <xf numFmtId="1" fontId="86" fillId="0" borderId="29" xfId="533" applyNumberFormat="1" applyFont="1" applyFill="1" applyBorder="1" applyAlignment="1">
      <alignment horizontal="center" vertical="center"/>
    </xf>
    <xf numFmtId="1" fontId="86" fillId="0" borderId="15" xfId="533" applyNumberFormat="1" applyFont="1" applyFill="1" applyBorder="1" applyAlignment="1">
      <alignment horizontal="center" vertical="center"/>
    </xf>
    <xf numFmtId="1" fontId="89" fillId="0" borderId="15" xfId="533" applyNumberFormat="1" applyFont="1" applyFill="1" applyBorder="1" applyAlignment="1">
      <alignment horizontal="center" vertical="center"/>
    </xf>
    <xf numFmtId="2" fontId="86" fillId="0" borderId="15" xfId="533" applyNumberFormat="1" applyFont="1" applyFill="1" applyBorder="1" applyAlignment="1">
      <alignment horizontal="center" vertical="center"/>
    </xf>
    <xf numFmtId="0" fontId="4" fillId="0" borderId="15" xfId="533" applyNumberFormat="1" applyFont="1" applyFill="1" applyBorder="1" applyAlignment="1">
      <alignment horizontal="center" vertical="center"/>
    </xf>
    <xf numFmtId="0" fontId="4" fillId="0" borderId="15" xfId="533" applyFont="1" applyFill="1" applyBorder="1" applyAlignment="1">
      <alignment horizontal="center" vertical="center"/>
    </xf>
    <xf numFmtId="0" fontId="4" fillId="0" borderId="19" xfId="533" applyFont="1" applyFill="1" applyBorder="1" applyAlignment="1">
      <alignment horizontal="right" vertical="center"/>
    </xf>
    <xf numFmtId="0" fontId="86" fillId="0" borderId="22" xfId="533" applyFont="1" applyFill="1" applyBorder="1" applyAlignment="1">
      <alignment horizontal="left" vertical="center"/>
    </xf>
    <xf numFmtId="49" fontId="90" fillId="0" borderId="15" xfId="533" applyNumberFormat="1" applyFont="1" applyFill="1" applyBorder="1" applyAlignment="1">
      <alignment horizontal="center" vertical="center"/>
    </xf>
    <xf numFmtId="0" fontId="90" fillId="0" borderId="15" xfId="533" applyNumberFormat="1" applyFont="1" applyFill="1" applyBorder="1" applyAlignment="1">
      <alignment horizontal="left" vertical="center"/>
    </xf>
    <xf numFmtId="1" fontId="4" fillId="0" borderId="15" xfId="533" applyNumberFormat="1" applyFont="1" applyFill="1" applyBorder="1" applyAlignment="1">
      <alignment horizontal="center" vertical="center"/>
    </xf>
    <xf numFmtId="2" fontId="4" fillId="0" borderId="15" xfId="533" applyNumberFormat="1" applyFont="1" applyFill="1" applyBorder="1" applyAlignment="1">
      <alignment horizontal="center" vertical="center"/>
    </xf>
    <xf numFmtId="1" fontId="90" fillId="0" borderId="15" xfId="533" applyNumberFormat="1" applyFont="1" applyFill="1" applyBorder="1" applyAlignment="1">
      <alignment horizontal="center" vertical="center"/>
    </xf>
    <xf numFmtId="0" fontId="90" fillId="0" borderId="15" xfId="533" applyFont="1" applyFill="1" applyBorder="1" applyAlignment="1">
      <alignment vertical="center"/>
    </xf>
    <xf numFmtId="0" fontId="90" fillId="0" borderId="0" xfId="533" applyFont="1" applyFill="1" applyAlignment="1">
      <alignment vertical="center"/>
    </xf>
    <xf numFmtId="0" fontId="4" fillId="0" borderId="0" xfId="533" applyFont="1" applyFill="1" applyAlignment="1">
      <alignment vertical="center"/>
    </xf>
    <xf numFmtId="2" fontId="90" fillId="0" borderId="0" xfId="533" applyNumberFormat="1" applyFont="1" applyFill="1" applyAlignment="1">
      <alignment vertical="center"/>
    </xf>
    <xf numFmtId="0" fontId="6" fillId="0" borderId="0" xfId="2" applyFont="1" applyFill="1" applyAlignment="1">
      <alignment horizontal="center"/>
    </xf>
    <xf numFmtId="0" fontId="101" fillId="0" borderId="0" xfId="2" applyFont="1" applyFill="1" applyAlignment="1">
      <alignment horizontal="left"/>
    </xf>
    <xf numFmtId="49" fontId="86" fillId="0" borderId="0" xfId="2" applyNumberFormat="1" applyFont="1" applyFill="1"/>
    <xf numFmtId="0" fontId="86" fillId="0" borderId="0" xfId="2" applyNumberFormat="1" applyFont="1" applyFill="1"/>
    <xf numFmtId="1" fontId="6" fillId="0" borderId="0" xfId="2" applyNumberFormat="1" applyFont="1" applyFill="1" applyAlignment="1">
      <alignment horizontal="center"/>
    </xf>
    <xf numFmtId="2" fontId="6" fillId="0" borderId="0" xfId="2" applyNumberFormat="1" applyFont="1" applyFill="1" applyAlignment="1">
      <alignment horizontal="center"/>
    </xf>
    <xf numFmtId="0" fontId="89" fillId="0" borderId="0" xfId="2" applyFont="1" applyFill="1"/>
    <xf numFmtId="0" fontId="86" fillId="0" borderId="0" xfId="2" applyFont="1" applyFill="1"/>
    <xf numFmtId="49" fontId="6" fillId="0" borderId="0" xfId="2" applyNumberFormat="1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4" fillId="0" borderId="0" xfId="2" applyNumberFormat="1" applyFont="1" applyFill="1"/>
    <xf numFmtId="1" fontId="4" fillId="0" borderId="0" xfId="2" applyNumberFormat="1" applyFont="1" applyFill="1"/>
    <xf numFmtId="2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90" fillId="0" borderId="0" xfId="2" applyFont="1" applyFill="1"/>
    <xf numFmtId="49" fontId="86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86" fillId="0" borderId="29" xfId="2" applyFont="1" applyFill="1" applyBorder="1" applyAlignment="1">
      <alignment horizontal="center" vertical="center"/>
    </xf>
    <xf numFmtId="0" fontId="86" fillId="0" borderId="30" xfId="2" applyFont="1" applyFill="1" applyBorder="1" applyAlignment="1">
      <alignment horizontal="right" vertical="center"/>
    </xf>
    <xf numFmtId="0" fontId="86" fillId="0" borderId="31" xfId="2" applyFont="1" applyFill="1" applyBorder="1" applyAlignment="1">
      <alignment horizontal="left" vertical="center"/>
    </xf>
    <xf numFmtId="49" fontId="86" fillId="0" borderId="29" xfId="2" applyNumberFormat="1" applyFont="1" applyFill="1" applyBorder="1" applyAlignment="1">
      <alignment horizontal="center" vertical="center"/>
    </xf>
    <xf numFmtId="0" fontId="86" fillId="0" borderId="29" xfId="2" applyNumberFormat="1" applyFont="1" applyFill="1" applyBorder="1" applyAlignment="1">
      <alignment horizontal="center" vertical="center"/>
    </xf>
    <xf numFmtId="1" fontId="86" fillId="0" borderId="29" xfId="2" applyNumberFormat="1" applyFont="1" applyFill="1" applyBorder="1" applyAlignment="1">
      <alignment horizontal="center" vertical="center"/>
    </xf>
    <xf numFmtId="1" fontId="86" fillId="0" borderId="15" xfId="2" applyNumberFormat="1" applyFont="1" applyFill="1" applyBorder="1" applyAlignment="1">
      <alignment horizontal="center" vertical="center"/>
    </xf>
    <xf numFmtId="1" fontId="89" fillId="0" borderId="15" xfId="2" applyNumberFormat="1" applyFont="1" applyFill="1" applyBorder="1" applyAlignment="1">
      <alignment horizontal="center" vertical="center"/>
    </xf>
    <xf numFmtId="0" fontId="90" fillId="0" borderId="0" xfId="2" applyFont="1" applyFill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right" vertical="center"/>
    </xf>
    <xf numFmtId="0" fontId="86" fillId="0" borderId="22" xfId="2" applyFont="1" applyFill="1" applyBorder="1" applyAlignment="1">
      <alignment horizontal="left" vertical="center"/>
    </xf>
    <xf numFmtId="49" fontId="90" fillId="0" borderId="15" xfId="2" applyNumberFormat="1" applyFont="1" applyFill="1" applyBorder="1" applyAlignment="1">
      <alignment horizontal="center" vertical="center"/>
    </xf>
    <xf numFmtId="0" fontId="90" fillId="0" borderId="15" xfId="2" applyNumberFormat="1" applyFont="1" applyFill="1" applyBorder="1" applyAlignment="1">
      <alignment horizontal="left" vertical="center"/>
    </xf>
    <xf numFmtId="2" fontId="4" fillId="0" borderId="15" xfId="2" applyNumberFormat="1" applyFont="1" applyFill="1" applyBorder="1" applyAlignment="1">
      <alignment horizontal="center" vertical="center"/>
    </xf>
    <xf numFmtId="1" fontId="90" fillId="0" borderId="15" xfId="2" applyNumberFormat="1" applyFont="1" applyFill="1" applyBorder="1" applyAlignment="1">
      <alignment horizontal="center" vertical="center"/>
    </xf>
    <xf numFmtId="2" fontId="4" fillId="0" borderId="15" xfId="2" quotePrefix="1" applyNumberFormat="1" applyFont="1" applyFill="1" applyBorder="1" applyAlignment="1">
      <alignment horizontal="center" vertical="center"/>
    </xf>
    <xf numFmtId="0" fontId="90" fillId="0" borderId="15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79" fontId="86" fillId="0" borderId="0" xfId="2" applyNumberFormat="1" applyFont="1" applyFill="1"/>
    <xf numFmtId="0" fontId="85" fillId="0" borderId="0" xfId="2" applyFont="1" applyFill="1" applyAlignment="1">
      <alignment horizontal="center"/>
    </xf>
    <xf numFmtId="49" fontId="102" fillId="0" borderId="0" xfId="2217" applyNumberFormat="1" applyFont="1" applyFill="1" applyBorder="1" applyAlignment="1">
      <alignment horizontal="center"/>
    </xf>
    <xf numFmtId="179" fontId="89" fillId="0" borderId="0" xfId="2" applyNumberFormat="1" applyFont="1" applyFill="1"/>
    <xf numFmtId="14" fontId="93" fillId="0" borderId="0" xfId="2" applyNumberFormat="1" applyFont="1" applyFill="1" applyAlignment="1">
      <alignment horizontal="center"/>
    </xf>
    <xf numFmtId="0" fontId="93" fillId="0" borderId="0" xfId="2" applyFont="1" applyFill="1" applyAlignment="1">
      <alignment horizontal="center"/>
    </xf>
    <xf numFmtId="179" fontId="90" fillId="0" borderId="0" xfId="2" applyNumberFormat="1" applyFont="1" applyFill="1"/>
    <xf numFmtId="179" fontId="89" fillId="0" borderId="15" xfId="2" applyNumberFormat="1" applyFont="1" applyFill="1" applyBorder="1" applyAlignment="1">
      <alignment horizontal="center" vertical="center"/>
    </xf>
    <xf numFmtId="0" fontId="93" fillId="0" borderId="23" xfId="2" applyNumberFormat="1" applyFont="1" applyFill="1" applyBorder="1" applyAlignment="1">
      <alignment horizontal="center" vertical="center"/>
    </xf>
    <xf numFmtId="179" fontId="86" fillId="0" borderId="15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center" vertical="center"/>
    </xf>
    <xf numFmtId="179" fontId="99" fillId="0" borderId="0" xfId="2" applyNumberFormat="1" applyFont="1" applyFill="1" applyBorder="1" applyAlignment="1">
      <alignment horizontal="center"/>
    </xf>
    <xf numFmtId="1" fontId="4" fillId="0" borderId="15" xfId="2" applyNumberFormat="1" applyFont="1" applyFill="1" applyBorder="1" applyAlignment="1">
      <alignment horizontal="center"/>
    </xf>
    <xf numFmtId="2" fontId="85" fillId="0" borderId="28" xfId="2" applyNumberFormat="1" applyFont="1" applyFill="1" applyBorder="1" applyAlignment="1">
      <alignment horizontal="center"/>
    </xf>
    <xf numFmtId="192" fontId="90" fillId="0" borderId="15" xfId="2" applyNumberFormat="1" applyFont="1" applyFill="1" applyBorder="1" applyAlignment="1">
      <alignment horizontal="center"/>
    </xf>
    <xf numFmtId="0" fontId="4" fillId="0" borderId="28" xfId="2" applyNumberFormat="1" applyFont="1" applyFill="1" applyBorder="1" applyAlignment="1">
      <alignment horizontal="center"/>
    </xf>
    <xf numFmtId="2" fontId="97" fillId="0" borderId="0" xfId="2" applyNumberFormat="1" applyFont="1" applyFill="1" applyAlignment="1">
      <alignment horizontal="center" vertical="center"/>
    </xf>
    <xf numFmtId="49" fontId="4" fillId="0" borderId="0" xfId="2" applyNumberFormat="1" applyFont="1" applyFill="1"/>
    <xf numFmtId="14" fontId="91" fillId="0" borderId="0" xfId="2" applyNumberFormat="1" applyFont="1" applyFill="1"/>
    <xf numFmtId="0" fontId="85" fillId="0" borderId="15" xfId="1626" applyFont="1" applyFill="1" applyBorder="1" applyAlignment="1">
      <alignment horizontal="center" vertical="center"/>
    </xf>
    <xf numFmtId="0" fontId="85" fillId="0" borderId="19" xfId="1626" applyFont="1" applyFill="1" applyBorder="1" applyAlignment="1">
      <alignment horizontal="right" vertical="center"/>
    </xf>
    <xf numFmtId="0" fontId="85" fillId="0" borderId="22" xfId="1626" applyFont="1" applyFill="1" applyBorder="1" applyAlignment="1">
      <alignment horizontal="left" vertical="center"/>
    </xf>
    <xf numFmtId="49" fontId="85" fillId="0" borderId="15" xfId="1626" applyNumberFormat="1" applyFont="1" applyFill="1" applyBorder="1" applyAlignment="1">
      <alignment horizontal="center" vertical="center"/>
    </xf>
    <xf numFmtId="49" fontId="97" fillId="0" borderId="0" xfId="1626" applyNumberFormat="1" applyFont="1" applyFill="1" applyAlignment="1">
      <alignment horizontal="center"/>
    </xf>
    <xf numFmtId="1" fontId="103" fillId="0" borderId="15" xfId="2" applyNumberFormat="1" applyFont="1" applyFill="1" applyBorder="1" applyAlignment="1">
      <alignment horizontal="center" vertical="center"/>
    </xf>
    <xf numFmtId="49" fontId="97" fillId="0" borderId="0" xfId="2216" applyNumberFormat="1" applyFont="1" applyFill="1" applyBorder="1" applyAlignment="1">
      <alignment horizontal="center" vertical="center"/>
    </xf>
    <xf numFmtId="49" fontId="99" fillId="0" borderId="0" xfId="2" applyNumberFormat="1" applyFont="1" applyFill="1" applyBorder="1" applyAlignment="1">
      <alignment horizontal="center"/>
    </xf>
    <xf numFmtId="0" fontId="95" fillId="0" borderId="0" xfId="2" applyFont="1" applyFill="1" applyAlignment="1">
      <alignment horizontal="center"/>
    </xf>
    <xf numFmtId="179" fontId="104" fillId="0" borderId="0" xfId="2" applyNumberFormat="1" applyFont="1" applyFill="1" applyAlignment="1">
      <alignment horizontal="center"/>
    </xf>
    <xf numFmtId="0" fontId="97" fillId="0" borderId="0" xfId="2" applyFont="1" applyFill="1" applyAlignment="1">
      <alignment horizontal="center"/>
    </xf>
    <xf numFmtId="0" fontId="85" fillId="0" borderId="15" xfId="1622" applyFont="1" applyFill="1" applyBorder="1" applyAlignment="1">
      <alignment horizontal="center" vertical="center"/>
    </xf>
    <xf numFmtId="0" fontId="85" fillId="0" borderId="19" xfId="1622" applyFont="1" applyFill="1" applyBorder="1" applyAlignment="1">
      <alignment horizontal="right" vertical="center"/>
    </xf>
    <xf numFmtId="0" fontId="85" fillId="0" borderId="22" xfId="1622" applyFont="1" applyFill="1" applyBorder="1" applyAlignment="1">
      <alignment horizontal="left" vertical="center"/>
    </xf>
    <xf numFmtId="49" fontId="85" fillId="0" borderId="15" xfId="162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179" fontId="85" fillId="0" borderId="26" xfId="2" applyNumberFormat="1" applyFont="1" applyFill="1" applyBorder="1" applyAlignment="1">
      <alignment horizontal="center" vertical="center"/>
    </xf>
    <xf numFmtId="192" fontId="99" fillId="0" borderId="26" xfId="2" applyNumberFormat="1" applyFont="1" applyFill="1" applyBorder="1" applyAlignment="1">
      <alignment horizontal="center" vertical="center"/>
    </xf>
    <xf numFmtId="0" fontId="97" fillId="0" borderId="0" xfId="2" applyFont="1" applyFill="1" applyAlignment="1">
      <alignment horizontal="center" vertical="center"/>
    </xf>
    <xf numFmtId="193" fontId="85" fillId="0" borderId="26" xfId="2" applyNumberFormat="1" applyFont="1" applyFill="1" applyBorder="1" applyAlignment="1">
      <alignment horizontal="center" vertical="center"/>
    </xf>
    <xf numFmtId="0" fontId="97" fillId="0" borderId="0" xfId="1626" applyFont="1" applyFill="1" applyAlignment="1">
      <alignment horizontal="center"/>
    </xf>
    <xf numFmtId="0" fontId="93" fillId="0" borderId="0" xfId="1626" applyFont="1" applyFill="1" applyAlignment="1">
      <alignment horizontal="center"/>
    </xf>
    <xf numFmtId="1" fontId="92" fillId="0" borderId="15" xfId="2" applyNumberFormat="1" applyFont="1" applyFill="1" applyBorder="1" applyAlignment="1">
      <alignment horizontal="center" vertical="center"/>
    </xf>
    <xf numFmtId="0" fontId="4" fillId="0" borderId="28" xfId="2" applyNumberFormat="1" applyFont="1" applyFill="1" applyBorder="1" applyAlignment="1">
      <alignment horizontal="center" vertical="center"/>
    </xf>
    <xf numFmtId="49" fontId="92" fillId="0" borderId="0" xfId="2216" applyNumberFormat="1" applyFont="1" applyFill="1" applyBorder="1" applyAlignment="1">
      <alignment horizontal="center"/>
    </xf>
    <xf numFmtId="49" fontId="105" fillId="0" borderId="0" xfId="2216" applyNumberFormat="1" applyFont="1" applyFill="1" applyBorder="1" applyAlignment="1">
      <alignment horizontal="center"/>
    </xf>
    <xf numFmtId="49" fontId="97" fillId="0" borderId="0" xfId="2" applyNumberFormat="1" applyFont="1" applyFill="1" applyBorder="1" applyAlignment="1">
      <alignment horizontal="center" vertical="center"/>
    </xf>
    <xf numFmtId="0" fontId="106" fillId="0" borderId="24" xfId="2" applyFont="1" applyFill="1" applyBorder="1" applyAlignment="1">
      <alignment horizontal="center" vertical="center"/>
    </xf>
    <xf numFmtId="0" fontId="2" fillId="0" borderId="26" xfId="2218" applyFont="1" applyFill="1" applyBorder="1" applyAlignment="1">
      <alignment horizontal="center"/>
    </xf>
    <xf numFmtId="0" fontId="86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9" fillId="0" borderId="0" xfId="533" applyFont="1" applyFill="1" applyAlignment="1">
      <alignment vertical="center"/>
    </xf>
    <xf numFmtId="0" fontId="6" fillId="0" borderId="0" xfId="533" applyFont="1" applyFill="1" applyAlignment="1">
      <alignment horizontal="center" vertical="center"/>
    </xf>
    <xf numFmtId="0" fontId="101" fillId="0" borderId="0" xfId="533" applyFont="1" applyFill="1" applyAlignment="1">
      <alignment horizontal="left" vertical="center"/>
    </xf>
    <xf numFmtId="0" fontId="86" fillId="0" borderId="0" xfId="533" applyFont="1" applyFill="1" applyAlignment="1">
      <alignment vertical="center"/>
    </xf>
    <xf numFmtId="0" fontId="101" fillId="0" borderId="0" xfId="533" applyFont="1" applyFill="1" applyAlignment="1">
      <alignment horizontal="center" vertical="center"/>
    </xf>
    <xf numFmtId="0" fontId="4" fillId="0" borderId="0" xfId="533" applyFont="1" applyFill="1" applyAlignment="1">
      <alignment horizontal="center" vertical="center"/>
    </xf>
    <xf numFmtId="0" fontId="9" fillId="0" borderId="0" xfId="533" applyFont="1" applyFill="1" applyAlignment="1">
      <alignment horizontal="left" vertical="center"/>
    </xf>
    <xf numFmtId="14" fontId="107" fillId="0" borderId="0" xfId="533" applyNumberFormat="1" applyFont="1" applyFill="1" applyAlignment="1">
      <alignment horizontal="center" vertical="center"/>
    </xf>
    <xf numFmtId="0" fontId="108" fillId="0" borderId="0" xfId="533" applyFont="1" applyFill="1" applyAlignment="1">
      <alignment horizontal="center" vertical="center"/>
    </xf>
    <xf numFmtId="49" fontId="108" fillId="0" borderId="0" xfId="533" applyNumberFormat="1" applyFont="1" applyFill="1" applyAlignment="1">
      <alignment horizontal="right" vertical="center"/>
    </xf>
    <xf numFmtId="0" fontId="4" fillId="0" borderId="0" xfId="444" applyFont="1" applyFill="1" applyAlignment="1">
      <alignment horizontal="center" vertical="center"/>
    </xf>
    <xf numFmtId="0" fontId="4" fillId="0" borderId="0" xfId="444" applyFont="1" applyFill="1" applyAlignment="1">
      <alignment horizontal="left" vertical="center"/>
    </xf>
    <xf numFmtId="0" fontId="4" fillId="0" borderId="0" xfId="533" applyFont="1" applyFill="1" applyAlignment="1">
      <alignment horizontal="left" vertical="center"/>
    </xf>
    <xf numFmtId="0" fontId="87" fillId="0" borderId="19" xfId="533" applyFont="1" applyFill="1" applyBorder="1" applyAlignment="1">
      <alignment horizontal="center" vertical="center" wrapText="1"/>
    </xf>
    <xf numFmtId="0" fontId="87" fillId="0" borderId="19" xfId="533" applyFont="1" applyFill="1" applyBorder="1" applyAlignment="1">
      <alignment horizontal="right" vertical="center"/>
    </xf>
    <xf numFmtId="0" fontId="87" fillId="0" borderId="22" xfId="533" applyFont="1" applyFill="1" applyBorder="1" applyAlignment="1">
      <alignment horizontal="left" vertical="center"/>
    </xf>
    <xf numFmtId="0" fontId="87" fillId="0" borderId="22" xfId="533" applyFont="1" applyFill="1" applyBorder="1" applyAlignment="1">
      <alignment horizontal="center" vertical="center"/>
    </xf>
    <xf numFmtId="0" fontId="87" fillId="0" borderId="15" xfId="533" applyFont="1" applyFill="1" applyBorder="1" applyAlignment="1">
      <alignment horizontal="center" vertical="center" wrapText="1"/>
    </xf>
    <xf numFmtId="2" fontId="105" fillId="0" borderId="15" xfId="444" applyNumberFormat="1" applyFont="1" applyFill="1" applyBorder="1" applyAlignment="1">
      <alignment horizontal="center" vertical="center"/>
    </xf>
    <xf numFmtId="0" fontId="87" fillId="0" borderId="15" xfId="533" applyFont="1" applyFill="1" applyBorder="1" applyAlignment="1">
      <alignment horizontal="left" vertical="center"/>
    </xf>
    <xf numFmtId="0" fontId="90" fillId="0" borderId="0" xfId="533" applyFont="1" applyFill="1" applyAlignment="1">
      <alignment horizontal="center" vertical="center"/>
    </xf>
    <xf numFmtId="0" fontId="4" fillId="0" borderId="4" xfId="533" applyFont="1" applyFill="1" applyBorder="1" applyAlignment="1">
      <alignment horizontal="center" vertical="center"/>
    </xf>
    <xf numFmtId="0" fontId="105" fillId="0" borderId="32" xfId="533" applyFont="1" applyFill="1" applyBorder="1" applyAlignment="1">
      <alignment horizontal="right" vertical="center"/>
    </xf>
    <xf numFmtId="0" fontId="110" fillId="0" borderId="33" xfId="533" applyFont="1" applyFill="1" applyBorder="1" applyAlignment="1">
      <alignment horizontal="left" vertical="center"/>
    </xf>
    <xf numFmtId="49" fontId="92" fillId="0" borderId="4" xfId="533" applyNumberFormat="1" applyFont="1" applyFill="1" applyBorder="1" applyAlignment="1">
      <alignment horizontal="center" vertical="center"/>
    </xf>
    <xf numFmtId="0" fontId="90" fillId="0" borderId="4" xfId="533" applyFont="1" applyFill="1" applyBorder="1" applyAlignment="1">
      <alignment horizontal="left" vertical="center" wrapText="1"/>
    </xf>
    <xf numFmtId="0" fontId="4" fillId="0" borderId="32" xfId="533" applyNumberFormat="1" applyFont="1" applyFill="1" applyBorder="1" applyAlignment="1">
      <alignment horizontal="center" vertical="center"/>
    </xf>
    <xf numFmtId="2" fontId="111" fillId="0" borderId="4" xfId="533" applyNumberFormat="1" applyFont="1" applyFill="1" applyBorder="1" applyAlignment="1">
      <alignment horizontal="center" vertical="center"/>
    </xf>
    <xf numFmtId="0" fontId="4" fillId="0" borderId="4" xfId="533" applyNumberFormat="1" applyFont="1" applyFill="1" applyBorder="1" applyAlignment="1">
      <alignment horizontal="center" vertical="center"/>
    </xf>
    <xf numFmtId="2" fontId="99" fillId="0" borderId="0" xfId="533" applyNumberFormat="1" applyFont="1" applyFill="1" applyAlignment="1">
      <alignment horizontal="center" vertical="center"/>
    </xf>
    <xf numFmtId="0" fontId="99" fillId="0" borderId="4" xfId="533" applyFont="1" applyFill="1" applyBorder="1" applyAlignment="1">
      <alignment horizontal="left" vertical="center" wrapText="1"/>
    </xf>
    <xf numFmtId="0" fontId="112" fillId="0" borderId="0" xfId="533" applyFont="1" applyFill="1" applyAlignment="1">
      <alignment horizontal="center"/>
    </xf>
    <xf numFmtId="0" fontId="99" fillId="0" borderId="0" xfId="533" applyFont="1" applyFill="1" applyAlignment="1">
      <alignment horizontal="center"/>
    </xf>
    <xf numFmtId="0" fontId="113" fillId="0" borderId="19" xfId="533" applyFont="1" applyFill="1" applyBorder="1" applyAlignment="1">
      <alignment horizontal="right" vertical="center"/>
    </xf>
    <xf numFmtId="0" fontId="114" fillId="0" borderId="22" xfId="533" applyFont="1" applyFill="1" applyBorder="1" applyAlignment="1">
      <alignment horizontal="left" vertical="center"/>
    </xf>
    <xf numFmtId="49" fontId="113" fillId="0" borderId="22" xfId="533" applyNumberFormat="1" applyFont="1" applyFill="1" applyBorder="1" applyAlignment="1">
      <alignment horizontal="left" vertical="center"/>
    </xf>
    <xf numFmtId="0" fontId="113" fillId="0" borderId="15" xfId="533" applyFont="1" applyFill="1" applyBorder="1" applyAlignment="1">
      <alignment horizontal="left" vertical="center"/>
    </xf>
    <xf numFmtId="0" fontId="4" fillId="0" borderId="15" xfId="533" applyFont="1" applyFill="1" applyBorder="1" applyAlignment="1">
      <alignment horizontal="left" vertical="center"/>
    </xf>
    <xf numFmtId="0" fontId="99" fillId="0" borderId="0" xfId="533" applyFont="1" applyFill="1" applyAlignment="1">
      <alignment horizontal="center" vertical="center"/>
    </xf>
    <xf numFmtId="0" fontId="85" fillId="0" borderId="15" xfId="2" applyFont="1" applyFill="1" applyBorder="1" applyAlignment="1">
      <alignment horizontal="right" vertical="center"/>
    </xf>
    <xf numFmtId="0" fontId="85" fillId="0" borderId="15" xfId="2" applyFont="1" applyFill="1" applyBorder="1" applyAlignment="1">
      <alignment horizontal="left" vertical="center"/>
    </xf>
    <xf numFmtId="0" fontId="6" fillId="0" borderId="0" xfId="1" applyFont="1" applyFill="1"/>
    <xf numFmtId="0" fontId="85" fillId="0" borderId="0" xfId="1" applyFont="1" applyFill="1"/>
    <xf numFmtId="49" fontId="85" fillId="0" borderId="0" xfId="1" applyNumberFormat="1" applyFont="1" applyFill="1"/>
    <xf numFmtId="0" fontId="85" fillId="0" borderId="0" xfId="1" applyNumberFormat="1" applyFont="1" applyFill="1" applyAlignment="1">
      <alignment horizontal="center"/>
    </xf>
    <xf numFmtId="1" fontId="85" fillId="0" borderId="0" xfId="1" applyNumberFormat="1" applyFont="1" applyFill="1" applyAlignment="1">
      <alignment horizontal="center"/>
    </xf>
    <xf numFmtId="179" fontId="86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Font="1" applyFill="1"/>
    <xf numFmtId="0" fontId="88" fillId="0" borderId="0" xfId="1" applyFont="1" applyFill="1" applyAlignment="1">
      <alignment horizontal="right"/>
    </xf>
    <xf numFmtId="0" fontId="4" fillId="0" borderId="0" xfId="1" applyFont="1" applyFill="1"/>
    <xf numFmtId="0" fontId="9" fillId="0" borderId="0" xfId="1" applyFont="1" applyFill="1"/>
    <xf numFmtId="0" fontId="89" fillId="0" borderId="0" xfId="1" applyNumberFormat="1" applyFont="1" applyFill="1"/>
    <xf numFmtId="1" fontId="90" fillId="0" borderId="0" xfId="1" applyNumberFormat="1" applyFont="1" applyFill="1"/>
    <xf numFmtId="179" fontId="89" fillId="0" borderId="0" xfId="1" applyNumberFormat="1" applyFont="1" applyFill="1"/>
    <xf numFmtId="49" fontId="4" fillId="0" borderId="0" xfId="1" applyNumberFormat="1" applyFont="1" applyFill="1" applyAlignment="1">
      <alignment horizontal="center"/>
    </xf>
    <xf numFmtId="0" fontId="91" fillId="0" borderId="0" xfId="1" applyFont="1" applyFill="1"/>
    <xf numFmtId="0" fontId="93" fillId="0" borderId="0" xfId="1" applyFont="1" applyFill="1"/>
    <xf numFmtId="0" fontId="94" fillId="0" borderId="0" xfId="1" applyFont="1" applyFill="1"/>
    <xf numFmtId="49" fontId="95" fillId="0" borderId="0" xfId="1" applyNumberFormat="1" applyFont="1" applyFill="1"/>
    <xf numFmtId="0" fontId="95" fillId="0" borderId="0" xfId="1" applyNumberFormat="1" applyFont="1" applyFill="1"/>
    <xf numFmtId="1" fontId="93" fillId="0" borderId="0" xfId="1" applyNumberFormat="1" applyFont="1" applyFill="1"/>
    <xf numFmtId="49" fontId="93" fillId="0" borderId="0" xfId="1" applyNumberFormat="1" applyFont="1" applyFill="1"/>
    <xf numFmtId="49" fontId="89" fillId="0" borderId="0" xfId="1" applyNumberFormat="1" applyFont="1" applyFill="1"/>
    <xf numFmtId="0" fontId="96" fillId="0" borderId="0" xfId="1" applyFont="1" applyFill="1"/>
    <xf numFmtId="49" fontId="96" fillId="0" borderId="0" xfId="1" applyNumberFormat="1" applyFont="1" applyFill="1"/>
    <xf numFmtId="0" fontId="96" fillId="0" borderId="0" xfId="1" applyNumberFormat="1" applyFont="1" applyFill="1" applyAlignment="1">
      <alignment horizontal="left"/>
    </xf>
    <xf numFmtId="49" fontId="90" fillId="0" borderId="0" xfId="1" applyNumberFormat="1" applyFont="1" applyFill="1"/>
    <xf numFmtId="0" fontId="90" fillId="0" borderId="0" xfId="1" applyNumberFormat="1" applyFont="1" applyFill="1"/>
    <xf numFmtId="179" fontId="90" fillId="0" borderId="0" xfId="1" applyNumberFormat="1" applyFont="1" applyFill="1"/>
    <xf numFmtId="0" fontId="94" fillId="0" borderId="2" xfId="1" applyFont="1" applyFill="1" applyBorder="1"/>
    <xf numFmtId="49" fontId="94" fillId="0" borderId="2" xfId="1" applyNumberFormat="1" applyFont="1" applyFill="1" applyBorder="1"/>
    <xf numFmtId="0" fontId="97" fillId="0" borderId="0" xfId="1" applyNumberFormat="1" applyFont="1" applyFill="1"/>
    <xf numFmtId="0" fontId="94" fillId="0" borderId="2" xfId="1" applyFont="1" applyFill="1" applyBorder="1" applyAlignment="1">
      <alignment horizontal="center"/>
    </xf>
    <xf numFmtId="0" fontId="10" fillId="0" borderId="2" xfId="1" applyFont="1" applyFill="1" applyBorder="1"/>
    <xf numFmtId="49" fontId="10" fillId="0" borderId="2" xfId="1" applyNumberFormat="1" applyFont="1" applyFill="1" applyBorder="1"/>
    <xf numFmtId="49" fontId="97" fillId="0" borderId="0" xfId="1" applyNumberFormat="1" applyFont="1" applyFill="1"/>
    <xf numFmtId="2" fontId="85" fillId="0" borderId="28" xfId="2" applyNumberFormat="1" applyFont="1" applyFill="1" applyBorder="1" applyAlignment="1">
      <alignment horizontal="center" vertical="center"/>
    </xf>
    <xf numFmtId="0" fontId="9" fillId="0" borderId="0" xfId="447" applyFont="1" applyFill="1" applyAlignment="1">
      <alignment vertical="center"/>
    </xf>
    <xf numFmtId="0" fontId="6" fillId="0" borderId="0" xfId="447" applyFont="1" applyFill="1" applyAlignment="1">
      <alignment horizontal="center" vertical="center"/>
    </xf>
    <xf numFmtId="0" fontId="101" fillId="0" borderId="0" xfId="447" applyFont="1" applyFill="1" applyAlignment="1">
      <alignment horizontal="left" vertical="center"/>
    </xf>
    <xf numFmtId="0" fontId="86" fillId="0" borderId="0" xfId="447" applyFont="1" applyFill="1" applyAlignment="1">
      <alignment vertical="center"/>
    </xf>
    <xf numFmtId="0" fontId="101" fillId="0" borderId="0" xfId="447" applyFont="1" applyFill="1" applyAlignment="1">
      <alignment horizontal="center" vertical="center"/>
    </xf>
    <xf numFmtId="0" fontId="4" fillId="0" borderId="0" xfId="447" applyFont="1" applyFill="1" applyAlignment="1">
      <alignment horizontal="center" vertical="center"/>
    </xf>
    <xf numFmtId="0" fontId="9" fillId="0" borderId="0" xfId="447" applyFont="1" applyFill="1" applyAlignment="1">
      <alignment horizontal="left" vertical="center"/>
    </xf>
    <xf numFmtId="0" fontId="4" fillId="0" borderId="0" xfId="447" applyFont="1" applyFill="1" applyAlignment="1">
      <alignment vertical="center"/>
    </xf>
    <xf numFmtId="14" fontId="107" fillId="0" borderId="0" xfId="447" applyNumberFormat="1" applyFont="1" applyFill="1" applyAlignment="1">
      <alignment horizontal="center" vertical="center"/>
    </xf>
    <xf numFmtId="0" fontId="108" fillId="0" borderId="0" xfId="447" applyFont="1" applyFill="1" applyAlignment="1">
      <alignment horizontal="center" vertical="center"/>
    </xf>
    <xf numFmtId="0" fontId="86" fillId="0" borderId="0" xfId="447" applyFont="1" applyFill="1" applyAlignment="1">
      <alignment horizontal="right" vertical="center"/>
    </xf>
    <xf numFmtId="0" fontId="4" fillId="0" borderId="0" xfId="447" applyFont="1" applyFill="1" applyAlignment="1">
      <alignment horizontal="left" vertical="center"/>
    </xf>
    <xf numFmtId="49" fontId="90" fillId="0" borderId="30" xfId="447" applyNumberFormat="1" applyFont="1" applyFill="1" applyBorder="1" applyAlignment="1">
      <alignment horizontal="center" vertical="center"/>
    </xf>
    <xf numFmtId="49" fontId="90" fillId="0" borderId="34" xfId="447" applyNumberFormat="1" applyFont="1" applyFill="1" applyBorder="1" applyAlignment="1">
      <alignment horizontal="center" vertical="center"/>
    </xf>
    <xf numFmtId="49" fontId="90" fillId="0" borderId="31" xfId="447" applyNumberFormat="1" applyFont="1" applyFill="1" applyBorder="1" applyAlignment="1">
      <alignment horizontal="center" vertical="center"/>
    </xf>
    <xf numFmtId="0" fontId="87" fillId="0" borderId="15" xfId="447" applyFont="1" applyFill="1" applyBorder="1" applyAlignment="1">
      <alignment horizontal="center" vertical="center" wrapText="1"/>
    </xf>
    <xf numFmtId="0" fontId="87" fillId="0" borderId="19" xfId="447" applyFont="1" applyFill="1" applyBorder="1" applyAlignment="1">
      <alignment horizontal="right" vertical="center"/>
    </xf>
    <xf numFmtId="0" fontId="87" fillId="0" borderId="22" xfId="447" applyFont="1" applyFill="1" applyBorder="1" applyAlignment="1">
      <alignment horizontal="left" vertical="center"/>
    </xf>
    <xf numFmtId="0" fontId="87" fillId="0" borderId="15" xfId="447" applyFont="1" applyFill="1" applyBorder="1" applyAlignment="1">
      <alignment horizontal="center" vertical="center"/>
    </xf>
    <xf numFmtId="2" fontId="105" fillId="0" borderId="15" xfId="447" applyNumberFormat="1" applyFont="1" applyFill="1" applyBorder="1" applyAlignment="1">
      <alignment horizontal="center" vertical="center"/>
    </xf>
    <xf numFmtId="0" fontId="87" fillId="0" borderId="15" xfId="447" applyFont="1" applyFill="1" applyBorder="1" applyAlignment="1">
      <alignment horizontal="left" vertical="center"/>
    </xf>
    <xf numFmtId="0" fontId="92" fillId="0" borderId="0" xfId="447" applyFont="1" applyFill="1" applyAlignment="1">
      <alignment horizontal="center" vertical="center"/>
    </xf>
    <xf numFmtId="0" fontId="4" fillId="0" borderId="15" xfId="447" applyFont="1" applyFill="1" applyBorder="1" applyAlignment="1">
      <alignment horizontal="center" vertical="center"/>
    </xf>
    <xf numFmtId="0" fontId="105" fillId="0" borderId="19" xfId="447" applyFont="1" applyFill="1" applyBorder="1" applyAlignment="1">
      <alignment horizontal="right" vertical="center"/>
    </xf>
    <xf numFmtId="0" fontId="110" fillId="0" borderId="22" xfId="447" applyFont="1" applyFill="1" applyBorder="1" applyAlignment="1">
      <alignment horizontal="left" vertical="center"/>
    </xf>
    <xf numFmtId="49" fontId="92" fillId="0" borderId="15" xfId="447" applyNumberFormat="1" applyFont="1" applyFill="1" applyBorder="1" applyAlignment="1">
      <alignment horizontal="center" vertical="center"/>
    </xf>
    <xf numFmtId="0" fontId="90" fillId="0" borderId="15" xfId="447" applyFont="1" applyFill="1" applyBorder="1" applyAlignment="1">
      <alignment horizontal="left" vertical="center" wrapText="1"/>
    </xf>
    <xf numFmtId="0" fontId="4" fillId="0" borderId="15" xfId="447" applyNumberFormat="1" applyFont="1" applyFill="1" applyBorder="1" applyAlignment="1">
      <alignment horizontal="center" vertical="center"/>
    </xf>
    <xf numFmtId="2" fontId="110" fillId="0" borderId="15" xfId="447" applyNumberFormat="1" applyFont="1" applyFill="1" applyBorder="1" applyAlignment="1">
      <alignment horizontal="center" vertical="center"/>
    </xf>
    <xf numFmtId="0" fontId="99" fillId="0" borderId="15" xfId="447" applyFont="1" applyFill="1" applyBorder="1" applyAlignment="1">
      <alignment horizontal="left" vertical="center" wrapText="1"/>
    </xf>
    <xf numFmtId="2" fontId="99" fillId="0" borderId="0" xfId="447" applyNumberFormat="1" applyFont="1" applyFill="1" applyAlignment="1">
      <alignment horizontal="center" vertical="center"/>
    </xf>
    <xf numFmtId="2" fontId="85" fillId="0" borderId="15" xfId="2" applyNumberFormat="1" applyFont="1" applyFill="1" applyBorder="1" applyAlignment="1">
      <alignment horizontal="center"/>
    </xf>
    <xf numFmtId="192" fontId="90" fillId="0" borderId="25" xfId="2" applyNumberFormat="1" applyFont="1" applyFill="1" applyBorder="1" applyAlignment="1">
      <alignment horizontal="center"/>
    </xf>
    <xf numFmtId="2" fontId="85" fillId="0" borderId="26" xfId="2" applyNumberFormat="1" applyFont="1" applyFill="1" applyBorder="1" applyAlignment="1">
      <alignment horizontal="center"/>
    </xf>
    <xf numFmtId="0" fontId="93" fillId="32" borderId="0" xfId="2" applyFont="1" applyFill="1" applyAlignment="1">
      <alignment vertical="center"/>
    </xf>
    <xf numFmtId="2" fontId="86" fillId="0" borderId="28" xfId="2" applyNumberFormat="1" applyFont="1" applyFill="1" applyBorder="1" applyAlignment="1">
      <alignment horizontal="center" vertical="center"/>
    </xf>
    <xf numFmtId="49" fontId="86" fillId="0" borderId="28" xfId="2" applyNumberFormat="1" applyFont="1" applyFill="1" applyBorder="1" applyAlignment="1">
      <alignment horizontal="center" vertical="center"/>
    </xf>
    <xf numFmtId="49" fontId="93" fillId="0" borderId="26" xfId="2" applyNumberFormat="1" applyFont="1" applyFill="1" applyBorder="1" applyAlignment="1">
      <alignment horizontal="center" vertical="center"/>
    </xf>
    <xf numFmtId="49" fontId="109" fillId="0" borderId="19" xfId="533" applyNumberFormat="1" applyFont="1" applyFill="1" applyBorder="1" applyAlignment="1">
      <alignment horizontal="center" vertical="center"/>
    </xf>
    <xf numFmtId="49" fontId="109" fillId="0" borderId="2" xfId="533" applyNumberFormat="1" applyFont="1" applyFill="1" applyBorder="1" applyAlignment="1">
      <alignment horizontal="center" vertical="center"/>
    </xf>
    <xf numFmtId="49" fontId="109" fillId="0" borderId="22" xfId="533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19" xfId="533" applyFont="1" applyFill="1" applyBorder="1" applyAlignment="1">
      <alignment horizontal="center"/>
    </xf>
    <xf numFmtId="0" fontId="4" fillId="0" borderId="2" xfId="533" applyFont="1" applyFill="1" applyBorder="1" applyAlignment="1">
      <alignment horizontal="center"/>
    </xf>
    <xf numFmtId="0" fontId="4" fillId="0" borderId="22" xfId="533" applyFont="1" applyFill="1" applyBorder="1" applyAlignment="1">
      <alignment horizontal="center"/>
    </xf>
  </cellXfs>
  <cellStyles count="2486">
    <cellStyle name="1 antraštė 2" xfId="3"/>
    <cellStyle name="1 antraštė 3" xfId="4"/>
    <cellStyle name="1 antraštė 4" xfId="5"/>
    <cellStyle name="1 antraštė 5" xfId="6"/>
    <cellStyle name="2 antraštė 2" xfId="7"/>
    <cellStyle name="2 antraštė 3" xfId="8"/>
    <cellStyle name="2 antraštė 4" xfId="9"/>
    <cellStyle name="2 antraštė 5" xfId="10"/>
    <cellStyle name="20% - Accent1" xfId="2378"/>
    <cellStyle name="20% - Accent1 2" xfId="11"/>
    <cellStyle name="20% - Accent1 2 2" xfId="12"/>
    <cellStyle name="20% - Accent1 2 3" xfId="13"/>
    <cellStyle name="20% - Accent1 3" xfId="14"/>
    <cellStyle name="20% - Accent1 4" xfId="15"/>
    <cellStyle name="20% - Accent1 5" xfId="16"/>
    <cellStyle name="20% - Accent2" xfId="2379"/>
    <cellStyle name="20% - Accent2 2" xfId="17"/>
    <cellStyle name="20% - Accent2 2 2" xfId="18"/>
    <cellStyle name="20% - Accent2 2 3" xfId="19"/>
    <cellStyle name="20% - Accent2 3" xfId="20"/>
    <cellStyle name="20% - Accent2 4" xfId="21"/>
    <cellStyle name="20% - Accent2 5" xfId="22"/>
    <cellStyle name="20% - Accent3" xfId="2380"/>
    <cellStyle name="20% - Accent3 2" xfId="23"/>
    <cellStyle name="20% - Accent3 2 2" xfId="24"/>
    <cellStyle name="20% - Accent3 2 3" xfId="25"/>
    <cellStyle name="20% - Accent3 3" xfId="26"/>
    <cellStyle name="20% - Accent3 4" xfId="27"/>
    <cellStyle name="20% - Accent3 5" xfId="28"/>
    <cellStyle name="20% - Accent4" xfId="2381"/>
    <cellStyle name="20% - Accent4 2" xfId="29"/>
    <cellStyle name="20% - Accent4 2 2" xfId="30"/>
    <cellStyle name="20% - Accent4 2 3" xfId="31"/>
    <cellStyle name="20% - Accent4 3" xfId="32"/>
    <cellStyle name="20% - Accent4 4" xfId="33"/>
    <cellStyle name="20% - Accent4 5" xfId="34"/>
    <cellStyle name="20% - Accent5" xfId="2382"/>
    <cellStyle name="20% - Accent5 2" xfId="35"/>
    <cellStyle name="20% - Accent5 2 2" xfId="36"/>
    <cellStyle name="20% - Accent5 2 3" xfId="37"/>
    <cellStyle name="20% - Accent5 3" xfId="38"/>
    <cellStyle name="20% - Accent5 4" xfId="39"/>
    <cellStyle name="20% - Accent5 5" xfId="40"/>
    <cellStyle name="20% - Accent6" xfId="2383"/>
    <cellStyle name="20% - Accent6 2" xfId="41"/>
    <cellStyle name="20% - Accent6 2 2" xfId="42"/>
    <cellStyle name="20% - Accent6 2 3" xfId="43"/>
    <cellStyle name="20% - Accent6 3" xfId="44"/>
    <cellStyle name="20% - Accent6 4" xfId="45"/>
    <cellStyle name="20% – paryškinimas 1 2" xfId="46"/>
    <cellStyle name="20% – paryškinimas 2 2" xfId="47"/>
    <cellStyle name="20% – paryškinimas 3 2" xfId="48"/>
    <cellStyle name="20% – paryškinimas 4 2" xfId="49"/>
    <cellStyle name="20% – paryškinimas 5 2" xfId="50"/>
    <cellStyle name="20% – paryškinimas 6 2" xfId="51"/>
    <cellStyle name="20% - Акцент1" xfId="52"/>
    <cellStyle name="20% - Акцент1 2" xfId="53"/>
    <cellStyle name="20% - Акцент1 3" xfId="54"/>
    <cellStyle name="20% - Акцент2" xfId="55"/>
    <cellStyle name="20% - Акцент2 2" xfId="56"/>
    <cellStyle name="20% - Акцент2 3" xfId="57"/>
    <cellStyle name="20% - Акцент3" xfId="58"/>
    <cellStyle name="20% - Акцент3 2" xfId="59"/>
    <cellStyle name="20% - Акцент3 3" xfId="60"/>
    <cellStyle name="20% - Акцент4" xfId="61"/>
    <cellStyle name="20% - Акцент4 2" xfId="62"/>
    <cellStyle name="20% - Акцент4 3" xfId="63"/>
    <cellStyle name="20% - Акцент5" xfId="64"/>
    <cellStyle name="20% - Акцент5 2" xfId="65"/>
    <cellStyle name="20% - Акцент5 3" xfId="66"/>
    <cellStyle name="20% - Акцент6" xfId="67"/>
    <cellStyle name="20% - Акцент6 2" xfId="68"/>
    <cellStyle name="20% - Акцент6 3" xfId="69"/>
    <cellStyle name="3 antraštė 2" xfId="70"/>
    <cellStyle name="3 antraštė 3" xfId="71"/>
    <cellStyle name="3 antraštė 4" xfId="72"/>
    <cellStyle name="3 antraštė 5" xfId="73"/>
    <cellStyle name="4 antraštė 2" xfId="74"/>
    <cellStyle name="4 antraštė 3" xfId="75"/>
    <cellStyle name="4 antraštė 4" xfId="76"/>
    <cellStyle name="4 antraštė 5" xfId="77"/>
    <cellStyle name="40% - Accent1" xfId="2384"/>
    <cellStyle name="40% - Accent1 2" xfId="78"/>
    <cellStyle name="40% - Accent1 2 2" xfId="79"/>
    <cellStyle name="40% - Accent1 2 3" xfId="80"/>
    <cellStyle name="40% - Accent1 3" xfId="81"/>
    <cellStyle name="40% - Accent1 4" xfId="82"/>
    <cellStyle name="40% - Accent2" xfId="2385"/>
    <cellStyle name="40% - Accent2 2" xfId="83"/>
    <cellStyle name="40% - Accent2 2 2" xfId="84"/>
    <cellStyle name="40% - Accent2 2 3" xfId="85"/>
    <cellStyle name="40% - Accent2 3" xfId="86"/>
    <cellStyle name="40% - Accent2 4" xfId="87"/>
    <cellStyle name="40% - Accent2 5" xfId="88"/>
    <cellStyle name="40% - Accent3" xfId="2386"/>
    <cellStyle name="40% - Accent3 2" xfId="89"/>
    <cellStyle name="40% - Accent3 2 2" xfId="90"/>
    <cellStyle name="40% - Accent3 2 3" xfId="91"/>
    <cellStyle name="40% - Accent3 3" xfId="92"/>
    <cellStyle name="40% - Accent3 4" xfId="93"/>
    <cellStyle name="40% - Accent3 5" xfId="94"/>
    <cellStyle name="40% - Accent4" xfId="2387"/>
    <cellStyle name="40% - Accent4 2" xfId="95"/>
    <cellStyle name="40% - Accent4 2 2" xfId="96"/>
    <cellStyle name="40% - Accent4 2 3" xfId="97"/>
    <cellStyle name="40% - Accent4 3" xfId="98"/>
    <cellStyle name="40% - Accent4 4" xfId="99"/>
    <cellStyle name="40% - Accent5" xfId="2388"/>
    <cellStyle name="40% - Accent5 2" xfId="100"/>
    <cellStyle name="40% - Accent5 2 2" xfId="101"/>
    <cellStyle name="40% - Accent5 2 3" xfId="102"/>
    <cellStyle name="40% - Accent5 3" xfId="103"/>
    <cellStyle name="40% - Accent5 4" xfId="104"/>
    <cellStyle name="40% - Accent6" xfId="2389"/>
    <cellStyle name="40% - Accent6 2" xfId="105"/>
    <cellStyle name="40% - Accent6 2 2" xfId="106"/>
    <cellStyle name="40% - Accent6 2 3" xfId="107"/>
    <cellStyle name="40% - Accent6 3" xfId="108"/>
    <cellStyle name="40% - Accent6 4" xfId="109"/>
    <cellStyle name="40% – paryškinimas 1 2" xfId="110"/>
    <cellStyle name="40% – paryškinimas 2 2" xfId="111"/>
    <cellStyle name="40% – paryškinimas 3 2" xfId="112"/>
    <cellStyle name="40% – paryškinimas 4 2" xfId="113"/>
    <cellStyle name="40% – paryškinimas 5 2" xfId="114"/>
    <cellStyle name="40% – paryškinimas 6 2" xfId="115"/>
    <cellStyle name="40% - Акцент1" xfId="116"/>
    <cellStyle name="40% - Акцент1 2" xfId="117"/>
    <cellStyle name="40% - Акцент1 3" xfId="118"/>
    <cellStyle name="40% - Акцент2" xfId="119"/>
    <cellStyle name="40% - Акцент2 2" xfId="120"/>
    <cellStyle name="40% - Акцент2 3" xfId="121"/>
    <cellStyle name="40% - Акцент3" xfId="122"/>
    <cellStyle name="40% - Акцент3 2" xfId="123"/>
    <cellStyle name="40% - Акцент3 3" xfId="124"/>
    <cellStyle name="40% - Акцент4" xfId="125"/>
    <cellStyle name="40% - Акцент4 2" xfId="126"/>
    <cellStyle name="40% - Акцент4 3" xfId="127"/>
    <cellStyle name="40% - Акцент5" xfId="128"/>
    <cellStyle name="40% - Акцент5 2" xfId="129"/>
    <cellStyle name="40% - Акцент5 3" xfId="130"/>
    <cellStyle name="40% - Акцент6" xfId="131"/>
    <cellStyle name="40% - Акцент6 2" xfId="132"/>
    <cellStyle name="40% - Акцент6 3" xfId="133"/>
    <cellStyle name="60% - Accent1" xfId="2390"/>
    <cellStyle name="60% - Accent1 2" xfId="134"/>
    <cellStyle name="60% - Accent1 2 2" xfId="135"/>
    <cellStyle name="60% - Accent1 2 3" xfId="136"/>
    <cellStyle name="60% - Accent1 3" xfId="137"/>
    <cellStyle name="60% - Accent1 4" xfId="138"/>
    <cellStyle name="60% - Accent2" xfId="2391"/>
    <cellStyle name="60% - Accent2 2" xfId="139"/>
    <cellStyle name="60% - Accent2 2 2" xfId="140"/>
    <cellStyle name="60% - Accent2 2 3" xfId="141"/>
    <cellStyle name="60% - Accent2 3" xfId="142"/>
    <cellStyle name="60% - Accent2 4" xfId="143"/>
    <cellStyle name="60% - Accent3" xfId="2392"/>
    <cellStyle name="60% - Accent3 2" xfId="144"/>
    <cellStyle name="60% - Accent3 2 2" xfId="145"/>
    <cellStyle name="60% - Accent3 2 3" xfId="146"/>
    <cellStyle name="60% - Accent3 3" xfId="147"/>
    <cellStyle name="60% - Accent3 4" xfId="148"/>
    <cellStyle name="60% - Accent3 5" xfId="149"/>
    <cellStyle name="60% - Accent4" xfId="2393"/>
    <cellStyle name="60% - Accent4 2" xfId="150"/>
    <cellStyle name="60% - Accent4 2 2" xfId="151"/>
    <cellStyle name="60% - Accent4 2 3" xfId="152"/>
    <cellStyle name="60% - Accent4 3" xfId="153"/>
    <cellStyle name="60% - Accent4 4" xfId="154"/>
    <cellStyle name="60% - Accent4 5" xfId="155"/>
    <cellStyle name="60% - Accent5" xfId="2394"/>
    <cellStyle name="60% - Accent5 2" xfId="156"/>
    <cellStyle name="60% - Accent5 2 2" xfId="157"/>
    <cellStyle name="60% - Accent5 2 3" xfId="158"/>
    <cellStyle name="60% - Accent5 3" xfId="159"/>
    <cellStyle name="60% - Accent5 4" xfId="160"/>
    <cellStyle name="60% - Accent6" xfId="2395"/>
    <cellStyle name="60% - Accent6 2" xfId="161"/>
    <cellStyle name="60% - Accent6 2 2" xfId="162"/>
    <cellStyle name="60% - Accent6 2 3" xfId="163"/>
    <cellStyle name="60% - Accent6 3" xfId="164"/>
    <cellStyle name="60% - Accent6 4" xfId="165"/>
    <cellStyle name="60% - Accent6 5" xfId="166"/>
    <cellStyle name="60% - Акцент1" xfId="167"/>
    <cellStyle name="60% - Акцент1 2" xfId="168"/>
    <cellStyle name="60% - Акцент1 3" xfId="169"/>
    <cellStyle name="60% - Акцент2" xfId="170"/>
    <cellStyle name="60% - Акцент2 2" xfId="171"/>
    <cellStyle name="60% - Акцент2 3" xfId="172"/>
    <cellStyle name="60% - Акцент3" xfId="173"/>
    <cellStyle name="60% - Акцент3 2" xfId="174"/>
    <cellStyle name="60% - Акцент3 3" xfId="175"/>
    <cellStyle name="60% - Акцент4" xfId="176"/>
    <cellStyle name="60% - Акцент4 2" xfId="177"/>
    <cellStyle name="60% - Акцент4 3" xfId="178"/>
    <cellStyle name="60% - Акцент5" xfId="179"/>
    <cellStyle name="60% - Акцент5 2" xfId="180"/>
    <cellStyle name="60% - Акцент5 3" xfId="181"/>
    <cellStyle name="60% - Акцент6" xfId="182"/>
    <cellStyle name="60% - Акцент6 2" xfId="183"/>
    <cellStyle name="60% - Акцент6 3" xfId="184"/>
    <cellStyle name="Accent1" xfId="2396"/>
    <cellStyle name="Accent1 2" xfId="185"/>
    <cellStyle name="Accent1 2 2" xfId="186"/>
    <cellStyle name="Accent1 2 3" xfId="187"/>
    <cellStyle name="Accent1 3" xfId="188"/>
    <cellStyle name="Accent1 4" xfId="189"/>
    <cellStyle name="Accent2" xfId="2397"/>
    <cellStyle name="Accent2 2" xfId="190"/>
    <cellStyle name="Accent2 2 2" xfId="191"/>
    <cellStyle name="Accent2 2 3" xfId="192"/>
    <cellStyle name="Accent2 3" xfId="193"/>
    <cellStyle name="Accent2 4" xfId="194"/>
    <cellStyle name="Accent2 5" xfId="195"/>
    <cellStyle name="Accent3" xfId="2398"/>
    <cellStyle name="Accent3 2" xfId="196"/>
    <cellStyle name="Accent3 2 2" xfId="197"/>
    <cellStyle name="Accent3 2 3" xfId="198"/>
    <cellStyle name="Accent3 3" xfId="199"/>
    <cellStyle name="Accent3 4" xfId="200"/>
    <cellStyle name="Accent3 5" xfId="201"/>
    <cellStyle name="Accent4" xfId="2399"/>
    <cellStyle name="Accent4 2" xfId="202"/>
    <cellStyle name="Accent4 2 2" xfId="203"/>
    <cellStyle name="Accent4 2 3" xfId="204"/>
    <cellStyle name="Accent4 3" xfId="205"/>
    <cellStyle name="Accent4 4" xfId="206"/>
    <cellStyle name="Accent5" xfId="2400"/>
    <cellStyle name="Accent5 2" xfId="207"/>
    <cellStyle name="Accent5 2 2" xfId="208"/>
    <cellStyle name="Accent5 2 3" xfId="209"/>
    <cellStyle name="Accent5 3" xfId="210"/>
    <cellStyle name="Accent5 4" xfId="211"/>
    <cellStyle name="Accent6" xfId="2401"/>
    <cellStyle name="Accent6 2" xfId="212"/>
    <cellStyle name="Accent6 2 2" xfId="213"/>
    <cellStyle name="Accent6 2 3" xfId="214"/>
    <cellStyle name="Accent6 3" xfId="215"/>
    <cellStyle name="Accent6 4" xfId="216"/>
    <cellStyle name="Accent6 5" xfId="217"/>
    <cellStyle name="Aiškinamasis tekstas 2" xfId="218"/>
    <cellStyle name="Aiškinamasis tekstas 3" xfId="219"/>
    <cellStyle name="Aiškinamasis tekstas 4" xfId="220"/>
    <cellStyle name="Aiškinamasis tekstas 5" xfId="221"/>
    <cellStyle name="Bad" xfId="2402"/>
    <cellStyle name="Bad 2" xfId="222"/>
    <cellStyle name="Bad 2 2" xfId="223"/>
    <cellStyle name="Bad 2 3" xfId="224"/>
    <cellStyle name="Bad 3" xfId="225"/>
    <cellStyle name="Bad 4" xfId="226"/>
    <cellStyle name="Bad 5" xfId="227"/>
    <cellStyle name="Calc Currency (0)" xfId="228"/>
    <cellStyle name="Calc Currency (0) 2" xfId="229"/>
    <cellStyle name="Calc Currency (0)_estafetes" xfId="230"/>
    <cellStyle name="Calc Currency (2)" xfId="231"/>
    <cellStyle name="Calc Currency (2) 2" xfId="232"/>
    <cellStyle name="Calc Currency (2)_estafetes" xfId="233"/>
    <cellStyle name="Calc Percent (0)" xfId="234"/>
    <cellStyle name="Calc Percent (1)" xfId="235"/>
    <cellStyle name="Calc Percent (2)" xfId="236"/>
    <cellStyle name="Calc Units (0)" xfId="237"/>
    <cellStyle name="Calc Units (0) 2" xfId="238"/>
    <cellStyle name="Calc Units (0)_estafetes" xfId="239"/>
    <cellStyle name="Calc Units (1)" xfId="240"/>
    <cellStyle name="Calc Units (1) 2" xfId="241"/>
    <cellStyle name="Calc Units (1)_estafetes" xfId="242"/>
    <cellStyle name="Calc Units (2)" xfId="243"/>
    <cellStyle name="Calc Units (2) 2" xfId="244"/>
    <cellStyle name="Calc Units (2)_estafetes" xfId="245"/>
    <cellStyle name="Calculation" xfId="2403"/>
    <cellStyle name="Calculation 2" xfId="246"/>
    <cellStyle name="Calculation 2 2" xfId="247"/>
    <cellStyle name="Calculation 2 3" xfId="248"/>
    <cellStyle name="Calculation 3" xfId="249"/>
    <cellStyle name="Calculation 4" xfId="250"/>
    <cellStyle name="Check Cell" xfId="2404"/>
    <cellStyle name="Check Cell 2" xfId="251"/>
    <cellStyle name="Check Cell 2 2" xfId="252"/>
    <cellStyle name="Check Cell 2 3" xfId="253"/>
    <cellStyle name="Check Cell 3" xfId="254"/>
    <cellStyle name="Check Cell 4" xfId="255"/>
    <cellStyle name="Comma [00]" xfId="256"/>
    <cellStyle name="Comma [00] 2" xfId="257"/>
    <cellStyle name="Comma [00] 3" xfId="2405"/>
    <cellStyle name="Comma [00]_estafetes" xfId="258"/>
    <cellStyle name="Comma 10" xfId="259"/>
    <cellStyle name="Comma 10 2" xfId="260"/>
    <cellStyle name="Comma 11" xfId="261"/>
    <cellStyle name="Comma 11 2" xfId="262"/>
    <cellStyle name="Comma 12" xfId="263"/>
    <cellStyle name="Comma 12 2" xfId="264"/>
    <cellStyle name="Comma 13" xfId="265"/>
    <cellStyle name="Comma 13 2" xfId="266"/>
    <cellStyle name="Comma 14" xfId="267"/>
    <cellStyle name="Comma 14 2" xfId="268"/>
    <cellStyle name="Comma 15" xfId="269"/>
    <cellStyle name="Comma 15 2" xfId="270"/>
    <cellStyle name="Comma 16" xfId="271"/>
    <cellStyle name="Comma 16 2" xfId="272"/>
    <cellStyle name="Comma 17" xfId="273"/>
    <cellStyle name="Comma 17 2" xfId="274"/>
    <cellStyle name="Comma 18" xfId="275"/>
    <cellStyle name="Comma 18 2" xfId="276"/>
    <cellStyle name="Comma 19" xfId="277"/>
    <cellStyle name="Comma 19 2" xfId="278"/>
    <cellStyle name="Comma 2" xfId="279"/>
    <cellStyle name="Comma 2 2" xfId="280"/>
    <cellStyle name="Comma 2 2 2" xfId="2406"/>
    <cellStyle name="Comma 2 3" xfId="281"/>
    <cellStyle name="Comma 2 3 2" xfId="2407"/>
    <cellStyle name="Comma 2 4" xfId="282"/>
    <cellStyle name="Comma 2 5" xfId="283"/>
    <cellStyle name="Comma 2_20140201LLAFTaure" xfId="284"/>
    <cellStyle name="Comma 20" xfId="285"/>
    <cellStyle name="Comma 20 2" xfId="286"/>
    <cellStyle name="Comma 21" xfId="287"/>
    <cellStyle name="Comma 21 2" xfId="288"/>
    <cellStyle name="Comma 22" xfId="289"/>
    <cellStyle name="Comma 22 2" xfId="290"/>
    <cellStyle name="Comma 23" xfId="291"/>
    <cellStyle name="Comma 23 2" xfId="292"/>
    <cellStyle name="Comma 24" xfId="293"/>
    <cellStyle name="Comma 24 2" xfId="294"/>
    <cellStyle name="Comma 25" xfId="295"/>
    <cellStyle name="Comma 25 2" xfId="296"/>
    <cellStyle name="Comma 26" xfId="297"/>
    <cellStyle name="Comma 26 2" xfId="298"/>
    <cellStyle name="Comma 27" xfId="299"/>
    <cellStyle name="Comma 27 2" xfId="300"/>
    <cellStyle name="Comma 28" xfId="301"/>
    <cellStyle name="Comma 28 2" xfId="302"/>
    <cellStyle name="Comma 29" xfId="303"/>
    <cellStyle name="Comma 29 2" xfId="304"/>
    <cellStyle name="Comma 3" xfId="305"/>
    <cellStyle name="Comma 3 2" xfId="306"/>
    <cellStyle name="Comma 30" xfId="307"/>
    <cellStyle name="Comma 30 2" xfId="308"/>
    <cellStyle name="Comma 30 2 2" xfId="309"/>
    <cellStyle name="Comma 30 3" xfId="310"/>
    <cellStyle name="Comma 30 3 2" xfId="311"/>
    <cellStyle name="Comma 30 4" xfId="312"/>
    <cellStyle name="Comma 30_20140201LLAFTaure" xfId="313"/>
    <cellStyle name="Comma 31" xfId="314"/>
    <cellStyle name="Comma 31 2" xfId="315"/>
    <cellStyle name="Comma 32" xfId="316"/>
    <cellStyle name="Comma 32 2" xfId="317"/>
    <cellStyle name="Comma 33" xfId="318"/>
    <cellStyle name="Comma 33 2" xfId="319"/>
    <cellStyle name="Comma 34" xfId="320"/>
    <cellStyle name="Comma 34 2" xfId="321"/>
    <cellStyle name="Comma 35" xfId="322"/>
    <cellStyle name="Comma 35 2" xfId="323"/>
    <cellStyle name="Comma 36" xfId="324"/>
    <cellStyle name="Comma 37" xfId="325"/>
    <cellStyle name="Comma 38" xfId="326"/>
    <cellStyle name="Comma 39" xfId="327"/>
    <cellStyle name="Comma 4" xfId="328"/>
    <cellStyle name="Comma 4 2" xfId="329"/>
    <cellStyle name="Comma 40" xfId="330"/>
    <cellStyle name="Comma 41" xfId="331"/>
    <cellStyle name="Comma 42" xfId="332"/>
    <cellStyle name="Comma 5" xfId="333"/>
    <cellStyle name="Comma 5 2" xfId="334"/>
    <cellStyle name="Comma 6" xfId="335"/>
    <cellStyle name="Comma 6 2" xfId="336"/>
    <cellStyle name="Comma 7" xfId="337"/>
    <cellStyle name="Comma 7 2" xfId="338"/>
    <cellStyle name="Comma 8" xfId="339"/>
    <cellStyle name="Comma 8 2" xfId="340"/>
    <cellStyle name="Comma 9" xfId="341"/>
    <cellStyle name="Comma 9 2" xfId="342"/>
    <cellStyle name="Currency [00]" xfId="343"/>
    <cellStyle name="Currency [00] 2" xfId="344"/>
    <cellStyle name="Currency [00] 3" xfId="2408"/>
    <cellStyle name="Currency [00]_estafetes" xfId="345"/>
    <cellStyle name="Currency 2" xfId="346"/>
    <cellStyle name="Currency 2 2" xfId="347"/>
    <cellStyle name="Currency 2 3" xfId="348"/>
    <cellStyle name="Date Short" xfId="349"/>
    <cellStyle name="Dziesiętny [0]_PLDT" xfId="350"/>
    <cellStyle name="Dziesiętny_PLDT" xfId="351"/>
    <cellStyle name="Enter Currency (0)" xfId="352"/>
    <cellStyle name="Enter Currency (0) 2" xfId="353"/>
    <cellStyle name="Enter Currency (0)_estafetes" xfId="354"/>
    <cellStyle name="Enter Currency (2)" xfId="355"/>
    <cellStyle name="Enter Currency (2) 2" xfId="356"/>
    <cellStyle name="Enter Currency (2)_estafetes" xfId="357"/>
    <cellStyle name="Enter Units (0)" xfId="358"/>
    <cellStyle name="Enter Units (0) 2" xfId="359"/>
    <cellStyle name="Enter Units (0)_estafetes" xfId="360"/>
    <cellStyle name="Enter Units (1)" xfId="361"/>
    <cellStyle name="Enter Units (1) 2" xfId="362"/>
    <cellStyle name="Enter Units (1)_estafetes" xfId="363"/>
    <cellStyle name="Enter Units (2)" xfId="364"/>
    <cellStyle name="Enter Units (2) 2" xfId="365"/>
    <cellStyle name="Enter Units (2)_estafetes" xfId="366"/>
    <cellStyle name="Excel Built-in Normal" xfId="367"/>
    <cellStyle name="Explanatory Text" xfId="368"/>
    <cellStyle name="Explanatory Text 2" xfId="369"/>
    <cellStyle name="Explanatory Text 2 2" xfId="370"/>
    <cellStyle name="Explanatory Text 2 3" xfId="371"/>
    <cellStyle name="Explanatory Text 3" xfId="372"/>
    <cellStyle name="Explanatory Text 4" xfId="373"/>
    <cellStyle name="Geras 2" xfId="374"/>
    <cellStyle name="Geras 3" xfId="375"/>
    <cellStyle name="Geras 4" xfId="376"/>
    <cellStyle name="Geras 5" xfId="377"/>
    <cellStyle name="Good" xfId="378"/>
    <cellStyle name="Good 2" xfId="379"/>
    <cellStyle name="Good 2 2" xfId="380"/>
    <cellStyle name="Good 2 3" xfId="381"/>
    <cellStyle name="Good 3" xfId="382"/>
    <cellStyle name="Good 4" xfId="383"/>
    <cellStyle name="Grey" xfId="384"/>
    <cellStyle name="Grey 2" xfId="385"/>
    <cellStyle name="Grey_estafetes" xfId="386"/>
    <cellStyle name="Header1" xfId="387"/>
    <cellStyle name="Header1 2" xfId="388"/>
    <cellStyle name="Header1_100bb M" xfId="389"/>
    <cellStyle name="Header2" xfId="390"/>
    <cellStyle name="Header2 2" xfId="391"/>
    <cellStyle name="Header2_100bb M" xfId="392"/>
    <cellStyle name="Heading 1" xfId="393"/>
    <cellStyle name="Heading 1 2" xfId="394"/>
    <cellStyle name="Heading 1 2 2" xfId="395"/>
    <cellStyle name="Heading 1 2 3" xfId="396"/>
    <cellStyle name="Heading 1 3" xfId="397"/>
    <cellStyle name="Heading 1 4" xfId="398"/>
    <cellStyle name="Heading 2" xfId="399"/>
    <cellStyle name="Heading 2 2" xfId="400"/>
    <cellStyle name="Heading 2 2 2" xfId="401"/>
    <cellStyle name="Heading 2 2 3" xfId="402"/>
    <cellStyle name="Heading 2 3" xfId="403"/>
    <cellStyle name="Heading 2 4" xfId="404"/>
    <cellStyle name="Heading 3" xfId="405"/>
    <cellStyle name="Heading 3 2" xfId="406"/>
    <cellStyle name="Heading 3 2 2" xfId="407"/>
    <cellStyle name="Heading 3 2 3" xfId="408"/>
    <cellStyle name="Heading 3 3" xfId="409"/>
    <cellStyle name="Heading 3 4" xfId="410"/>
    <cellStyle name="Heading 4" xfId="411"/>
    <cellStyle name="Heading 4 2" xfId="412"/>
    <cellStyle name="Heading 4 2 2" xfId="413"/>
    <cellStyle name="Heading 4 2 3" xfId="414"/>
    <cellStyle name="Heading 4 3" xfId="415"/>
    <cellStyle name="Heading 4 4" xfId="416"/>
    <cellStyle name="Hiperłącze" xfId="417"/>
    <cellStyle name="Hiperłącze 2" xfId="418"/>
    <cellStyle name="Hiperłącze 2 2" xfId="419"/>
    <cellStyle name="Hiperłącze 3" xfId="420"/>
    <cellStyle name="Hiperłącze 4" xfId="421"/>
    <cellStyle name="Hiperłącze 5" xfId="422"/>
    <cellStyle name="Hiperłącze 6" xfId="423"/>
    <cellStyle name="Hiperłącze_7kove" xfId="424"/>
    <cellStyle name="Hipersaitas 2" xfId="425"/>
    <cellStyle name="Input" xfId="2409"/>
    <cellStyle name="Input [yellow]" xfId="426"/>
    <cellStyle name="Input [yellow] 2" xfId="427"/>
    <cellStyle name="Input [yellow]_estafetes" xfId="428"/>
    <cellStyle name="Input 2" xfId="429"/>
    <cellStyle name="Input 2 2" xfId="430"/>
    <cellStyle name="Input 2 3" xfId="431"/>
    <cellStyle name="Input 3" xfId="432"/>
    <cellStyle name="Input 4" xfId="433"/>
    <cellStyle name="Input 5" xfId="434"/>
    <cellStyle name="Input 6" xfId="435"/>
    <cellStyle name="Input 7" xfId="436"/>
    <cellStyle name="Input 8" xfId="437"/>
    <cellStyle name="Input 9" xfId="438"/>
    <cellStyle name="Įprastas 10" xfId="439"/>
    <cellStyle name="Įprastas 2" xfId="1"/>
    <cellStyle name="Įprastas 2 2" xfId="440"/>
    <cellStyle name="Įprastas 2 2 2" xfId="441"/>
    <cellStyle name="Įprastas 2 2 3" xfId="2410"/>
    <cellStyle name="Įprastas 2 3" xfId="442"/>
    <cellStyle name="Įprastas 2 4" xfId="443"/>
    <cellStyle name="Įprastas 2_1500 M" xfId="2411"/>
    <cellStyle name="Įprastas 3" xfId="444"/>
    <cellStyle name="Įprastas 3 2" xfId="445"/>
    <cellStyle name="Įprastas 3 2 2" xfId="446"/>
    <cellStyle name="Įprastas 3 3" xfId="447"/>
    <cellStyle name="Įprastas 3 3 2" xfId="448"/>
    <cellStyle name="Įprastas 3 4" xfId="449"/>
    <cellStyle name="Įprastas 3 5" xfId="450"/>
    <cellStyle name="Įprastas 3_1500 M" xfId="2412"/>
    <cellStyle name="Įprastas 4" xfId="451"/>
    <cellStyle name="Įprastas 4 2" xfId="452"/>
    <cellStyle name="Įprastas 4 2 2" xfId="453"/>
    <cellStyle name="Įprastas 4 3" xfId="454"/>
    <cellStyle name="Įprastas 5" xfId="455"/>
    <cellStyle name="Įprastas 5 2" xfId="456"/>
    <cellStyle name="Įprastas 6" xfId="457"/>
    <cellStyle name="Įprastas 7" xfId="458"/>
    <cellStyle name="Įprastas 8" xfId="459"/>
    <cellStyle name="Įprastas 9" xfId="460"/>
    <cellStyle name="Įspėjimo tekstas 2" xfId="461"/>
    <cellStyle name="Įspėjimo tekstas 3" xfId="462"/>
    <cellStyle name="Įspėjimo tekstas 4" xfId="463"/>
    <cellStyle name="Įspėjimo tekstas 5" xfId="464"/>
    <cellStyle name="Išvestis 2" xfId="465"/>
    <cellStyle name="Išvestis 3" xfId="466"/>
    <cellStyle name="Išvestis 4" xfId="467"/>
    <cellStyle name="Išvestis 5" xfId="468"/>
    <cellStyle name="Link Currency (0)" xfId="469"/>
    <cellStyle name="Link Currency (0) 2" xfId="470"/>
    <cellStyle name="Link Currency (0)_estafetes" xfId="471"/>
    <cellStyle name="Link Currency (2)" xfId="472"/>
    <cellStyle name="Link Currency (2) 2" xfId="473"/>
    <cellStyle name="Link Currency (2)_estafetes" xfId="474"/>
    <cellStyle name="Link Units (0)" xfId="475"/>
    <cellStyle name="Link Units (0) 2" xfId="476"/>
    <cellStyle name="Link Units (0)_estafetes" xfId="477"/>
    <cellStyle name="Link Units (1)" xfId="478"/>
    <cellStyle name="Link Units (1) 2" xfId="479"/>
    <cellStyle name="Link Units (1)_estafetes" xfId="480"/>
    <cellStyle name="Link Units (2)" xfId="481"/>
    <cellStyle name="Link Units (2) 2" xfId="482"/>
    <cellStyle name="Link Units (2)_estafetes" xfId="483"/>
    <cellStyle name="Linked Cell" xfId="2413"/>
    <cellStyle name="Linked Cell 2" xfId="484"/>
    <cellStyle name="Linked Cell 2 2" xfId="485"/>
    <cellStyle name="Linked Cell 2 3" xfId="486"/>
    <cellStyle name="Linked Cell 3" xfId="487"/>
    <cellStyle name="Linked Cell 4" xfId="488"/>
    <cellStyle name="Neutral" xfId="2414"/>
    <cellStyle name="Neutral 2" xfId="489"/>
    <cellStyle name="Neutral 2 2" xfId="490"/>
    <cellStyle name="Neutral 2 3" xfId="491"/>
    <cellStyle name="Neutral 3" xfId="492"/>
    <cellStyle name="Neutral 4" xfId="493"/>
    <cellStyle name="Neutral 5" xfId="494"/>
    <cellStyle name="Normal" xfId="0" builtinId="0"/>
    <cellStyle name="Normal - Style1" xfId="495"/>
    <cellStyle name="Normal - Style1 2" xfId="496"/>
    <cellStyle name="Normal - Style1 3" xfId="497"/>
    <cellStyle name="Normal - Style1 4" xfId="498"/>
    <cellStyle name="Normal - Style1_7kove" xfId="499"/>
    <cellStyle name="Normal 10" xfId="2"/>
    <cellStyle name="Normal 10 10" xfId="500"/>
    <cellStyle name="Normal 10 11" xfId="501"/>
    <cellStyle name="Normal 10 2" xfId="502"/>
    <cellStyle name="Normal 10 2 2" xfId="503"/>
    <cellStyle name="Normal 10 2 2 2" xfId="504"/>
    <cellStyle name="Normal 10 2 2 2 2" xfId="505"/>
    <cellStyle name="Normal 10 2 2 2_60bb M" xfId="506"/>
    <cellStyle name="Normal 10 2 2 3" xfId="507"/>
    <cellStyle name="Normal 10 2 2 3 2" xfId="508"/>
    <cellStyle name="Normal 10 2 2 3_60bb M" xfId="509"/>
    <cellStyle name="Normal 10 2 2 4" xfId="510"/>
    <cellStyle name="Normal 10 2 2 4 2" xfId="511"/>
    <cellStyle name="Normal 10 2 2 4_60bb M" xfId="512"/>
    <cellStyle name="Normal 10 2 2 5" xfId="2415"/>
    <cellStyle name="Normal 10 2 2_4x200 V" xfId="513"/>
    <cellStyle name="Normal 10 2 3" xfId="514"/>
    <cellStyle name="Normal 10 2 3 2" xfId="515"/>
    <cellStyle name="Normal 10 2 3_60bb M" xfId="516"/>
    <cellStyle name="Normal 10 2 4" xfId="517"/>
    <cellStyle name="Normal 10 2 4 2" xfId="2416"/>
    <cellStyle name="Normal 10 2 5" xfId="518"/>
    <cellStyle name="Normal 10 2 5 2" xfId="2417"/>
    <cellStyle name="Normal 10 2 6" xfId="519"/>
    <cellStyle name="Normal 10 2_4x200 M" xfId="520"/>
    <cellStyle name="Normal 10 3" xfId="521"/>
    <cellStyle name="Normal 10 3 2" xfId="522"/>
    <cellStyle name="Normal 10 3 2 2" xfId="523"/>
    <cellStyle name="Normal 10 3 2_60bb M" xfId="524"/>
    <cellStyle name="Normal 10 3 3" xfId="525"/>
    <cellStyle name="Normal 10 3 3 2" xfId="526"/>
    <cellStyle name="Normal 10 3 3_60bb M" xfId="527"/>
    <cellStyle name="Normal 10 3 4" xfId="528"/>
    <cellStyle name="Normal 10 3 4 2" xfId="529"/>
    <cellStyle name="Normal 10 3 4_60bb M" xfId="530"/>
    <cellStyle name="Normal 10 3 5" xfId="531"/>
    <cellStyle name="Normal 10 3_4x200 M" xfId="532"/>
    <cellStyle name="Normal 10 4" xfId="533"/>
    <cellStyle name="Normal 10 5" xfId="534"/>
    <cellStyle name="Normal 10 5 2" xfId="535"/>
    <cellStyle name="Normal 10 5 2 2" xfId="2418"/>
    <cellStyle name="Normal 10 5 3" xfId="536"/>
    <cellStyle name="Normal 10 5 3 2" xfId="2419"/>
    <cellStyle name="Normal 10 5 4" xfId="537"/>
    <cellStyle name="Normal 10 5 4 2" xfId="2420"/>
    <cellStyle name="Normal 10 5_DALYVIAI" xfId="538"/>
    <cellStyle name="Normal 10 6" xfId="539"/>
    <cellStyle name="Normal 10 7" xfId="540"/>
    <cellStyle name="Normal 10 8" xfId="541"/>
    <cellStyle name="Normal 10 8 2" xfId="542"/>
    <cellStyle name="Normal 10 8 3" xfId="2421"/>
    <cellStyle name="Normal 10 8 3 2" xfId="2422"/>
    <cellStyle name="Normal 10 9" xfId="543"/>
    <cellStyle name="Normal 10 9 2" xfId="2423"/>
    <cellStyle name="Normal 10_4x200 V" xfId="544"/>
    <cellStyle name="Normal 11" xfId="545"/>
    <cellStyle name="Normal 11 10" xfId="546"/>
    <cellStyle name="Normal 11 11" xfId="547"/>
    <cellStyle name="Normal 11 2" xfId="548"/>
    <cellStyle name="Normal 11 2 2" xfId="549"/>
    <cellStyle name="Normal 11 2 2 2" xfId="550"/>
    <cellStyle name="Normal 11 2 2_60bb M" xfId="551"/>
    <cellStyle name="Normal 11 2 3" xfId="552"/>
    <cellStyle name="Normal 11 2 3 2" xfId="553"/>
    <cellStyle name="Normal 11 2 3_60bb M" xfId="554"/>
    <cellStyle name="Normal 11 2 4" xfId="555"/>
    <cellStyle name="Normal 11 2 4 2" xfId="556"/>
    <cellStyle name="Normal 11 2 4_60bb M" xfId="557"/>
    <cellStyle name="Normal 11 2 5" xfId="558"/>
    <cellStyle name="Normal 11 2 5 2" xfId="559"/>
    <cellStyle name="Normal 11 2_4x200 M" xfId="560"/>
    <cellStyle name="Normal 11 3" xfId="561"/>
    <cellStyle name="Normal 11 3 2" xfId="562"/>
    <cellStyle name="Normal 11 3 2 2" xfId="563"/>
    <cellStyle name="Normal 11 3 2_60bb M" xfId="564"/>
    <cellStyle name="Normal 11 3 3" xfId="565"/>
    <cellStyle name="Normal 11 3 3 2" xfId="566"/>
    <cellStyle name="Normal 11 3 3_60bb M" xfId="567"/>
    <cellStyle name="Normal 11 3 4" xfId="568"/>
    <cellStyle name="Normal 11 3 4 2" xfId="569"/>
    <cellStyle name="Normal 11 3 4_60bb M" xfId="570"/>
    <cellStyle name="Normal 11 3 5" xfId="571"/>
    <cellStyle name="Normal 11 3_4x200 M" xfId="572"/>
    <cellStyle name="Normal 11 4" xfId="573"/>
    <cellStyle name="Normal 11 5" xfId="574"/>
    <cellStyle name="Normal 11 5 2" xfId="575"/>
    <cellStyle name="Normal 11 5 2 2" xfId="576"/>
    <cellStyle name="Normal 11 5 2_60bb M" xfId="577"/>
    <cellStyle name="Normal 11 5 3" xfId="578"/>
    <cellStyle name="Normal 11 5 3 2" xfId="579"/>
    <cellStyle name="Normal 11 5 3_60bb M" xfId="580"/>
    <cellStyle name="Normal 11 5 4" xfId="581"/>
    <cellStyle name="Normal 11 5 4 2" xfId="582"/>
    <cellStyle name="Normal 11 5 4_60bb M" xfId="583"/>
    <cellStyle name="Normal 11 5_DALYVIAI" xfId="584"/>
    <cellStyle name="Normal 11 6" xfId="585"/>
    <cellStyle name="Normal 11 7" xfId="586"/>
    <cellStyle name="Normal 11 8" xfId="587"/>
    <cellStyle name="Normal 11 8 2" xfId="588"/>
    <cellStyle name="Normal 11 9" xfId="589"/>
    <cellStyle name="Normal 11_20140201LLAFTaure" xfId="590"/>
    <cellStyle name="Normal 12" xfId="591"/>
    <cellStyle name="Normal 12 2" xfId="592"/>
    <cellStyle name="Normal 12 2 2" xfId="593"/>
    <cellStyle name="Normal 12 2 2 2" xfId="594"/>
    <cellStyle name="Normal 12 2 2_60bb M" xfId="595"/>
    <cellStyle name="Normal 12 2 3" xfId="596"/>
    <cellStyle name="Normal 12 2 3 2" xfId="597"/>
    <cellStyle name="Normal 12 2 3_60bb M" xfId="598"/>
    <cellStyle name="Normal 12 2 4" xfId="599"/>
    <cellStyle name="Normal 12 2 4 2" xfId="600"/>
    <cellStyle name="Normal 12 2 4_60bb M" xfId="601"/>
    <cellStyle name="Normal 12 2 5" xfId="602"/>
    <cellStyle name="Normal 12 2 5 2" xfId="603"/>
    <cellStyle name="Normal 12 2 6" xfId="604"/>
    <cellStyle name="Normal 12 2_20140201LLAFTaure" xfId="605"/>
    <cellStyle name="Normal 12 3" xfId="606"/>
    <cellStyle name="Normal 12 4" xfId="607"/>
    <cellStyle name="Normal 12 4 2" xfId="608"/>
    <cellStyle name="Normal 12 4 2 2" xfId="609"/>
    <cellStyle name="Normal 12 4 2_60bb M" xfId="610"/>
    <cellStyle name="Normal 12 4 3" xfId="611"/>
    <cellStyle name="Normal 12 4 3 2" xfId="612"/>
    <cellStyle name="Normal 12 4 3_60bb M" xfId="613"/>
    <cellStyle name="Normal 12 4 4" xfId="614"/>
    <cellStyle name="Normal 12 4 4 2" xfId="615"/>
    <cellStyle name="Normal 12 4 4_60bb M" xfId="616"/>
    <cellStyle name="Normal 12 4_DALYVIAI" xfId="617"/>
    <cellStyle name="Normal 12 5" xfId="618"/>
    <cellStyle name="Normal 12 6" xfId="619"/>
    <cellStyle name="Normal 12 7" xfId="620"/>
    <cellStyle name="Normal 12 7 2" xfId="621"/>
    <cellStyle name="Normal 12 8" xfId="622"/>
    <cellStyle name="Normal 12_4x200 M" xfId="623"/>
    <cellStyle name="Normal 13" xfId="624"/>
    <cellStyle name="Normal 13 10" xfId="625"/>
    <cellStyle name="Normal 13 2" xfId="626"/>
    <cellStyle name="Normal 13 2 2" xfId="627"/>
    <cellStyle name="Normal 13 2 2 2" xfId="628"/>
    <cellStyle name="Normal 13 2 2 3" xfId="629"/>
    <cellStyle name="Normal 13 2 2 4" xfId="630"/>
    <cellStyle name="Normal 13 2 2 5" xfId="631"/>
    <cellStyle name="Normal 13 2 2_4x200 M" xfId="632"/>
    <cellStyle name="Normal 13 2 3" xfId="633"/>
    <cellStyle name="Normal 13 2 4" xfId="634"/>
    <cellStyle name="Normal 13 2 4 2" xfId="635"/>
    <cellStyle name="Normal 13 2 4_60bb M" xfId="636"/>
    <cellStyle name="Normal 13 2 5" xfId="637"/>
    <cellStyle name="Normal 13 2 5 2" xfId="638"/>
    <cellStyle name="Normal 13 2 5_60bb M" xfId="639"/>
    <cellStyle name="Normal 13 2 6" xfId="640"/>
    <cellStyle name="Normal 13 2 7" xfId="641"/>
    <cellStyle name="Normal 13 2 8" xfId="642"/>
    <cellStyle name="Normal 13 2_20140201LLAFTaure" xfId="643"/>
    <cellStyle name="Normal 13 3" xfId="644"/>
    <cellStyle name="Normal 13 3 2" xfId="645"/>
    <cellStyle name="Normal 13 3 2 2" xfId="646"/>
    <cellStyle name="Normal 13 3 2 2 2" xfId="647"/>
    <cellStyle name="Normal 13 3 2_60bb M" xfId="648"/>
    <cellStyle name="Normal 13 3 3" xfId="649"/>
    <cellStyle name="Normal 13 3 3 2" xfId="650"/>
    <cellStyle name="Normal 13 3 3_60bb M" xfId="651"/>
    <cellStyle name="Normal 13 3 4" xfId="652"/>
    <cellStyle name="Normal 13 3 4 2" xfId="653"/>
    <cellStyle name="Normal 13 3 4_60bb M" xfId="654"/>
    <cellStyle name="Normal 13 3 5" xfId="655"/>
    <cellStyle name="Normal 13 3_DALYVIAI" xfId="656"/>
    <cellStyle name="Normal 13 4" xfId="657"/>
    <cellStyle name="Normal 13 5" xfId="658"/>
    <cellStyle name="Normal 13 6" xfId="659"/>
    <cellStyle name="Normal 13 7" xfId="660"/>
    <cellStyle name="Normal 13 8" xfId="661"/>
    <cellStyle name="Normal 13 9" xfId="662"/>
    <cellStyle name="Normal 13_100 M" xfId="663"/>
    <cellStyle name="Normal 14" xfId="664"/>
    <cellStyle name="Normal 14 10" xfId="665"/>
    <cellStyle name="Normal 14 11" xfId="666"/>
    <cellStyle name="Normal 14 2" xfId="667"/>
    <cellStyle name="Normal 14 2 2" xfId="668"/>
    <cellStyle name="Normal 14 2 2 2" xfId="669"/>
    <cellStyle name="Normal 14 2 2 3" xfId="670"/>
    <cellStyle name="Normal 14 2 2 4" xfId="671"/>
    <cellStyle name="Normal 14 2 2 5" xfId="672"/>
    <cellStyle name="Normal 14 2 2_4x200 M" xfId="673"/>
    <cellStyle name="Normal 14 2 3" xfId="674"/>
    <cellStyle name="Normal 14 2 4" xfId="675"/>
    <cellStyle name="Normal 14 2 4 2" xfId="676"/>
    <cellStyle name="Normal 14 2 4_60bb M" xfId="677"/>
    <cellStyle name="Normal 14 2 5" xfId="678"/>
    <cellStyle name="Normal 14 2 5 2" xfId="679"/>
    <cellStyle name="Normal 14 2 5_60bb M" xfId="680"/>
    <cellStyle name="Normal 14 2_DALYVIAI" xfId="681"/>
    <cellStyle name="Normal 14 3" xfId="682"/>
    <cellStyle name="Normal 14 3 2" xfId="683"/>
    <cellStyle name="Normal 14 3 2 2" xfId="684"/>
    <cellStyle name="Normal 14 3 2_60bb M" xfId="685"/>
    <cellStyle name="Normal 14 3 3" xfId="686"/>
    <cellStyle name="Normal 14 3 3 2" xfId="687"/>
    <cellStyle name="Normal 14 3 3_60bb M" xfId="688"/>
    <cellStyle name="Normal 14 3 4" xfId="689"/>
    <cellStyle name="Normal 14 3 4 2" xfId="690"/>
    <cellStyle name="Normal 14 3 4_60bb M" xfId="691"/>
    <cellStyle name="Normal 14 3_DALYVIAI" xfId="692"/>
    <cellStyle name="Normal 14 4" xfId="693"/>
    <cellStyle name="Normal 14 5" xfId="694"/>
    <cellStyle name="Normal 14 6" xfId="695"/>
    <cellStyle name="Normal 14 7" xfId="696"/>
    <cellStyle name="Normal 14 8" xfId="697"/>
    <cellStyle name="Normal 14 9" xfId="698"/>
    <cellStyle name="Normal 14_20140201LLAFTaure" xfId="699"/>
    <cellStyle name="Normal 15" xfId="700"/>
    <cellStyle name="Normal 15 10" xfId="701"/>
    <cellStyle name="Normal 15 2" xfId="702"/>
    <cellStyle name="Normal 15 2 2" xfId="703"/>
    <cellStyle name="Normal 15 2 2 2" xfId="704"/>
    <cellStyle name="Normal 15 2 2_60bb M" xfId="705"/>
    <cellStyle name="Normal 15 2 3" xfId="706"/>
    <cellStyle name="Normal 15 2 3 2" xfId="707"/>
    <cellStyle name="Normal 15 2 3_60bb M" xfId="708"/>
    <cellStyle name="Normal 15 2 4" xfId="709"/>
    <cellStyle name="Normal 15 2 4 2" xfId="710"/>
    <cellStyle name="Normal 15 2 4_60bb M" xfId="711"/>
    <cellStyle name="Normal 15 2 5" xfId="712"/>
    <cellStyle name="Normal 15 2_4x200 M" xfId="713"/>
    <cellStyle name="Normal 15 3" xfId="714"/>
    <cellStyle name="Normal 15 4" xfId="715"/>
    <cellStyle name="Normal 15 4 2" xfId="716"/>
    <cellStyle name="Normal 15 4 2 2" xfId="717"/>
    <cellStyle name="Normal 15 4 2_60bb M" xfId="718"/>
    <cellStyle name="Normal 15 4 3" xfId="719"/>
    <cellStyle name="Normal 15 4 3 2" xfId="720"/>
    <cellStyle name="Normal 15 4 3_60bb M" xfId="721"/>
    <cellStyle name="Normal 15 4 4" xfId="722"/>
    <cellStyle name="Normal 15 4 4 2" xfId="723"/>
    <cellStyle name="Normal 15 4 4_60bb M" xfId="724"/>
    <cellStyle name="Normal 15 4_DALYVIAI" xfId="725"/>
    <cellStyle name="Normal 15 5" xfId="726"/>
    <cellStyle name="Normal 15 6" xfId="727"/>
    <cellStyle name="Normal 15 7" xfId="728"/>
    <cellStyle name="Normal 15 7 2" xfId="729"/>
    <cellStyle name="Normal 15 8" xfId="730"/>
    <cellStyle name="Normal 15 9" xfId="731"/>
    <cellStyle name="Normal 15_20140201LLAFTaure" xfId="732"/>
    <cellStyle name="Normal 16" xfId="733"/>
    <cellStyle name="Normal 16 10" xfId="734"/>
    <cellStyle name="Normal 16 2" xfId="735"/>
    <cellStyle name="Normal 16 2 2" xfId="736"/>
    <cellStyle name="Normal 16 2 2 2" xfId="737"/>
    <cellStyle name="Normal 16 2 2_60bb M" xfId="738"/>
    <cellStyle name="Normal 16 2 3" xfId="739"/>
    <cellStyle name="Normal 16 2 3 2" xfId="740"/>
    <cellStyle name="Normal 16 2 3_60bb M" xfId="741"/>
    <cellStyle name="Normal 16 2 4" xfId="742"/>
    <cellStyle name="Normal 16 2 4 2" xfId="743"/>
    <cellStyle name="Normal 16 2 4_60bb M" xfId="744"/>
    <cellStyle name="Normal 16 2 5" xfId="745"/>
    <cellStyle name="Normal 16 2_4x200 M" xfId="746"/>
    <cellStyle name="Normal 16 3" xfId="747"/>
    <cellStyle name="Normal 16 3 2" xfId="748"/>
    <cellStyle name="Normal 16 3_60bb M" xfId="749"/>
    <cellStyle name="Normal 16 4" xfId="750"/>
    <cellStyle name="Normal 16 4 2" xfId="751"/>
    <cellStyle name="Normal 16 5" xfId="752"/>
    <cellStyle name="Normal 16 6" xfId="753"/>
    <cellStyle name="Normal 16 7" xfId="754"/>
    <cellStyle name="Normal 16 8" xfId="755"/>
    <cellStyle name="Normal 16 9" xfId="756"/>
    <cellStyle name="Normal 16_20140201LLAFTaure" xfId="757"/>
    <cellStyle name="Normal 17" xfId="758"/>
    <cellStyle name="Normal 17 10" xfId="759"/>
    <cellStyle name="Normal 17 2" xfId="760"/>
    <cellStyle name="Normal 17 2 2" xfId="761"/>
    <cellStyle name="Normal 17 2 2 2" xfId="762"/>
    <cellStyle name="Normal 17 2 2_60bb M" xfId="763"/>
    <cellStyle name="Normal 17 2 3" xfId="764"/>
    <cellStyle name="Normal 17 2 3 2" xfId="765"/>
    <cellStyle name="Normal 17 2 3_60bb M" xfId="766"/>
    <cellStyle name="Normal 17 2 4" xfId="767"/>
    <cellStyle name="Normal 17 2 4 2" xfId="768"/>
    <cellStyle name="Normal 17 2 4_60bb M" xfId="769"/>
    <cellStyle name="Normal 17 2 5" xfId="770"/>
    <cellStyle name="Normal 17 2_4x200 M" xfId="771"/>
    <cellStyle name="Normal 17 3" xfId="772"/>
    <cellStyle name="Normal 17 4" xfId="773"/>
    <cellStyle name="Normal 17 4 2" xfId="774"/>
    <cellStyle name="Normal 17 4 2 2" xfId="775"/>
    <cellStyle name="Normal 17 4 2_60bb M" xfId="776"/>
    <cellStyle name="Normal 17 4 3" xfId="777"/>
    <cellStyle name="Normal 17 4 3 2" xfId="778"/>
    <cellStyle name="Normal 17 4 3_60bb M" xfId="779"/>
    <cellStyle name="Normal 17 4 4" xfId="780"/>
    <cellStyle name="Normal 17 4 4 2" xfId="781"/>
    <cellStyle name="Normal 17 4 4_60bb M" xfId="782"/>
    <cellStyle name="Normal 17 4_DALYVIAI" xfId="783"/>
    <cellStyle name="Normal 17 5" xfId="784"/>
    <cellStyle name="Normal 17 6" xfId="785"/>
    <cellStyle name="Normal 17 7" xfId="786"/>
    <cellStyle name="Normal 17 8" xfId="787"/>
    <cellStyle name="Normal 17 9" xfId="788"/>
    <cellStyle name="Normal 17_20140201LLAFTaure" xfId="789"/>
    <cellStyle name="Normal 18" xfId="790"/>
    <cellStyle name="Normal 18 10" xfId="791"/>
    <cellStyle name="Normal 18 2" xfId="792"/>
    <cellStyle name="Normal 18 2 2" xfId="793"/>
    <cellStyle name="Normal 18 2 2 2" xfId="794"/>
    <cellStyle name="Normal 18 2 2 3" xfId="795"/>
    <cellStyle name="Normal 18 2 2 4" xfId="796"/>
    <cellStyle name="Normal 18 2 2 5" xfId="797"/>
    <cellStyle name="Normal 18 2 2_4x200 M" xfId="798"/>
    <cellStyle name="Normal 18 2 3" xfId="799"/>
    <cellStyle name="Normal 18 2 4" xfId="800"/>
    <cellStyle name="Normal 18 2 4 2" xfId="801"/>
    <cellStyle name="Normal 18 2 4_60bb M" xfId="802"/>
    <cellStyle name="Normal 18 2 5" xfId="803"/>
    <cellStyle name="Normal 18 2 5 2" xfId="804"/>
    <cellStyle name="Normal 18 2 5_60bb M" xfId="805"/>
    <cellStyle name="Normal 18 2_DALYVIAI" xfId="806"/>
    <cellStyle name="Normal 18 3" xfId="807"/>
    <cellStyle name="Normal 18 3 2" xfId="808"/>
    <cellStyle name="Normal 18 3 2 2" xfId="809"/>
    <cellStyle name="Normal 18 3 2_60bb M" xfId="810"/>
    <cellStyle name="Normal 18 3 3" xfId="811"/>
    <cellStyle name="Normal 18 3 3 2" xfId="812"/>
    <cellStyle name="Normal 18 3 3_60bb M" xfId="813"/>
    <cellStyle name="Normal 18 3 4" xfId="814"/>
    <cellStyle name="Normal 18 3 4 2" xfId="815"/>
    <cellStyle name="Normal 18 3 4_60bb M" xfId="816"/>
    <cellStyle name="Normal 18 3_DALYVIAI" xfId="817"/>
    <cellStyle name="Normal 18 4" xfId="818"/>
    <cellStyle name="Normal 18 5" xfId="819"/>
    <cellStyle name="Normal 18 6" xfId="820"/>
    <cellStyle name="Normal 18 7" xfId="821"/>
    <cellStyle name="Normal 18 8" xfId="822"/>
    <cellStyle name="Normal 18 9" xfId="823"/>
    <cellStyle name="Normal 18_20140201LLAFTaure" xfId="824"/>
    <cellStyle name="Normal 19" xfId="825"/>
    <cellStyle name="Normal 19 10" xfId="826"/>
    <cellStyle name="Normal 19 2" xfId="827"/>
    <cellStyle name="Normal 19 2 2" xfId="828"/>
    <cellStyle name="Normal 19 2 2 2" xfId="829"/>
    <cellStyle name="Normal 19 2 2 3" xfId="830"/>
    <cellStyle name="Normal 19 2 2 4" xfId="831"/>
    <cellStyle name="Normal 19 2 2 5" xfId="832"/>
    <cellStyle name="Normal 19 2 2_4x200 M" xfId="833"/>
    <cellStyle name="Normal 19 2 3" xfId="834"/>
    <cellStyle name="Normal 19 2 4" xfId="835"/>
    <cellStyle name="Normal 19 2 4 2" xfId="836"/>
    <cellStyle name="Normal 19 2 4_60bb M" xfId="837"/>
    <cellStyle name="Normal 19 2 5" xfId="838"/>
    <cellStyle name="Normal 19 2 5 2" xfId="839"/>
    <cellStyle name="Normal 19 2 5_60bb M" xfId="840"/>
    <cellStyle name="Normal 19 2_DALYVIAI" xfId="841"/>
    <cellStyle name="Normal 19 3" xfId="842"/>
    <cellStyle name="Normal 19 3 2" xfId="843"/>
    <cellStyle name="Normal 19 3 2 2" xfId="844"/>
    <cellStyle name="Normal 19 3 2_60bb M" xfId="845"/>
    <cellStyle name="Normal 19 3 3" xfId="846"/>
    <cellStyle name="Normal 19 3 3 2" xfId="847"/>
    <cellStyle name="Normal 19 3 3_60bb M" xfId="848"/>
    <cellStyle name="Normal 19 3 4" xfId="849"/>
    <cellStyle name="Normal 19 3 4 2" xfId="850"/>
    <cellStyle name="Normal 19 3 4_60bb M" xfId="851"/>
    <cellStyle name="Normal 19 3_DALYVIAI" xfId="852"/>
    <cellStyle name="Normal 19 4" xfId="853"/>
    <cellStyle name="Normal 19 5" xfId="854"/>
    <cellStyle name="Normal 19 6" xfId="855"/>
    <cellStyle name="Normal 19 7" xfId="856"/>
    <cellStyle name="Normal 19 8" xfId="857"/>
    <cellStyle name="Normal 19 9" xfId="858"/>
    <cellStyle name="Normal 19_20140201LLAFTaure" xfId="859"/>
    <cellStyle name="Normal 2" xfId="860"/>
    <cellStyle name="Normal 2 10" xfId="861"/>
    <cellStyle name="Normal 2 10 2" xfId="862"/>
    <cellStyle name="Normal 2 10 3" xfId="863"/>
    <cellStyle name="Normal 2 11" xfId="864"/>
    <cellStyle name="Normal 2 11 2" xfId="865"/>
    <cellStyle name="Normal 2 12" xfId="866"/>
    <cellStyle name="Normal 2 12 2" xfId="867"/>
    <cellStyle name="Normal 2 13" xfId="868"/>
    <cellStyle name="Normal 2 13 2" xfId="869"/>
    <cellStyle name="Normal 2 14" xfId="870"/>
    <cellStyle name="Normal 2 14 2" xfId="871"/>
    <cellStyle name="Normal 2 15" xfId="872"/>
    <cellStyle name="Normal 2 15 2" xfId="873"/>
    <cellStyle name="Normal 2 16" xfId="874"/>
    <cellStyle name="Normal 2 17" xfId="875"/>
    <cellStyle name="Normal 2 18" xfId="876"/>
    <cellStyle name="Normal 2 19" xfId="877"/>
    <cellStyle name="Normal 2 2" xfId="878"/>
    <cellStyle name="Normal 2 2 10" xfId="879"/>
    <cellStyle name="Normal 2 2 10 2" xfId="880"/>
    <cellStyle name="Normal 2 2 10 2 2" xfId="881"/>
    <cellStyle name="Normal 2 2 10 2_60bb M" xfId="882"/>
    <cellStyle name="Normal 2 2 10 3" xfId="883"/>
    <cellStyle name="Normal 2 2 10 3 2" xfId="884"/>
    <cellStyle name="Normal 2 2 10 3_60bb M" xfId="885"/>
    <cellStyle name="Normal 2 2 10 4" xfId="886"/>
    <cellStyle name="Normal 2 2 10 4 2" xfId="887"/>
    <cellStyle name="Normal 2 2 10 4_60bb M" xfId="888"/>
    <cellStyle name="Normal 2 2 10 5" xfId="2424"/>
    <cellStyle name="Normal 2 2 10_4x200 V" xfId="889"/>
    <cellStyle name="Normal 2 2 11" xfId="890"/>
    <cellStyle name="Normal 2 2 11 2" xfId="2425"/>
    <cellStyle name="Normal 2 2 12" xfId="891"/>
    <cellStyle name="Normal 2 2 12 2" xfId="2426"/>
    <cellStyle name="Normal 2 2 13" xfId="892"/>
    <cellStyle name="Normal 2 2 13 2" xfId="893"/>
    <cellStyle name="Normal 2 2 14" xfId="894"/>
    <cellStyle name="Normal 2 2 14 2" xfId="895"/>
    <cellStyle name="Normal 2 2 15" xfId="896"/>
    <cellStyle name="Normal 2 2 15 2" xfId="897"/>
    <cellStyle name="Normal 2 2 16" xfId="898"/>
    <cellStyle name="Normal 2 2 16 2" xfId="899"/>
    <cellStyle name="Normal 2 2 17" xfId="900"/>
    <cellStyle name="Normal 2 2 17 2" xfId="901"/>
    <cellStyle name="Normal 2 2 18" xfId="902"/>
    <cellStyle name="Normal 2 2 18 2" xfId="903"/>
    <cellStyle name="Normal 2 2 19" xfId="904"/>
    <cellStyle name="Normal 2 2 2" xfId="905"/>
    <cellStyle name="Normal 2 2 2 10" xfId="906"/>
    <cellStyle name="Normal 2 2 2 11" xfId="907"/>
    <cellStyle name="Normal 2 2 2 2" xfId="908"/>
    <cellStyle name="Normal 2 2 2 2 2" xfId="909"/>
    <cellStyle name="Normal 2 2 2 2 2 2" xfId="2427"/>
    <cellStyle name="Normal 2 2 2 2 3" xfId="910"/>
    <cellStyle name="Normal 2 2 2 2 3 2" xfId="2428"/>
    <cellStyle name="Normal 2 2 2 2 4" xfId="911"/>
    <cellStyle name="Normal 2 2 2 2 4 2" xfId="2429"/>
    <cellStyle name="Normal 2 2 2 2 5" xfId="912"/>
    <cellStyle name="Normal 2 2 2 2 5 2" xfId="913"/>
    <cellStyle name="Normal 2 2 2 2 5 2 2" xfId="914"/>
    <cellStyle name="Normal 2 2 2 2 5 3" xfId="915"/>
    <cellStyle name="Normal 2 2 2 2 5 3 2" xfId="916"/>
    <cellStyle name="Normal 2 2 2 2 5 4" xfId="917"/>
    <cellStyle name="Normal 2 2 2 2 5_4x200 V" xfId="918"/>
    <cellStyle name="Normal 2 2 2 2 6" xfId="2430"/>
    <cellStyle name="Normal 2 2 2 2_4x200 V" xfId="919"/>
    <cellStyle name="Normal 2 2 2 3" xfId="920"/>
    <cellStyle name="Normal 2 2 2 3 2" xfId="2431"/>
    <cellStyle name="Normal 2 2 2 4" xfId="921"/>
    <cellStyle name="Normal 2 2 2 4 2" xfId="922"/>
    <cellStyle name="Normal 2 2 2 4 2 2" xfId="2432"/>
    <cellStyle name="Normal 2 2 2 4 3" xfId="923"/>
    <cellStyle name="Normal 2 2 2 4 3 2" xfId="2433"/>
    <cellStyle name="Normal 2 2 2 4 4" xfId="924"/>
    <cellStyle name="Normal 2 2 2 4 4 2" xfId="2434"/>
    <cellStyle name="Normal 2 2 2 4 5" xfId="925"/>
    <cellStyle name="Normal 2 2 2 4_4x200 M" xfId="926"/>
    <cellStyle name="Normal 2 2 2 5" xfId="927"/>
    <cellStyle name="Normal 2 2 2 5 2" xfId="928"/>
    <cellStyle name="Normal 2 2 2 5_60bb M" xfId="929"/>
    <cellStyle name="Normal 2 2 2 6" xfId="930"/>
    <cellStyle name="Normal 2 2 2 6 2" xfId="931"/>
    <cellStyle name="Normal 2 2 2 6_60bb M" xfId="932"/>
    <cellStyle name="Normal 2 2 2 7" xfId="933"/>
    <cellStyle name="Normal 2 2 2 8" xfId="934"/>
    <cellStyle name="Normal 2 2 2 9" xfId="935"/>
    <cellStyle name="Normal 2 2 2_4x200 V" xfId="936"/>
    <cellStyle name="Normal 2 2 20" xfId="937"/>
    <cellStyle name="Normal 2 2 21" xfId="938"/>
    <cellStyle name="Normal 2 2 22" xfId="939"/>
    <cellStyle name="Normal 2 2 23" xfId="940"/>
    <cellStyle name="Normal 2 2 24" xfId="941"/>
    <cellStyle name="Normal 2 2 25" xfId="942"/>
    <cellStyle name="Normal 2 2 26" xfId="943"/>
    <cellStyle name="Normal 2 2 27" xfId="944"/>
    <cellStyle name="Normal 2 2 28" xfId="945"/>
    <cellStyle name="Normal 2 2 29" xfId="946"/>
    <cellStyle name="Normal 2 2 3" xfId="947"/>
    <cellStyle name="Normal 2 2 3 10" xfId="948"/>
    <cellStyle name="Normal 2 2 3 10 2" xfId="949"/>
    <cellStyle name="Normal 2 2 3 10_60bb M" xfId="950"/>
    <cellStyle name="Normal 2 2 3 11" xfId="951"/>
    <cellStyle name="Normal 2 2 3 12" xfId="952"/>
    <cellStyle name="Normal 2 2 3 2" xfId="953"/>
    <cellStyle name="Normal 2 2 3 2 10" xfId="954"/>
    <cellStyle name="Normal 2 2 3 2 2" xfId="955"/>
    <cellStyle name="Normal 2 2 3 2 2 10" xfId="956"/>
    <cellStyle name="Normal 2 2 3 2 2 2" xfId="957"/>
    <cellStyle name="Normal 2 2 3 2 2 2 2" xfId="958"/>
    <cellStyle name="Normal 2 2 3 2 2 2 2 2" xfId="959"/>
    <cellStyle name="Normal 2 2 3 2 2 2 2_60bb M" xfId="960"/>
    <cellStyle name="Normal 2 2 3 2 2 2 3" xfId="961"/>
    <cellStyle name="Normal 2 2 3 2 2 2 3 2" xfId="962"/>
    <cellStyle name="Normal 2 2 3 2 2 2 3_60bb M" xfId="963"/>
    <cellStyle name="Normal 2 2 3 2 2 2 4" xfId="964"/>
    <cellStyle name="Normal 2 2 3 2 2 2 4 2" xfId="965"/>
    <cellStyle name="Normal 2 2 3 2 2 2 4_60bb M" xfId="966"/>
    <cellStyle name="Normal 2 2 3 2 2 2 5" xfId="967"/>
    <cellStyle name="Normal 2 2 3 2 2 2_4x200 M" xfId="968"/>
    <cellStyle name="Normal 2 2 3 2 2 3" xfId="969"/>
    <cellStyle name="Normal 2 2 3 2 2 3 2" xfId="970"/>
    <cellStyle name="Normal 2 2 3 2 2 3 2 2" xfId="971"/>
    <cellStyle name="Normal 2 2 3 2 2 3 2_60bb M" xfId="972"/>
    <cellStyle name="Normal 2 2 3 2 2 3 3" xfId="973"/>
    <cellStyle name="Normal 2 2 3 2 2 3 3 2" xfId="974"/>
    <cellStyle name="Normal 2 2 3 2 2 3 3_60bb M" xfId="975"/>
    <cellStyle name="Normal 2 2 3 2 2 3 4" xfId="976"/>
    <cellStyle name="Normal 2 2 3 2 2 3 4 2" xfId="977"/>
    <cellStyle name="Normal 2 2 3 2 2 3 4_60bb M" xfId="978"/>
    <cellStyle name="Normal 2 2 3 2 2 3 5" xfId="979"/>
    <cellStyle name="Normal 2 2 3 2 2 3_4x200 M" xfId="980"/>
    <cellStyle name="Normal 2 2 3 2 2 4" xfId="981"/>
    <cellStyle name="Normal 2 2 3 2 2 4 2" xfId="982"/>
    <cellStyle name="Normal 2 2 3 2 2 4 2 2" xfId="983"/>
    <cellStyle name="Normal 2 2 3 2 2 4 2_60bb M" xfId="984"/>
    <cellStyle name="Normal 2 2 3 2 2 4 3" xfId="985"/>
    <cellStyle name="Normal 2 2 3 2 2 4 3 2" xfId="986"/>
    <cellStyle name="Normal 2 2 3 2 2 4 3_60bb M" xfId="987"/>
    <cellStyle name="Normal 2 2 3 2 2 4 4" xfId="988"/>
    <cellStyle name="Normal 2 2 3 2 2 4 4 2" xfId="989"/>
    <cellStyle name="Normal 2 2 3 2 2 4 4_60bb M" xfId="990"/>
    <cellStyle name="Normal 2 2 3 2 2 4 5" xfId="991"/>
    <cellStyle name="Normal 2 2 3 2 2 4_4x200 M" xfId="992"/>
    <cellStyle name="Normal 2 2 3 2 2 5" xfId="993"/>
    <cellStyle name="Normal 2 2 3 2 2 5 2" xfId="994"/>
    <cellStyle name="Normal 2 2 3 2 2 5 2 2" xfId="995"/>
    <cellStyle name="Normal 2 2 3 2 2 5 2_60bb M" xfId="996"/>
    <cellStyle name="Normal 2 2 3 2 2 5 3" xfId="997"/>
    <cellStyle name="Normal 2 2 3 2 2 5 3 2" xfId="998"/>
    <cellStyle name="Normal 2 2 3 2 2 5 3_60bb M" xfId="999"/>
    <cellStyle name="Normal 2 2 3 2 2 5 4" xfId="1000"/>
    <cellStyle name="Normal 2 2 3 2 2 5 4 2" xfId="1001"/>
    <cellStyle name="Normal 2 2 3 2 2 5 4_60bb M" xfId="1002"/>
    <cellStyle name="Normal 2 2 3 2 2 5 5" xfId="1003"/>
    <cellStyle name="Normal 2 2 3 2 2 5_4x200 M" xfId="1004"/>
    <cellStyle name="Normal 2 2 3 2 2 6" xfId="1005"/>
    <cellStyle name="Normal 2 2 3 2 2 6 2" xfId="1006"/>
    <cellStyle name="Normal 2 2 3 2 2 6_60bb M" xfId="1007"/>
    <cellStyle name="Normal 2 2 3 2 2 7" xfId="1008"/>
    <cellStyle name="Normal 2 2 3 2 2 7 2" xfId="1009"/>
    <cellStyle name="Normal 2 2 3 2 2 7_60bb M" xfId="1010"/>
    <cellStyle name="Normal 2 2 3 2 2 8" xfId="1011"/>
    <cellStyle name="Normal 2 2 3 2 2 8 2" xfId="1012"/>
    <cellStyle name="Normal 2 2 3 2 2 8_60bb M" xfId="1013"/>
    <cellStyle name="Normal 2 2 3 2 2 9" xfId="1014"/>
    <cellStyle name="Normal 2 2 3 2 2_4x200 M" xfId="1015"/>
    <cellStyle name="Normal 2 2 3 2 3" xfId="1016"/>
    <cellStyle name="Normal 2 2 3 2 3 2" xfId="1017"/>
    <cellStyle name="Normal 2 2 3 2 3_60bb M" xfId="1018"/>
    <cellStyle name="Normal 2 2 3 2 4" xfId="1019"/>
    <cellStyle name="Normal 2 2 3 2 4 2" xfId="1020"/>
    <cellStyle name="Normal 2 2 3 2 4_60bb M" xfId="1021"/>
    <cellStyle name="Normal 2 2 3 2 5" xfId="1022"/>
    <cellStyle name="Normal 2 2 3 2 5 2" xfId="1023"/>
    <cellStyle name="Normal 2 2 3 2 5_60bb M" xfId="1024"/>
    <cellStyle name="Normal 2 2 3 2 6" xfId="1025"/>
    <cellStyle name="Normal 2 2 3 2 7" xfId="1026"/>
    <cellStyle name="Normal 2 2 3 2 8" xfId="1027"/>
    <cellStyle name="Normal 2 2 3 2 9" xfId="1028"/>
    <cellStyle name="Normal 2 2 3 2_4x200 M" xfId="1029"/>
    <cellStyle name="Normal 2 2 3 3" xfId="1030"/>
    <cellStyle name="Normal 2 2 3 3 10" xfId="1031"/>
    <cellStyle name="Normal 2 2 3 3 2" xfId="1032"/>
    <cellStyle name="Normal 2 2 3 3 2 2" xfId="1033"/>
    <cellStyle name="Normal 2 2 3 3 2 2 2" xfId="1034"/>
    <cellStyle name="Normal 2 2 3 3 2 2_60bb M" xfId="1035"/>
    <cellStyle name="Normal 2 2 3 3 2 3" xfId="1036"/>
    <cellStyle name="Normal 2 2 3 3 2 3 2" xfId="1037"/>
    <cellStyle name="Normal 2 2 3 3 2 3_60bb M" xfId="1038"/>
    <cellStyle name="Normal 2 2 3 3 2 4" xfId="1039"/>
    <cellStyle name="Normal 2 2 3 3 2 4 2" xfId="1040"/>
    <cellStyle name="Normal 2 2 3 3 2 4_60bb M" xfId="1041"/>
    <cellStyle name="Normal 2 2 3 3 2 5" xfId="1042"/>
    <cellStyle name="Normal 2 2 3 3 2_4x200 M" xfId="1043"/>
    <cellStyle name="Normal 2 2 3 3 3" xfId="1044"/>
    <cellStyle name="Normal 2 2 3 3 3 2" xfId="1045"/>
    <cellStyle name="Normal 2 2 3 3 3 2 2" xfId="1046"/>
    <cellStyle name="Normal 2 2 3 3 3 2_60bb M" xfId="1047"/>
    <cellStyle name="Normal 2 2 3 3 3 3" xfId="1048"/>
    <cellStyle name="Normal 2 2 3 3 3 3 2" xfId="1049"/>
    <cellStyle name="Normal 2 2 3 3 3 3_60bb M" xfId="1050"/>
    <cellStyle name="Normal 2 2 3 3 3 4" xfId="1051"/>
    <cellStyle name="Normal 2 2 3 3 3 4 2" xfId="1052"/>
    <cellStyle name="Normal 2 2 3 3 3 4_60bb M" xfId="1053"/>
    <cellStyle name="Normal 2 2 3 3 3 5" xfId="1054"/>
    <cellStyle name="Normal 2 2 3 3 3_4x200 M" xfId="1055"/>
    <cellStyle name="Normal 2 2 3 3 4" xfId="1056"/>
    <cellStyle name="Normal 2 2 3 3 4 2" xfId="1057"/>
    <cellStyle name="Normal 2 2 3 3 4_60bb M" xfId="1058"/>
    <cellStyle name="Normal 2 2 3 3 5" xfId="1059"/>
    <cellStyle name="Normal 2 2 3 3 5 2" xfId="1060"/>
    <cellStyle name="Normal 2 2 3 3 5_60bb M" xfId="1061"/>
    <cellStyle name="Normal 2 2 3 3 6" xfId="1062"/>
    <cellStyle name="Normal 2 2 3 3 6 2" xfId="1063"/>
    <cellStyle name="Normal 2 2 3 3 6_60bb M" xfId="1064"/>
    <cellStyle name="Normal 2 2 3 3 7" xfId="1065"/>
    <cellStyle name="Normal 2 2 3 3 7 2" xfId="1066"/>
    <cellStyle name="Normal 2 2 3 3 7_60bb M" xfId="1067"/>
    <cellStyle name="Normal 2 2 3 3 8" xfId="1068"/>
    <cellStyle name="Normal 2 2 3 3 9" xfId="1069"/>
    <cellStyle name="Normal 2 2 3 3_4x200 M" xfId="1070"/>
    <cellStyle name="Normal 2 2 3 4" xfId="1071"/>
    <cellStyle name="Normal 2 2 3 4 10" xfId="1072"/>
    <cellStyle name="Normal 2 2 3 4 2" xfId="1073"/>
    <cellStyle name="Normal 2 2 3 4 2 10" xfId="2435"/>
    <cellStyle name="Normal 2 2 3 4 2 2" xfId="1074"/>
    <cellStyle name="Normal 2 2 3 4 2 2 2" xfId="1075"/>
    <cellStyle name="Normal 2 2 3 4 2 2 2 2" xfId="1076"/>
    <cellStyle name="Normal 2 2 3 4 2 2 2_60bb M" xfId="1077"/>
    <cellStyle name="Normal 2 2 3 4 2 2 3" xfId="1078"/>
    <cellStyle name="Normal 2 2 3 4 2 2 3 2" xfId="1079"/>
    <cellStyle name="Normal 2 2 3 4 2 2 3_60bb M" xfId="1080"/>
    <cellStyle name="Normal 2 2 3 4 2 2 4" xfId="1081"/>
    <cellStyle name="Normal 2 2 3 4 2 2 4 2" xfId="1082"/>
    <cellStyle name="Normal 2 2 3 4 2 2 4_60bb M" xfId="1083"/>
    <cellStyle name="Normal 2 2 3 4 2 2 5" xfId="1084"/>
    <cellStyle name="Normal 2 2 3 4 2 2_4x200 M" xfId="1085"/>
    <cellStyle name="Normal 2 2 3 4 2 3" xfId="1086"/>
    <cellStyle name="Normal 2 2 3 4 2 3 2" xfId="1087"/>
    <cellStyle name="Normal 2 2 3 4 2 3 2 2" xfId="1088"/>
    <cellStyle name="Normal 2 2 3 4 2 3 2_60bb M" xfId="1089"/>
    <cellStyle name="Normal 2 2 3 4 2 3 3" xfId="1090"/>
    <cellStyle name="Normal 2 2 3 4 2 3 3 2" xfId="1091"/>
    <cellStyle name="Normal 2 2 3 4 2 3 3_60bb M" xfId="1092"/>
    <cellStyle name="Normal 2 2 3 4 2 3 4" xfId="1093"/>
    <cellStyle name="Normal 2 2 3 4 2 3 4 2" xfId="1094"/>
    <cellStyle name="Normal 2 2 3 4 2 3 4_60bb M" xfId="1095"/>
    <cellStyle name="Normal 2 2 3 4 2 3 5" xfId="1096"/>
    <cellStyle name="Normal 2 2 3 4 2 3_4x200 M" xfId="1097"/>
    <cellStyle name="Normal 2 2 3 4 2 4" xfId="1098"/>
    <cellStyle name="Normal 2 2 3 4 2 4 2" xfId="1099"/>
    <cellStyle name="Normal 2 2 3 4 2 4_60bb M" xfId="1100"/>
    <cellStyle name="Normal 2 2 3 4 2 5" xfId="1101"/>
    <cellStyle name="Normal 2 2 3 4 2 5 2" xfId="1102"/>
    <cellStyle name="Normal 2 2 3 4 2 5_60bb M" xfId="1103"/>
    <cellStyle name="Normal 2 2 3 4 2 6" xfId="1104"/>
    <cellStyle name="Normal 2 2 3 4 2 6 2" xfId="1105"/>
    <cellStyle name="Normal 2 2 3 4 2 6_60bb M" xfId="1106"/>
    <cellStyle name="Normal 2 2 3 4 2 7" xfId="1107"/>
    <cellStyle name="Normal 2 2 3 4 2 8" xfId="1108"/>
    <cellStyle name="Normal 2 2 3 4 2 9" xfId="2436"/>
    <cellStyle name="Normal 2 2 3 4 2_4x200 M" xfId="1109"/>
    <cellStyle name="Normal 2 2 3 4 3" xfId="1110"/>
    <cellStyle name="Normal 2 2 3 4 3 2" xfId="1111"/>
    <cellStyle name="Normal 2 2 3 4 3_60bb M" xfId="1112"/>
    <cellStyle name="Normal 2 2 3 4 4" xfId="1113"/>
    <cellStyle name="Normal 2 2 3 4 4 2" xfId="1114"/>
    <cellStyle name="Normal 2 2 3 4 4_60bb M" xfId="1115"/>
    <cellStyle name="Normal 2 2 3 4 5" xfId="1116"/>
    <cellStyle name="Normal 2 2 3 4 5 2" xfId="1117"/>
    <cellStyle name="Normal 2 2 3 4 5_60bb M" xfId="1118"/>
    <cellStyle name="Normal 2 2 3 4 6" xfId="1119"/>
    <cellStyle name="Normal 2 2 3 4 7" xfId="1120"/>
    <cellStyle name="Normal 2 2 3 4 8" xfId="1121"/>
    <cellStyle name="Normal 2 2 3 4 9" xfId="1122"/>
    <cellStyle name="Normal 2 2 3 4_4x200 M" xfId="1123"/>
    <cellStyle name="Normal 2 2 3 5" xfId="1124"/>
    <cellStyle name="Normal 2 2 3 5 10" xfId="1125"/>
    <cellStyle name="Normal 2 2 3 5 2" xfId="1126"/>
    <cellStyle name="Normal 2 2 3 5 2 2" xfId="1127"/>
    <cellStyle name="Normal 2 2 3 5 2 2 2" xfId="1128"/>
    <cellStyle name="Normal 2 2 3 5 2 2_60bb M" xfId="1129"/>
    <cellStyle name="Normal 2 2 3 5 2 3" xfId="1130"/>
    <cellStyle name="Normal 2 2 3 5 2 3 2" xfId="1131"/>
    <cellStyle name="Normal 2 2 3 5 2 3_60bb M" xfId="1132"/>
    <cellStyle name="Normal 2 2 3 5 2 4" xfId="1133"/>
    <cellStyle name="Normal 2 2 3 5 2 4 2" xfId="1134"/>
    <cellStyle name="Normal 2 2 3 5 2 4_60bb M" xfId="1135"/>
    <cellStyle name="Normal 2 2 3 5 2 5" xfId="1136"/>
    <cellStyle name="Normal 2 2 3 5 2_4x200 M" xfId="1137"/>
    <cellStyle name="Normal 2 2 3 5 3" xfId="1138"/>
    <cellStyle name="Normal 2 2 3 5 3 2" xfId="1139"/>
    <cellStyle name="Normal 2 2 3 5 3 2 2" xfId="1140"/>
    <cellStyle name="Normal 2 2 3 5 3 2_60bb M" xfId="1141"/>
    <cellStyle name="Normal 2 2 3 5 3 3" xfId="1142"/>
    <cellStyle name="Normal 2 2 3 5 3 3 2" xfId="1143"/>
    <cellStyle name="Normal 2 2 3 5 3 3_60bb M" xfId="1144"/>
    <cellStyle name="Normal 2 2 3 5 3 4" xfId="1145"/>
    <cellStyle name="Normal 2 2 3 5 3 4 2" xfId="1146"/>
    <cellStyle name="Normal 2 2 3 5 3 4_60bb M" xfId="1147"/>
    <cellStyle name="Normal 2 2 3 5 3 5" xfId="1148"/>
    <cellStyle name="Normal 2 2 3 5 3_4x200 M" xfId="1149"/>
    <cellStyle name="Normal 2 2 3 5 4" xfId="1150"/>
    <cellStyle name="Normal 2 2 3 5 4 2" xfId="1151"/>
    <cellStyle name="Normal 2 2 3 5 4 2 2" xfId="1152"/>
    <cellStyle name="Normal 2 2 3 5 4 2_60bb M" xfId="1153"/>
    <cellStyle name="Normal 2 2 3 5 4 3" xfId="1154"/>
    <cellStyle name="Normal 2 2 3 5 4 3 2" xfId="1155"/>
    <cellStyle name="Normal 2 2 3 5 4 3_60bb M" xfId="1156"/>
    <cellStyle name="Normal 2 2 3 5 4 4" xfId="1157"/>
    <cellStyle name="Normal 2 2 3 5 4 4 2" xfId="1158"/>
    <cellStyle name="Normal 2 2 3 5 4 4_60bb M" xfId="1159"/>
    <cellStyle name="Normal 2 2 3 5 4 5" xfId="1160"/>
    <cellStyle name="Normal 2 2 3 5 4_4x200 M" xfId="1161"/>
    <cellStyle name="Normal 2 2 3 5 5" xfId="1162"/>
    <cellStyle name="Normal 2 2 3 5 5 2" xfId="1163"/>
    <cellStyle name="Normal 2 2 3 5 5 2 2" xfId="1164"/>
    <cellStyle name="Normal 2 2 3 5 5 2_60bb M" xfId="1165"/>
    <cellStyle name="Normal 2 2 3 5 5 3" xfId="1166"/>
    <cellStyle name="Normal 2 2 3 5 5 3 2" xfId="1167"/>
    <cellStyle name="Normal 2 2 3 5 5 3_60bb M" xfId="1168"/>
    <cellStyle name="Normal 2 2 3 5 5 4" xfId="1169"/>
    <cellStyle name="Normal 2 2 3 5 5 4 2" xfId="1170"/>
    <cellStyle name="Normal 2 2 3 5 5 4_60bb M" xfId="1171"/>
    <cellStyle name="Normal 2 2 3 5 5 5" xfId="1172"/>
    <cellStyle name="Normal 2 2 3 5 5_4x200 M" xfId="1173"/>
    <cellStyle name="Normal 2 2 3 5 6" xfId="1174"/>
    <cellStyle name="Normal 2 2 3 5 6 2" xfId="1175"/>
    <cellStyle name="Normal 2 2 3 5 6_60bb M" xfId="1176"/>
    <cellStyle name="Normal 2 2 3 5 7" xfId="1177"/>
    <cellStyle name="Normal 2 2 3 5 7 2" xfId="1178"/>
    <cellStyle name="Normal 2 2 3 5 7_60bb M" xfId="1179"/>
    <cellStyle name="Normal 2 2 3 5 8" xfId="1180"/>
    <cellStyle name="Normal 2 2 3 5 8 2" xfId="1181"/>
    <cellStyle name="Normal 2 2 3 5 8_60bb M" xfId="1182"/>
    <cellStyle name="Normal 2 2 3 5 9" xfId="1183"/>
    <cellStyle name="Normal 2 2 3 5_4x200 M" xfId="1184"/>
    <cellStyle name="Normal 2 2 3 6" xfId="1185"/>
    <cellStyle name="Normal 2 2 3 6 10" xfId="1186"/>
    <cellStyle name="Normal 2 2 3 6 10 2" xfId="1187"/>
    <cellStyle name="Normal 2 2 3 6 10_60bb M" xfId="1188"/>
    <cellStyle name="Normal 2 2 3 6 11" xfId="1189"/>
    <cellStyle name="Normal 2 2 3 6 11 2" xfId="1190"/>
    <cellStyle name="Normal 2 2 3 6 11_60bb M" xfId="1191"/>
    <cellStyle name="Normal 2 2 3 6 12" xfId="1192"/>
    <cellStyle name="Normal 2 2 3 6 12 2" xfId="1193"/>
    <cellStyle name="Normal 2 2 3 6 12_60bb M" xfId="1194"/>
    <cellStyle name="Normal 2 2 3 6 13" xfId="1195"/>
    <cellStyle name="Normal 2 2 3 6 13 2" xfId="1196"/>
    <cellStyle name="Normal 2 2 3 6 2" xfId="1197"/>
    <cellStyle name="Normal 2 2 3 6 2 2" xfId="1198"/>
    <cellStyle name="Normal 2 2 3 6 2 2 2" xfId="1199"/>
    <cellStyle name="Normal 2 2 3 6 2 2 2 2" xfId="1200"/>
    <cellStyle name="Normal 2 2 3 6 2 2_60bb M" xfId="1201"/>
    <cellStyle name="Normal 2 2 3 6 2 3" xfId="1202"/>
    <cellStyle name="Normal 2 2 3 6 2_4x200 M" xfId="1203"/>
    <cellStyle name="Normal 2 2 3 6 3" xfId="1204"/>
    <cellStyle name="Normal 2 2 3 6 3 2" xfId="1205"/>
    <cellStyle name="Normal 2 2 3 6 3 2 10" xfId="1206"/>
    <cellStyle name="Normal 2 2 3 6 3 2 11" xfId="1207"/>
    <cellStyle name="Normal 2 2 3 6 3 2 2" xfId="1208"/>
    <cellStyle name="Normal 2 2 3 6 3 2 2 2" xfId="1209"/>
    <cellStyle name="Normal 2 2 3 6 3 2 3" xfId="1210"/>
    <cellStyle name="Normal 2 2 3 6 3 2 4" xfId="1211"/>
    <cellStyle name="Normal 2 2 3 6 3 2 5" xfId="1212"/>
    <cellStyle name="Normal 2 2 3 6 3 2 6" xfId="1213"/>
    <cellStyle name="Normal 2 2 3 6 3 2 7" xfId="1214"/>
    <cellStyle name="Normal 2 2 3 6 3 2 8" xfId="1215"/>
    <cellStyle name="Normal 2 2 3 6 3 2 9" xfId="1216"/>
    <cellStyle name="Normal 2 2 3 6 3 2_60bb M" xfId="1217"/>
    <cellStyle name="Normal 2 2 3 6 3 3" xfId="1218"/>
    <cellStyle name="Normal 2 2 3 6 3 3 2" xfId="1219"/>
    <cellStyle name="Normal 2 2 3 6 3 4" xfId="1220"/>
    <cellStyle name="Normal 2 2 3 6 3_4x200 M" xfId="1221"/>
    <cellStyle name="Normal 2 2 3 6 4" xfId="1222"/>
    <cellStyle name="Normal 2 2 3 6 4 2" xfId="1223"/>
    <cellStyle name="Normal 2 2 3 6 4_60bb M" xfId="1224"/>
    <cellStyle name="Normal 2 2 3 6 5" xfId="1225"/>
    <cellStyle name="Normal 2 2 3 6 5 2" xfId="1226"/>
    <cellStyle name="Normal 2 2 3 6 5_60bb M" xfId="1227"/>
    <cellStyle name="Normal 2 2 3 6 6" xfId="1228"/>
    <cellStyle name="Normal 2 2 3 6 6 2" xfId="1229"/>
    <cellStyle name="Normal 2 2 3 6 6_60bb M" xfId="1230"/>
    <cellStyle name="Normal 2 2 3 6 7" xfId="1231"/>
    <cellStyle name="Normal 2 2 3 6 7 2" xfId="1232"/>
    <cellStyle name="Normal 2 2 3 6 7_60bb M" xfId="1233"/>
    <cellStyle name="Normal 2 2 3 6 8" xfId="1234"/>
    <cellStyle name="Normal 2 2 3 6 8 2" xfId="1235"/>
    <cellStyle name="Normal 2 2 3 6 8_60bb M" xfId="1236"/>
    <cellStyle name="Normal 2 2 3 6 9" xfId="1237"/>
    <cellStyle name="Normal 2 2 3 6 9 2" xfId="1238"/>
    <cellStyle name="Normal 2 2 3 6 9_60bb M" xfId="1239"/>
    <cellStyle name="Normal 2 2 3 6_4x200 M" xfId="1240"/>
    <cellStyle name="Normal 2 2 3 7" xfId="1241"/>
    <cellStyle name="Normal 2 2 3 7 2" xfId="1242"/>
    <cellStyle name="Normal 2 2 3 7_60bb M" xfId="1243"/>
    <cellStyle name="Normal 2 2 3 8" xfId="1244"/>
    <cellStyle name="Normal 2 2 3 8 2" xfId="1245"/>
    <cellStyle name="Normal 2 2 3 8_60bb M" xfId="1246"/>
    <cellStyle name="Normal 2 2 3 9" xfId="1247"/>
    <cellStyle name="Normal 2 2 3 9 2" xfId="1248"/>
    <cellStyle name="Normal 2 2 3 9_60bb M" xfId="1249"/>
    <cellStyle name="Normal 2 2 3_4x200 M" xfId="1250"/>
    <cellStyle name="Normal 2 2 30" xfId="1251"/>
    <cellStyle name="Normal 2 2 31" xfId="1252"/>
    <cellStyle name="Normal 2 2 32" xfId="1253"/>
    <cellStyle name="Normal 2 2 33" xfId="1254"/>
    <cellStyle name="Normal 2 2 34" xfId="1255"/>
    <cellStyle name="Normal 2 2 35" xfId="1256"/>
    <cellStyle name="Normal 2 2 36" xfId="1257"/>
    <cellStyle name="Normal 2 2 37" xfId="1258"/>
    <cellStyle name="Normal 2 2 38" xfId="1259"/>
    <cellStyle name="Normal 2 2 4" xfId="1260"/>
    <cellStyle name="Normal 2 2 4 2" xfId="1261"/>
    <cellStyle name="Normal 2 2 4 2 2" xfId="1262"/>
    <cellStyle name="Normal 2 2 4 2 2 2" xfId="1263"/>
    <cellStyle name="Normal 2 2 4 2 2_60bb M" xfId="1264"/>
    <cellStyle name="Normal 2 2 4 2 3" xfId="1265"/>
    <cellStyle name="Normal 2 2 4 2 3 2" xfId="1266"/>
    <cellStyle name="Normal 2 2 4 2 3_60bb M" xfId="1267"/>
    <cellStyle name="Normal 2 2 4 2 4" xfId="1268"/>
    <cellStyle name="Normal 2 2 4 2 4 2" xfId="1269"/>
    <cellStyle name="Normal 2 2 4 2 4_60bb M" xfId="1270"/>
    <cellStyle name="Normal 2 2 4 2 5" xfId="1271"/>
    <cellStyle name="Normal 2 2 4 2_4x200 M" xfId="1272"/>
    <cellStyle name="Normal 2 2 4 3" xfId="1273"/>
    <cellStyle name="Normal 2 2 4 3 2" xfId="1274"/>
    <cellStyle name="Normal 2 2 4 3_60bb M" xfId="1275"/>
    <cellStyle name="Normal 2 2 4 4" xfId="1276"/>
    <cellStyle name="Normal 2 2 4 4 2" xfId="1277"/>
    <cellStyle name="Normal 2 2 4 4_60bb M" xfId="1278"/>
    <cellStyle name="Normal 2 2 4 5" xfId="1279"/>
    <cellStyle name="Normal 2 2 4 5 2" xfId="1280"/>
    <cellStyle name="Normal 2 2 4 5_60bb M" xfId="1281"/>
    <cellStyle name="Normal 2 2 4 6" xfId="1282"/>
    <cellStyle name="Normal 2 2 4 7" xfId="1283"/>
    <cellStyle name="Normal 2 2 4_4x200 M" xfId="1284"/>
    <cellStyle name="Normal 2 2 5" xfId="1285"/>
    <cellStyle name="Normal 2 2 5 10" xfId="1286"/>
    <cellStyle name="Normal 2 2 5 2" xfId="1287"/>
    <cellStyle name="Normal 2 2 5 2 10" xfId="2437"/>
    <cellStyle name="Normal 2 2 5 2 2" xfId="1288"/>
    <cellStyle name="Normal 2 2 5 2 2 2" xfId="1289"/>
    <cellStyle name="Normal 2 2 5 2 2 2 2" xfId="1290"/>
    <cellStyle name="Normal 2 2 5 2 2 2_60bb M" xfId="1291"/>
    <cellStyle name="Normal 2 2 5 2 2 3" xfId="1292"/>
    <cellStyle name="Normal 2 2 5 2 2 3 2" xfId="1293"/>
    <cellStyle name="Normal 2 2 5 2 2 3_60bb M" xfId="1294"/>
    <cellStyle name="Normal 2 2 5 2 2 4" xfId="1295"/>
    <cellStyle name="Normal 2 2 5 2 2 4 2" xfId="1296"/>
    <cellStyle name="Normal 2 2 5 2 2 4_60bb M" xfId="1297"/>
    <cellStyle name="Normal 2 2 5 2 2 5" xfId="1298"/>
    <cellStyle name="Normal 2 2 5 2 2_4x200 M" xfId="1299"/>
    <cellStyle name="Normal 2 2 5 2 3" xfId="1300"/>
    <cellStyle name="Normal 2 2 5 2 3 2" xfId="1301"/>
    <cellStyle name="Normal 2 2 5 2 3 2 2" xfId="1302"/>
    <cellStyle name="Normal 2 2 5 2 3 2_60bb M" xfId="1303"/>
    <cellStyle name="Normal 2 2 5 2 3 3" xfId="1304"/>
    <cellStyle name="Normal 2 2 5 2 3 3 2" xfId="1305"/>
    <cellStyle name="Normal 2 2 5 2 3 3_60bb M" xfId="1306"/>
    <cellStyle name="Normal 2 2 5 2 3 4" xfId="1307"/>
    <cellStyle name="Normal 2 2 5 2 3 4 2" xfId="1308"/>
    <cellStyle name="Normal 2 2 5 2 3 4_60bb M" xfId="1309"/>
    <cellStyle name="Normal 2 2 5 2 3 5" xfId="1310"/>
    <cellStyle name="Normal 2 2 5 2 3_4x200 M" xfId="1311"/>
    <cellStyle name="Normal 2 2 5 2 4" xfId="1312"/>
    <cellStyle name="Normal 2 2 5 2 4 2" xfId="1313"/>
    <cellStyle name="Normal 2 2 5 2 4_60bb M" xfId="1314"/>
    <cellStyle name="Normal 2 2 5 2 5" xfId="1315"/>
    <cellStyle name="Normal 2 2 5 2 5 2" xfId="1316"/>
    <cellStyle name="Normal 2 2 5 2 5_60bb M" xfId="1317"/>
    <cellStyle name="Normal 2 2 5 2 6" xfId="1318"/>
    <cellStyle name="Normal 2 2 5 2 6 2" xfId="1319"/>
    <cellStyle name="Normal 2 2 5 2 6_60bb M" xfId="1320"/>
    <cellStyle name="Normal 2 2 5 2 7" xfId="1321"/>
    <cellStyle name="Normal 2 2 5 2 8" xfId="1322"/>
    <cellStyle name="Normal 2 2 5 2 9" xfId="2438"/>
    <cellStyle name="Normal 2 2 5 2_4x200 M" xfId="1323"/>
    <cellStyle name="Normal 2 2 5 3" xfId="1324"/>
    <cellStyle name="Normal 2 2 5 3 2" xfId="1325"/>
    <cellStyle name="Normal 2 2 5 3_60bb M" xfId="1326"/>
    <cellStyle name="Normal 2 2 5 4" xfId="1327"/>
    <cellStyle name="Normal 2 2 5 4 2" xfId="1328"/>
    <cellStyle name="Normal 2 2 5 4_60bb M" xfId="1329"/>
    <cellStyle name="Normal 2 2 5 5" xfId="1330"/>
    <cellStyle name="Normal 2 2 5 5 2" xfId="1331"/>
    <cellStyle name="Normal 2 2 5 5_60bb M" xfId="1332"/>
    <cellStyle name="Normal 2 2 5 6" xfId="1333"/>
    <cellStyle name="Normal 2 2 5 6 2" xfId="1334"/>
    <cellStyle name="Normal 2 2 5 7" xfId="1335"/>
    <cellStyle name="Normal 2 2 5 8" xfId="1336"/>
    <cellStyle name="Normal 2 2 5 9" xfId="1337"/>
    <cellStyle name="Normal 2 2 5_4x200 M" xfId="1338"/>
    <cellStyle name="Normal 2 2 6" xfId="1339"/>
    <cellStyle name="Normal 2 2 6 2" xfId="1340"/>
    <cellStyle name="Normal 2 2 6 2 2" xfId="1341"/>
    <cellStyle name="Normal 2 2 6 2_60bb M" xfId="1342"/>
    <cellStyle name="Normal 2 2 6 3" xfId="1343"/>
    <cellStyle name="Normal 2 2 6 3 2" xfId="1344"/>
    <cellStyle name="Normal 2 2 6 3_60bb M" xfId="1345"/>
    <cellStyle name="Normal 2 2 6 4" xfId="1346"/>
    <cellStyle name="Normal 2 2 6 4 2" xfId="1347"/>
    <cellStyle name="Normal 2 2 6 4_60bb M" xfId="1348"/>
    <cellStyle name="Normal 2 2 6 5" xfId="1349"/>
    <cellStyle name="Normal 2 2 6 5 2" xfId="1350"/>
    <cellStyle name="Normal 2 2 6_4x200 M" xfId="1351"/>
    <cellStyle name="Normal 2 2 7" xfId="1352"/>
    <cellStyle name="Normal 2 2 7 2" xfId="1353"/>
    <cellStyle name="Normal 2 2 7 2 2" xfId="1354"/>
    <cellStyle name="Normal 2 2 7 2_60bb M" xfId="1355"/>
    <cellStyle name="Normal 2 2 7 3" xfId="1356"/>
    <cellStyle name="Normal 2 2 7 3 2" xfId="1357"/>
    <cellStyle name="Normal 2 2 7 3_60bb M" xfId="1358"/>
    <cellStyle name="Normal 2 2 7 4" xfId="1359"/>
    <cellStyle name="Normal 2 2 7 4 2" xfId="1360"/>
    <cellStyle name="Normal 2 2 7 4_60bb M" xfId="1361"/>
    <cellStyle name="Normal 2 2 7 5" xfId="1362"/>
    <cellStyle name="Normal 2 2 7_4x200 M" xfId="1363"/>
    <cellStyle name="Normal 2 2 8" xfId="1364"/>
    <cellStyle name="Normal 2 2 8 2" xfId="1365"/>
    <cellStyle name="Normal 2 2 8 2 2" xfId="1366"/>
    <cellStyle name="Normal 2 2 8 2_60bb M" xfId="1367"/>
    <cellStyle name="Normal 2 2 8 3" xfId="1368"/>
    <cellStyle name="Normal 2 2 8 3 2" xfId="1369"/>
    <cellStyle name="Normal 2 2 8 3_60bb M" xfId="1370"/>
    <cellStyle name="Normal 2 2 8 4" xfId="1371"/>
    <cellStyle name="Normal 2 2 8 4 2" xfId="1372"/>
    <cellStyle name="Normal 2 2 8 4_60bb M" xfId="1373"/>
    <cellStyle name="Normal 2 2 8 5" xfId="1374"/>
    <cellStyle name="Normal 2 2 8_4x200 M" xfId="1375"/>
    <cellStyle name="Normal 2 2 9" xfId="1376"/>
    <cellStyle name="Normal 2 2 9 2" xfId="1377"/>
    <cellStyle name="Normal 2 2 9_60bb M" xfId="1378"/>
    <cellStyle name="Normal 2 2_20140201LLAFTaure" xfId="1379"/>
    <cellStyle name="Normal 2 20" xfId="1380"/>
    <cellStyle name="Normal 2 21" xfId="1381"/>
    <cellStyle name="Normal 2 22" xfId="1382"/>
    <cellStyle name="Normal 2 23" xfId="1383"/>
    <cellStyle name="Normal 2 24" xfId="1384"/>
    <cellStyle name="Normal 2 25" xfId="1385"/>
    <cellStyle name="Normal 2 25 2" xfId="1386"/>
    <cellStyle name="Normal 2 26" xfId="1387"/>
    <cellStyle name="Normal 2 27" xfId="1388"/>
    <cellStyle name="Normal 2 28" xfId="1389"/>
    <cellStyle name="Normal 2 29" xfId="1390"/>
    <cellStyle name="Normal 2 3" xfId="1391"/>
    <cellStyle name="Normal 2 3 2" xfId="1392"/>
    <cellStyle name="Normal 2 3 2 2" xfId="1393"/>
    <cellStyle name="Normal 2 3 2 3" xfId="1394"/>
    <cellStyle name="Normal 2 3 3" xfId="1395"/>
    <cellStyle name="Normal 2 3 4" xfId="1396"/>
    <cellStyle name="Normal 2 3_20140201LLAFTaure" xfId="1397"/>
    <cellStyle name="Normal 2 30" xfId="2439"/>
    <cellStyle name="Normal 2 31" xfId="2440"/>
    <cellStyle name="Normal 2 39" xfId="2441"/>
    <cellStyle name="Normal 2 4" xfId="1398"/>
    <cellStyle name="Normal 2 4 10" xfId="1399"/>
    <cellStyle name="Normal 2 4 2" xfId="1400"/>
    <cellStyle name="Normal 2 4 2 2" xfId="1401"/>
    <cellStyle name="Normal 2 4 3" xfId="1402"/>
    <cellStyle name="Normal 2 4 3 2" xfId="1403"/>
    <cellStyle name="Normal 2 4 3 2 2" xfId="2442"/>
    <cellStyle name="Normal 2 4 3 3" xfId="1404"/>
    <cellStyle name="Normal 2 4 3 3 2" xfId="2443"/>
    <cellStyle name="Normal 2 4 3 4" xfId="1405"/>
    <cellStyle name="Normal 2 4 3 4 2" xfId="2444"/>
    <cellStyle name="Normal 2 4 3 5" xfId="2445"/>
    <cellStyle name="Normal 2 4 3_4x200 V" xfId="1406"/>
    <cellStyle name="Normal 2 4 4" xfId="1407"/>
    <cellStyle name="Normal 2 4 5" xfId="1408"/>
    <cellStyle name="Normal 2 4 6" xfId="1409"/>
    <cellStyle name="Normal 2 4 7" xfId="1410"/>
    <cellStyle name="Normal 2 4 8" xfId="1411"/>
    <cellStyle name="Normal 2 4 9" xfId="1412"/>
    <cellStyle name="Normal 2 4_20140201LLAFTaure" xfId="1413"/>
    <cellStyle name="Normal 2 42" xfId="2446"/>
    <cellStyle name="Normal 2 44" xfId="2447"/>
    <cellStyle name="Normal 2 47" xfId="2448"/>
    <cellStyle name="Normal 2 5" xfId="1414"/>
    <cellStyle name="Normal 2 5 2" xfId="1415"/>
    <cellStyle name="Normal 2 5_20140201LLAFTaure" xfId="1416"/>
    <cellStyle name="Normal 2 58" xfId="2449"/>
    <cellStyle name="Normal 2 6" xfId="1417"/>
    <cellStyle name="Normal 2 6 2" xfId="1418"/>
    <cellStyle name="Normal 2 7" xfId="1419"/>
    <cellStyle name="Normal 2 7 2" xfId="1420"/>
    <cellStyle name="Normal 2 7 2 2" xfId="2450"/>
    <cellStyle name="Normal 2 7 3" xfId="1421"/>
    <cellStyle name="Normal 2 7 3 2" xfId="2451"/>
    <cellStyle name="Normal 2 7 4" xfId="1422"/>
    <cellStyle name="Normal 2 7 4 2" xfId="2452"/>
    <cellStyle name="Normal 2 7_DALYVIAI" xfId="1423"/>
    <cellStyle name="Normal 2 8" xfId="1424"/>
    <cellStyle name="Normal 2 9" xfId="1425"/>
    <cellStyle name="Normal 2_06-22-23 LJcP" xfId="1426"/>
    <cellStyle name="Normal 20" xfId="1427"/>
    <cellStyle name="Normal 20 10" xfId="1428"/>
    <cellStyle name="Normal 20 2" xfId="1429"/>
    <cellStyle name="Normal 20 2 2" xfId="1430"/>
    <cellStyle name="Normal 20 2 2 2" xfId="1431"/>
    <cellStyle name="Normal 20 2 2 3" xfId="1432"/>
    <cellStyle name="Normal 20 2 2 4" xfId="1433"/>
    <cellStyle name="Normal 20 2 2 5" xfId="1434"/>
    <cellStyle name="Normal 20 2 2_4x200 M" xfId="1435"/>
    <cellStyle name="Normal 20 2 3" xfId="1436"/>
    <cellStyle name="Normal 20 2 4" xfId="1437"/>
    <cellStyle name="Normal 20 2 4 2" xfId="1438"/>
    <cellStyle name="Normal 20 2 4_60bb M" xfId="1439"/>
    <cellStyle name="Normal 20 2 5" xfId="1440"/>
    <cellStyle name="Normal 20 2 5 2" xfId="1441"/>
    <cellStyle name="Normal 20 2 5_60bb M" xfId="1442"/>
    <cellStyle name="Normal 20 2_DALYVIAI" xfId="1443"/>
    <cellStyle name="Normal 20 3" xfId="1444"/>
    <cellStyle name="Normal 20 3 2" xfId="1445"/>
    <cellStyle name="Normal 20 3 2 2" xfId="1446"/>
    <cellStyle name="Normal 20 3 2_60bb M" xfId="1447"/>
    <cellStyle name="Normal 20 3 3" xfId="1448"/>
    <cellStyle name="Normal 20 3 3 2" xfId="1449"/>
    <cellStyle name="Normal 20 3 3_60bb M" xfId="1450"/>
    <cellStyle name="Normal 20 3 4" xfId="1451"/>
    <cellStyle name="Normal 20 3 4 2" xfId="1452"/>
    <cellStyle name="Normal 20 3 4_60bb M" xfId="1453"/>
    <cellStyle name="Normal 20 3_DALYVIAI" xfId="1454"/>
    <cellStyle name="Normal 20 4" xfId="1455"/>
    <cellStyle name="Normal 20 5" xfId="1456"/>
    <cellStyle name="Normal 20 6" xfId="1457"/>
    <cellStyle name="Normal 20 7" xfId="1458"/>
    <cellStyle name="Normal 20 8" xfId="1459"/>
    <cellStyle name="Normal 20 9" xfId="1460"/>
    <cellStyle name="Normal 20_20140201LLAFTaure" xfId="1461"/>
    <cellStyle name="Normal 21" xfId="1462"/>
    <cellStyle name="Normal 21 2" xfId="1463"/>
    <cellStyle name="Normal 21 2 2" xfId="1464"/>
    <cellStyle name="Normal 21 2 2 2" xfId="1465"/>
    <cellStyle name="Normal 21 2 2 3" xfId="1466"/>
    <cellStyle name="Normal 21 2 2 4" xfId="1467"/>
    <cellStyle name="Normal 21 2 2 5" xfId="2453"/>
    <cellStyle name="Normal 21 2 2_4x200 V" xfId="1468"/>
    <cellStyle name="Normal 21 2 3" xfId="1469"/>
    <cellStyle name="Normal 21 2 4" xfId="1470"/>
    <cellStyle name="Normal 21 2 4 2" xfId="2454"/>
    <cellStyle name="Normal 21 2 5" xfId="1471"/>
    <cellStyle name="Normal 21 2 5 2" xfId="2455"/>
    <cellStyle name="Normal 21 2_DALYVIAI" xfId="1472"/>
    <cellStyle name="Normal 21 3" xfId="1473"/>
    <cellStyle name="Normal 21 3 2" xfId="1474"/>
    <cellStyle name="Normal 21 3 2 2" xfId="2456"/>
    <cellStyle name="Normal 21 3 3" xfId="1475"/>
    <cellStyle name="Normal 21 3 3 2" xfId="2457"/>
    <cellStyle name="Normal 21 3 4" xfId="1476"/>
    <cellStyle name="Normal 21 3 4 2" xfId="2458"/>
    <cellStyle name="Normal 21 3_DALYVIAI" xfId="1477"/>
    <cellStyle name="Normal 21 4" xfId="1478"/>
    <cellStyle name="Normal 21 5" xfId="1479"/>
    <cellStyle name="Normal 21 6" xfId="1480"/>
    <cellStyle name="Normal 21_4x200 V" xfId="1481"/>
    <cellStyle name="Normal 22" xfId="1482"/>
    <cellStyle name="Normal 22 10" xfId="1483"/>
    <cellStyle name="Normal 22 2" xfId="1484"/>
    <cellStyle name="Normal 22 2 2" xfId="1485"/>
    <cellStyle name="Normal 22 2 2 2" xfId="1486"/>
    <cellStyle name="Normal 22 2 2 3" xfId="1487"/>
    <cellStyle name="Normal 22 2 2 4" xfId="1488"/>
    <cellStyle name="Normal 22 2 2 5" xfId="1489"/>
    <cellStyle name="Normal 22 2 2_4x200 M" xfId="1490"/>
    <cellStyle name="Normal 22 2 3" xfId="1491"/>
    <cellStyle name="Normal 22 2 4" xfId="1492"/>
    <cellStyle name="Normal 22 2 4 2" xfId="1493"/>
    <cellStyle name="Normal 22 2 4_60bb M" xfId="1494"/>
    <cellStyle name="Normal 22 2 5" xfId="1495"/>
    <cellStyle name="Normal 22 2 5 2" xfId="1496"/>
    <cellStyle name="Normal 22 2 5_60bb M" xfId="1497"/>
    <cellStyle name="Normal 22 2_DALYVIAI" xfId="1498"/>
    <cellStyle name="Normal 22 3" xfId="1499"/>
    <cellStyle name="Normal 22 3 2" xfId="1500"/>
    <cellStyle name="Normal 22 3 2 2" xfId="1501"/>
    <cellStyle name="Normal 22 3 2_60bb M" xfId="1502"/>
    <cellStyle name="Normal 22 3 3" xfId="1503"/>
    <cellStyle name="Normal 22 3 3 2" xfId="1504"/>
    <cellStyle name="Normal 22 3 3_60bb M" xfId="1505"/>
    <cellStyle name="Normal 22 3 4" xfId="1506"/>
    <cellStyle name="Normal 22 3 4 2" xfId="1507"/>
    <cellStyle name="Normal 22 3 4_60bb M" xfId="1508"/>
    <cellStyle name="Normal 22 3_DALYVIAI" xfId="1509"/>
    <cellStyle name="Normal 22 4" xfId="1510"/>
    <cellStyle name="Normal 22 5" xfId="1511"/>
    <cellStyle name="Normal 22 6" xfId="1512"/>
    <cellStyle name="Normal 22 7" xfId="1513"/>
    <cellStyle name="Normal 22 8" xfId="1514"/>
    <cellStyle name="Normal 22 9" xfId="1515"/>
    <cellStyle name="Normal 22_20140201LLAFTaure" xfId="1516"/>
    <cellStyle name="Normal 23" xfId="1517"/>
    <cellStyle name="Normal 23 2" xfId="1518"/>
    <cellStyle name="Normal 23 2 2" xfId="1519"/>
    <cellStyle name="Normal 23 3" xfId="1520"/>
    <cellStyle name="Normal 23 4" xfId="1521"/>
    <cellStyle name="Normal 23 5" xfId="1522"/>
    <cellStyle name="Normal 23_20140201LLAFTaure" xfId="1523"/>
    <cellStyle name="Normal 24" xfId="1524"/>
    <cellStyle name="Normal 24 2" xfId="1525"/>
    <cellStyle name="Normal 24 3" xfId="1526"/>
    <cellStyle name="Normal 24 4" xfId="1527"/>
    <cellStyle name="Normal 24 5" xfId="1528"/>
    <cellStyle name="Normal 24 6" xfId="1529"/>
    <cellStyle name="Normal 24_DALYVIAI" xfId="1530"/>
    <cellStyle name="Normal 25" xfId="1531"/>
    <cellStyle name="Normal 25 2" xfId="1532"/>
    <cellStyle name="Normal 25 2 2" xfId="1533"/>
    <cellStyle name="Normal 25 2_60bb M" xfId="1534"/>
    <cellStyle name="Normal 25 3" xfId="1535"/>
    <cellStyle name="Normal 25 3 2" xfId="1536"/>
    <cellStyle name="Normal 25 3_60bb M" xfId="1537"/>
    <cellStyle name="Normal 25 4" xfId="1538"/>
    <cellStyle name="Normal 25 5" xfId="1539"/>
    <cellStyle name="Normal 25_20140201LLAFTaure" xfId="1540"/>
    <cellStyle name="Normal 26" xfId="1541"/>
    <cellStyle name="Normal 26 2" xfId="1542"/>
    <cellStyle name="Normal 26 3" xfId="1543"/>
    <cellStyle name="Normal 26 4" xfId="1544"/>
    <cellStyle name="Normal 26 5" xfId="1545"/>
    <cellStyle name="Normal 26 6" xfId="1546"/>
    <cellStyle name="Normal 26 7" xfId="1547"/>
    <cellStyle name="Normal 26_20140201LLAFTaure" xfId="1548"/>
    <cellStyle name="Normal 27" xfId="1549"/>
    <cellStyle name="Normal 27 2" xfId="1550"/>
    <cellStyle name="Normal 28" xfId="1551"/>
    <cellStyle name="Normal 28 2" xfId="1552"/>
    <cellStyle name="Normal 29" xfId="1553"/>
    <cellStyle name="Normal 3" xfId="1554"/>
    <cellStyle name="Normal 3 10" xfId="1555"/>
    <cellStyle name="Normal 3 11" xfId="1556"/>
    <cellStyle name="Normal 3 12" xfId="1557"/>
    <cellStyle name="Normal 3 12 2" xfId="1558"/>
    <cellStyle name="Normal 3 12 2 2" xfId="1559"/>
    <cellStyle name="Normal 3 12 3" xfId="1560"/>
    <cellStyle name="Normal 3 12 3 2" xfId="2459"/>
    <cellStyle name="Normal 3 12 4" xfId="1561"/>
    <cellStyle name="Normal 3 12 4 2" xfId="2460"/>
    <cellStyle name="Normal 3 12_DALYVIAI" xfId="1562"/>
    <cellStyle name="Normal 3 13" xfId="1563"/>
    <cellStyle name="Normal 3 14" xfId="1564"/>
    <cellStyle name="Normal 3 15" xfId="1565"/>
    <cellStyle name="Normal 3 15 2" xfId="2461"/>
    <cellStyle name="Normal 3 16" xfId="1566"/>
    <cellStyle name="Normal 3 17" xfId="1567"/>
    <cellStyle name="Normal 3 18" xfId="1568"/>
    <cellStyle name="Normal 3 19" xfId="1569"/>
    <cellStyle name="Normal 3 2" xfId="1570"/>
    <cellStyle name="Normal 3 2 2" xfId="1571"/>
    <cellStyle name="Normal 3 2 3" xfId="1572"/>
    <cellStyle name="Normal 3 2 4" xfId="1573"/>
    <cellStyle name="Normal 3 20" xfId="1574"/>
    <cellStyle name="Normal 3 21" xfId="1575"/>
    <cellStyle name="Normal 3 22" xfId="1576"/>
    <cellStyle name="Normal 3 23" xfId="1577"/>
    <cellStyle name="Normal 3 24" xfId="1578"/>
    <cellStyle name="Normal 3 25" xfId="1579"/>
    <cellStyle name="Normal 3 26" xfId="1580"/>
    <cellStyle name="Normal 3 27" xfId="1581"/>
    <cellStyle name="Normal 3 28" xfId="1582"/>
    <cellStyle name="Normal 3 29" xfId="1583"/>
    <cellStyle name="Normal 3 3" xfId="1584"/>
    <cellStyle name="Normal 3 3 2" xfId="1585"/>
    <cellStyle name="Normal 3 3 2 2" xfId="2462"/>
    <cellStyle name="Normal 3 3 3" xfId="1586"/>
    <cellStyle name="Normal 3 3 3 2" xfId="2463"/>
    <cellStyle name="Normal 3 3 4" xfId="1587"/>
    <cellStyle name="Normal 3 3_4x200 V" xfId="1588"/>
    <cellStyle name="Normal 3 30" xfId="1589"/>
    <cellStyle name="Normal 3 31" xfId="1590"/>
    <cellStyle name="Normal 3 32" xfId="1591"/>
    <cellStyle name="Normal 3 33" xfId="1592"/>
    <cellStyle name="Normal 3 34" xfId="1593"/>
    <cellStyle name="Normal 3 35" xfId="1594"/>
    <cellStyle name="Normal 3 36" xfId="1595"/>
    <cellStyle name="Normal 3 37" xfId="1596"/>
    <cellStyle name="Normal 3 38" xfId="1597"/>
    <cellStyle name="Normal 3 39" xfId="1598"/>
    <cellStyle name="Normal 3 4" xfId="1599"/>
    <cellStyle name="Normal 3 4 2" xfId="1600"/>
    <cellStyle name="Normal 3 4 2 2" xfId="2464"/>
    <cellStyle name="Normal 3 4 3" xfId="1601"/>
    <cellStyle name="Normal 3 4 3 2" xfId="2465"/>
    <cellStyle name="Normal 3 4 4" xfId="2466"/>
    <cellStyle name="Normal 3 4_4x200 V" xfId="1602"/>
    <cellStyle name="Normal 3 40" xfId="1603"/>
    <cellStyle name="Normal 3 41" xfId="1604"/>
    <cellStyle name="Normal 3 42" xfId="1605"/>
    <cellStyle name="Normal 3 5" xfId="1606"/>
    <cellStyle name="Normal 3 5 2" xfId="1607"/>
    <cellStyle name="Normal 3 5 2 2" xfId="2467"/>
    <cellStyle name="Normal 3 5 3" xfId="1608"/>
    <cellStyle name="Normal 3 5_4x200 V" xfId="1609"/>
    <cellStyle name="Normal 3 6" xfId="1610"/>
    <cellStyle name="Normal 3 6 2" xfId="1611"/>
    <cellStyle name="Normal 3 7" xfId="1612"/>
    <cellStyle name="Normal 3 7 2" xfId="2468"/>
    <cellStyle name="Normal 3 8" xfId="1613"/>
    <cellStyle name="Normal 3 8 2" xfId="1614"/>
    <cellStyle name="Normal 3 8 2 2" xfId="2469"/>
    <cellStyle name="Normal 3 8 3" xfId="2470"/>
    <cellStyle name="Normal 3 8_4x200 V" xfId="1615"/>
    <cellStyle name="Normal 3 9" xfId="1616"/>
    <cellStyle name="Normal 3 9 2" xfId="1617"/>
    <cellStyle name="Normal 3 9 2 2" xfId="2471"/>
    <cellStyle name="Normal 3 9 3" xfId="2472"/>
    <cellStyle name="Normal 3 9_4x200 V" xfId="1618"/>
    <cellStyle name="Normal 3_100 M" xfId="1619"/>
    <cellStyle name="Normal 30" xfId="1620"/>
    <cellStyle name="Normal 31" xfId="1621"/>
    <cellStyle name="Normal 32" xfId="1622"/>
    <cellStyle name="Normal 32 2" xfId="1623"/>
    <cellStyle name="Normal 32 2 2" xfId="2473"/>
    <cellStyle name="Normal 32 3" xfId="1624"/>
    <cellStyle name="Normal 32 3 2" xfId="2474"/>
    <cellStyle name="Normal 32 4" xfId="1625"/>
    <cellStyle name="Normal 32 5" xfId="1626"/>
    <cellStyle name="Normal 32 5 2" xfId="2475"/>
    <cellStyle name="Normal 32 5 3" xfId="2476"/>
    <cellStyle name="Normal 32 6" xfId="1627"/>
    <cellStyle name="Normal 32 7" xfId="2477"/>
    <cellStyle name="Normal 32_3000 M" xfId="2478"/>
    <cellStyle name="Normal 33" xfId="1628"/>
    <cellStyle name="Normal 33 2" xfId="1629"/>
    <cellStyle name="Normal 33 3" xfId="1630"/>
    <cellStyle name="Normal 33 4" xfId="1631"/>
    <cellStyle name="Normal 34" xfId="1632"/>
    <cellStyle name="Normal 34 2" xfId="1633"/>
    <cellStyle name="Normal 34 2 2" xfId="1634"/>
    <cellStyle name="Normal 35" xfId="1635"/>
    <cellStyle name="Normal 35 2" xfId="1636"/>
    <cellStyle name="Normal 35 2 2" xfId="2479"/>
    <cellStyle name="Normal 36" xfId="1637"/>
    <cellStyle name="Normal 36 2" xfId="1638"/>
    <cellStyle name="Normal 37" xfId="1639"/>
    <cellStyle name="Normal 37 2" xfId="1640"/>
    <cellStyle name="Normal 37 3" xfId="1641"/>
    <cellStyle name="Normal 38" xfId="1642"/>
    <cellStyle name="Normal 38 2" xfId="1643"/>
    <cellStyle name="Normal 38 2 2" xfId="1644"/>
    <cellStyle name="Normal 39" xfId="1645"/>
    <cellStyle name="Normal 39 2" xfId="1646"/>
    <cellStyle name="Normal 4" xfId="1647"/>
    <cellStyle name="Normal 4 10" xfId="1648"/>
    <cellStyle name="Normal 4 11" xfId="1649"/>
    <cellStyle name="Normal 4 11 2" xfId="1650"/>
    <cellStyle name="Normal 4 11 2 2" xfId="1651"/>
    <cellStyle name="Normal 4 11 2_60bb M" xfId="1652"/>
    <cellStyle name="Normal 4 11 3" xfId="1653"/>
    <cellStyle name="Normal 4 11 3 2" xfId="1654"/>
    <cellStyle name="Normal 4 11 3_60bb M" xfId="1655"/>
    <cellStyle name="Normal 4 11 4" xfId="1656"/>
    <cellStyle name="Normal 4 11 4 2" xfId="1657"/>
    <cellStyle name="Normal 4 11 4_60bb M" xfId="1658"/>
    <cellStyle name="Normal 4 11_DALYVIAI" xfId="1659"/>
    <cellStyle name="Normal 4 12" xfId="1660"/>
    <cellStyle name="Normal 4 13" xfId="1661"/>
    <cellStyle name="Normal 4 14" xfId="1662"/>
    <cellStyle name="Normal 4 14 2" xfId="1663"/>
    <cellStyle name="Normal 4 15" xfId="1664"/>
    <cellStyle name="Normal 4 16" xfId="1665"/>
    <cellStyle name="Normal 4 17" xfId="1666"/>
    <cellStyle name="Normal 4 18" xfId="1667"/>
    <cellStyle name="Normal 4 18 2" xfId="1668"/>
    <cellStyle name="Normal 4 19" xfId="1669"/>
    <cellStyle name="Normal 4 2" xfId="1670"/>
    <cellStyle name="Normal 4 2 10" xfId="1671"/>
    <cellStyle name="Normal 4 2 10 2" xfId="1672"/>
    <cellStyle name="Normal 4 2 11" xfId="1673"/>
    <cellStyle name="Normal 4 2 12" xfId="1674"/>
    <cellStyle name="Normal 4 2 13" xfId="1675"/>
    <cellStyle name="Normal 4 2 14" xfId="1676"/>
    <cellStyle name="Normal 4 2 2" xfId="1677"/>
    <cellStyle name="Normal 4 2 2 2" xfId="1678"/>
    <cellStyle name="Normal 4 2 2 2 2" xfId="1679"/>
    <cellStyle name="Normal 4 2 2 2_60bb M" xfId="1680"/>
    <cellStyle name="Normal 4 2 2 3" xfId="1681"/>
    <cellStyle name="Normal 4 2 2 3 2" xfId="1682"/>
    <cellStyle name="Normal 4 2 2 3_60bb M" xfId="1683"/>
    <cellStyle name="Normal 4 2 2 4" xfId="1684"/>
    <cellStyle name="Normal 4 2 2 4 2" xfId="1685"/>
    <cellStyle name="Normal 4 2 2 4_60bb M" xfId="1686"/>
    <cellStyle name="Normal 4 2 2 5" xfId="1687"/>
    <cellStyle name="Normal 4 2 2_4x200 M" xfId="1688"/>
    <cellStyle name="Normal 4 2 3" xfId="1689"/>
    <cellStyle name="Normal 4 2 3 2" xfId="1690"/>
    <cellStyle name="Normal 4 2 3 2 2" xfId="1691"/>
    <cellStyle name="Normal 4 2 3 2_60bb M" xfId="1692"/>
    <cellStyle name="Normal 4 2 3 3" xfId="1693"/>
    <cellStyle name="Normal 4 2 3 3 2" xfId="1694"/>
    <cellStyle name="Normal 4 2 3 3_60bb M" xfId="1695"/>
    <cellStyle name="Normal 4 2 3 4" xfId="1696"/>
    <cellStyle name="Normal 4 2 3 4 2" xfId="1697"/>
    <cellStyle name="Normal 4 2 3 4_60bb M" xfId="1698"/>
    <cellStyle name="Normal 4 2 3 5" xfId="1699"/>
    <cellStyle name="Normal 4 2 3_4x200 M" xfId="1700"/>
    <cellStyle name="Normal 4 2 4" xfId="1701"/>
    <cellStyle name="Normal 4 2 4 2" xfId="1702"/>
    <cellStyle name="Normal 4 2 4_60bb M" xfId="1703"/>
    <cellStyle name="Normal 4 2 5" xfId="1704"/>
    <cellStyle name="Normal 4 2 5 2" xfId="1705"/>
    <cellStyle name="Normal 4 2 5_60bb M" xfId="1706"/>
    <cellStyle name="Normal 4 2 6" xfId="1707"/>
    <cellStyle name="Normal 4 2 6 2" xfId="1708"/>
    <cellStyle name="Normal 4 2 6_60bb M" xfId="1709"/>
    <cellStyle name="Normal 4 2 7" xfId="1710"/>
    <cellStyle name="Normal 4 2 7 2" xfId="1711"/>
    <cellStyle name="Normal 4 2 8" xfId="1712"/>
    <cellStyle name="Normal 4 2 8 2" xfId="1713"/>
    <cellStyle name="Normal 4 2 9" xfId="1714"/>
    <cellStyle name="Normal 4 2 9 2" xfId="1715"/>
    <cellStyle name="Normal 4 2_20140201LLAFTaure" xfId="1716"/>
    <cellStyle name="Normal 4 20" xfId="1717"/>
    <cellStyle name="Normal 4 21" xfId="1718"/>
    <cellStyle name="Normal 4 22" xfId="1719"/>
    <cellStyle name="Normal 4 23" xfId="1720"/>
    <cellStyle name="Normal 4 24" xfId="1721"/>
    <cellStyle name="Normal 4 25" xfId="1722"/>
    <cellStyle name="Normal 4 26" xfId="1723"/>
    <cellStyle name="Normal 4 27" xfId="1724"/>
    <cellStyle name="Normal 4 28" xfId="1725"/>
    <cellStyle name="Normal 4 29" xfId="1726"/>
    <cellStyle name="Normal 4 3" xfId="1727"/>
    <cellStyle name="Normal 4 3 2" xfId="1728"/>
    <cellStyle name="Normal 4 3 2 2" xfId="1729"/>
    <cellStyle name="Normal 4 3 2_60bb M" xfId="1730"/>
    <cellStyle name="Normal 4 3 3" xfId="1731"/>
    <cellStyle name="Normal 4 3 3 2" xfId="1732"/>
    <cellStyle name="Normal 4 3 3_60bb M" xfId="1733"/>
    <cellStyle name="Normal 4 3 4" xfId="1734"/>
    <cellStyle name="Normal 4 3 4 2" xfId="1735"/>
    <cellStyle name="Normal 4 3 4_60bb M" xfId="1736"/>
    <cellStyle name="Normal 4 3 5" xfId="1737"/>
    <cellStyle name="Normal 4 3 5 2" xfId="1738"/>
    <cellStyle name="Normal 4 3_4x200 M" xfId="1739"/>
    <cellStyle name="Normal 4 30" xfId="1740"/>
    <cellStyle name="Normal 4 31" xfId="1741"/>
    <cellStyle name="Normal 4 32" xfId="1742"/>
    <cellStyle name="Normal 4 33" xfId="1743"/>
    <cellStyle name="Normal 4 34" xfId="1744"/>
    <cellStyle name="Normal 4 35" xfId="1745"/>
    <cellStyle name="Normal 4 36" xfId="1746"/>
    <cellStyle name="Normal 4 37" xfId="1747"/>
    <cellStyle name="Normal 4 38" xfId="1748"/>
    <cellStyle name="Normal 4 39" xfId="1749"/>
    <cellStyle name="Normal 4 4" xfId="1750"/>
    <cellStyle name="Normal 4 4 2" xfId="1751"/>
    <cellStyle name="Normal 4 4 2 2" xfId="1752"/>
    <cellStyle name="Normal 4 4 2_60bb M" xfId="1753"/>
    <cellStyle name="Normal 4 4 3" xfId="1754"/>
    <cellStyle name="Normal 4 4 3 2" xfId="1755"/>
    <cellStyle name="Normal 4 4 3_60bb M" xfId="1756"/>
    <cellStyle name="Normal 4 4 4" xfId="1757"/>
    <cellStyle name="Normal 4 4 4 2" xfId="1758"/>
    <cellStyle name="Normal 4 4 4_60bb M" xfId="1759"/>
    <cellStyle name="Normal 4 4 5" xfId="1760"/>
    <cellStyle name="Normal 4 4 5 2" xfId="1761"/>
    <cellStyle name="Normal 4 4_4x200 M" xfId="1762"/>
    <cellStyle name="Normal 4 40" xfId="1763"/>
    <cellStyle name="Normal 4 41" xfId="1764"/>
    <cellStyle name="Normal 4 42" xfId="1765"/>
    <cellStyle name="Normal 4 43" xfId="1766"/>
    <cellStyle name="Normal 4 44" xfId="1767"/>
    <cellStyle name="Normal 4 45" xfId="1768"/>
    <cellStyle name="Normal 4 46" xfId="1769"/>
    <cellStyle name="Normal 4 47" xfId="1770"/>
    <cellStyle name="Normal 4 48" xfId="1771"/>
    <cellStyle name="Normal 4 49" xfId="1772"/>
    <cellStyle name="Normal 4 5" xfId="1773"/>
    <cellStyle name="Normal 4 5 2" xfId="1774"/>
    <cellStyle name="Normal 4 5 2 2" xfId="1775"/>
    <cellStyle name="Normal 4 5 2_60bb M" xfId="1776"/>
    <cellStyle name="Normal 4 5 3" xfId="1777"/>
    <cellStyle name="Normal 4 5 3 2" xfId="1778"/>
    <cellStyle name="Normal 4 5 3_60bb M" xfId="1779"/>
    <cellStyle name="Normal 4 5 4" xfId="1780"/>
    <cellStyle name="Normal 4 5 4 2" xfId="1781"/>
    <cellStyle name="Normal 4 5 4_60bb M" xfId="1782"/>
    <cellStyle name="Normal 4 5 5" xfId="1783"/>
    <cellStyle name="Normal 4 5 5 2" xfId="1784"/>
    <cellStyle name="Normal 4 5_4x200 M" xfId="1785"/>
    <cellStyle name="Normal 4 50" xfId="1786"/>
    <cellStyle name="Normal 4 51" xfId="1787"/>
    <cellStyle name="Normal 4 6" xfId="1788"/>
    <cellStyle name="Normal 4 6 2" xfId="1789"/>
    <cellStyle name="Normal 4 6 2 2" xfId="1790"/>
    <cellStyle name="Normal 4 6 2_60bb M" xfId="1791"/>
    <cellStyle name="Normal 4 6 3" xfId="1792"/>
    <cellStyle name="Normal 4 6 3 2" xfId="1793"/>
    <cellStyle name="Normal 4 6 3_60bb M" xfId="1794"/>
    <cellStyle name="Normal 4 6 4" xfId="1795"/>
    <cellStyle name="Normal 4 6 4 2" xfId="1796"/>
    <cellStyle name="Normal 4 6 4_60bb M" xfId="1797"/>
    <cellStyle name="Normal 4 6 5" xfId="1798"/>
    <cellStyle name="Normal 4 6 5 2" xfId="1799"/>
    <cellStyle name="Normal 4 6_4x200 M" xfId="1800"/>
    <cellStyle name="Normal 4 7" xfId="1801"/>
    <cellStyle name="Normal 4 7 2" xfId="1802"/>
    <cellStyle name="Normal 4 7 2 2" xfId="1803"/>
    <cellStyle name="Normal 4 7 2_60bb M" xfId="1804"/>
    <cellStyle name="Normal 4 7 3" xfId="1805"/>
    <cellStyle name="Normal 4 7 3 2" xfId="1806"/>
    <cellStyle name="Normal 4 7 3_60bb M" xfId="1807"/>
    <cellStyle name="Normal 4 7 4" xfId="1808"/>
    <cellStyle name="Normal 4 7 4 2" xfId="1809"/>
    <cellStyle name="Normal 4 7 4_60bb M" xfId="1810"/>
    <cellStyle name="Normal 4 7 5" xfId="1811"/>
    <cellStyle name="Normal 4 7 5 2" xfId="1812"/>
    <cellStyle name="Normal 4 7_4x200 M" xfId="1813"/>
    <cellStyle name="Normal 4 8" xfId="1814"/>
    <cellStyle name="Normal 4 8 2" xfId="1815"/>
    <cellStyle name="Normal 4 8 2 2" xfId="1816"/>
    <cellStyle name="Normal 4 8 2_60bb M" xfId="1817"/>
    <cellStyle name="Normal 4 8 3" xfId="1818"/>
    <cellStyle name="Normal 4 8 3 2" xfId="1819"/>
    <cellStyle name="Normal 4 8 3_60bb M" xfId="1820"/>
    <cellStyle name="Normal 4 8 4" xfId="1821"/>
    <cellStyle name="Normal 4 8 4 2" xfId="1822"/>
    <cellStyle name="Normal 4 8 4_60bb M" xfId="1823"/>
    <cellStyle name="Normal 4 8 5" xfId="1824"/>
    <cellStyle name="Normal 4 8_4x200 M" xfId="1825"/>
    <cellStyle name="Normal 4 9" xfId="1826"/>
    <cellStyle name="Normal 4 9 10" xfId="1827"/>
    <cellStyle name="Normal 4 9 10 2" xfId="1828"/>
    <cellStyle name="Normal 4 9 2" xfId="1829"/>
    <cellStyle name="Normal 4 9 2 2" xfId="1830"/>
    <cellStyle name="Normal 4 9 2 2 2" xfId="1831"/>
    <cellStyle name="Normal 4 9 2 2_60bb M" xfId="1832"/>
    <cellStyle name="Normal 4 9 2 3" xfId="1833"/>
    <cellStyle name="Normal 4 9 2 3 2" xfId="1834"/>
    <cellStyle name="Normal 4 9 2 3_60bb M" xfId="1835"/>
    <cellStyle name="Normal 4 9 2 4" xfId="1836"/>
    <cellStyle name="Normal 4 9 2 4 2" xfId="1837"/>
    <cellStyle name="Normal 4 9 2 4_60bb M" xfId="1838"/>
    <cellStyle name="Normal 4 9 2 5" xfId="1839"/>
    <cellStyle name="Normal 4 9 2_4x200 M" xfId="1840"/>
    <cellStyle name="Normal 4 9 3" xfId="1841"/>
    <cellStyle name="Normal 4 9 3 2" xfId="1842"/>
    <cellStyle name="Normal 4 9 3 2 2" xfId="1843"/>
    <cellStyle name="Normal 4 9 3 2_60bb M" xfId="1844"/>
    <cellStyle name="Normal 4 9 3 3" xfId="1845"/>
    <cellStyle name="Normal 4 9 3 3 2" xfId="1846"/>
    <cellStyle name="Normal 4 9 3 3_60bb M" xfId="1847"/>
    <cellStyle name="Normal 4 9 3 4" xfId="1848"/>
    <cellStyle name="Normal 4 9 3 4 2" xfId="1849"/>
    <cellStyle name="Normal 4 9 3 4_60bb M" xfId="1850"/>
    <cellStyle name="Normal 4 9 3 5" xfId="1851"/>
    <cellStyle name="Normal 4 9 3_4x200 M" xfId="1852"/>
    <cellStyle name="Normal 4 9 4" xfId="1853"/>
    <cellStyle name="Normal 4 9 4 2" xfId="1854"/>
    <cellStyle name="Normal 4 9 4 2 2" xfId="1855"/>
    <cellStyle name="Normal 4 9 4 2_60bb M" xfId="1856"/>
    <cellStyle name="Normal 4 9 4 3" xfId="1857"/>
    <cellStyle name="Normal 4 9 4 3 2" xfId="1858"/>
    <cellStyle name="Normal 4 9 4 3_60bb M" xfId="1859"/>
    <cellStyle name="Normal 4 9 4 4" xfId="1860"/>
    <cellStyle name="Normal 4 9 4 4 2" xfId="1861"/>
    <cellStyle name="Normal 4 9 4 4_60bb M" xfId="1862"/>
    <cellStyle name="Normal 4 9 4 5" xfId="1863"/>
    <cellStyle name="Normal 4 9 4_4x200 M" xfId="1864"/>
    <cellStyle name="Normal 4 9 5" xfId="1865"/>
    <cellStyle name="Normal 4 9 5 2" xfId="1866"/>
    <cellStyle name="Normal 4 9 5 2 2" xfId="1867"/>
    <cellStyle name="Normal 4 9 5 2_60bb M" xfId="1868"/>
    <cellStyle name="Normal 4 9 5 3" xfId="1869"/>
    <cellStyle name="Normal 4 9 5 3 2" xfId="1870"/>
    <cellStyle name="Normal 4 9 5 3_60bb M" xfId="1871"/>
    <cellStyle name="Normal 4 9 5 4" xfId="1872"/>
    <cellStyle name="Normal 4 9 5 4 2" xfId="1873"/>
    <cellStyle name="Normal 4 9 5 4_60bb M" xfId="1874"/>
    <cellStyle name="Normal 4 9 5 5" xfId="1875"/>
    <cellStyle name="Normal 4 9 5_4x200 M" xfId="1876"/>
    <cellStyle name="Normal 4 9 6" xfId="1877"/>
    <cellStyle name="Normal 4 9 6 2" xfId="1878"/>
    <cellStyle name="Normal 4 9 6 2 2" xfId="1879"/>
    <cellStyle name="Normal 4 9 6 2_60bb M" xfId="1880"/>
    <cellStyle name="Normal 4 9 6 3" xfId="1881"/>
    <cellStyle name="Normal 4 9 6 3 2" xfId="1882"/>
    <cellStyle name="Normal 4 9 6 3_60bb M" xfId="1883"/>
    <cellStyle name="Normal 4 9 6 4" xfId="1884"/>
    <cellStyle name="Normal 4 9 6 4 2" xfId="1885"/>
    <cellStyle name="Normal 4 9 6 4_60bb M" xfId="1886"/>
    <cellStyle name="Normal 4 9 6 5" xfId="1887"/>
    <cellStyle name="Normal 4 9 6_4x200 M" xfId="1888"/>
    <cellStyle name="Normal 4 9 7" xfId="1889"/>
    <cellStyle name="Normal 4 9 7 2" xfId="1890"/>
    <cellStyle name="Normal 4 9 7_60bb M" xfId="1891"/>
    <cellStyle name="Normal 4 9 8" xfId="1892"/>
    <cellStyle name="Normal 4 9 8 2" xfId="1893"/>
    <cellStyle name="Normal 4 9 8_60bb M" xfId="1894"/>
    <cellStyle name="Normal 4 9 9" xfId="1895"/>
    <cellStyle name="Normal 4 9 9 2" xfId="1896"/>
    <cellStyle name="Normal 4 9 9_60bb M" xfId="1897"/>
    <cellStyle name="Normal 4 9_4x200 M" xfId="1898"/>
    <cellStyle name="Normal 4_100 M" xfId="2480"/>
    <cellStyle name="Normal 40" xfId="1899"/>
    <cellStyle name="Normal 40 2" xfId="1900"/>
    <cellStyle name="Normal 41" xfId="1901"/>
    <cellStyle name="Normal 41 2" xfId="1902"/>
    <cellStyle name="Normal 42" xfId="1903"/>
    <cellStyle name="Normal 43" xfId="1904"/>
    <cellStyle name="Normal 44" xfId="1905"/>
    <cellStyle name="Normal 45" xfId="1906"/>
    <cellStyle name="Normal 46" xfId="1907"/>
    <cellStyle name="Normal 46 2" xfId="1908"/>
    <cellStyle name="Normal 47" xfId="1909"/>
    <cellStyle name="Normal 48" xfId="1910"/>
    <cellStyle name="Normal 49" xfId="1911"/>
    <cellStyle name="Normal 5" xfId="1912"/>
    <cellStyle name="Normal 5 10" xfId="1913"/>
    <cellStyle name="Normal 5 10 2" xfId="1914"/>
    <cellStyle name="Normal 5 2" xfId="1915"/>
    <cellStyle name="Normal 5 2 10" xfId="1916"/>
    <cellStyle name="Normal 5 2 2" xfId="1917"/>
    <cellStyle name="Normal 5 2 2 2" xfId="1918"/>
    <cellStyle name="Normal 5 2 2 3" xfId="1919"/>
    <cellStyle name="Normal 5 2 2 4" xfId="1920"/>
    <cellStyle name="Normal 5 2 2 5" xfId="1921"/>
    <cellStyle name="Normal 5 2 2_4x200 M" xfId="1922"/>
    <cellStyle name="Normal 5 2 3" xfId="1923"/>
    <cellStyle name="Normal 5 2 4" xfId="1924"/>
    <cellStyle name="Normal 5 2 4 2" xfId="1925"/>
    <cellStyle name="Normal 5 2 4_60bb M" xfId="1926"/>
    <cellStyle name="Normal 5 2 5" xfId="1927"/>
    <cellStyle name="Normal 5 2 5 2" xfId="1928"/>
    <cellStyle name="Normal 5 2 5_60bb M" xfId="1929"/>
    <cellStyle name="Normal 5 2 6" xfId="1930"/>
    <cellStyle name="Normal 5 2 6 2" xfId="1931"/>
    <cellStyle name="Normal 5 2 7" xfId="1932"/>
    <cellStyle name="Normal 5 2 7 2" xfId="1933"/>
    <cellStyle name="Normal 5 2 8" xfId="1934"/>
    <cellStyle name="Normal 5 2 8 2" xfId="1935"/>
    <cellStyle name="Normal 5 2 9" xfId="1936"/>
    <cellStyle name="Normal 5 2 9 2" xfId="1937"/>
    <cellStyle name="Normal 5 2_DALYVIAI" xfId="1938"/>
    <cellStyle name="Normal 5 3" xfId="1939"/>
    <cellStyle name="Normal 5 3 2" xfId="1940"/>
    <cellStyle name="Normal 5 3 2 2" xfId="1941"/>
    <cellStyle name="Normal 5 3 2_60bb M" xfId="1942"/>
    <cellStyle name="Normal 5 3 3" xfId="1943"/>
    <cellStyle name="Normal 5 3 3 2" xfId="1944"/>
    <cellStyle name="Normal 5 3 3_60bb M" xfId="1945"/>
    <cellStyle name="Normal 5 3 4" xfId="1946"/>
    <cellStyle name="Normal 5 3 4 2" xfId="1947"/>
    <cellStyle name="Normal 5 3 4_60bb M" xfId="1948"/>
    <cellStyle name="Normal 5 3_DALYVIAI" xfId="1949"/>
    <cellStyle name="Normal 5 4" xfId="1950"/>
    <cellStyle name="Normal 5 5" xfId="1951"/>
    <cellStyle name="Normal 5 6" xfId="1952"/>
    <cellStyle name="Normal 5 7" xfId="1953"/>
    <cellStyle name="Normal 5 7 2" xfId="1954"/>
    <cellStyle name="Normal 5 8" xfId="1955"/>
    <cellStyle name="Normal 5 8 2" xfId="1956"/>
    <cellStyle name="Normal 5 9" xfId="1957"/>
    <cellStyle name="Normal 5 9 2" xfId="1958"/>
    <cellStyle name="Normal 5_20140201LLAFTaure" xfId="1959"/>
    <cellStyle name="Normal 50" xfId="1960"/>
    <cellStyle name="Normal 51" xfId="1961"/>
    <cellStyle name="Normal 52" xfId="1962"/>
    <cellStyle name="Normal 53" xfId="1963"/>
    <cellStyle name="Normal 54" xfId="1964"/>
    <cellStyle name="Normal 55" xfId="1965"/>
    <cellStyle name="Normal 56" xfId="1966"/>
    <cellStyle name="Normal 57" xfId="1967"/>
    <cellStyle name="Normal 58" xfId="1968"/>
    <cellStyle name="Normal 59" xfId="1969"/>
    <cellStyle name="Normal 6" xfId="1970"/>
    <cellStyle name="Normal 6 10" xfId="1971"/>
    <cellStyle name="Normal 6 10 2" xfId="1972"/>
    <cellStyle name="Normal 6 11" xfId="1973"/>
    <cellStyle name="Normal 6 12" xfId="1974"/>
    <cellStyle name="Normal 6 2" xfId="1975"/>
    <cellStyle name="Normal 6 2 2" xfId="1976"/>
    <cellStyle name="Normal 6 2 2 2" xfId="1977"/>
    <cellStyle name="Normal 6 2 2 3" xfId="1978"/>
    <cellStyle name="Normal 6 2 2_60bb M" xfId="1979"/>
    <cellStyle name="Normal 6 2 3" xfId="1980"/>
    <cellStyle name="Normal 6 2 3 2" xfId="1981"/>
    <cellStyle name="Normal 6 2 3_60bb M" xfId="1982"/>
    <cellStyle name="Normal 6 2 4" xfId="1983"/>
    <cellStyle name="Normal 6 2 4 2" xfId="1984"/>
    <cellStyle name="Normal 6 2 4_60bb M" xfId="1985"/>
    <cellStyle name="Normal 6 2 5" xfId="1986"/>
    <cellStyle name="Normal 6 2 5 2" xfId="1987"/>
    <cellStyle name="Normal 6 2 6" xfId="1988"/>
    <cellStyle name="Normal 6 2_4x200 M" xfId="1989"/>
    <cellStyle name="Normal 6 3" xfId="1990"/>
    <cellStyle name="Normal 6 3 2" xfId="1991"/>
    <cellStyle name="Normal 6 3 2 2" xfId="1992"/>
    <cellStyle name="Normal 6 3 2_60bb M" xfId="1993"/>
    <cellStyle name="Normal 6 3 3" xfId="1994"/>
    <cellStyle name="Normal 6 3 3 2" xfId="1995"/>
    <cellStyle name="Normal 6 3 3_60bb M" xfId="1996"/>
    <cellStyle name="Normal 6 3 4" xfId="1997"/>
    <cellStyle name="Normal 6 3 4 2" xfId="1998"/>
    <cellStyle name="Normal 6 3 4_60bb M" xfId="1999"/>
    <cellStyle name="Normal 6 3 5" xfId="2000"/>
    <cellStyle name="Normal 6 3_4x200 M" xfId="2001"/>
    <cellStyle name="Normal 6 4" xfId="2002"/>
    <cellStyle name="Normal 6 4 2" xfId="2003"/>
    <cellStyle name="Normal 6 4 2 2" xfId="2004"/>
    <cellStyle name="Normal 6 4 2_60bb M" xfId="2005"/>
    <cellStyle name="Normal 6 4 3" xfId="2006"/>
    <cellStyle name="Normal 6 4 3 2" xfId="2007"/>
    <cellStyle name="Normal 6 4 3_60bb M" xfId="2008"/>
    <cellStyle name="Normal 6 4 4" xfId="2009"/>
    <cellStyle name="Normal 6 4 4 2" xfId="2010"/>
    <cellStyle name="Normal 6 4 4_60bb M" xfId="2011"/>
    <cellStyle name="Normal 6 4 5" xfId="2012"/>
    <cellStyle name="Normal 6 4_4x200 M" xfId="2013"/>
    <cellStyle name="Normal 6 5" xfId="2014"/>
    <cellStyle name="Normal 6 6" xfId="2015"/>
    <cellStyle name="Normal 6 6 2" xfId="2016"/>
    <cellStyle name="Normal 6 6 2 2" xfId="2017"/>
    <cellStyle name="Normal 6 6 2_60bb M" xfId="2018"/>
    <cellStyle name="Normal 6 6 3" xfId="2019"/>
    <cellStyle name="Normal 6 6 3 2" xfId="2020"/>
    <cellStyle name="Normal 6 6 3_60bb M" xfId="2021"/>
    <cellStyle name="Normal 6 6 4" xfId="2022"/>
    <cellStyle name="Normal 6 6 4 2" xfId="2023"/>
    <cellStyle name="Normal 6 6 4_60bb M" xfId="2024"/>
    <cellStyle name="Normal 6 6_DALYVIAI" xfId="2025"/>
    <cellStyle name="Normal 6 7" xfId="2026"/>
    <cellStyle name="Normal 6 8" xfId="2027"/>
    <cellStyle name="Normal 6 9" xfId="2028"/>
    <cellStyle name="Normal 6 9 2" xfId="2029"/>
    <cellStyle name="Normal 6_4x200 M" xfId="2030"/>
    <cellStyle name="Normal 60" xfId="2031"/>
    <cellStyle name="Normal 61" xfId="2032"/>
    <cellStyle name="Normal 61 2" xfId="2033"/>
    <cellStyle name="Normal 61 3" xfId="2034"/>
    <cellStyle name="Normal 62" xfId="2035"/>
    <cellStyle name="Normal 62 2" xfId="2036"/>
    <cellStyle name="Normal 63" xfId="2037"/>
    <cellStyle name="Normal 64" xfId="2038"/>
    <cellStyle name="Normal 64 2" xfId="2039"/>
    <cellStyle name="Normal 65" xfId="2040"/>
    <cellStyle name="Normal 66" xfId="2041"/>
    <cellStyle name="Normal 67" xfId="2042"/>
    <cellStyle name="Normal 68" xfId="2043"/>
    <cellStyle name="Normal 69" xfId="2044"/>
    <cellStyle name="Normal 7" xfId="2045"/>
    <cellStyle name="Normal 7 10" xfId="2046"/>
    <cellStyle name="Normal 7 11" xfId="2047"/>
    <cellStyle name="Normal 7 12" xfId="2048"/>
    <cellStyle name="Normal 7 2" xfId="2049"/>
    <cellStyle name="Normal 7 2 10" xfId="2050"/>
    <cellStyle name="Normal 7 2 2" xfId="2051"/>
    <cellStyle name="Normal 7 2 2 2" xfId="2052"/>
    <cellStyle name="Normal 7 2 2 2 2" xfId="2053"/>
    <cellStyle name="Normal 7 2 2 2_60bb M" xfId="2054"/>
    <cellStyle name="Normal 7 2 2 3" xfId="2055"/>
    <cellStyle name="Normal 7 2 2 3 2" xfId="2056"/>
    <cellStyle name="Normal 7 2 2 3_60bb M" xfId="2057"/>
    <cellStyle name="Normal 7 2 2 4" xfId="2058"/>
    <cellStyle name="Normal 7 2 2 4 2" xfId="2059"/>
    <cellStyle name="Normal 7 2 2 4_60bb M" xfId="2060"/>
    <cellStyle name="Normal 7 2 2_DALYVIAI" xfId="2061"/>
    <cellStyle name="Normal 7 2 3" xfId="2062"/>
    <cellStyle name="Normal 7 2 3 2" xfId="2063"/>
    <cellStyle name="Normal 7 2 3_60bb M" xfId="2064"/>
    <cellStyle name="Normal 7 2 4" xfId="2065"/>
    <cellStyle name="Normal 7 2 5" xfId="2066"/>
    <cellStyle name="Normal 7 2 6" xfId="2067"/>
    <cellStyle name="Normal 7 2 6 2" xfId="2068"/>
    <cellStyle name="Normal 7 2 7" xfId="2069"/>
    <cellStyle name="Normal 7 2 8" xfId="2070"/>
    <cellStyle name="Normal 7 2 9" xfId="2071"/>
    <cellStyle name="Normal 7 2_4x200 M" xfId="2072"/>
    <cellStyle name="Normal 7 3" xfId="2073"/>
    <cellStyle name="Normal 7 4" xfId="2074"/>
    <cellStyle name="Normal 7 5" xfId="2075"/>
    <cellStyle name="Normal 7 6" xfId="2076"/>
    <cellStyle name="Normal 7 7" xfId="2077"/>
    <cellStyle name="Normal 7 8" xfId="2078"/>
    <cellStyle name="Normal 7 9" xfId="2079"/>
    <cellStyle name="Normal 7_20140201LLAFTaure" xfId="2080"/>
    <cellStyle name="Normal 70" xfId="2081"/>
    <cellStyle name="Normal 71" xfId="2082"/>
    <cellStyle name="Normal 72" xfId="2083"/>
    <cellStyle name="Normal 73" xfId="2084"/>
    <cellStyle name="Normal 8" xfId="2085"/>
    <cellStyle name="Normal 8 10" xfId="2086"/>
    <cellStyle name="Normal 8 2" xfId="2087"/>
    <cellStyle name="Normal 8 2 10" xfId="2088"/>
    <cellStyle name="Normal 8 2 2" xfId="2089"/>
    <cellStyle name="Normal 8 2 2 2" xfId="2090"/>
    <cellStyle name="Normal 8 2 2 2 2" xfId="2091"/>
    <cellStyle name="Normal 8 2 2 2_60bb M" xfId="2092"/>
    <cellStyle name="Normal 8 2 2 3" xfId="2093"/>
    <cellStyle name="Normal 8 2 2 3 2" xfId="2094"/>
    <cellStyle name="Normal 8 2 2 3_60bb M" xfId="2095"/>
    <cellStyle name="Normal 8 2 2 4" xfId="2096"/>
    <cellStyle name="Normal 8 2 2 4 2" xfId="2097"/>
    <cellStyle name="Normal 8 2 2 4_60bb M" xfId="2098"/>
    <cellStyle name="Normal 8 2 2 5" xfId="2099"/>
    <cellStyle name="Normal 8 2 2_4x200 M" xfId="2100"/>
    <cellStyle name="Normal 8 2 3" xfId="2101"/>
    <cellStyle name="Normal 8 2 3 2" xfId="2102"/>
    <cellStyle name="Normal 8 2 3_60bb M" xfId="2103"/>
    <cellStyle name="Normal 8 2 4" xfId="2104"/>
    <cellStyle name="Normal 8 2 4 2" xfId="2105"/>
    <cellStyle name="Normal 8 2 4_60bb M" xfId="2106"/>
    <cellStyle name="Normal 8 2 5" xfId="2107"/>
    <cellStyle name="Normal 8 2 5 2" xfId="2108"/>
    <cellStyle name="Normal 8 2 5_60bb M" xfId="2109"/>
    <cellStyle name="Normal 8 2 6" xfId="2110"/>
    <cellStyle name="Normal 8 2 6 2" xfId="2111"/>
    <cellStyle name="Normal 8 2 7" xfId="2112"/>
    <cellStyle name="Normal 8 2 8" xfId="2113"/>
    <cellStyle name="Normal 8 2 9" xfId="2114"/>
    <cellStyle name="Normal 8 2_4x200 M" xfId="2115"/>
    <cellStyle name="Normal 8 3" xfId="2116"/>
    <cellStyle name="Normal 8 4" xfId="2117"/>
    <cellStyle name="Normal 8 4 2" xfId="2118"/>
    <cellStyle name="Normal 8 4 2 2" xfId="2119"/>
    <cellStyle name="Normal 8 4 2_60bb M" xfId="2120"/>
    <cellStyle name="Normal 8 4 3" xfId="2121"/>
    <cellStyle name="Normal 8 4 3 2" xfId="2122"/>
    <cellStyle name="Normal 8 4 3_60bb M" xfId="2123"/>
    <cellStyle name="Normal 8 4 4" xfId="2124"/>
    <cellStyle name="Normal 8 4 4 2" xfId="2125"/>
    <cellStyle name="Normal 8 4 4_60bb M" xfId="2126"/>
    <cellStyle name="Normal 8 4_DALYVIAI" xfId="2127"/>
    <cellStyle name="Normal 8 5" xfId="2128"/>
    <cellStyle name="Normal 8 6" xfId="2129"/>
    <cellStyle name="Normal 8 7" xfId="2130"/>
    <cellStyle name="Normal 8 7 2" xfId="2131"/>
    <cellStyle name="Normal 8 8" xfId="2132"/>
    <cellStyle name="Normal 8 9" xfId="2133"/>
    <cellStyle name="Normal 8_20140201LLAFTaure" xfId="2134"/>
    <cellStyle name="Normal 83" xfId="2135"/>
    <cellStyle name="Normal 9" xfId="2136"/>
    <cellStyle name="Normal 9 10" xfId="2137"/>
    <cellStyle name="Normal 9 10 2" xfId="2138"/>
    <cellStyle name="Normal 9 11" xfId="2139"/>
    <cellStyle name="Normal 9 2" xfId="2140"/>
    <cellStyle name="Normal 9 2 2" xfId="2141"/>
    <cellStyle name="Normal 9 2 2 2" xfId="2142"/>
    <cellStyle name="Normal 9 2 2_60bb M" xfId="2143"/>
    <cellStyle name="Normal 9 2 3" xfId="2144"/>
    <cellStyle name="Normal 9 2 3 2" xfId="2145"/>
    <cellStyle name="Normal 9 2 3_60bb M" xfId="2146"/>
    <cellStyle name="Normal 9 2 4" xfId="2147"/>
    <cellStyle name="Normal 9 2 4 2" xfId="2148"/>
    <cellStyle name="Normal 9 2 4_60bb M" xfId="2149"/>
    <cellStyle name="Normal 9 2 5" xfId="2150"/>
    <cellStyle name="Normal 9 2 5 2" xfId="2151"/>
    <cellStyle name="Normal 9 2_4x200 M" xfId="2152"/>
    <cellStyle name="Normal 9 3" xfId="2153"/>
    <cellStyle name="Normal 9 3 2" xfId="2154"/>
    <cellStyle name="Normal 9 3 2 2" xfId="2155"/>
    <cellStyle name="Normal 9 3 2 2 2" xfId="2156"/>
    <cellStyle name="Normal 9 3 2 2_60bb M" xfId="2157"/>
    <cellStyle name="Normal 9 3 2 3" xfId="2158"/>
    <cellStyle name="Normal 9 3 2 3 2" xfId="2159"/>
    <cellStyle name="Normal 9 3 2 3_60bb M" xfId="2160"/>
    <cellStyle name="Normal 9 3 2 4" xfId="2161"/>
    <cellStyle name="Normal 9 3 2 4 2" xfId="2162"/>
    <cellStyle name="Normal 9 3 2 4_60bb M" xfId="2163"/>
    <cellStyle name="Normal 9 3 2 5" xfId="2164"/>
    <cellStyle name="Normal 9 3 2_4x200 M" xfId="2165"/>
    <cellStyle name="Normal 9 3 3" xfId="2166"/>
    <cellStyle name="Normal 9 3 3 2" xfId="2167"/>
    <cellStyle name="Normal 9 3 3_60bb M" xfId="2168"/>
    <cellStyle name="Normal 9 3 4" xfId="2169"/>
    <cellStyle name="Normal 9 3 4 2" xfId="2170"/>
    <cellStyle name="Normal 9 3 4_60bb M" xfId="2171"/>
    <cellStyle name="Normal 9 3 5" xfId="2172"/>
    <cellStyle name="Normal 9 3 5 2" xfId="2173"/>
    <cellStyle name="Normal 9 3 5_60bb M" xfId="2174"/>
    <cellStyle name="Normal 9 3 6" xfId="2175"/>
    <cellStyle name="Normal 9 3_4x200 M" xfId="2176"/>
    <cellStyle name="Normal 9 4" xfId="2177"/>
    <cellStyle name="Normal 9 4 2" xfId="2178"/>
    <cellStyle name="Normal 9 4 2 2" xfId="2179"/>
    <cellStyle name="Normal 9 4 2_60bb M" xfId="2180"/>
    <cellStyle name="Normal 9 4 3" xfId="2181"/>
    <cellStyle name="Normal 9 4 3 2" xfId="2182"/>
    <cellStyle name="Normal 9 4 3_60bb M" xfId="2183"/>
    <cellStyle name="Normal 9 4 4" xfId="2184"/>
    <cellStyle name="Normal 9 4 4 2" xfId="2185"/>
    <cellStyle name="Normal 9 4 4_60bb M" xfId="2186"/>
    <cellStyle name="Normal 9 4 5" xfId="2187"/>
    <cellStyle name="Normal 9 4_4x200 M" xfId="2188"/>
    <cellStyle name="Normal 9 5" xfId="2189"/>
    <cellStyle name="Normal 9 5 2" xfId="2190"/>
    <cellStyle name="Normal 9 5 2 2" xfId="2191"/>
    <cellStyle name="Normal 9 5 2_60bb M" xfId="2192"/>
    <cellStyle name="Normal 9 5 3" xfId="2193"/>
    <cellStyle name="Normal 9 5 3 2" xfId="2194"/>
    <cellStyle name="Normal 9 5 3_60bb M" xfId="2195"/>
    <cellStyle name="Normal 9 5 4" xfId="2196"/>
    <cellStyle name="Normal 9 5 4 2" xfId="2197"/>
    <cellStyle name="Normal 9 5 4_60bb M" xfId="2198"/>
    <cellStyle name="Normal 9 5 5" xfId="2199"/>
    <cellStyle name="Normal 9 5_4x200 M" xfId="2200"/>
    <cellStyle name="Normal 9 6" xfId="2201"/>
    <cellStyle name="Normal 9 7" xfId="2202"/>
    <cellStyle name="Normal 9 7 2" xfId="2203"/>
    <cellStyle name="Normal 9 7 2 2" xfId="2204"/>
    <cellStyle name="Normal 9 7 2_60bb M" xfId="2205"/>
    <cellStyle name="Normal 9 7 3" xfId="2206"/>
    <cellStyle name="Normal 9 7 3 2" xfId="2207"/>
    <cellStyle name="Normal 9 7 3_60bb M" xfId="2208"/>
    <cellStyle name="Normal 9 7 4" xfId="2209"/>
    <cellStyle name="Normal 9 7 4 2" xfId="2210"/>
    <cellStyle name="Normal 9 7 4_60bb M" xfId="2211"/>
    <cellStyle name="Normal 9 7_DALYVIAI" xfId="2212"/>
    <cellStyle name="Normal 9 8" xfId="2213"/>
    <cellStyle name="Normal 9 9" xfId="2214"/>
    <cellStyle name="Normal 9_4x200 M" xfId="2215"/>
    <cellStyle name="Normal_2013-01-15 2" xfId="2216"/>
    <cellStyle name="Normal_60 M1" xfId="2217"/>
    <cellStyle name="Normal_kategorijos(1)" xfId="2218"/>
    <cellStyle name="Normale_Foglio1" xfId="2219"/>
    <cellStyle name="Note" xfId="2481"/>
    <cellStyle name="Note 2" xfId="2220"/>
    <cellStyle name="Note 2 2" xfId="2221"/>
    <cellStyle name="Note 2 3" xfId="2222"/>
    <cellStyle name="Note 3" xfId="2223"/>
    <cellStyle name="Note 4" xfId="2224"/>
    <cellStyle name="Note 5" xfId="2225"/>
    <cellStyle name="Output" xfId="2226"/>
    <cellStyle name="Output 2" xfId="2227"/>
    <cellStyle name="Output 2 2" xfId="2228"/>
    <cellStyle name="Output 2 3" xfId="2229"/>
    <cellStyle name="Output 3" xfId="2230"/>
    <cellStyle name="Output 4" xfId="2231"/>
    <cellStyle name="Paprastas 2" xfId="2232"/>
    <cellStyle name="Paprastas 2 2" xfId="2233"/>
    <cellStyle name="Paprastas 2 2 2" xfId="2234"/>
    <cellStyle name="Paprastas 2 3" xfId="2235"/>
    <cellStyle name="Paprastas 2 4" xfId="2236"/>
    <cellStyle name="Paprastas 2_10000m" xfId="2482"/>
    <cellStyle name="Paprastas 3" xfId="2237"/>
    <cellStyle name="Paprastas 3 2" xfId="2238"/>
    <cellStyle name="Paprastas 3 3" xfId="2239"/>
    <cellStyle name="Paprastas 3 4" xfId="2240"/>
    <cellStyle name="Paprastas 3_1500 M" xfId="2483"/>
    <cellStyle name="Paprastas 5" xfId="2241"/>
    <cellStyle name="Paprastas_100 V" xfId="2242"/>
    <cellStyle name="Pastaba 2" xfId="2243"/>
    <cellStyle name="Pavadinimas 2" xfId="2244"/>
    <cellStyle name="Pavadinimas 3" xfId="2245"/>
    <cellStyle name="Pavadinimas 4" xfId="2246"/>
    <cellStyle name="Pavadinimas 5" xfId="2247"/>
    <cellStyle name="Percent [0]" xfId="2248"/>
    <cellStyle name="Percent [0] 2" xfId="2249"/>
    <cellStyle name="Percent [0] 3" xfId="2484"/>
    <cellStyle name="Percent [0]_estafetes" xfId="2250"/>
    <cellStyle name="Percent [00]" xfId="2251"/>
    <cellStyle name="Percent [00] 2" xfId="2252"/>
    <cellStyle name="Percent [00] 3" xfId="2485"/>
    <cellStyle name="Percent [00]_estafetes" xfId="2253"/>
    <cellStyle name="Percent [2]" xfId="2254"/>
    <cellStyle name="Percent [2] 2" xfId="2255"/>
    <cellStyle name="Percent [2] 2 2" xfId="2256"/>
    <cellStyle name="Percent [2] 3" xfId="2257"/>
    <cellStyle name="Percent [2] 4" xfId="2258"/>
    <cellStyle name="Percent [2] 5" xfId="2259"/>
    <cellStyle name="Percent [2]_estafetes" xfId="2260"/>
    <cellStyle name="PrePop Currency (0)" xfId="2261"/>
    <cellStyle name="PrePop Currency (0) 2" xfId="2262"/>
    <cellStyle name="PrePop Currency (0)_estafetes" xfId="2263"/>
    <cellStyle name="PrePop Currency (2)" xfId="2264"/>
    <cellStyle name="PrePop Currency (2) 2" xfId="2265"/>
    <cellStyle name="PrePop Currency (2)_estafetes" xfId="2266"/>
    <cellStyle name="PrePop Units (0)" xfId="2267"/>
    <cellStyle name="PrePop Units (0) 2" xfId="2268"/>
    <cellStyle name="PrePop Units (0)_estafetes" xfId="2269"/>
    <cellStyle name="PrePop Units (1)" xfId="2270"/>
    <cellStyle name="PrePop Units (1) 2" xfId="2271"/>
    <cellStyle name="PrePop Units (1)_estafetes" xfId="2272"/>
    <cellStyle name="PrePop Units (2)" xfId="2273"/>
    <cellStyle name="PrePop Units (2) 2" xfId="2274"/>
    <cellStyle name="PrePop Units (2)_estafetes" xfId="2275"/>
    <cellStyle name="Style 111111" xfId="2276"/>
    <cellStyle name="Suma 2" xfId="2277"/>
    <cellStyle name="Suma 3" xfId="2278"/>
    <cellStyle name="Suma 4" xfId="2279"/>
    <cellStyle name="Suma 5" xfId="2280"/>
    <cellStyle name="Text Indent A" xfId="2281"/>
    <cellStyle name="Text Indent B" xfId="2282"/>
    <cellStyle name="Text Indent B 2" xfId="2283"/>
    <cellStyle name="Text Indent B_estafetes" xfId="2284"/>
    <cellStyle name="Text Indent C" xfId="2285"/>
    <cellStyle name="Text Indent C 2" xfId="2286"/>
    <cellStyle name="Text Indent C_estafetes" xfId="2287"/>
    <cellStyle name="Title" xfId="2288"/>
    <cellStyle name="Title 2" xfId="2289"/>
    <cellStyle name="Title 2 2" xfId="2290"/>
    <cellStyle name="Title 2 3" xfId="2291"/>
    <cellStyle name="Title 3" xfId="2292"/>
    <cellStyle name="Title 4" xfId="2293"/>
    <cellStyle name="Total" xfId="2294"/>
    <cellStyle name="Total 2" xfId="2295"/>
    <cellStyle name="Total 2 2" xfId="2296"/>
    <cellStyle name="Total 2 3" xfId="2297"/>
    <cellStyle name="Total 3" xfId="2298"/>
    <cellStyle name="Total 4" xfId="2299"/>
    <cellStyle name="Walutowy [0]_PLDT" xfId="2300"/>
    <cellStyle name="Walutowy_PLDT" xfId="2301"/>
    <cellStyle name="Warning Text" xfId="2302"/>
    <cellStyle name="Warning Text 2" xfId="2303"/>
    <cellStyle name="Warning Text 2 2" xfId="2304"/>
    <cellStyle name="Warning Text 2 3" xfId="2305"/>
    <cellStyle name="Warning Text 3" xfId="2306"/>
    <cellStyle name="Warning Text 4" xfId="2307"/>
    <cellStyle name="Акцент1" xfId="2308"/>
    <cellStyle name="Акцент1 2" xfId="2309"/>
    <cellStyle name="Акцент1 3" xfId="2310"/>
    <cellStyle name="Акцент2" xfId="2311"/>
    <cellStyle name="Акцент2 2" xfId="2312"/>
    <cellStyle name="Акцент2 3" xfId="2313"/>
    <cellStyle name="Акцент3" xfId="2314"/>
    <cellStyle name="Акцент3 2" xfId="2315"/>
    <cellStyle name="Акцент3 3" xfId="2316"/>
    <cellStyle name="Акцент4" xfId="2317"/>
    <cellStyle name="Акцент4 2" xfId="2318"/>
    <cellStyle name="Акцент4 3" xfId="2319"/>
    <cellStyle name="Акцент5" xfId="2320"/>
    <cellStyle name="Акцент5 2" xfId="2321"/>
    <cellStyle name="Акцент5 3" xfId="2322"/>
    <cellStyle name="Акцент6" xfId="2323"/>
    <cellStyle name="Акцент6 2" xfId="2324"/>
    <cellStyle name="Акцент6 3" xfId="2325"/>
    <cellStyle name="Ввод " xfId="2326"/>
    <cellStyle name="Ввод  2" xfId="2327"/>
    <cellStyle name="Ввод  3" xfId="2328"/>
    <cellStyle name="Вывод" xfId="2329"/>
    <cellStyle name="Вывод 2" xfId="2330"/>
    <cellStyle name="Вывод 3" xfId="2331"/>
    <cellStyle name="Вычисление" xfId="2332"/>
    <cellStyle name="Вычисление 2" xfId="2333"/>
    <cellStyle name="Вычисление 3" xfId="2334"/>
    <cellStyle name="Заголовок 1" xfId="2335"/>
    <cellStyle name="Заголовок 1 2" xfId="2336"/>
    <cellStyle name="Заголовок 1 3" xfId="2337"/>
    <cellStyle name="Заголовок 2" xfId="2338"/>
    <cellStyle name="Заголовок 2 2" xfId="2339"/>
    <cellStyle name="Заголовок 2 3" xfId="2340"/>
    <cellStyle name="Заголовок 3" xfId="2341"/>
    <cellStyle name="Заголовок 3 2" xfId="2342"/>
    <cellStyle name="Заголовок 3 3" xfId="2343"/>
    <cellStyle name="Заголовок 4" xfId="2344"/>
    <cellStyle name="Заголовок 4 2" xfId="2345"/>
    <cellStyle name="Заголовок 4 3" xfId="2346"/>
    <cellStyle name="Итог" xfId="2347"/>
    <cellStyle name="Итог 2" xfId="2348"/>
    <cellStyle name="Итог 3" xfId="2349"/>
    <cellStyle name="Контрольная ячейка" xfId="2350"/>
    <cellStyle name="Контрольная ячейка 2" xfId="2351"/>
    <cellStyle name="Контрольная ячейка 3" xfId="2352"/>
    <cellStyle name="Название" xfId="2353"/>
    <cellStyle name="Название 2" xfId="2354"/>
    <cellStyle name="Название 3" xfId="2355"/>
    <cellStyle name="Нейтральный" xfId="2356"/>
    <cellStyle name="Нейтральный 2" xfId="2357"/>
    <cellStyle name="Нейтральный 3" xfId="2358"/>
    <cellStyle name="Обычный_Итоговый спартакиады 1991-92 г" xfId="2359"/>
    <cellStyle name="Плохой" xfId="2360"/>
    <cellStyle name="Плохой 2" xfId="2361"/>
    <cellStyle name="Плохой 3" xfId="2362"/>
    <cellStyle name="Пояснение" xfId="2363"/>
    <cellStyle name="Пояснение 2" xfId="2364"/>
    <cellStyle name="Пояснение 3" xfId="2365"/>
    <cellStyle name="Примечание" xfId="2366"/>
    <cellStyle name="Примечание 2" xfId="2367"/>
    <cellStyle name="Примечание 3" xfId="2368"/>
    <cellStyle name="Связанная ячейка" xfId="2369"/>
    <cellStyle name="Связанная ячейка 2" xfId="2370"/>
    <cellStyle name="Связанная ячейка 3" xfId="2371"/>
    <cellStyle name="Текст предупреждения" xfId="2372"/>
    <cellStyle name="Текст предупреждения 2" xfId="2373"/>
    <cellStyle name="Текст предупреждения 3" xfId="2374"/>
    <cellStyle name="Хороший" xfId="2375"/>
    <cellStyle name="Хороший 2" xfId="2376"/>
    <cellStyle name="Хороший 3" xfId="23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205740</xdr:colOff>
      <xdr:row>19</xdr:row>
      <xdr:rowOff>7620</xdr:rowOff>
    </xdr:from>
    <xdr:to>
      <xdr:col>14</xdr:col>
      <xdr:colOff>339755</xdr:colOff>
      <xdr:row>27</xdr:row>
      <xdr:rowOff>157960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60" y="3154680"/>
          <a:ext cx="2077115" cy="19181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189807</xdr:colOff>
      <xdr:row>5</xdr:row>
      <xdr:rowOff>554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187" cy="4729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190069</xdr:colOff>
      <xdr:row>5</xdr:row>
      <xdr:rowOff>11272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449" cy="48371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266700</xdr:colOff>
      <xdr:row>3</xdr:row>
      <xdr:rowOff>97536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563880" cy="478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266700</xdr:colOff>
      <xdr:row>3</xdr:row>
      <xdr:rowOff>82296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182880</xdr:colOff>
      <xdr:row>3</xdr:row>
      <xdr:rowOff>166116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182880</xdr:colOff>
      <xdr:row>3</xdr:row>
      <xdr:rowOff>166116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182880</xdr:colOff>
      <xdr:row>3</xdr:row>
      <xdr:rowOff>166116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3</xdr:row>
      <xdr:rowOff>166116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</xdr:row>
      <xdr:rowOff>22860</xdr:rowOff>
    </xdr:from>
    <xdr:to>
      <xdr:col>2</xdr:col>
      <xdr:colOff>146526</xdr:colOff>
      <xdr:row>6</xdr:row>
      <xdr:rowOff>129540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411480"/>
          <a:ext cx="817086" cy="693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13</xdr:col>
      <xdr:colOff>468630</xdr:colOff>
      <xdr:row>21</xdr:row>
      <xdr:rowOff>197121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275320" y="2606040"/>
          <a:ext cx="468630" cy="81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468630</xdr:colOff>
      <xdr:row>21</xdr:row>
      <xdr:rowOff>155484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275320" y="2606040"/>
          <a:ext cx="468630" cy="77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12</xdr:col>
      <xdr:colOff>468630</xdr:colOff>
      <xdr:row>11</xdr:row>
      <xdr:rowOff>197121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781800" y="1005840"/>
          <a:ext cx="468630" cy="81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468630</xdr:colOff>
      <xdr:row>11</xdr:row>
      <xdr:rowOff>155484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781800" y="1005840"/>
          <a:ext cx="468630" cy="77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15</xdr:col>
      <xdr:colOff>468630</xdr:colOff>
      <xdr:row>11</xdr:row>
      <xdr:rowOff>197121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955280" y="1005840"/>
          <a:ext cx="468630" cy="81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15</xdr:col>
      <xdr:colOff>468630</xdr:colOff>
      <xdr:row>11</xdr:row>
      <xdr:rowOff>155484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55280" y="1005840"/>
          <a:ext cx="468630" cy="77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2"/>
  <sheetViews>
    <sheetView topLeftCell="A20" zoomScaleNormal="100" workbookViewId="0">
      <selection activeCell="I19" sqref="I19"/>
    </sheetView>
  </sheetViews>
  <sheetFormatPr defaultRowHeight="13.2"/>
  <cols>
    <col min="1" max="1" width="3" style="2" customWidth="1"/>
    <col min="2" max="2" width="0.5546875" style="2" customWidth="1"/>
    <col min="3" max="3" width="3.6640625" style="2" customWidth="1"/>
    <col min="4" max="41" width="5.6640625" style="2" customWidth="1"/>
    <col min="42" max="256" width="8.88671875" style="2"/>
    <col min="257" max="257" width="3" style="2" customWidth="1"/>
    <col min="258" max="258" width="0.5546875" style="2" customWidth="1"/>
    <col min="259" max="259" width="3.6640625" style="2" customWidth="1"/>
    <col min="260" max="297" width="5.6640625" style="2" customWidth="1"/>
    <col min="298" max="512" width="8.88671875" style="2"/>
    <col min="513" max="513" width="3" style="2" customWidth="1"/>
    <col min="514" max="514" width="0.5546875" style="2" customWidth="1"/>
    <col min="515" max="515" width="3.6640625" style="2" customWidth="1"/>
    <col min="516" max="553" width="5.6640625" style="2" customWidth="1"/>
    <col min="554" max="768" width="8.88671875" style="2"/>
    <col min="769" max="769" width="3" style="2" customWidth="1"/>
    <col min="770" max="770" width="0.5546875" style="2" customWidth="1"/>
    <col min="771" max="771" width="3.6640625" style="2" customWidth="1"/>
    <col min="772" max="809" width="5.6640625" style="2" customWidth="1"/>
    <col min="810" max="1024" width="8.88671875" style="2"/>
    <col min="1025" max="1025" width="3" style="2" customWidth="1"/>
    <col min="1026" max="1026" width="0.5546875" style="2" customWidth="1"/>
    <col min="1027" max="1027" width="3.6640625" style="2" customWidth="1"/>
    <col min="1028" max="1065" width="5.6640625" style="2" customWidth="1"/>
    <col min="1066" max="1280" width="8.88671875" style="2"/>
    <col min="1281" max="1281" width="3" style="2" customWidth="1"/>
    <col min="1282" max="1282" width="0.5546875" style="2" customWidth="1"/>
    <col min="1283" max="1283" width="3.6640625" style="2" customWidth="1"/>
    <col min="1284" max="1321" width="5.6640625" style="2" customWidth="1"/>
    <col min="1322" max="1536" width="8.88671875" style="2"/>
    <col min="1537" max="1537" width="3" style="2" customWidth="1"/>
    <col min="1538" max="1538" width="0.5546875" style="2" customWidth="1"/>
    <col min="1539" max="1539" width="3.6640625" style="2" customWidth="1"/>
    <col min="1540" max="1577" width="5.6640625" style="2" customWidth="1"/>
    <col min="1578" max="1792" width="8.88671875" style="2"/>
    <col min="1793" max="1793" width="3" style="2" customWidth="1"/>
    <col min="1794" max="1794" width="0.5546875" style="2" customWidth="1"/>
    <col min="1795" max="1795" width="3.6640625" style="2" customWidth="1"/>
    <col min="1796" max="1833" width="5.6640625" style="2" customWidth="1"/>
    <col min="1834" max="2048" width="8.88671875" style="2"/>
    <col min="2049" max="2049" width="3" style="2" customWidth="1"/>
    <col min="2050" max="2050" width="0.5546875" style="2" customWidth="1"/>
    <col min="2051" max="2051" width="3.6640625" style="2" customWidth="1"/>
    <col min="2052" max="2089" width="5.6640625" style="2" customWidth="1"/>
    <col min="2090" max="2304" width="8.88671875" style="2"/>
    <col min="2305" max="2305" width="3" style="2" customWidth="1"/>
    <col min="2306" max="2306" width="0.5546875" style="2" customWidth="1"/>
    <col min="2307" max="2307" width="3.6640625" style="2" customWidth="1"/>
    <col min="2308" max="2345" width="5.6640625" style="2" customWidth="1"/>
    <col min="2346" max="2560" width="8.88671875" style="2"/>
    <col min="2561" max="2561" width="3" style="2" customWidth="1"/>
    <col min="2562" max="2562" width="0.5546875" style="2" customWidth="1"/>
    <col min="2563" max="2563" width="3.6640625" style="2" customWidth="1"/>
    <col min="2564" max="2601" width="5.6640625" style="2" customWidth="1"/>
    <col min="2602" max="2816" width="8.88671875" style="2"/>
    <col min="2817" max="2817" width="3" style="2" customWidth="1"/>
    <col min="2818" max="2818" width="0.5546875" style="2" customWidth="1"/>
    <col min="2819" max="2819" width="3.6640625" style="2" customWidth="1"/>
    <col min="2820" max="2857" width="5.6640625" style="2" customWidth="1"/>
    <col min="2858" max="3072" width="8.88671875" style="2"/>
    <col min="3073" max="3073" width="3" style="2" customWidth="1"/>
    <col min="3074" max="3074" width="0.5546875" style="2" customWidth="1"/>
    <col min="3075" max="3075" width="3.6640625" style="2" customWidth="1"/>
    <col min="3076" max="3113" width="5.6640625" style="2" customWidth="1"/>
    <col min="3114" max="3328" width="8.88671875" style="2"/>
    <col min="3329" max="3329" width="3" style="2" customWidth="1"/>
    <col min="3330" max="3330" width="0.5546875" style="2" customWidth="1"/>
    <col min="3331" max="3331" width="3.6640625" style="2" customWidth="1"/>
    <col min="3332" max="3369" width="5.6640625" style="2" customWidth="1"/>
    <col min="3370" max="3584" width="8.88671875" style="2"/>
    <col min="3585" max="3585" width="3" style="2" customWidth="1"/>
    <col min="3586" max="3586" width="0.5546875" style="2" customWidth="1"/>
    <col min="3587" max="3587" width="3.6640625" style="2" customWidth="1"/>
    <col min="3588" max="3625" width="5.6640625" style="2" customWidth="1"/>
    <col min="3626" max="3840" width="8.88671875" style="2"/>
    <col min="3841" max="3841" width="3" style="2" customWidth="1"/>
    <col min="3842" max="3842" width="0.5546875" style="2" customWidth="1"/>
    <col min="3843" max="3843" width="3.6640625" style="2" customWidth="1"/>
    <col min="3844" max="3881" width="5.6640625" style="2" customWidth="1"/>
    <col min="3882" max="4096" width="8.88671875" style="2"/>
    <col min="4097" max="4097" width="3" style="2" customWidth="1"/>
    <col min="4098" max="4098" width="0.5546875" style="2" customWidth="1"/>
    <col min="4099" max="4099" width="3.6640625" style="2" customWidth="1"/>
    <col min="4100" max="4137" width="5.6640625" style="2" customWidth="1"/>
    <col min="4138" max="4352" width="8.88671875" style="2"/>
    <col min="4353" max="4353" width="3" style="2" customWidth="1"/>
    <col min="4354" max="4354" width="0.5546875" style="2" customWidth="1"/>
    <col min="4355" max="4355" width="3.6640625" style="2" customWidth="1"/>
    <col min="4356" max="4393" width="5.6640625" style="2" customWidth="1"/>
    <col min="4394" max="4608" width="8.88671875" style="2"/>
    <col min="4609" max="4609" width="3" style="2" customWidth="1"/>
    <col min="4610" max="4610" width="0.5546875" style="2" customWidth="1"/>
    <col min="4611" max="4611" width="3.6640625" style="2" customWidth="1"/>
    <col min="4612" max="4649" width="5.6640625" style="2" customWidth="1"/>
    <col min="4650" max="4864" width="8.88671875" style="2"/>
    <col min="4865" max="4865" width="3" style="2" customWidth="1"/>
    <col min="4866" max="4866" width="0.5546875" style="2" customWidth="1"/>
    <col min="4867" max="4867" width="3.6640625" style="2" customWidth="1"/>
    <col min="4868" max="4905" width="5.6640625" style="2" customWidth="1"/>
    <col min="4906" max="5120" width="8.88671875" style="2"/>
    <col min="5121" max="5121" width="3" style="2" customWidth="1"/>
    <col min="5122" max="5122" width="0.5546875" style="2" customWidth="1"/>
    <col min="5123" max="5123" width="3.6640625" style="2" customWidth="1"/>
    <col min="5124" max="5161" width="5.6640625" style="2" customWidth="1"/>
    <col min="5162" max="5376" width="8.88671875" style="2"/>
    <col min="5377" max="5377" width="3" style="2" customWidth="1"/>
    <col min="5378" max="5378" width="0.5546875" style="2" customWidth="1"/>
    <col min="5379" max="5379" width="3.6640625" style="2" customWidth="1"/>
    <col min="5380" max="5417" width="5.6640625" style="2" customWidth="1"/>
    <col min="5418" max="5632" width="8.88671875" style="2"/>
    <col min="5633" max="5633" width="3" style="2" customWidth="1"/>
    <col min="5634" max="5634" width="0.5546875" style="2" customWidth="1"/>
    <col min="5635" max="5635" width="3.6640625" style="2" customWidth="1"/>
    <col min="5636" max="5673" width="5.6640625" style="2" customWidth="1"/>
    <col min="5674" max="5888" width="8.88671875" style="2"/>
    <col min="5889" max="5889" width="3" style="2" customWidth="1"/>
    <col min="5890" max="5890" width="0.5546875" style="2" customWidth="1"/>
    <col min="5891" max="5891" width="3.6640625" style="2" customWidth="1"/>
    <col min="5892" max="5929" width="5.6640625" style="2" customWidth="1"/>
    <col min="5930" max="6144" width="8.88671875" style="2"/>
    <col min="6145" max="6145" width="3" style="2" customWidth="1"/>
    <col min="6146" max="6146" width="0.5546875" style="2" customWidth="1"/>
    <col min="6147" max="6147" width="3.6640625" style="2" customWidth="1"/>
    <col min="6148" max="6185" width="5.6640625" style="2" customWidth="1"/>
    <col min="6186" max="6400" width="8.88671875" style="2"/>
    <col min="6401" max="6401" width="3" style="2" customWidth="1"/>
    <col min="6402" max="6402" width="0.5546875" style="2" customWidth="1"/>
    <col min="6403" max="6403" width="3.6640625" style="2" customWidth="1"/>
    <col min="6404" max="6441" width="5.6640625" style="2" customWidth="1"/>
    <col min="6442" max="6656" width="8.88671875" style="2"/>
    <col min="6657" max="6657" width="3" style="2" customWidth="1"/>
    <col min="6658" max="6658" width="0.5546875" style="2" customWidth="1"/>
    <col min="6659" max="6659" width="3.6640625" style="2" customWidth="1"/>
    <col min="6660" max="6697" width="5.6640625" style="2" customWidth="1"/>
    <col min="6698" max="6912" width="8.88671875" style="2"/>
    <col min="6913" max="6913" width="3" style="2" customWidth="1"/>
    <col min="6914" max="6914" width="0.5546875" style="2" customWidth="1"/>
    <col min="6915" max="6915" width="3.6640625" style="2" customWidth="1"/>
    <col min="6916" max="6953" width="5.6640625" style="2" customWidth="1"/>
    <col min="6954" max="7168" width="8.88671875" style="2"/>
    <col min="7169" max="7169" width="3" style="2" customWidth="1"/>
    <col min="7170" max="7170" width="0.5546875" style="2" customWidth="1"/>
    <col min="7171" max="7171" width="3.6640625" style="2" customWidth="1"/>
    <col min="7172" max="7209" width="5.6640625" style="2" customWidth="1"/>
    <col min="7210" max="7424" width="8.88671875" style="2"/>
    <col min="7425" max="7425" width="3" style="2" customWidth="1"/>
    <col min="7426" max="7426" width="0.5546875" style="2" customWidth="1"/>
    <col min="7427" max="7427" width="3.6640625" style="2" customWidth="1"/>
    <col min="7428" max="7465" width="5.6640625" style="2" customWidth="1"/>
    <col min="7466" max="7680" width="8.88671875" style="2"/>
    <col min="7681" max="7681" width="3" style="2" customWidth="1"/>
    <col min="7682" max="7682" width="0.5546875" style="2" customWidth="1"/>
    <col min="7683" max="7683" width="3.6640625" style="2" customWidth="1"/>
    <col min="7684" max="7721" width="5.6640625" style="2" customWidth="1"/>
    <col min="7722" max="7936" width="8.88671875" style="2"/>
    <col min="7937" max="7937" width="3" style="2" customWidth="1"/>
    <col min="7938" max="7938" width="0.5546875" style="2" customWidth="1"/>
    <col min="7939" max="7939" width="3.6640625" style="2" customWidth="1"/>
    <col min="7940" max="7977" width="5.6640625" style="2" customWidth="1"/>
    <col min="7978" max="8192" width="8.88671875" style="2"/>
    <col min="8193" max="8193" width="3" style="2" customWidth="1"/>
    <col min="8194" max="8194" width="0.5546875" style="2" customWidth="1"/>
    <col min="8195" max="8195" width="3.6640625" style="2" customWidth="1"/>
    <col min="8196" max="8233" width="5.6640625" style="2" customWidth="1"/>
    <col min="8234" max="8448" width="8.88671875" style="2"/>
    <col min="8449" max="8449" width="3" style="2" customWidth="1"/>
    <col min="8450" max="8450" width="0.5546875" style="2" customWidth="1"/>
    <col min="8451" max="8451" width="3.6640625" style="2" customWidth="1"/>
    <col min="8452" max="8489" width="5.6640625" style="2" customWidth="1"/>
    <col min="8490" max="8704" width="8.88671875" style="2"/>
    <col min="8705" max="8705" width="3" style="2" customWidth="1"/>
    <col min="8706" max="8706" width="0.5546875" style="2" customWidth="1"/>
    <col min="8707" max="8707" width="3.6640625" style="2" customWidth="1"/>
    <col min="8708" max="8745" width="5.6640625" style="2" customWidth="1"/>
    <col min="8746" max="8960" width="8.88671875" style="2"/>
    <col min="8961" max="8961" width="3" style="2" customWidth="1"/>
    <col min="8962" max="8962" width="0.5546875" style="2" customWidth="1"/>
    <col min="8963" max="8963" width="3.6640625" style="2" customWidth="1"/>
    <col min="8964" max="9001" width="5.6640625" style="2" customWidth="1"/>
    <col min="9002" max="9216" width="8.88671875" style="2"/>
    <col min="9217" max="9217" width="3" style="2" customWidth="1"/>
    <col min="9218" max="9218" width="0.5546875" style="2" customWidth="1"/>
    <col min="9219" max="9219" width="3.6640625" style="2" customWidth="1"/>
    <col min="9220" max="9257" width="5.6640625" style="2" customWidth="1"/>
    <col min="9258" max="9472" width="8.88671875" style="2"/>
    <col min="9473" max="9473" width="3" style="2" customWidth="1"/>
    <col min="9474" max="9474" width="0.5546875" style="2" customWidth="1"/>
    <col min="9475" max="9475" width="3.6640625" style="2" customWidth="1"/>
    <col min="9476" max="9513" width="5.6640625" style="2" customWidth="1"/>
    <col min="9514" max="9728" width="8.88671875" style="2"/>
    <col min="9729" max="9729" width="3" style="2" customWidth="1"/>
    <col min="9730" max="9730" width="0.5546875" style="2" customWidth="1"/>
    <col min="9731" max="9731" width="3.6640625" style="2" customWidth="1"/>
    <col min="9732" max="9769" width="5.6640625" style="2" customWidth="1"/>
    <col min="9770" max="9984" width="8.88671875" style="2"/>
    <col min="9985" max="9985" width="3" style="2" customWidth="1"/>
    <col min="9986" max="9986" width="0.5546875" style="2" customWidth="1"/>
    <col min="9987" max="9987" width="3.6640625" style="2" customWidth="1"/>
    <col min="9988" max="10025" width="5.6640625" style="2" customWidth="1"/>
    <col min="10026" max="10240" width="8.88671875" style="2"/>
    <col min="10241" max="10241" width="3" style="2" customWidth="1"/>
    <col min="10242" max="10242" width="0.5546875" style="2" customWidth="1"/>
    <col min="10243" max="10243" width="3.6640625" style="2" customWidth="1"/>
    <col min="10244" max="10281" width="5.6640625" style="2" customWidth="1"/>
    <col min="10282" max="10496" width="8.88671875" style="2"/>
    <col min="10497" max="10497" width="3" style="2" customWidth="1"/>
    <col min="10498" max="10498" width="0.5546875" style="2" customWidth="1"/>
    <col min="10499" max="10499" width="3.6640625" style="2" customWidth="1"/>
    <col min="10500" max="10537" width="5.6640625" style="2" customWidth="1"/>
    <col min="10538" max="10752" width="8.88671875" style="2"/>
    <col min="10753" max="10753" width="3" style="2" customWidth="1"/>
    <col min="10754" max="10754" width="0.5546875" style="2" customWidth="1"/>
    <col min="10755" max="10755" width="3.6640625" style="2" customWidth="1"/>
    <col min="10756" max="10793" width="5.6640625" style="2" customWidth="1"/>
    <col min="10794" max="11008" width="8.88671875" style="2"/>
    <col min="11009" max="11009" width="3" style="2" customWidth="1"/>
    <col min="11010" max="11010" width="0.5546875" style="2" customWidth="1"/>
    <col min="11011" max="11011" width="3.6640625" style="2" customWidth="1"/>
    <col min="11012" max="11049" width="5.6640625" style="2" customWidth="1"/>
    <col min="11050" max="11264" width="8.88671875" style="2"/>
    <col min="11265" max="11265" width="3" style="2" customWidth="1"/>
    <col min="11266" max="11266" width="0.5546875" style="2" customWidth="1"/>
    <col min="11267" max="11267" width="3.6640625" style="2" customWidth="1"/>
    <col min="11268" max="11305" width="5.6640625" style="2" customWidth="1"/>
    <col min="11306" max="11520" width="8.88671875" style="2"/>
    <col min="11521" max="11521" width="3" style="2" customWidth="1"/>
    <col min="11522" max="11522" width="0.5546875" style="2" customWidth="1"/>
    <col min="11523" max="11523" width="3.6640625" style="2" customWidth="1"/>
    <col min="11524" max="11561" width="5.6640625" style="2" customWidth="1"/>
    <col min="11562" max="11776" width="8.88671875" style="2"/>
    <col min="11777" max="11777" width="3" style="2" customWidth="1"/>
    <col min="11778" max="11778" width="0.5546875" style="2" customWidth="1"/>
    <col min="11779" max="11779" width="3.6640625" style="2" customWidth="1"/>
    <col min="11780" max="11817" width="5.6640625" style="2" customWidth="1"/>
    <col min="11818" max="12032" width="8.88671875" style="2"/>
    <col min="12033" max="12033" width="3" style="2" customWidth="1"/>
    <col min="12034" max="12034" width="0.5546875" style="2" customWidth="1"/>
    <col min="12035" max="12035" width="3.6640625" style="2" customWidth="1"/>
    <col min="12036" max="12073" width="5.6640625" style="2" customWidth="1"/>
    <col min="12074" max="12288" width="8.88671875" style="2"/>
    <col min="12289" max="12289" width="3" style="2" customWidth="1"/>
    <col min="12290" max="12290" width="0.5546875" style="2" customWidth="1"/>
    <col min="12291" max="12291" width="3.6640625" style="2" customWidth="1"/>
    <col min="12292" max="12329" width="5.6640625" style="2" customWidth="1"/>
    <col min="12330" max="12544" width="8.88671875" style="2"/>
    <col min="12545" max="12545" width="3" style="2" customWidth="1"/>
    <col min="12546" max="12546" width="0.5546875" style="2" customWidth="1"/>
    <col min="12547" max="12547" width="3.6640625" style="2" customWidth="1"/>
    <col min="12548" max="12585" width="5.6640625" style="2" customWidth="1"/>
    <col min="12586" max="12800" width="8.88671875" style="2"/>
    <col min="12801" max="12801" width="3" style="2" customWidth="1"/>
    <col min="12802" max="12802" width="0.5546875" style="2" customWidth="1"/>
    <col min="12803" max="12803" width="3.6640625" style="2" customWidth="1"/>
    <col min="12804" max="12841" width="5.6640625" style="2" customWidth="1"/>
    <col min="12842" max="13056" width="8.88671875" style="2"/>
    <col min="13057" max="13057" width="3" style="2" customWidth="1"/>
    <col min="13058" max="13058" width="0.5546875" style="2" customWidth="1"/>
    <col min="13059" max="13059" width="3.6640625" style="2" customWidth="1"/>
    <col min="13060" max="13097" width="5.6640625" style="2" customWidth="1"/>
    <col min="13098" max="13312" width="8.88671875" style="2"/>
    <col min="13313" max="13313" width="3" style="2" customWidth="1"/>
    <col min="13314" max="13314" width="0.5546875" style="2" customWidth="1"/>
    <col min="13315" max="13315" width="3.6640625" style="2" customWidth="1"/>
    <col min="13316" max="13353" width="5.6640625" style="2" customWidth="1"/>
    <col min="13354" max="13568" width="8.88671875" style="2"/>
    <col min="13569" max="13569" width="3" style="2" customWidth="1"/>
    <col min="13570" max="13570" width="0.5546875" style="2" customWidth="1"/>
    <col min="13571" max="13571" width="3.6640625" style="2" customWidth="1"/>
    <col min="13572" max="13609" width="5.6640625" style="2" customWidth="1"/>
    <col min="13610" max="13824" width="8.88671875" style="2"/>
    <col min="13825" max="13825" width="3" style="2" customWidth="1"/>
    <col min="13826" max="13826" width="0.5546875" style="2" customWidth="1"/>
    <col min="13827" max="13827" width="3.6640625" style="2" customWidth="1"/>
    <col min="13828" max="13865" width="5.6640625" style="2" customWidth="1"/>
    <col min="13866" max="14080" width="8.88671875" style="2"/>
    <col min="14081" max="14081" width="3" style="2" customWidth="1"/>
    <col min="14082" max="14082" width="0.5546875" style="2" customWidth="1"/>
    <col min="14083" max="14083" width="3.6640625" style="2" customWidth="1"/>
    <col min="14084" max="14121" width="5.6640625" style="2" customWidth="1"/>
    <col min="14122" max="14336" width="8.88671875" style="2"/>
    <col min="14337" max="14337" width="3" style="2" customWidth="1"/>
    <col min="14338" max="14338" width="0.5546875" style="2" customWidth="1"/>
    <col min="14339" max="14339" width="3.6640625" style="2" customWidth="1"/>
    <col min="14340" max="14377" width="5.6640625" style="2" customWidth="1"/>
    <col min="14378" max="14592" width="8.88671875" style="2"/>
    <col min="14593" max="14593" width="3" style="2" customWidth="1"/>
    <col min="14594" max="14594" width="0.5546875" style="2" customWidth="1"/>
    <col min="14595" max="14595" width="3.6640625" style="2" customWidth="1"/>
    <col min="14596" max="14633" width="5.6640625" style="2" customWidth="1"/>
    <col min="14634" max="14848" width="8.88671875" style="2"/>
    <col min="14849" max="14849" width="3" style="2" customWidth="1"/>
    <col min="14850" max="14850" width="0.5546875" style="2" customWidth="1"/>
    <col min="14851" max="14851" width="3.6640625" style="2" customWidth="1"/>
    <col min="14852" max="14889" width="5.6640625" style="2" customWidth="1"/>
    <col min="14890" max="15104" width="8.88671875" style="2"/>
    <col min="15105" max="15105" width="3" style="2" customWidth="1"/>
    <col min="15106" max="15106" width="0.5546875" style="2" customWidth="1"/>
    <col min="15107" max="15107" width="3.6640625" style="2" customWidth="1"/>
    <col min="15108" max="15145" width="5.6640625" style="2" customWidth="1"/>
    <col min="15146" max="15360" width="8.88671875" style="2"/>
    <col min="15361" max="15361" width="3" style="2" customWidth="1"/>
    <col min="15362" max="15362" width="0.5546875" style="2" customWidth="1"/>
    <col min="15363" max="15363" width="3.6640625" style="2" customWidth="1"/>
    <col min="15364" max="15401" width="5.6640625" style="2" customWidth="1"/>
    <col min="15402" max="15616" width="8.88671875" style="2"/>
    <col min="15617" max="15617" width="3" style="2" customWidth="1"/>
    <col min="15618" max="15618" width="0.5546875" style="2" customWidth="1"/>
    <col min="15619" max="15619" width="3.6640625" style="2" customWidth="1"/>
    <col min="15620" max="15657" width="5.6640625" style="2" customWidth="1"/>
    <col min="15658" max="15872" width="8.88671875" style="2"/>
    <col min="15873" max="15873" width="3" style="2" customWidth="1"/>
    <col min="15874" max="15874" width="0.5546875" style="2" customWidth="1"/>
    <col min="15875" max="15875" width="3.6640625" style="2" customWidth="1"/>
    <col min="15876" max="15913" width="5.6640625" style="2" customWidth="1"/>
    <col min="15914" max="16128" width="8.88671875" style="2"/>
    <col min="16129" max="16129" width="3" style="2" customWidth="1"/>
    <col min="16130" max="16130" width="0.5546875" style="2" customWidth="1"/>
    <col min="16131" max="16131" width="3.6640625" style="2" customWidth="1"/>
    <col min="16132" max="16169" width="5.6640625" style="2" customWidth="1"/>
    <col min="16170" max="16384" width="8.88671875" style="2"/>
  </cols>
  <sheetData>
    <row r="1" spans="2:4">
      <c r="B1" s="1"/>
    </row>
    <row r="2" spans="2:4">
      <c r="B2" s="1"/>
    </row>
    <row r="3" spans="2:4" ht="8.1" customHeight="1">
      <c r="B3" s="1"/>
    </row>
    <row r="4" spans="2:4" ht="15.6">
      <c r="B4" s="1"/>
      <c r="D4" s="3"/>
    </row>
    <row r="5" spans="2:4">
      <c r="B5" s="1"/>
    </row>
    <row r="6" spans="2:4">
      <c r="B6" s="1"/>
    </row>
    <row r="7" spans="2:4">
      <c r="B7" s="1"/>
    </row>
    <row r="8" spans="2:4">
      <c r="B8" s="1"/>
    </row>
    <row r="9" spans="2:4">
      <c r="B9" s="1"/>
    </row>
    <row r="10" spans="2:4" s="5" customFormat="1">
      <c r="B10" s="4"/>
    </row>
    <row r="11" spans="2:4" s="5" customFormat="1">
      <c r="B11" s="4"/>
    </row>
    <row r="12" spans="2:4" s="5" customFormat="1">
      <c r="B12" s="4"/>
    </row>
    <row r="13" spans="2:4" s="5" customFormat="1">
      <c r="B13" s="4"/>
    </row>
    <row r="14" spans="2:4" s="5" customFormat="1">
      <c r="B14" s="4"/>
    </row>
    <row r="15" spans="2:4" s="5" customFormat="1">
      <c r="B15" s="4"/>
    </row>
    <row r="16" spans="2:4">
      <c r="B16" s="1"/>
    </row>
    <row r="17" spans="1:15">
      <c r="B17" s="1"/>
    </row>
    <row r="18" spans="1:15">
      <c r="B18" s="1"/>
    </row>
    <row r="19" spans="1:15">
      <c r="B19" s="1"/>
    </row>
    <row r="20" spans="1:15">
      <c r="B20" s="1"/>
    </row>
    <row r="21" spans="1:15" ht="18.600000000000001">
      <c r="B21" s="1"/>
      <c r="D21" s="6" t="s">
        <v>0</v>
      </c>
    </row>
    <row r="22" spans="1:15">
      <c r="B22" s="1"/>
    </row>
    <row r="23" spans="1:15" s="5" customFormat="1" ht="18.600000000000001">
      <c r="B23" s="4"/>
      <c r="D23" s="6" t="s">
        <v>1</v>
      </c>
      <c r="O23" s="7"/>
    </row>
    <row r="24" spans="1:15" s="5" customFormat="1" ht="19.2">
      <c r="B24" s="4"/>
      <c r="D24" s="8"/>
    </row>
    <row r="25" spans="1:15" s="5" customFormat="1" ht="18.600000000000001">
      <c r="B25" s="4"/>
      <c r="D25" s="6" t="s">
        <v>2</v>
      </c>
    </row>
    <row r="26" spans="1:15" s="5" customFormat="1" ht="19.2">
      <c r="B26" s="4"/>
      <c r="D26" s="8"/>
    </row>
    <row r="27" spans="1:15" s="5" customFormat="1" ht="18.600000000000001">
      <c r="B27" s="4"/>
      <c r="D27" s="6" t="s">
        <v>3</v>
      </c>
    </row>
    <row r="28" spans="1:15" s="5" customFormat="1" ht="19.2">
      <c r="B28" s="4"/>
      <c r="D28" s="8"/>
    </row>
    <row r="29" spans="1:15" s="5" customFormat="1" ht="18.600000000000001">
      <c r="B29" s="4"/>
      <c r="D29" s="6"/>
    </row>
    <row r="30" spans="1:15" s="5" customFormat="1" ht="17.25" customHeight="1">
      <c r="B30" s="4"/>
      <c r="D30" s="9"/>
    </row>
    <row r="31" spans="1:15" s="5" customFormat="1" ht="5.0999999999999996" customHeight="1">
      <c r="B31" s="4"/>
    </row>
    <row r="32" spans="1:15" s="5" customFormat="1" ht="3" customHeight="1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2" s="5" customFormat="1" ht="5.0999999999999996" customHeight="1">
      <c r="B33" s="4"/>
    </row>
    <row r="34" spans="1:12" s="5" customFormat="1">
      <c r="B34" s="4"/>
    </row>
    <row r="35" spans="1:12" s="5" customFormat="1">
      <c r="B35" s="4"/>
    </row>
    <row r="36" spans="1:12" s="5" customFormat="1">
      <c r="B36" s="4"/>
    </row>
    <row r="37" spans="1:12" s="5" customFormat="1">
      <c r="B37" s="4"/>
    </row>
    <row r="38" spans="1:12" s="5" customFormat="1">
      <c r="B38" s="4"/>
    </row>
    <row r="39" spans="1:12" s="5" customFormat="1" ht="15.6">
      <c r="B39" s="4"/>
      <c r="D39" s="12" t="s">
        <v>4</v>
      </c>
    </row>
    <row r="40" spans="1:12" s="5" customFormat="1" ht="6.9" customHeight="1">
      <c r="A40" s="13"/>
      <c r="B40" s="14"/>
      <c r="C40" s="13"/>
      <c r="D40" s="13"/>
      <c r="E40" s="13"/>
      <c r="F40" s="13"/>
      <c r="G40" s="13"/>
      <c r="H40" s="13"/>
      <c r="I40" s="13"/>
    </row>
    <row r="41" spans="1:12" s="5" customFormat="1" ht="6.9" customHeight="1">
      <c r="B41" s="4"/>
    </row>
    <row r="42" spans="1:12" s="5" customFormat="1" ht="15.6">
      <c r="B42" s="4"/>
      <c r="D42" s="15" t="s">
        <v>5</v>
      </c>
    </row>
    <row r="43" spans="1:12" s="5" customFormat="1" ht="15.6">
      <c r="B43" s="4"/>
      <c r="D43" s="16" t="s">
        <v>6</v>
      </c>
    </row>
    <row r="44" spans="1:12" s="5" customFormat="1" ht="15.6">
      <c r="B44" s="4"/>
      <c r="D44" s="15"/>
    </row>
    <row r="45" spans="1:12" s="5" customFormat="1">
      <c r="B45" s="4"/>
    </row>
    <row r="46" spans="1:12" s="5" customFormat="1">
      <c r="B46" s="4"/>
    </row>
    <row r="47" spans="1:12" s="5" customFormat="1">
      <c r="B47" s="4"/>
    </row>
    <row r="48" spans="1:12" s="5" customFormat="1">
      <c r="B48" s="4"/>
      <c r="E48" s="5" t="s">
        <v>7</v>
      </c>
      <c r="L48" s="5" t="s">
        <v>8</v>
      </c>
    </row>
    <row r="49" spans="2:12" s="5" customFormat="1">
      <c r="B49" s="4"/>
    </row>
    <row r="50" spans="2:12" s="5" customFormat="1">
      <c r="B50" s="4"/>
      <c r="E50" s="5" t="s">
        <v>9</v>
      </c>
      <c r="L50" s="5" t="s">
        <v>10</v>
      </c>
    </row>
    <row r="51" spans="2:12" s="5" customFormat="1">
      <c r="B51" s="4"/>
    </row>
    <row r="52" spans="2:12" s="5" customFormat="1"/>
  </sheetData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1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112" customWidth="1"/>
    <col min="6" max="6" width="12.5546875" style="73" customWidth="1"/>
    <col min="7" max="7" width="6.44140625" style="40" customWidth="1"/>
    <col min="8" max="8" width="9" style="21" customWidth="1"/>
    <col min="9" max="9" width="4.109375" style="22" hidden="1" customWidth="1"/>
    <col min="10" max="10" width="5.109375" style="41" customWidth="1"/>
    <col min="11" max="11" width="28.33203125" style="36" customWidth="1"/>
    <col min="12" max="12" width="6.88671875" style="102" hidden="1" customWidth="1"/>
    <col min="13" max="13" width="5.44140625" style="102" bestFit="1" customWidth="1"/>
    <col min="14" max="14" width="17.44140625" style="36" bestFit="1" customWidth="1"/>
    <col min="15" max="237" width="9.109375" style="36"/>
    <col min="238" max="16384" width="9.109375" style="24"/>
  </cols>
  <sheetData>
    <row r="1" spans="1:238" s="17" customFormat="1" ht="17.399999999999999">
      <c r="A1" s="7" t="s">
        <v>11</v>
      </c>
      <c r="E1" s="98"/>
      <c r="F1" s="19"/>
      <c r="G1" s="20"/>
      <c r="H1" s="21"/>
      <c r="I1" s="22"/>
      <c r="J1" s="18"/>
      <c r="L1" s="99"/>
      <c r="M1" s="102"/>
      <c r="ID1" s="24"/>
    </row>
    <row r="2" spans="1:238" s="17" customFormat="1" ht="13.5" customHeight="1">
      <c r="E2" s="98"/>
      <c r="F2" s="19"/>
      <c r="G2" s="20"/>
      <c r="H2" s="21"/>
      <c r="I2" s="22"/>
      <c r="J2" s="18"/>
      <c r="K2" s="25" t="s">
        <v>12</v>
      </c>
      <c r="L2" s="99"/>
      <c r="M2" s="102"/>
      <c r="ID2" s="24"/>
    </row>
    <row r="3" spans="1:238" s="26" customFormat="1" ht="4.5" customHeight="1">
      <c r="C3" s="27"/>
      <c r="E3" s="225">
        <v>1.1574074074074073E-5</v>
      </c>
      <c r="F3" s="29"/>
      <c r="G3" s="30"/>
      <c r="H3" s="31"/>
      <c r="I3" s="32"/>
      <c r="J3" s="33"/>
      <c r="K3" s="34"/>
      <c r="L3" s="102"/>
      <c r="M3" s="102"/>
    </row>
    <row r="4" spans="1:238" ht="15.6">
      <c r="C4" s="37" t="s">
        <v>386</v>
      </c>
      <c r="E4" s="103"/>
      <c r="F4" s="39"/>
      <c r="K4" s="42" t="s">
        <v>14</v>
      </c>
    </row>
    <row r="5" spans="1:238" s="26" customFormat="1" ht="4.5" customHeight="1">
      <c r="C5" s="27"/>
      <c r="E5" s="100"/>
      <c r="F5" s="29"/>
      <c r="G5" s="30"/>
      <c r="H5" s="31"/>
      <c r="I5" s="32"/>
      <c r="J5" s="33"/>
      <c r="K5" s="34"/>
      <c r="L5" s="102"/>
      <c r="M5" s="102"/>
    </row>
    <row r="6" spans="1:238" s="26" customFormat="1" ht="12.75" customHeight="1">
      <c r="C6" s="36"/>
      <c r="D6" s="43">
        <v>1</v>
      </c>
      <c r="E6" s="104" t="s">
        <v>387</v>
      </c>
      <c r="F6" s="45"/>
      <c r="G6" s="30"/>
      <c r="H6" s="31"/>
      <c r="I6" s="32"/>
      <c r="J6" s="33"/>
      <c r="K6" s="34"/>
      <c r="L6" s="102"/>
      <c r="M6" s="102"/>
    </row>
    <row r="7" spans="1:238" s="26" customFormat="1" ht="6" customHeight="1">
      <c r="E7" s="106"/>
      <c r="F7" s="47"/>
      <c r="G7" s="30"/>
      <c r="H7" s="48"/>
      <c r="I7" s="32"/>
      <c r="J7" s="33"/>
      <c r="K7" s="34"/>
      <c r="L7" s="102"/>
      <c r="M7" s="102"/>
    </row>
    <row r="8" spans="1:238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22</v>
      </c>
      <c r="I8" s="57" t="s">
        <v>23</v>
      </c>
      <c r="J8" s="58" t="s">
        <v>24</v>
      </c>
      <c r="K8" s="49" t="s">
        <v>25</v>
      </c>
      <c r="L8" s="242" t="s">
        <v>26</v>
      </c>
      <c r="M8" s="111"/>
    </row>
    <row r="9" spans="1:238" s="71" customFormat="1" ht="16.350000000000001" customHeight="1">
      <c r="A9" s="59">
        <v>1</v>
      </c>
      <c r="B9" s="243">
        <v>355</v>
      </c>
      <c r="C9" s="61" t="s">
        <v>247</v>
      </c>
      <c r="D9" s="62" t="s">
        <v>273</v>
      </c>
      <c r="E9" s="91" t="s">
        <v>274</v>
      </c>
      <c r="F9" s="92" t="s">
        <v>49</v>
      </c>
      <c r="G9" s="231">
        <f>IF(ISBLANK(H9),"",TRUNC(0.981*((H9/$E$3)-80.6)^2))</f>
        <v>751</v>
      </c>
      <c r="H9" s="235">
        <v>6.1261574074074072E-4</v>
      </c>
      <c r="I9" s="233"/>
      <c r="J9" s="244" t="str">
        <f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II A</v>
      </c>
      <c r="K9" s="68" t="s">
        <v>275</v>
      </c>
      <c r="L9" s="242" t="s">
        <v>388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38" s="71" customFormat="1" ht="16.350000000000001" customHeight="1">
      <c r="A10" s="59">
        <v>2</v>
      </c>
      <c r="B10" s="243">
        <v>368</v>
      </c>
      <c r="C10" s="61" t="s">
        <v>389</v>
      </c>
      <c r="D10" s="62" t="s">
        <v>390</v>
      </c>
      <c r="E10" s="91" t="s">
        <v>391</v>
      </c>
      <c r="F10" s="92" t="s">
        <v>30</v>
      </c>
      <c r="G10" s="231">
        <f>IF(ISBLANK(H10),"",TRUNC(0.981*((H10/$E$3)-80.6)^2))</f>
        <v>574</v>
      </c>
      <c r="H10" s="235">
        <v>6.5289351851851847E-4</v>
      </c>
      <c r="I10" s="233"/>
      <c r="J10" s="244" t="str">
        <f>IF(ISBLANK(H10),"",IF(H10&gt;0.000706018518518518,"",IF(H10&lt;=0.000541666666666667,"TSM",IF(H10&lt;=0.000561342592592593,"SM",IF(H10&lt;=0.000581018518518519,"KSM",IF(H10&lt;=0.000607638888888889,"I A",IF(H10&lt;=0.000648148148148148,"II A",IF(H10&lt;=0.000706018518518518,"III A"))))))))</f>
        <v>III A</v>
      </c>
      <c r="K10" s="68" t="s">
        <v>117</v>
      </c>
      <c r="L10" s="242" t="s">
        <v>88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38" s="71" customFormat="1" ht="16.350000000000001" customHeight="1">
      <c r="A11" s="59"/>
      <c r="B11" s="243">
        <v>377</v>
      </c>
      <c r="C11" s="61" t="s">
        <v>317</v>
      </c>
      <c r="D11" s="62" t="s">
        <v>318</v>
      </c>
      <c r="E11" s="91" t="s">
        <v>319</v>
      </c>
      <c r="F11" s="92" t="s">
        <v>30</v>
      </c>
      <c r="G11" s="231"/>
      <c r="H11" s="235" t="s">
        <v>369</v>
      </c>
      <c r="I11" s="233"/>
      <c r="J11" s="244" t="str">
        <f>IF(ISBLANK(H11),"",IF(H11&gt;0.000706018518518518,"",IF(H11&lt;=0.000541666666666667,"TSM",IF(H11&lt;=0.000561342592592593,"SM",IF(H11&lt;=0.000581018518518519,"KSM",IF(H11&lt;=0.000607638888888889,"I A",IF(H11&lt;=0.000648148148148148,"II A",IF(H11&lt;=0.000706018518518518,"III A"))))))))</f>
        <v/>
      </c>
      <c r="K11" s="68" t="s">
        <v>320</v>
      </c>
      <c r="L11" s="242" t="s">
        <v>88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</row>
    <row r="12" spans="1:238" s="26" customFormat="1" ht="4.5" customHeight="1">
      <c r="C12" s="27"/>
      <c r="E12" s="100"/>
      <c r="F12" s="29"/>
      <c r="G12" s="30"/>
      <c r="H12" s="31"/>
      <c r="I12" s="32"/>
      <c r="J12" s="33"/>
      <c r="K12" s="34"/>
      <c r="L12" s="102"/>
      <c r="M12" s="102"/>
    </row>
    <row r="13" spans="1:238" s="26" customFormat="1" ht="12.75" customHeight="1">
      <c r="C13" s="36"/>
      <c r="D13" s="43">
        <v>2</v>
      </c>
      <c r="E13" s="104" t="s">
        <v>387</v>
      </c>
      <c r="F13" s="45"/>
      <c r="G13" s="30"/>
      <c r="H13" s="31"/>
      <c r="I13" s="32"/>
      <c r="J13" s="33"/>
      <c r="K13" s="34"/>
      <c r="L13" s="102"/>
      <c r="M13" s="102"/>
    </row>
    <row r="14" spans="1:238" s="26" customFormat="1" ht="6" customHeight="1">
      <c r="E14" s="106"/>
      <c r="F14" s="47"/>
      <c r="G14" s="30"/>
      <c r="H14" s="48"/>
      <c r="I14" s="32"/>
      <c r="J14" s="33"/>
      <c r="K14" s="34"/>
      <c r="L14" s="102"/>
      <c r="M14" s="102"/>
    </row>
    <row r="15" spans="1:238" ht="11.25" customHeight="1">
      <c r="A15" s="49" t="s">
        <v>15</v>
      </c>
      <c r="B15" s="49" t="s">
        <v>16</v>
      </c>
      <c r="C15" s="51" t="s">
        <v>17</v>
      </c>
      <c r="D15" s="52" t="s">
        <v>18</v>
      </c>
      <c r="E15" s="53" t="s">
        <v>19</v>
      </c>
      <c r="F15" s="54" t="s">
        <v>20</v>
      </c>
      <c r="G15" s="55" t="s">
        <v>21</v>
      </c>
      <c r="H15" s="56" t="s">
        <v>22</v>
      </c>
      <c r="I15" s="57" t="s">
        <v>23</v>
      </c>
      <c r="J15" s="58" t="s">
        <v>24</v>
      </c>
      <c r="K15" s="49" t="s">
        <v>25</v>
      </c>
      <c r="L15" s="242" t="s">
        <v>26</v>
      </c>
      <c r="M15" s="111"/>
    </row>
    <row r="16" spans="1:238" s="71" customFormat="1" ht="16.350000000000001" customHeight="1">
      <c r="A16" s="59">
        <v>1</v>
      </c>
      <c r="B16" s="243">
        <v>287</v>
      </c>
      <c r="C16" s="61" t="s">
        <v>392</v>
      </c>
      <c r="D16" s="62" t="s">
        <v>393</v>
      </c>
      <c r="E16" s="91" t="s">
        <v>394</v>
      </c>
      <c r="F16" s="92" t="s">
        <v>42</v>
      </c>
      <c r="G16" s="231">
        <f>IF(ISBLANK(H16),"",TRUNC(0.981*((H16/$E$3)-80.6)^2))</f>
        <v>746</v>
      </c>
      <c r="H16" s="235">
        <v>6.1354166666666664E-4</v>
      </c>
      <c r="I16" s="233"/>
      <c r="J16" s="244" t="str">
        <f>IF(ISBLANK(H16),"",IF(H16&gt;0.000706018518518518,"",IF(H16&lt;=0.000541666666666667,"TSM",IF(H16&lt;=0.000561342592592593,"SM",IF(H16&lt;=0.000581018518518519,"KSM",IF(H16&lt;=0.000607638888888889,"I A",IF(H16&lt;=0.000648148148148148,"II A",IF(H16&lt;=0.000706018518518518,"III A"))))))))</f>
        <v>II A</v>
      </c>
      <c r="K16" s="68" t="s">
        <v>395</v>
      </c>
      <c r="L16" s="242" t="s">
        <v>88</v>
      </c>
      <c r="M16" s="23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</row>
    <row r="17" spans="1:238" s="71" customFormat="1" ht="16.350000000000001" customHeight="1">
      <c r="A17" s="59">
        <v>2</v>
      </c>
      <c r="B17" s="243">
        <v>387</v>
      </c>
      <c r="C17" s="61" t="s">
        <v>27</v>
      </c>
      <c r="D17" s="62" t="s">
        <v>273</v>
      </c>
      <c r="E17" s="91" t="s">
        <v>274</v>
      </c>
      <c r="F17" s="92" t="s">
        <v>30</v>
      </c>
      <c r="G17" s="231">
        <f>IF(ISBLANK(H17),"",TRUNC(0.981*((H17/$E$3)-80.6)^2))</f>
        <v>746</v>
      </c>
      <c r="H17" s="235">
        <v>6.1365740740740749E-4</v>
      </c>
      <c r="I17" s="233"/>
      <c r="J17" s="244" t="str">
        <f>IF(ISBLANK(H17),"",IF(H17&gt;0.000706018518518518,"",IF(H17&lt;=0.000541666666666667,"TSM",IF(H17&lt;=0.000561342592592593,"SM",IF(H17&lt;=0.000581018518518519,"KSM",IF(H17&lt;=0.000607638888888889,"I A",IF(H17&lt;=0.000648148148148148,"II A",IF(H17&lt;=0.000706018518518518,"III A"))))))))</f>
        <v>II A</v>
      </c>
      <c r="K17" s="68" t="s">
        <v>396</v>
      </c>
      <c r="L17" s="242" t="s">
        <v>88</v>
      </c>
      <c r="M17" s="23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</row>
    <row r="18" spans="1:238" s="71" customFormat="1" ht="16.350000000000001" customHeight="1">
      <c r="A18" s="59">
        <v>3</v>
      </c>
      <c r="B18" s="243">
        <v>293</v>
      </c>
      <c r="C18" s="61" t="s">
        <v>397</v>
      </c>
      <c r="D18" s="62" t="s">
        <v>398</v>
      </c>
      <c r="E18" s="91" t="s">
        <v>399</v>
      </c>
      <c r="F18" s="92" t="s">
        <v>42</v>
      </c>
      <c r="G18" s="231">
        <f>IF(ISBLANK(H18),"",TRUNC(0.981*((H18/$E$3)-80.6)^2))</f>
        <v>734</v>
      </c>
      <c r="H18" s="235">
        <v>6.1620370370370377E-4</v>
      </c>
      <c r="I18" s="233"/>
      <c r="J18" s="244" t="str">
        <f>IF(ISBLANK(H18),"",IF(H18&gt;0.000706018518518518,"",IF(H18&lt;=0.000541666666666667,"TSM",IF(H18&lt;=0.000561342592592593,"SM",IF(H18&lt;=0.000581018518518519,"KSM",IF(H18&lt;=0.000607638888888889,"I A",IF(H18&lt;=0.000648148148148148,"II A",IF(H18&lt;=0.000706018518518518,"III A"))))))))</f>
        <v>II A</v>
      </c>
      <c r="K18" s="68" t="s">
        <v>400</v>
      </c>
      <c r="L18" s="242" t="s">
        <v>88</v>
      </c>
      <c r="M18" s="23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</row>
    <row r="19" spans="1:238" s="71" customFormat="1" ht="16.350000000000001" customHeight="1">
      <c r="A19" s="59"/>
      <c r="B19" s="243"/>
      <c r="C19" s="61"/>
      <c r="D19" s="62"/>
      <c r="E19" s="91"/>
      <c r="F19" s="92"/>
      <c r="G19" s="231"/>
      <c r="H19" s="235"/>
      <c r="I19" s="233"/>
      <c r="J19" s="244"/>
      <c r="K19" s="68"/>
      <c r="L19" s="242"/>
      <c r="M19" s="234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</row>
    <row r="20" spans="1:238" s="26" customFormat="1" ht="4.5" customHeight="1">
      <c r="C20" s="27"/>
      <c r="E20" s="100"/>
      <c r="F20" s="29"/>
      <c r="G20" s="30"/>
      <c r="H20" s="31"/>
      <c r="I20" s="32"/>
      <c r="J20" s="33"/>
      <c r="K20" s="34"/>
      <c r="L20" s="102"/>
      <c r="M20" s="102"/>
    </row>
    <row r="21" spans="1:238" s="26" customFormat="1" ht="12.75" customHeight="1">
      <c r="C21" s="36"/>
      <c r="D21" s="43">
        <v>3</v>
      </c>
      <c r="E21" s="104" t="s">
        <v>387</v>
      </c>
      <c r="F21" s="45"/>
      <c r="G21" s="30"/>
      <c r="H21" s="31"/>
      <c r="I21" s="32"/>
      <c r="J21" s="33"/>
      <c r="K21" s="34"/>
      <c r="L21" s="102"/>
      <c r="M21" s="102"/>
    </row>
    <row r="22" spans="1:238" s="26" customFormat="1" ht="6" customHeight="1">
      <c r="E22" s="106"/>
      <c r="F22" s="47"/>
      <c r="G22" s="30"/>
      <c r="H22" s="48"/>
      <c r="I22" s="32"/>
      <c r="J22" s="33"/>
      <c r="K22" s="34"/>
      <c r="L22" s="102"/>
      <c r="M22" s="102"/>
    </row>
    <row r="23" spans="1:238" ht="11.25" customHeight="1">
      <c r="A23" s="49" t="s">
        <v>15</v>
      </c>
      <c r="B23" s="49" t="s">
        <v>16</v>
      </c>
      <c r="C23" s="51" t="s">
        <v>17</v>
      </c>
      <c r="D23" s="52" t="s">
        <v>18</v>
      </c>
      <c r="E23" s="53" t="s">
        <v>19</v>
      </c>
      <c r="F23" s="54" t="s">
        <v>20</v>
      </c>
      <c r="G23" s="55" t="s">
        <v>21</v>
      </c>
      <c r="H23" s="56" t="s">
        <v>22</v>
      </c>
      <c r="I23" s="57" t="s">
        <v>23</v>
      </c>
      <c r="J23" s="58" t="s">
        <v>24</v>
      </c>
      <c r="K23" s="49" t="s">
        <v>25</v>
      </c>
      <c r="L23" s="242" t="s">
        <v>26</v>
      </c>
      <c r="M23" s="111"/>
    </row>
    <row r="24" spans="1:238" s="71" customFormat="1" ht="16.350000000000001" customHeight="1">
      <c r="A24" s="59">
        <v>1</v>
      </c>
      <c r="B24" s="243">
        <v>322</v>
      </c>
      <c r="C24" s="61" t="s">
        <v>341</v>
      </c>
      <c r="D24" s="62" t="s">
        <v>401</v>
      </c>
      <c r="E24" s="91" t="s">
        <v>402</v>
      </c>
      <c r="F24" s="92" t="s">
        <v>37</v>
      </c>
      <c r="G24" s="231">
        <f>IF(ISBLANK(H24),"",TRUNC(0.981*((H24/$E$3)-80.6)^2))</f>
        <v>622</v>
      </c>
      <c r="H24" s="235">
        <v>6.4131944444444447E-4</v>
      </c>
      <c r="I24" s="233"/>
      <c r="J24" s="244" t="str">
        <f>IF(ISBLANK(H24),"",IF(H24&gt;0.000706018518518518,"",IF(H24&lt;=0.000541666666666667,"TSM",IF(H24&lt;=0.000561342592592593,"SM",IF(H24&lt;=0.000581018518518519,"KSM",IF(H24&lt;=0.000607638888888889,"I A",IF(H24&lt;=0.000648148148148148,"II A",IF(H24&lt;=0.000706018518518518,"III A"))))))))</f>
        <v>II A</v>
      </c>
      <c r="K24" s="68" t="s">
        <v>70</v>
      </c>
      <c r="L24" s="242" t="s">
        <v>88</v>
      </c>
      <c r="M24" s="234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</row>
    <row r="25" spans="1:238" s="71" customFormat="1" ht="16.350000000000001" customHeight="1">
      <c r="A25" s="59">
        <v>2</v>
      </c>
      <c r="B25" s="243">
        <v>376</v>
      </c>
      <c r="C25" s="61" t="s">
        <v>403</v>
      </c>
      <c r="D25" s="62" t="s">
        <v>404</v>
      </c>
      <c r="E25" s="91" t="s">
        <v>405</v>
      </c>
      <c r="F25" s="92" t="s">
        <v>30</v>
      </c>
      <c r="G25" s="231">
        <f>IF(ISBLANK(H25),"",TRUNC(0.981*((H25/$E$3)-80.6)^2))</f>
        <v>576</v>
      </c>
      <c r="H25" s="235">
        <v>6.5231481481481477E-4</v>
      </c>
      <c r="I25" s="233"/>
      <c r="J25" s="244" t="str">
        <f>IF(ISBLANK(H25),"",IF(H25&gt;0.000706018518518518,"",IF(H25&lt;=0.000541666666666667,"TSM",IF(H25&lt;=0.000561342592592593,"SM",IF(H25&lt;=0.000581018518518519,"KSM",IF(H25&lt;=0.000607638888888889,"I A",IF(H25&lt;=0.000648148148148148,"II A",IF(H25&lt;=0.000706018518518518,"III A"))))))))</f>
        <v>III A</v>
      </c>
      <c r="K25" s="68" t="s">
        <v>117</v>
      </c>
      <c r="L25" s="242" t="s">
        <v>88</v>
      </c>
      <c r="M25" s="234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</row>
    <row r="26" spans="1:238" s="71" customFormat="1" ht="16.350000000000001" customHeight="1">
      <c r="A26" s="59">
        <v>3</v>
      </c>
      <c r="B26" s="243">
        <v>389</v>
      </c>
      <c r="C26" s="61" t="s">
        <v>406</v>
      </c>
      <c r="D26" s="62" t="s">
        <v>407</v>
      </c>
      <c r="E26" s="91" t="s">
        <v>408</v>
      </c>
      <c r="F26" s="92" t="s">
        <v>30</v>
      </c>
      <c r="G26" s="231">
        <f>IF(ISBLANK(H26),"",TRUNC(0.981*((H26/$E$3)-80.6)^2))</f>
        <v>486</v>
      </c>
      <c r="H26" s="235">
        <v>6.7499999999999993E-4</v>
      </c>
      <c r="I26" s="233"/>
      <c r="J26" s="244" t="str">
        <f>IF(ISBLANK(H26),"",IF(H26&gt;0.000706018518518518,"",IF(H26&lt;=0.000541666666666667,"TSM",IF(H26&lt;=0.000561342592592593,"SM",IF(H26&lt;=0.000581018518518519,"KSM",IF(H26&lt;=0.000607638888888889,"I A",IF(H26&lt;=0.000648148148148148,"II A",IF(H26&lt;=0.000706018518518518,"III A"))))))))</f>
        <v>III A</v>
      </c>
      <c r="K26" s="68" t="s">
        <v>117</v>
      </c>
      <c r="L26" s="242" t="s">
        <v>88</v>
      </c>
      <c r="M26" s="234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</row>
    <row r="27" spans="1:238" s="71" customFormat="1" ht="16.350000000000001" customHeight="1">
      <c r="A27" s="59"/>
      <c r="B27" s="243">
        <v>375</v>
      </c>
      <c r="C27" s="61" t="s">
        <v>409</v>
      </c>
      <c r="D27" s="62" t="s">
        <v>410</v>
      </c>
      <c r="E27" s="91" t="s">
        <v>411</v>
      </c>
      <c r="F27" s="92" t="s">
        <v>30</v>
      </c>
      <c r="G27" s="231" t="s">
        <v>332</v>
      </c>
      <c r="H27" s="235" t="s">
        <v>256</v>
      </c>
      <c r="I27" s="233"/>
      <c r="J27" s="244" t="str">
        <f>IF(ISBLANK(H27),"",IF(H27&gt;0.000706018518518518,"",IF(H27&lt;=0.000541666666666667,"TSM",IF(H27&lt;=0.000561342592592593,"SM",IF(H27&lt;=0.000581018518518519,"KSM",IF(H27&lt;=0.000607638888888889,"I A",IF(H27&lt;=0.000648148148148148,"II A",IF(H27&lt;=0.000706018518518518,"III A"))))))))</f>
        <v/>
      </c>
      <c r="K27" s="68" t="s">
        <v>117</v>
      </c>
      <c r="L27" s="242" t="s">
        <v>88</v>
      </c>
      <c r="M27" s="234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</row>
    <row r="28" spans="1:238" s="26" customFormat="1" ht="4.5" customHeight="1">
      <c r="C28" s="27"/>
      <c r="E28" s="100"/>
      <c r="F28" s="29"/>
      <c r="G28" s="30"/>
      <c r="H28" s="31"/>
      <c r="I28" s="32"/>
      <c r="J28" s="33"/>
      <c r="K28" s="34"/>
      <c r="L28" s="102"/>
      <c r="M28" s="102"/>
    </row>
    <row r="29" spans="1:238" s="26" customFormat="1" ht="12.75" customHeight="1">
      <c r="C29" s="36"/>
      <c r="D29" s="43">
        <v>4</v>
      </c>
      <c r="E29" s="104" t="s">
        <v>387</v>
      </c>
      <c r="F29" s="45"/>
      <c r="G29" s="30"/>
      <c r="H29" s="31"/>
      <c r="I29" s="32"/>
      <c r="J29" s="33"/>
      <c r="K29" s="34"/>
      <c r="L29" s="102"/>
      <c r="M29" s="102"/>
    </row>
    <row r="30" spans="1:238" s="26" customFormat="1" ht="6" customHeight="1">
      <c r="E30" s="106"/>
      <c r="F30" s="47"/>
      <c r="G30" s="30"/>
      <c r="H30" s="48"/>
      <c r="I30" s="32"/>
      <c r="J30" s="33"/>
      <c r="K30" s="34"/>
      <c r="L30" s="102"/>
      <c r="M30" s="102"/>
    </row>
    <row r="31" spans="1:238" ht="11.25" customHeight="1">
      <c r="A31" s="49" t="s">
        <v>15</v>
      </c>
      <c r="B31" s="49" t="s">
        <v>16</v>
      </c>
      <c r="C31" s="51" t="s">
        <v>17</v>
      </c>
      <c r="D31" s="52" t="s">
        <v>18</v>
      </c>
      <c r="E31" s="53" t="s">
        <v>19</v>
      </c>
      <c r="F31" s="54" t="s">
        <v>20</v>
      </c>
      <c r="G31" s="55" t="s">
        <v>21</v>
      </c>
      <c r="H31" s="56" t="s">
        <v>22</v>
      </c>
      <c r="I31" s="57" t="s">
        <v>23</v>
      </c>
      <c r="J31" s="58" t="s">
        <v>24</v>
      </c>
      <c r="K31" s="49" t="s">
        <v>25</v>
      </c>
      <c r="L31" s="242" t="s">
        <v>26</v>
      </c>
      <c r="M31" s="111"/>
    </row>
    <row r="32" spans="1:238" s="71" customFormat="1" ht="16.350000000000001" customHeight="1">
      <c r="A32" s="231" t="s">
        <v>129</v>
      </c>
      <c r="B32" s="243">
        <v>264</v>
      </c>
      <c r="C32" s="61" t="s">
        <v>412</v>
      </c>
      <c r="D32" s="62" t="s">
        <v>413</v>
      </c>
      <c r="E32" s="91" t="s">
        <v>414</v>
      </c>
      <c r="F32" s="92" t="s">
        <v>415</v>
      </c>
      <c r="G32" s="231" t="s">
        <v>129</v>
      </c>
      <c r="H32" s="235">
        <v>6.3692129629629635E-4</v>
      </c>
      <c r="I32" s="233"/>
      <c r="J32" s="244" t="str">
        <f>IF(ISBLANK(H32),"",IF(H32&gt;0.000706018518518518,"",IF(H32&lt;=0.000541666666666667,"TSM",IF(H32&lt;=0.000561342592592593,"SM",IF(H32&lt;=0.000581018518518519,"KSM",IF(H32&lt;=0.000607638888888889,"I A",IF(H32&lt;=0.000648148148148148,"II A",IF(H32&lt;=0.000706018518518518,"III A"))))))))</f>
        <v>II A</v>
      </c>
      <c r="K32" s="68" t="s">
        <v>301</v>
      </c>
      <c r="L32" s="242" t="s">
        <v>416</v>
      </c>
      <c r="M32" s="234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</row>
    <row r="33" spans="1:238" s="71" customFormat="1" ht="16.350000000000001" customHeight="1">
      <c r="A33" s="59">
        <v>1</v>
      </c>
      <c r="B33" s="243">
        <v>332</v>
      </c>
      <c r="C33" s="61" t="s">
        <v>417</v>
      </c>
      <c r="D33" s="62" t="s">
        <v>418</v>
      </c>
      <c r="E33" s="91" t="s">
        <v>419</v>
      </c>
      <c r="F33" s="92" t="s">
        <v>37</v>
      </c>
      <c r="G33" s="231">
        <f>IF(ISBLANK(H33),"",TRUNC(0.981*((H33/$E$3)-80.6)^2))</f>
        <v>638</v>
      </c>
      <c r="H33" s="235">
        <v>6.3749999999999994E-4</v>
      </c>
      <c r="I33" s="233"/>
      <c r="J33" s="244" t="str">
        <f>IF(ISBLANK(H33),"",IF(H33&gt;0.000706018518518518,"",IF(H33&lt;=0.000541666666666667,"TSM",IF(H33&lt;=0.000561342592592593,"SM",IF(H33&lt;=0.000581018518518519,"KSM",IF(H33&lt;=0.000607638888888889,"I A",IF(H33&lt;=0.000648148148148148,"II A",IF(H33&lt;=0.000706018518518518,"III A"))))))))</f>
        <v>II A</v>
      </c>
      <c r="K33" s="68" t="s">
        <v>420</v>
      </c>
      <c r="L33" s="242" t="s">
        <v>421</v>
      </c>
      <c r="M33" s="234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</row>
    <row r="34" spans="1:238" s="71" customFormat="1" ht="16.350000000000001" customHeight="1">
      <c r="A34" s="59"/>
      <c r="B34" s="243">
        <v>360</v>
      </c>
      <c r="C34" s="61" t="s">
        <v>280</v>
      </c>
      <c r="D34" s="62" t="s">
        <v>281</v>
      </c>
      <c r="E34" s="91" t="s">
        <v>282</v>
      </c>
      <c r="F34" s="92" t="s">
        <v>121</v>
      </c>
      <c r="G34" s="231"/>
      <c r="H34" s="235" t="s">
        <v>256</v>
      </c>
      <c r="I34" s="233"/>
      <c r="J34" s="244" t="str">
        <f>IF(ISBLANK(H34),"",IF(H34&gt;0.000706018518518518,"",IF(H34&lt;=0.000541666666666667,"TSM",IF(H34&lt;=0.000561342592592593,"SM",IF(H34&lt;=0.000581018518518519,"KSM",IF(H34&lt;=0.000607638888888889,"I A",IF(H34&lt;=0.000648148148148148,"II A",IF(H34&lt;=0.000706018518518518,"III A"))))))))</f>
        <v/>
      </c>
      <c r="K34" s="68" t="s">
        <v>283</v>
      </c>
      <c r="L34" s="242" t="s">
        <v>422</v>
      </c>
      <c r="M34" s="234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</row>
    <row r="35" spans="1:238" s="26" customFormat="1" ht="4.5" customHeight="1">
      <c r="C35" s="27"/>
      <c r="E35" s="100"/>
      <c r="F35" s="29"/>
      <c r="G35" s="30"/>
      <c r="H35" s="31"/>
      <c r="I35" s="32"/>
      <c r="J35" s="33"/>
      <c r="K35" s="34"/>
      <c r="L35" s="102"/>
      <c r="M35" s="102"/>
    </row>
    <row r="36" spans="1:238" s="26" customFormat="1" ht="12.75" customHeight="1">
      <c r="C36" s="36"/>
      <c r="D36" s="43">
        <v>5</v>
      </c>
      <c r="E36" s="104" t="s">
        <v>387</v>
      </c>
      <c r="F36" s="45"/>
      <c r="G36" s="30"/>
      <c r="H36" s="31"/>
      <c r="I36" s="32"/>
      <c r="J36" s="33"/>
      <c r="K36" s="34"/>
      <c r="L36" s="102"/>
      <c r="M36" s="102"/>
    </row>
    <row r="37" spans="1:238" s="26" customFormat="1" ht="6" customHeight="1">
      <c r="E37" s="106"/>
      <c r="F37" s="47"/>
      <c r="G37" s="30"/>
      <c r="H37" s="48"/>
      <c r="I37" s="32"/>
      <c r="J37" s="33"/>
      <c r="K37" s="34"/>
      <c r="L37" s="102"/>
      <c r="M37" s="102"/>
    </row>
    <row r="38" spans="1:238" ht="11.25" customHeight="1">
      <c r="A38" s="49" t="s">
        <v>15</v>
      </c>
      <c r="B38" s="49" t="s">
        <v>16</v>
      </c>
      <c r="C38" s="51" t="s">
        <v>17</v>
      </c>
      <c r="D38" s="52" t="s">
        <v>18</v>
      </c>
      <c r="E38" s="53" t="s">
        <v>19</v>
      </c>
      <c r="F38" s="54" t="s">
        <v>20</v>
      </c>
      <c r="G38" s="55" t="s">
        <v>21</v>
      </c>
      <c r="H38" s="56" t="s">
        <v>22</v>
      </c>
      <c r="I38" s="57" t="s">
        <v>23</v>
      </c>
      <c r="J38" s="58" t="s">
        <v>24</v>
      </c>
      <c r="K38" s="49" t="s">
        <v>25</v>
      </c>
      <c r="L38" s="242" t="s">
        <v>26</v>
      </c>
      <c r="M38" s="111"/>
    </row>
    <row r="39" spans="1:238" s="71" customFormat="1" ht="16.350000000000001" customHeight="1">
      <c r="A39" s="59">
        <v>1</v>
      </c>
      <c r="B39" s="243">
        <v>291</v>
      </c>
      <c r="C39" s="61" t="s">
        <v>314</v>
      </c>
      <c r="D39" s="62" t="s">
        <v>315</v>
      </c>
      <c r="E39" s="91" t="s">
        <v>316</v>
      </c>
      <c r="F39" s="92" t="s">
        <v>42</v>
      </c>
      <c r="G39" s="231">
        <f>IF(ISBLANK(H39),"",TRUNC(0.981*((H39/$E$3)-80.6)^2))</f>
        <v>846</v>
      </c>
      <c r="H39" s="235">
        <v>5.929398148148148E-4</v>
      </c>
      <c r="I39" s="233"/>
      <c r="J39" s="244" t="str">
        <f>IF(ISBLANK(H39),"",IF(H39&gt;0.000706018518518518,"",IF(H39&lt;=0.000541666666666667,"TSM",IF(H39&lt;=0.000561342592592593,"SM",IF(H39&lt;=0.000581018518518519,"KSM",IF(H39&lt;=0.000607638888888889,"I A",IF(H39&lt;=0.000648148148148148,"II A",IF(H39&lt;=0.000706018518518518,"III A"))))))))</f>
        <v>I A</v>
      </c>
      <c r="K39" s="68" t="s">
        <v>283</v>
      </c>
      <c r="L39" s="242" t="s">
        <v>423</v>
      </c>
      <c r="M39" s="234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</row>
    <row r="40" spans="1:238" s="71" customFormat="1" ht="16.350000000000001" customHeight="1">
      <c r="A40" s="59">
        <v>2</v>
      </c>
      <c r="B40" s="243">
        <v>279</v>
      </c>
      <c r="C40" s="61" t="s">
        <v>424</v>
      </c>
      <c r="D40" s="62" t="s">
        <v>425</v>
      </c>
      <c r="E40" s="91" t="s">
        <v>426</v>
      </c>
      <c r="F40" s="92" t="s">
        <v>86</v>
      </c>
      <c r="G40" s="231">
        <f>IF(ISBLANK(H40),"",TRUNC(0.981*((H40/$E$3)-80.6)^2))</f>
        <v>837</v>
      </c>
      <c r="H40" s="235">
        <v>5.9479166666666675E-4</v>
      </c>
      <c r="I40" s="233"/>
      <c r="J40" s="244" t="str">
        <f>IF(ISBLANK(H40),"",IF(H40&gt;0.000706018518518518,"",IF(H40&lt;=0.000541666666666667,"TSM",IF(H40&lt;=0.000561342592592593,"SM",IF(H40&lt;=0.000581018518518519,"KSM",IF(H40&lt;=0.000607638888888889,"I A",IF(H40&lt;=0.000648148148148148,"II A",IF(H40&lt;=0.000706018518518518,"III A"))))))))</f>
        <v>I A</v>
      </c>
      <c r="K40" s="68" t="s">
        <v>427</v>
      </c>
      <c r="L40" s="242">
        <v>51.04</v>
      </c>
      <c r="M40" s="234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</row>
    <row r="41" spans="1:238" s="71" customFormat="1" ht="16.350000000000001" customHeight="1">
      <c r="A41" s="59">
        <v>3</v>
      </c>
      <c r="B41" s="243">
        <v>384</v>
      </c>
      <c r="C41" s="61" t="s">
        <v>310</v>
      </c>
      <c r="D41" s="62" t="s">
        <v>311</v>
      </c>
      <c r="E41" s="91" t="s">
        <v>312</v>
      </c>
      <c r="F41" s="92" t="s">
        <v>30</v>
      </c>
      <c r="G41" s="231">
        <f>IF(ISBLANK(H41),"",TRUNC(0.981*((H41/$E$3)-80.6)^2))</f>
        <v>605</v>
      </c>
      <c r="H41" s="235">
        <v>6.4537037037037037E-4</v>
      </c>
      <c r="I41" s="233"/>
      <c r="J41" s="244" t="str">
        <f>IF(ISBLANK(H41),"",IF(H41&gt;0.000706018518518518,"",IF(H41&lt;=0.000541666666666667,"TSM",IF(H41&lt;=0.000561342592592593,"SM",IF(H41&lt;=0.000581018518518519,"KSM",IF(H41&lt;=0.000607638888888889,"I A",IF(H41&lt;=0.000648148148148148,"II A",IF(H41&lt;=0.000706018518518518,"III A"))))))))</f>
        <v>II A</v>
      </c>
      <c r="K41" s="68" t="s">
        <v>313</v>
      </c>
      <c r="L41" s="242" t="s">
        <v>88</v>
      </c>
      <c r="M41" s="234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D24"/>
  <sheetViews>
    <sheetView zoomScaleNormal="100" workbookViewId="0">
      <selection activeCell="A7" sqref="A7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112" customWidth="1"/>
    <col min="6" max="6" width="12.5546875" style="73" customWidth="1"/>
    <col min="7" max="7" width="6.44140625" style="40" customWidth="1"/>
    <col min="8" max="8" width="9" style="21" customWidth="1"/>
    <col min="9" max="9" width="4.109375" style="22" hidden="1" customWidth="1"/>
    <col min="10" max="10" width="5.109375" style="41" customWidth="1"/>
    <col min="11" max="11" width="28.33203125" style="36" customWidth="1"/>
    <col min="12" max="12" width="6.88671875" style="102" hidden="1" customWidth="1"/>
    <col min="13" max="13" width="5.44140625" style="102" bestFit="1" customWidth="1"/>
    <col min="14" max="14" width="17.44140625" style="36" bestFit="1" customWidth="1"/>
    <col min="15" max="237" width="9.109375" style="36"/>
    <col min="238" max="16384" width="9.109375" style="24"/>
  </cols>
  <sheetData>
    <row r="1" spans="1:238" s="17" customFormat="1" ht="17.399999999999999">
      <c r="A1" s="7" t="s">
        <v>11</v>
      </c>
      <c r="E1" s="98"/>
      <c r="F1" s="19"/>
      <c r="G1" s="20"/>
      <c r="H1" s="21"/>
      <c r="I1" s="22"/>
      <c r="J1" s="18"/>
      <c r="L1" s="99"/>
      <c r="M1" s="102"/>
      <c r="ID1" s="24"/>
    </row>
    <row r="2" spans="1:238" s="17" customFormat="1" ht="13.5" customHeight="1">
      <c r="E2" s="98"/>
      <c r="F2" s="19"/>
      <c r="G2" s="20"/>
      <c r="H2" s="21"/>
      <c r="I2" s="22"/>
      <c r="J2" s="18"/>
      <c r="K2" s="25" t="s">
        <v>12</v>
      </c>
      <c r="L2" s="99"/>
      <c r="M2" s="102"/>
      <c r="ID2" s="24"/>
    </row>
    <row r="3" spans="1:238" s="26" customFormat="1" ht="4.5" customHeight="1">
      <c r="C3" s="27"/>
      <c r="E3" s="225">
        <v>1.1574074074074073E-5</v>
      </c>
      <c r="F3" s="29"/>
      <c r="G3" s="30"/>
      <c r="H3" s="31"/>
      <c r="I3" s="32"/>
      <c r="J3" s="33"/>
      <c r="K3" s="34"/>
      <c r="L3" s="102"/>
      <c r="M3" s="102"/>
    </row>
    <row r="4" spans="1:238" ht="15.6">
      <c r="C4" s="37" t="s">
        <v>386</v>
      </c>
      <c r="E4" s="103"/>
      <c r="F4" s="39"/>
      <c r="K4" s="42" t="s">
        <v>14</v>
      </c>
    </row>
    <row r="5" spans="1:238" s="26" customFormat="1" ht="4.5" customHeight="1">
      <c r="C5" s="27"/>
      <c r="E5" s="100"/>
      <c r="F5" s="29"/>
      <c r="G5" s="30"/>
      <c r="H5" s="31"/>
      <c r="I5" s="32"/>
      <c r="J5" s="33"/>
      <c r="K5" s="34"/>
      <c r="L5" s="102"/>
      <c r="M5" s="102"/>
    </row>
    <row r="6" spans="1:238" s="26" customFormat="1" ht="12.75" customHeight="1">
      <c r="C6" s="36"/>
      <c r="D6" s="43"/>
      <c r="E6" s="104" t="s">
        <v>371</v>
      </c>
      <c r="F6" s="45"/>
      <c r="G6" s="30"/>
      <c r="H6" s="31"/>
      <c r="I6" s="32"/>
      <c r="J6" s="33"/>
      <c r="K6" s="34"/>
      <c r="L6" s="102"/>
      <c r="M6" s="102"/>
    </row>
    <row r="7" spans="1:238" s="26" customFormat="1" ht="6" customHeight="1">
      <c r="E7" s="106"/>
      <c r="F7" s="47"/>
      <c r="G7" s="30"/>
      <c r="H7" s="48"/>
      <c r="I7" s="32"/>
      <c r="J7" s="33"/>
      <c r="K7" s="34"/>
      <c r="L7" s="102"/>
      <c r="M7" s="102"/>
    </row>
    <row r="8" spans="1:238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22</v>
      </c>
      <c r="I8" s="57" t="s">
        <v>23</v>
      </c>
      <c r="J8" s="58" t="s">
        <v>24</v>
      </c>
      <c r="K8" s="49" t="s">
        <v>25</v>
      </c>
      <c r="L8" s="242" t="s">
        <v>26</v>
      </c>
      <c r="M8" s="111"/>
    </row>
    <row r="9" spans="1:238" s="71" customFormat="1" ht="16.350000000000001" customHeight="1">
      <c r="A9" s="59">
        <v>1</v>
      </c>
      <c r="B9" s="243">
        <v>291</v>
      </c>
      <c r="C9" s="61" t="s">
        <v>314</v>
      </c>
      <c r="D9" s="62" t="s">
        <v>315</v>
      </c>
      <c r="E9" s="91" t="s">
        <v>316</v>
      </c>
      <c r="F9" s="92" t="s">
        <v>42</v>
      </c>
      <c r="G9" s="231">
        <f t="shared" ref="G9:G20" si="0">IF(ISBLANK(H9),"",TRUNC(0.981*((H9/$E$3)-80.6)^2))</f>
        <v>846</v>
      </c>
      <c r="H9" s="235">
        <v>5.929398148148148E-4</v>
      </c>
      <c r="I9" s="233"/>
      <c r="J9" s="244" t="str">
        <f t="shared" ref="J9:J24" si="1"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I A</v>
      </c>
      <c r="K9" s="68" t="s">
        <v>283</v>
      </c>
      <c r="L9" s="242" t="s">
        <v>423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38" s="71" customFormat="1" ht="16.350000000000001" customHeight="1">
      <c r="A10" s="59">
        <v>2</v>
      </c>
      <c r="B10" s="243">
        <v>279</v>
      </c>
      <c r="C10" s="61" t="s">
        <v>424</v>
      </c>
      <c r="D10" s="62" t="s">
        <v>425</v>
      </c>
      <c r="E10" s="91" t="s">
        <v>426</v>
      </c>
      <c r="F10" s="92" t="s">
        <v>86</v>
      </c>
      <c r="G10" s="231">
        <f t="shared" si="0"/>
        <v>837</v>
      </c>
      <c r="H10" s="235">
        <v>5.9479166666666675E-4</v>
      </c>
      <c r="I10" s="233"/>
      <c r="J10" s="244" t="str">
        <f t="shared" si="1"/>
        <v>I A</v>
      </c>
      <c r="K10" s="68" t="s">
        <v>427</v>
      </c>
      <c r="L10" s="242">
        <v>51.04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38" s="71" customFormat="1" ht="16.350000000000001" customHeight="1">
      <c r="A11" s="59">
        <v>3</v>
      </c>
      <c r="B11" s="243">
        <v>355</v>
      </c>
      <c r="C11" s="61" t="s">
        <v>247</v>
      </c>
      <c r="D11" s="62" t="s">
        <v>273</v>
      </c>
      <c r="E11" s="91" t="s">
        <v>274</v>
      </c>
      <c r="F11" s="92" t="s">
        <v>49</v>
      </c>
      <c r="G11" s="231">
        <f t="shared" si="0"/>
        <v>751</v>
      </c>
      <c r="H11" s="235">
        <v>6.1261574074074072E-4</v>
      </c>
      <c r="I11" s="233"/>
      <c r="J11" s="244" t="str">
        <f t="shared" si="1"/>
        <v>II A</v>
      </c>
      <c r="K11" s="68" t="s">
        <v>275</v>
      </c>
      <c r="L11" s="242" t="s">
        <v>388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</row>
    <row r="12" spans="1:238" s="71" customFormat="1" ht="16.350000000000001" customHeight="1">
      <c r="A12" s="59">
        <v>4</v>
      </c>
      <c r="B12" s="243">
        <v>287</v>
      </c>
      <c r="C12" s="61" t="s">
        <v>392</v>
      </c>
      <c r="D12" s="62" t="s">
        <v>393</v>
      </c>
      <c r="E12" s="91" t="s">
        <v>394</v>
      </c>
      <c r="F12" s="92" t="s">
        <v>42</v>
      </c>
      <c r="G12" s="231">
        <f t="shared" si="0"/>
        <v>746</v>
      </c>
      <c r="H12" s="235">
        <v>6.1354166666666664E-4</v>
      </c>
      <c r="I12" s="233"/>
      <c r="J12" s="244" t="str">
        <f t="shared" si="1"/>
        <v>II A</v>
      </c>
      <c r="K12" s="68" t="s">
        <v>395</v>
      </c>
      <c r="L12" s="242" t="s">
        <v>88</v>
      </c>
      <c r="M12" s="234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</row>
    <row r="13" spans="1:238" s="71" customFormat="1" ht="16.350000000000001" customHeight="1">
      <c r="A13" s="59">
        <v>5</v>
      </c>
      <c r="B13" s="243">
        <v>387</v>
      </c>
      <c r="C13" s="61" t="s">
        <v>27</v>
      </c>
      <c r="D13" s="62" t="s">
        <v>273</v>
      </c>
      <c r="E13" s="91" t="s">
        <v>274</v>
      </c>
      <c r="F13" s="92" t="s">
        <v>30</v>
      </c>
      <c r="G13" s="231">
        <f t="shared" si="0"/>
        <v>746</v>
      </c>
      <c r="H13" s="235">
        <v>6.1365740740740749E-4</v>
      </c>
      <c r="I13" s="233"/>
      <c r="J13" s="244" t="str">
        <f t="shared" si="1"/>
        <v>II A</v>
      </c>
      <c r="K13" s="68" t="s">
        <v>396</v>
      </c>
      <c r="L13" s="242" t="s">
        <v>88</v>
      </c>
      <c r="M13" s="234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</row>
    <row r="14" spans="1:238" s="71" customFormat="1" ht="16.350000000000001" customHeight="1">
      <c r="A14" s="59">
        <v>6</v>
      </c>
      <c r="B14" s="243">
        <v>293</v>
      </c>
      <c r="C14" s="61" t="s">
        <v>397</v>
      </c>
      <c r="D14" s="62" t="s">
        <v>398</v>
      </c>
      <c r="E14" s="91" t="s">
        <v>399</v>
      </c>
      <c r="F14" s="92" t="s">
        <v>42</v>
      </c>
      <c r="G14" s="231">
        <f t="shared" si="0"/>
        <v>734</v>
      </c>
      <c r="H14" s="235">
        <v>6.1620370370370377E-4</v>
      </c>
      <c r="I14" s="233"/>
      <c r="J14" s="244" t="str">
        <f t="shared" si="1"/>
        <v>II A</v>
      </c>
      <c r="K14" s="68" t="s">
        <v>400</v>
      </c>
      <c r="L14" s="242" t="s">
        <v>88</v>
      </c>
      <c r="M14" s="234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</row>
    <row r="15" spans="1:238" s="71" customFormat="1" ht="16.350000000000001" customHeight="1">
      <c r="A15" s="59">
        <v>8</v>
      </c>
      <c r="B15" s="243">
        <v>332</v>
      </c>
      <c r="C15" s="61" t="s">
        <v>417</v>
      </c>
      <c r="D15" s="62" t="s">
        <v>418</v>
      </c>
      <c r="E15" s="91" t="s">
        <v>419</v>
      </c>
      <c r="F15" s="92" t="s">
        <v>37</v>
      </c>
      <c r="G15" s="231">
        <f t="shared" si="0"/>
        <v>638</v>
      </c>
      <c r="H15" s="235">
        <v>6.3749999999999994E-4</v>
      </c>
      <c r="I15" s="233"/>
      <c r="J15" s="244" t="str">
        <f t="shared" si="1"/>
        <v>II A</v>
      </c>
      <c r="K15" s="68" t="s">
        <v>420</v>
      </c>
      <c r="L15" s="242" t="s">
        <v>421</v>
      </c>
      <c r="M15" s="234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</row>
    <row r="16" spans="1:238" s="71" customFormat="1" ht="16.350000000000001" customHeight="1">
      <c r="A16" s="59">
        <v>9</v>
      </c>
      <c r="B16" s="243">
        <v>322</v>
      </c>
      <c r="C16" s="61" t="s">
        <v>341</v>
      </c>
      <c r="D16" s="62" t="s">
        <v>401</v>
      </c>
      <c r="E16" s="91" t="s">
        <v>402</v>
      </c>
      <c r="F16" s="92" t="s">
        <v>37</v>
      </c>
      <c r="G16" s="231">
        <f t="shared" si="0"/>
        <v>622</v>
      </c>
      <c r="H16" s="235">
        <v>6.4131944444444447E-4</v>
      </c>
      <c r="I16" s="233"/>
      <c r="J16" s="244" t="str">
        <f t="shared" si="1"/>
        <v>II A</v>
      </c>
      <c r="K16" s="68" t="s">
        <v>70</v>
      </c>
      <c r="L16" s="242" t="s">
        <v>88</v>
      </c>
      <c r="M16" s="23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</row>
    <row r="17" spans="1:238" s="71" customFormat="1" ht="16.350000000000001" customHeight="1">
      <c r="A17" s="59">
        <v>10</v>
      </c>
      <c r="B17" s="243">
        <v>384</v>
      </c>
      <c r="C17" s="61" t="s">
        <v>310</v>
      </c>
      <c r="D17" s="62" t="s">
        <v>311</v>
      </c>
      <c r="E17" s="91" t="s">
        <v>312</v>
      </c>
      <c r="F17" s="92" t="s">
        <v>30</v>
      </c>
      <c r="G17" s="231">
        <f t="shared" si="0"/>
        <v>605</v>
      </c>
      <c r="H17" s="235">
        <v>6.4537037037037037E-4</v>
      </c>
      <c r="I17" s="233"/>
      <c r="J17" s="244" t="str">
        <f t="shared" si="1"/>
        <v>II A</v>
      </c>
      <c r="K17" s="68" t="s">
        <v>313</v>
      </c>
      <c r="L17" s="242" t="s">
        <v>88</v>
      </c>
      <c r="M17" s="23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</row>
    <row r="18" spans="1:238" s="71" customFormat="1" ht="16.350000000000001" customHeight="1">
      <c r="A18" s="59">
        <v>11</v>
      </c>
      <c r="B18" s="243">
        <v>376</v>
      </c>
      <c r="C18" s="61" t="s">
        <v>403</v>
      </c>
      <c r="D18" s="62" t="s">
        <v>404</v>
      </c>
      <c r="E18" s="91" t="s">
        <v>405</v>
      </c>
      <c r="F18" s="92" t="s">
        <v>30</v>
      </c>
      <c r="G18" s="231">
        <f t="shared" si="0"/>
        <v>576</v>
      </c>
      <c r="H18" s="235">
        <v>6.5231481481481477E-4</v>
      </c>
      <c r="I18" s="233"/>
      <c r="J18" s="244" t="str">
        <f t="shared" si="1"/>
        <v>III A</v>
      </c>
      <c r="K18" s="68" t="s">
        <v>117</v>
      </c>
      <c r="L18" s="242" t="s">
        <v>88</v>
      </c>
      <c r="M18" s="23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</row>
    <row r="19" spans="1:238" s="71" customFormat="1" ht="16.350000000000001" customHeight="1">
      <c r="A19" s="59">
        <v>12</v>
      </c>
      <c r="B19" s="243">
        <v>368</v>
      </c>
      <c r="C19" s="61" t="s">
        <v>389</v>
      </c>
      <c r="D19" s="62" t="s">
        <v>390</v>
      </c>
      <c r="E19" s="91" t="s">
        <v>391</v>
      </c>
      <c r="F19" s="92" t="s">
        <v>30</v>
      </c>
      <c r="G19" s="231">
        <f t="shared" si="0"/>
        <v>574</v>
      </c>
      <c r="H19" s="235">
        <v>6.5289351851851847E-4</v>
      </c>
      <c r="I19" s="233"/>
      <c r="J19" s="244" t="str">
        <f t="shared" si="1"/>
        <v>III A</v>
      </c>
      <c r="K19" s="68" t="s">
        <v>117</v>
      </c>
      <c r="L19" s="242" t="s">
        <v>88</v>
      </c>
      <c r="M19" s="234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</row>
    <row r="20" spans="1:238" s="71" customFormat="1" ht="16.350000000000001" customHeight="1">
      <c r="A20" s="59">
        <v>13</v>
      </c>
      <c r="B20" s="243">
        <v>389</v>
      </c>
      <c r="C20" s="61" t="s">
        <v>406</v>
      </c>
      <c r="D20" s="62" t="s">
        <v>407</v>
      </c>
      <c r="E20" s="91" t="s">
        <v>408</v>
      </c>
      <c r="F20" s="92" t="s">
        <v>30</v>
      </c>
      <c r="G20" s="231">
        <f t="shared" si="0"/>
        <v>486</v>
      </c>
      <c r="H20" s="235">
        <v>6.7499999999999993E-4</v>
      </c>
      <c r="I20" s="233"/>
      <c r="J20" s="244" t="str">
        <f t="shared" si="1"/>
        <v>III A</v>
      </c>
      <c r="K20" s="68" t="s">
        <v>117</v>
      </c>
      <c r="L20" s="242" t="s">
        <v>88</v>
      </c>
      <c r="M20" s="234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</row>
    <row r="21" spans="1:238" s="71" customFormat="1" ht="16.350000000000001" customHeight="1">
      <c r="A21" s="231" t="s">
        <v>129</v>
      </c>
      <c r="B21" s="243">
        <v>264</v>
      </c>
      <c r="C21" s="61" t="s">
        <v>412</v>
      </c>
      <c r="D21" s="62" t="s">
        <v>413</v>
      </c>
      <c r="E21" s="91" t="s">
        <v>414</v>
      </c>
      <c r="F21" s="92" t="s">
        <v>415</v>
      </c>
      <c r="G21" s="231" t="s">
        <v>129</v>
      </c>
      <c r="H21" s="235">
        <v>6.3692129629629635E-4</v>
      </c>
      <c r="I21" s="233"/>
      <c r="J21" s="244" t="str">
        <f t="shared" si="1"/>
        <v>II A</v>
      </c>
      <c r="K21" s="68" t="s">
        <v>301</v>
      </c>
      <c r="L21" s="242" t="s">
        <v>416</v>
      </c>
      <c r="M21" s="234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</row>
    <row r="22" spans="1:238" s="71" customFormat="1" ht="16.350000000000001" customHeight="1">
      <c r="A22" s="59"/>
      <c r="B22" s="243">
        <v>377</v>
      </c>
      <c r="C22" s="61" t="s">
        <v>317</v>
      </c>
      <c r="D22" s="62" t="s">
        <v>318</v>
      </c>
      <c r="E22" s="91" t="s">
        <v>319</v>
      </c>
      <c r="F22" s="92" t="s">
        <v>30</v>
      </c>
      <c r="G22" s="231"/>
      <c r="H22" s="235" t="s">
        <v>369</v>
      </c>
      <c r="I22" s="233"/>
      <c r="J22" s="244" t="str">
        <f t="shared" si="1"/>
        <v/>
      </c>
      <c r="K22" s="68" t="s">
        <v>320</v>
      </c>
      <c r="L22" s="242" t="s">
        <v>88</v>
      </c>
      <c r="M22" s="234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</row>
    <row r="23" spans="1:238" s="71" customFormat="1" ht="16.350000000000001" customHeight="1">
      <c r="A23" s="59"/>
      <c r="B23" s="243">
        <v>360</v>
      </c>
      <c r="C23" s="61" t="s">
        <v>280</v>
      </c>
      <c r="D23" s="62" t="s">
        <v>281</v>
      </c>
      <c r="E23" s="91" t="s">
        <v>282</v>
      </c>
      <c r="F23" s="92" t="s">
        <v>121</v>
      </c>
      <c r="G23" s="231"/>
      <c r="H23" s="235" t="s">
        <v>256</v>
      </c>
      <c r="I23" s="233"/>
      <c r="J23" s="244" t="str">
        <f t="shared" si="1"/>
        <v/>
      </c>
      <c r="K23" s="68" t="s">
        <v>283</v>
      </c>
      <c r="L23" s="242" t="s">
        <v>422</v>
      </c>
      <c r="M23" s="234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</row>
    <row r="24" spans="1:238" s="71" customFormat="1" ht="16.350000000000001" customHeight="1">
      <c r="A24" s="59"/>
      <c r="B24" s="243">
        <v>375</v>
      </c>
      <c r="C24" s="61" t="s">
        <v>409</v>
      </c>
      <c r="D24" s="62" t="s">
        <v>410</v>
      </c>
      <c r="E24" s="91" t="s">
        <v>411</v>
      </c>
      <c r="F24" s="92" t="s">
        <v>30</v>
      </c>
      <c r="G24" s="231" t="s">
        <v>332</v>
      </c>
      <c r="H24" s="235" t="s">
        <v>256</v>
      </c>
      <c r="I24" s="233"/>
      <c r="J24" s="244" t="str">
        <f t="shared" si="1"/>
        <v/>
      </c>
      <c r="K24" s="68" t="s">
        <v>117</v>
      </c>
      <c r="L24" s="242" t="s">
        <v>88</v>
      </c>
      <c r="M24" s="234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L10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72" customWidth="1"/>
    <col min="6" max="6" width="10.88671875" style="73" customWidth="1"/>
    <col min="7" max="7" width="6.44140625" style="40" customWidth="1"/>
    <col min="8" max="8" width="9" style="197" bestFit="1" customWidth="1"/>
    <col min="9" max="9" width="5.109375" style="41" customWidth="1"/>
    <col min="10" max="10" width="24.5546875" style="36" customWidth="1"/>
    <col min="11" max="11" width="6.33203125" style="202" hidden="1" customWidth="1"/>
    <col min="12" max="12" width="6.33203125" style="202" customWidth="1"/>
    <col min="13" max="245" width="9.109375" style="36"/>
    <col min="246" max="16384" width="9.109375" style="24"/>
  </cols>
  <sheetData>
    <row r="1" spans="1:246" s="17" customFormat="1" ht="17.399999999999999">
      <c r="A1" s="7" t="s">
        <v>11</v>
      </c>
      <c r="E1" s="18"/>
      <c r="F1" s="19"/>
      <c r="G1" s="20"/>
      <c r="H1" s="197"/>
      <c r="I1" s="18"/>
      <c r="K1" s="198"/>
      <c r="L1" s="198"/>
      <c r="IL1" s="24"/>
    </row>
    <row r="2" spans="1:246" s="17" customFormat="1" ht="13.5" customHeight="1">
      <c r="E2" s="18"/>
      <c r="F2" s="19"/>
      <c r="G2" s="20"/>
      <c r="H2" s="197"/>
      <c r="I2" s="18"/>
      <c r="J2" s="25" t="s">
        <v>12</v>
      </c>
      <c r="K2" s="198"/>
      <c r="L2" s="198"/>
      <c r="IL2" s="24"/>
    </row>
    <row r="3" spans="1:246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174"/>
      <c r="L3" s="174"/>
    </row>
    <row r="4" spans="1:246" ht="15.6">
      <c r="C4" s="37" t="s">
        <v>257</v>
      </c>
      <c r="E4" s="38"/>
      <c r="F4" s="39"/>
      <c r="J4" s="42" t="s">
        <v>14</v>
      </c>
      <c r="K4" s="201"/>
    </row>
    <row r="5" spans="1:246" s="26" customFormat="1" ht="4.5" customHeight="1">
      <c r="C5" s="27"/>
      <c r="E5" s="28"/>
      <c r="F5" s="29"/>
      <c r="G5" s="30"/>
      <c r="H5" s="200"/>
      <c r="I5" s="33"/>
      <c r="J5" s="34"/>
      <c r="K5" s="174"/>
      <c r="L5" s="174"/>
    </row>
    <row r="6" spans="1:246" s="26" customFormat="1" ht="12.75" customHeight="1">
      <c r="C6" s="36"/>
      <c r="D6" s="43" t="s">
        <v>76</v>
      </c>
      <c r="E6" s="44"/>
      <c r="F6" s="45"/>
      <c r="G6" s="30"/>
      <c r="H6" s="200"/>
      <c r="I6" s="33"/>
      <c r="J6" s="34"/>
      <c r="K6" s="174"/>
      <c r="L6" s="174"/>
    </row>
    <row r="7" spans="1:246" s="26" customFormat="1" ht="6" customHeight="1">
      <c r="E7" s="46"/>
      <c r="F7" s="47"/>
      <c r="G7" s="30"/>
      <c r="H7" s="203"/>
      <c r="I7" s="33"/>
      <c r="J7" s="34"/>
      <c r="K7" s="174"/>
      <c r="L7" s="174"/>
    </row>
    <row r="8" spans="1:246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02" t="s">
        <v>26</v>
      </c>
    </row>
    <row r="9" spans="1:246" ht="16.350000000000001" customHeight="1">
      <c r="A9" s="205">
        <v>1</v>
      </c>
      <c r="B9" s="60">
        <v>300</v>
      </c>
      <c r="C9" s="61" t="s">
        <v>258</v>
      </c>
      <c r="D9" s="62" t="s">
        <v>160</v>
      </c>
      <c r="E9" s="91" t="s">
        <v>161</v>
      </c>
      <c r="F9" s="92" t="s">
        <v>42</v>
      </c>
      <c r="G9" s="65">
        <f>IF(ISBLANK(H9),"",TRUNC(0.0572*((H9/$E$3)-264)^2))</f>
        <v>824</v>
      </c>
      <c r="H9" s="206">
        <v>1.6659722222222223E-3</v>
      </c>
      <c r="I9" s="207" t="str">
        <f>IF(ISBLANK(H9),"",IF(H9&gt;0.00202546296296296,"",IF(H9&lt;=0.00143518518518519,"TSM",IF(H9&lt;=0.00148148148148148,"SM",IF(H9&lt;=0.0015625,"KSM",IF(H9&lt;=0.00166666666666667,"I A",IF(H9&lt;=0.00181712962962963,"II A",IF(H9&lt;=0.00202546296296296,"III A"))))))))</f>
        <v>I A</v>
      </c>
      <c r="J9" s="68" t="s">
        <v>162</v>
      </c>
      <c r="K9" s="208" t="s">
        <v>259</v>
      </c>
      <c r="L9" s="208"/>
      <c r="IL9" s="36"/>
    </row>
    <row r="10" spans="1:246" ht="16.350000000000001" customHeight="1">
      <c r="A10" s="205">
        <v>2</v>
      </c>
      <c r="B10" s="60">
        <v>349</v>
      </c>
      <c r="C10" s="61" t="s">
        <v>260</v>
      </c>
      <c r="D10" s="62" t="s">
        <v>261</v>
      </c>
      <c r="E10" s="91" t="s">
        <v>262</v>
      </c>
      <c r="F10" s="92" t="s">
        <v>54</v>
      </c>
      <c r="G10" s="65">
        <f>IF(ISBLANK(H10),"",TRUNC(0.0572*((H10/$E$3)-264)^2))</f>
        <v>622</v>
      </c>
      <c r="H10" s="206">
        <v>1.8483796296296295E-3</v>
      </c>
      <c r="I10" s="207" t="str">
        <f>IF(ISBLANK(H10),"",IF(H10&gt;0.00202546296296296,"",IF(H10&lt;=0.00143518518518519,"TSM",IF(H10&lt;=0.00148148148148148,"SM",IF(H10&lt;=0.0015625,"KSM",IF(H10&lt;=0.00166666666666667,"I A",IF(H10&lt;=0.00181712962962963,"II A",IF(H10&lt;=0.00202546296296296,"III A"))))))))</f>
        <v>III A</v>
      </c>
      <c r="J10" s="68" t="s">
        <v>263</v>
      </c>
      <c r="K10" s="208" t="s">
        <v>264</v>
      </c>
      <c r="L10" s="208"/>
      <c r="IL10" s="36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L12"/>
  <sheetViews>
    <sheetView zoomScale="110" zoomScaleNormal="110" workbookViewId="0">
      <selection activeCell="A7" sqref="A7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72" customWidth="1"/>
    <col min="6" max="6" width="10.88671875" style="73" customWidth="1"/>
    <col min="7" max="7" width="6.44140625" style="40" customWidth="1"/>
    <col min="8" max="8" width="9" style="197" bestFit="1" customWidth="1"/>
    <col min="9" max="9" width="5.109375" style="41" customWidth="1"/>
    <col min="10" max="10" width="27.5546875" style="36" customWidth="1"/>
    <col min="11" max="11" width="5.44140625" style="72" hidden="1" customWidth="1"/>
    <col min="12" max="12" width="2.6640625" style="41" customWidth="1"/>
    <col min="13" max="14" width="9.109375" style="36" customWidth="1"/>
    <col min="15" max="243" width="9.109375" style="36"/>
    <col min="244" max="16384" width="9.109375" style="24"/>
  </cols>
  <sheetData>
    <row r="1" spans="1:246" s="17" customFormat="1" ht="17.399999999999999">
      <c r="A1" s="7" t="s">
        <v>11</v>
      </c>
      <c r="E1" s="18"/>
      <c r="F1" s="19"/>
      <c r="G1" s="20"/>
      <c r="H1" s="197"/>
      <c r="I1" s="18"/>
      <c r="K1" s="38"/>
      <c r="L1" s="18"/>
      <c r="IJ1" s="24"/>
    </row>
    <row r="2" spans="1:246" s="17" customFormat="1" ht="13.5" customHeight="1">
      <c r="E2" s="18"/>
      <c r="F2" s="19"/>
      <c r="G2" s="20"/>
      <c r="H2" s="197"/>
      <c r="I2" s="18"/>
      <c r="J2" s="25" t="s">
        <v>12</v>
      </c>
      <c r="K2" s="38"/>
      <c r="L2" s="18"/>
      <c r="IJ2" s="24"/>
    </row>
    <row r="3" spans="1:246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72"/>
      <c r="L3" s="214"/>
    </row>
    <row r="4" spans="1:246" ht="15.6">
      <c r="C4" s="37" t="s">
        <v>340</v>
      </c>
      <c r="E4" s="38"/>
      <c r="F4" s="39"/>
      <c r="J4" s="42" t="s">
        <v>14</v>
      </c>
    </row>
    <row r="5" spans="1:246" s="26" customFormat="1" ht="4.5" customHeight="1">
      <c r="C5" s="27"/>
      <c r="E5" s="28"/>
      <c r="F5" s="29"/>
      <c r="G5" s="30"/>
      <c r="H5" s="200"/>
      <c r="I5" s="33"/>
      <c r="J5" s="215"/>
      <c r="K5" s="72"/>
      <c r="L5" s="214"/>
    </row>
    <row r="6" spans="1:246" s="26" customFormat="1" ht="12.75" customHeight="1">
      <c r="C6" s="36"/>
      <c r="D6" s="43"/>
      <c r="E6" s="44"/>
      <c r="F6" s="45"/>
      <c r="G6" s="30"/>
      <c r="H6" s="200"/>
      <c r="I6" s="33"/>
      <c r="J6" s="34"/>
      <c r="K6" s="72"/>
      <c r="L6" s="214"/>
    </row>
    <row r="7" spans="1:246" s="26" customFormat="1" ht="6" customHeight="1">
      <c r="E7" s="46"/>
      <c r="F7" s="47"/>
      <c r="G7" s="30"/>
      <c r="H7" s="203"/>
      <c r="I7" s="33"/>
      <c r="J7" s="34"/>
      <c r="K7" s="72"/>
      <c r="L7" s="214"/>
    </row>
    <row r="8" spans="1:246" ht="11.25" customHeight="1">
      <c r="A8" s="216" t="s">
        <v>15</v>
      </c>
      <c r="B8" s="216" t="s">
        <v>16</v>
      </c>
      <c r="C8" s="217" t="s">
        <v>17</v>
      </c>
      <c r="D8" s="218" t="s">
        <v>18</v>
      </c>
      <c r="E8" s="219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20" t="s">
        <v>26</v>
      </c>
      <c r="L8" s="81"/>
    </row>
    <row r="9" spans="1:246" ht="16.350000000000001" customHeight="1">
      <c r="A9" s="205">
        <v>1</v>
      </c>
      <c r="B9" s="60">
        <v>366</v>
      </c>
      <c r="C9" s="61" t="s">
        <v>341</v>
      </c>
      <c r="D9" s="62" t="s">
        <v>342</v>
      </c>
      <c r="E9" s="91" t="s">
        <v>343</v>
      </c>
      <c r="F9" s="92" t="s">
        <v>121</v>
      </c>
      <c r="G9" s="221">
        <f>IF(ISBLANK(H9),"",TRUNC(0.1974*((H9/$E$3)-184)^2))</f>
        <v>774</v>
      </c>
      <c r="H9" s="206">
        <v>1.4047453703703704E-3</v>
      </c>
      <c r="I9" s="207" t="str">
        <f>IF(ISBLANK(H9),"",IF(H9&gt;0.00171296296296296,"",IF(H9&lt;=0.00125694444444444,"TSM",IF(H9&lt;=0.00129050925925926,"SM",IF(H9&lt;=0.00134259259259259,"KSM",IF(H9&lt;=0.00142361111111111,"I A",IF(H9&lt;=0.00155092592592593,"II A",IF(H9&lt;=0.00171296296296296,"III A"))))))))</f>
        <v>I A</v>
      </c>
      <c r="J9" s="68" t="s">
        <v>344</v>
      </c>
      <c r="K9" s="222"/>
      <c r="L9" s="223"/>
      <c r="IJ9" s="36"/>
      <c r="IK9" s="36"/>
      <c r="IL9" s="36"/>
    </row>
    <row r="10" spans="1:246" ht="16.350000000000001" customHeight="1">
      <c r="A10" s="205">
        <v>2</v>
      </c>
      <c r="B10" s="60">
        <v>345</v>
      </c>
      <c r="C10" s="61" t="s">
        <v>345</v>
      </c>
      <c r="D10" s="62" t="s">
        <v>346</v>
      </c>
      <c r="E10" s="91" t="s">
        <v>347</v>
      </c>
      <c r="F10" s="92" t="s">
        <v>54</v>
      </c>
      <c r="G10" s="221">
        <f>IF(ISBLANK(H10),"",TRUNC(0.1974*((H10/$E$3)-184)^2))</f>
        <v>718</v>
      </c>
      <c r="H10" s="206">
        <v>1.43125E-3</v>
      </c>
      <c r="I10" s="207" t="str">
        <f>IF(ISBLANK(H10),"",IF(H10&gt;0.00171296296296296,"",IF(H10&lt;=0.00125694444444444,"TSM",IF(H10&lt;=0.00129050925925926,"SM",IF(H10&lt;=0.00134259259259259,"KSM",IF(H10&lt;=0.00142361111111111,"I A",IF(H10&lt;=0.00155092592592593,"II A",IF(H10&lt;=0.00171296296296296,"III A"))))))))</f>
        <v>II A</v>
      </c>
      <c r="J10" s="68" t="s">
        <v>348</v>
      </c>
      <c r="K10" s="222"/>
      <c r="L10" s="223"/>
      <c r="IJ10" s="36"/>
      <c r="IK10" s="36"/>
      <c r="IL10" s="36"/>
    </row>
    <row r="11" spans="1:246" ht="16.350000000000001" customHeight="1">
      <c r="A11" s="205">
        <v>3</v>
      </c>
      <c r="B11" s="60">
        <v>324</v>
      </c>
      <c r="C11" s="61" t="s">
        <v>349</v>
      </c>
      <c r="D11" s="62" t="s">
        <v>350</v>
      </c>
      <c r="E11" s="91" t="s">
        <v>351</v>
      </c>
      <c r="F11" s="92" t="s">
        <v>37</v>
      </c>
      <c r="G11" s="221">
        <f>IF(ISBLANK(H11),"",TRUNC(0.1974*((H11/$E$3)-184)^2))</f>
        <v>686</v>
      </c>
      <c r="H11" s="206">
        <v>1.446875E-3</v>
      </c>
      <c r="I11" s="207" t="str">
        <f>IF(ISBLANK(H11),"",IF(H11&gt;0.00171296296296296,"",IF(H11&lt;=0.00125694444444444,"TSM",IF(H11&lt;=0.00129050925925926,"SM",IF(H11&lt;=0.00134259259259259,"KSM",IF(H11&lt;=0.00142361111111111,"I A",IF(H11&lt;=0.00155092592592593,"II A",IF(H11&lt;=0.00171296296296296,"III A"))))))))</f>
        <v>II A</v>
      </c>
      <c r="J11" s="68" t="s">
        <v>352</v>
      </c>
      <c r="K11" s="222"/>
      <c r="L11" s="223"/>
      <c r="IJ11" s="36"/>
      <c r="IK11" s="36"/>
      <c r="IL11" s="36"/>
    </row>
    <row r="12" spans="1:246" ht="16.350000000000001" customHeight="1">
      <c r="A12" s="205">
        <v>4</v>
      </c>
      <c r="B12" s="60">
        <v>325</v>
      </c>
      <c r="C12" s="61" t="s">
        <v>353</v>
      </c>
      <c r="D12" s="62" t="s">
        <v>350</v>
      </c>
      <c r="E12" s="91" t="s">
        <v>354</v>
      </c>
      <c r="F12" s="92" t="s">
        <v>37</v>
      </c>
      <c r="G12" s="221">
        <f>IF(ISBLANK(H12),"",TRUNC(0.1974*((H12/$E$3)-184)^2))</f>
        <v>388</v>
      </c>
      <c r="H12" s="206">
        <v>1.6158564814814814E-3</v>
      </c>
      <c r="I12" s="207" t="str">
        <f>IF(ISBLANK(H12),"",IF(H12&gt;0.00171296296296296,"",IF(H12&lt;=0.00125694444444444,"TSM",IF(H12&lt;=0.00129050925925926,"SM",IF(H12&lt;=0.00134259259259259,"KSM",IF(H12&lt;=0.00142361111111111,"I A",IF(H12&lt;=0.00155092592592593,"II A",IF(H12&lt;=0.00171296296296296,"III A"))))))))</f>
        <v>III A</v>
      </c>
      <c r="J12" s="68" t="s">
        <v>352</v>
      </c>
      <c r="K12" s="222"/>
      <c r="L12" s="223"/>
      <c r="IJ12" s="36"/>
      <c r="IK12" s="36"/>
      <c r="IL12" s="36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O11"/>
  <sheetViews>
    <sheetView workbookViewId="0">
      <selection activeCell="A7" sqref="A7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1.6640625" style="36" customWidth="1"/>
    <col min="4" max="4" width="17.109375" style="36" customWidth="1"/>
    <col min="5" max="5" width="9.5546875" style="72" customWidth="1"/>
    <col min="6" max="6" width="10.88671875" style="73" customWidth="1"/>
    <col min="7" max="7" width="6.44140625" style="40" customWidth="1"/>
    <col min="8" max="8" width="9" style="197" bestFit="1" customWidth="1"/>
    <col min="9" max="9" width="5.109375" style="41" customWidth="1"/>
    <col min="10" max="10" width="24.5546875" style="36" customWidth="1"/>
    <col min="11" max="11" width="7" style="36" hidden="1" customWidth="1"/>
    <col min="12" max="12" width="7" style="36" customWidth="1"/>
    <col min="13" max="13" width="5.33203125" style="202" customWidth="1"/>
    <col min="14" max="248" width="9.109375" style="36"/>
    <col min="249" max="16384" width="9.109375" style="24"/>
  </cols>
  <sheetData>
    <row r="1" spans="1:249" s="17" customFormat="1" ht="17.399999999999999">
      <c r="A1" s="7" t="s">
        <v>11</v>
      </c>
      <c r="E1" s="18"/>
      <c r="F1" s="19"/>
      <c r="G1" s="20"/>
      <c r="H1" s="197"/>
      <c r="I1" s="18"/>
      <c r="M1" s="198"/>
      <c r="IO1" s="24"/>
    </row>
    <row r="2" spans="1:249" s="17" customFormat="1" ht="13.5" customHeight="1">
      <c r="E2" s="18"/>
      <c r="F2" s="19"/>
      <c r="G2" s="20"/>
      <c r="H2" s="197"/>
      <c r="I2" s="18"/>
      <c r="J2" s="25" t="s">
        <v>12</v>
      </c>
      <c r="M2" s="198"/>
      <c r="IO2" s="24"/>
    </row>
    <row r="3" spans="1:249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M3" s="174"/>
    </row>
    <row r="4" spans="1:249" ht="15.6">
      <c r="C4" s="37" t="s">
        <v>372</v>
      </c>
      <c r="E4" s="38"/>
      <c r="F4" s="39"/>
      <c r="J4" s="42" t="s">
        <v>14</v>
      </c>
    </row>
    <row r="5" spans="1:249" s="26" customFormat="1" ht="4.5" customHeight="1">
      <c r="C5" s="27"/>
      <c r="E5" s="28"/>
      <c r="F5" s="29"/>
      <c r="G5" s="30"/>
      <c r="H5" s="200"/>
      <c r="I5" s="33"/>
      <c r="J5" s="34"/>
      <c r="M5" s="174"/>
    </row>
    <row r="6" spans="1:249" s="26" customFormat="1" ht="12.75" customHeight="1">
      <c r="C6" s="36"/>
      <c r="D6" s="43"/>
      <c r="E6" s="44"/>
      <c r="F6" s="45"/>
      <c r="G6" s="30"/>
      <c r="H6" s="200"/>
      <c r="I6" s="33"/>
      <c r="J6" s="34"/>
      <c r="M6" s="174"/>
    </row>
    <row r="7" spans="1:249" s="26" customFormat="1" ht="6" customHeight="1">
      <c r="E7" s="46"/>
      <c r="F7" s="47"/>
      <c r="G7" s="30"/>
      <c r="H7" s="203"/>
      <c r="I7" s="33"/>
      <c r="J7" s="34"/>
      <c r="M7" s="174"/>
    </row>
    <row r="8" spans="1:249" ht="11.25" customHeight="1">
      <c r="A8" s="216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36" t="s">
        <v>26</v>
      </c>
      <c r="L8" s="237"/>
    </row>
    <row r="9" spans="1:249" ht="16.350000000000001" customHeight="1">
      <c r="A9" s="205">
        <v>1</v>
      </c>
      <c r="B9" s="60">
        <v>309</v>
      </c>
      <c r="C9" s="61" t="s">
        <v>373</v>
      </c>
      <c r="D9" s="62" t="s">
        <v>374</v>
      </c>
      <c r="E9" s="91" t="s">
        <v>375</v>
      </c>
      <c r="F9" s="92" t="s">
        <v>42</v>
      </c>
      <c r="G9" s="238">
        <f>IF(ISBLANK(H9),"",TRUNC(0.01365*((H9/$E$3)-540)^2))</f>
        <v>649</v>
      </c>
      <c r="H9" s="206">
        <v>3.725462962962963E-3</v>
      </c>
      <c r="I9" s="239" t="str">
        <f>IF(ISBLANK(H9),"",IF(H9&gt;0.00398148148148148,"",IF(H9&lt;=0.00290509259259259,"TSM",IF(H9&lt;=0.00300925925925926,"SM",IF(H9&lt;=0.0031712962962963,"KSM",IF(H9&lt;=0.00337962962962963,"I A",IF(H9&lt;=0.00363425925925926,"II A",IF(H9&lt;=0.00398148148148148,"III A"))))))))</f>
        <v>III A</v>
      </c>
      <c r="J9" s="68" t="s">
        <v>376</v>
      </c>
      <c r="K9" s="240"/>
      <c r="L9" s="241"/>
      <c r="M9" s="208"/>
    </row>
    <row r="10" spans="1:249" ht="16.350000000000001" customHeight="1">
      <c r="A10" s="205">
        <v>2</v>
      </c>
      <c r="B10" s="60">
        <v>312</v>
      </c>
      <c r="C10" s="61" t="s">
        <v>377</v>
      </c>
      <c r="D10" s="62" t="s">
        <v>378</v>
      </c>
      <c r="E10" s="91" t="s">
        <v>379</v>
      </c>
      <c r="F10" s="92" t="s">
        <v>255</v>
      </c>
      <c r="G10" s="238">
        <f>IF(ISBLANK(H10),"",TRUNC(0.01365*((H10/$E$3)-540)^2))</f>
        <v>556</v>
      </c>
      <c r="H10" s="206">
        <v>3.9121527777777774E-3</v>
      </c>
      <c r="I10" s="239" t="str">
        <f>IF(ISBLANK(H10),"",IF(H10&gt;0.00398148148148148,"",IF(H10&lt;=0.00290509259259259,"TSM",IF(H10&lt;=0.00300925925925926,"SM",IF(H10&lt;=0.0031712962962963,"KSM",IF(H10&lt;=0.00337962962962963,"I A",IF(H10&lt;=0.00363425925925926,"II A",IF(H10&lt;=0.00398148148148148,"III A"))))))))</f>
        <v>III A</v>
      </c>
      <c r="J10" s="68" t="s">
        <v>376</v>
      </c>
      <c r="K10" s="240"/>
      <c r="L10" s="241"/>
      <c r="M10" s="208"/>
    </row>
    <row r="11" spans="1:249" ht="16.350000000000001" customHeight="1">
      <c r="A11" s="205" t="s">
        <v>380</v>
      </c>
      <c r="B11" s="60">
        <v>275</v>
      </c>
      <c r="C11" s="61" t="s">
        <v>381</v>
      </c>
      <c r="D11" s="62" t="s">
        <v>382</v>
      </c>
      <c r="E11" s="91" t="s">
        <v>383</v>
      </c>
      <c r="F11" s="92" t="s">
        <v>384</v>
      </c>
      <c r="G11" s="238" t="s">
        <v>129</v>
      </c>
      <c r="H11" s="206">
        <v>3.9172453703703704E-3</v>
      </c>
      <c r="I11" s="239" t="str">
        <f>IF(ISBLANK(H11),"",IF(H11&gt;0.00398148148148148,"",IF(H11&lt;=0.00290509259259259,"TSM",IF(H11&lt;=0.00300925925925926,"SM",IF(H11&lt;=0.0031712962962963,"KSM",IF(H11&lt;=0.00337962962962963,"I A",IF(H11&lt;=0.00363425925925926,"II A",IF(H11&lt;=0.00398148148148148,"III A"))))))))</f>
        <v>III A</v>
      </c>
      <c r="J11" s="68" t="s">
        <v>385</v>
      </c>
      <c r="K11" s="240"/>
      <c r="L11" s="241"/>
      <c r="M11" s="208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N11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72" customWidth="1"/>
    <col min="6" max="6" width="11.6640625" style="73" bestFit="1" customWidth="1"/>
    <col min="7" max="7" width="6.44140625" style="40" customWidth="1"/>
    <col min="8" max="8" width="9" style="197" bestFit="1" customWidth="1"/>
    <col min="9" max="9" width="5.109375" style="41" customWidth="1"/>
    <col min="10" max="10" width="24.5546875" style="36" customWidth="1"/>
    <col min="11" max="11" width="4.6640625" style="202" hidden="1" customWidth="1"/>
    <col min="12" max="12" width="9.109375" style="202"/>
    <col min="13" max="247" width="9.109375" style="36"/>
    <col min="248" max="16384" width="9.109375" style="24"/>
  </cols>
  <sheetData>
    <row r="1" spans="1:248" s="17" customFormat="1" ht="17.399999999999999">
      <c r="A1" s="7" t="s">
        <v>11</v>
      </c>
      <c r="E1" s="18"/>
      <c r="F1" s="19"/>
      <c r="G1" s="20"/>
      <c r="H1" s="197"/>
      <c r="I1" s="18"/>
      <c r="K1" s="198"/>
      <c r="L1" s="198"/>
      <c r="IN1" s="24"/>
    </row>
    <row r="2" spans="1:248" s="17" customFormat="1" ht="13.5" customHeight="1">
      <c r="E2" s="18"/>
      <c r="F2" s="19"/>
      <c r="G2" s="20"/>
      <c r="H2" s="197"/>
      <c r="I2" s="18"/>
      <c r="J2" s="25" t="s">
        <v>12</v>
      </c>
      <c r="K2" s="198"/>
      <c r="L2" s="198"/>
      <c r="IN2" s="24"/>
    </row>
    <row r="3" spans="1:248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174"/>
      <c r="L3" s="174"/>
    </row>
    <row r="4" spans="1:248" ht="15.6">
      <c r="C4" s="37" t="s">
        <v>442</v>
      </c>
      <c r="E4" s="38"/>
      <c r="F4" s="39"/>
      <c r="J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3"/>
      <c r="J5" s="34"/>
      <c r="K5" s="174"/>
      <c r="L5" s="174"/>
    </row>
    <row r="6" spans="1:248" s="26" customFormat="1" ht="12.75" customHeight="1">
      <c r="C6" s="36"/>
      <c r="D6" s="43"/>
      <c r="E6" s="44"/>
      <c r="F6" s="45"/>
      <c r="G6" s="30"/>
      <c r="H6" s="200"/>
      <c r="I6" s="33"/>
      <c r="J6" s="34"/>
      <c r="K6" s="174"/>
      <c r="L6" s="174"/>
    </row>
    <row r="7" spans="1:248" s="26" customFormat="1" ht="6" customHeight="1">
      <c r="E7" s="46"/>
      <c r="F7" s="47"/>
      <c r="G7" s="30"/>
      <c r="H7" s="203"/>
      <c r="I7" s="33"/>
      <c r="J7" s="34"/>
      <c r="K7" s="174"/>
      <c r="L7" s="174"/>
    </row>
    <row r="8" spans="1:248" ht="11.25" customHeight="1">
      <c r="A8" s="216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02" t="s">
        <v>26</v>
      </c>
    </row>
    <row r="9" spans="1:248" ht="16.350000000000001" customHeight="1">
      <c r="A9" s="205">
        <v>1</v>
      </c>
      <c r="B9" s="60">
        <v>378</v>
      </c>
      <c r="C9" s="61" t="s">
        <v>443</v>
      </c>
      <c r="D9" s="62" t="s">
        <v>444</v>
      </c>
      <c r="E9" s="91" t="s">
        <v>445</v>
      </c>
      <c r="F9" s="92" t="s">
        <v>30</v>
      </c>
      <c r="G9" s="238">
        <f>IF(ISBLANK(H9),"",TRUNC(0.042*((H9/$E$3)-386)^2))</f>
        <v>632</v>
      </c>
      <c r="H9" s="206">
        <v>3.0468750000000005E-3</v>
      </c>
      <c r="I9" s="239" t="str">
        <f>IF(ISBLANK(H9),"",IF(H9&gt;0.00355324074074074,"",IF(H9&lt;=0.00257523148148148,"TSM",IF(H9&lt;=0.00263888888888889,"SM",IF(H9&lt;=0.00275462962962963,"KSM",IF(H9&lt;=0.00291666666666667,"I A",IF(H9&lt;=0.00320601851851852,"II A",IF(H9&lt;=0.00355324074074074,"III A"))))))))</f>
        <v>II A</v>
      </c>
      <c r="J9" s="68" t="s">
        <v>117</v>
      </c>
      <c r="K9" s="208"/>
      <c r="L9" s="208"/>
    </row>
    <row r="10" spans="1:248" ht="16.350000000000001" customHeight="1">
      <c r="A10" s="205">
        <v>2</v>
      </c>
      <c r="B10" s="60">
        <v>371</v>
      </c>
      <c r="C10" s="61" t="s">
        <v>446</v>
      </c>
      <c r="D10" s="62" t="s">
        <v>447</v>
      </c>
      <c r="E10" s="91" t="s">
        <v>448</v>
      </c>
      <c r="F10" s="92" t="s">
        <v>30</v>
      </c>
      <c r="G10" s="238">
        <f>IF(ISBLANK(H10),"",TRUNC(0.042*((H10/$E$3)-386)^2))</f>
        <v>600</v>
      </c>
      <c r="H10" s="206">
        <v>3.0841435185185186E-3</v>
      </c>
      <c r="I10" s="239" t="str">
        <f>IF(ISBLANK(H10),"",IF(H10&gt;0.00355324074074074,"",IF(H10&lt;=0.00257523148148148,"TSM",IF(H10&lt;=0.00263888888888889,"SM",IF(H10&lt;=0.00275462962962963,"KSM",IF(H10&lt;=0.00291666666666667,"I A",IF(H10&lt;=0.00320601851851852,"II A",IF(H10&lt;=0.00355324074074074,"III A"))))))))</f>
        <v>II A</v>
      </c>
      <c r="J10" s="68" t="s">
        <v>117</v>
      </c>
      <c r="K10" s="208"/>
      <c r="L10" s="208"/>
      <c r="IM10" s="24"/>
    </row>
    <row r="11" spans="1:248" ht="16.350000000000001" customHeight="1">
      <c r="A11" s="205">
        <v>3</v>
      </c>
      <c r="B11" s="60">
        <v>365</v>
      </c>
      <c r="C11" s="61" t="s">
        <v>449</v>
      </c>
      <c r="D11" s="62" t="s">
        <v>450</v>
      </c>
      <c r="E11" s="91" t="s">
        <v>451</v>
      </c>
      <c r="F11" s="92" t="s">
        <v>121</v>
      </c>
      <c r="G11" s="238">
        <f>IF(ISBLANK(H11),"",TRUNC(0.042*((H11/$E$3)-386)^2))</f>
        <v>520</v>
      </c>
      <c r="H11" s="206">
        <v>3.1797453703703705E-3</v>
      </c>
      <c r="I11" s="239" t="str">
        <f>IF(ISBLANK(H11),"",IF(H11&gt;0.00355324074074074,"",IF(H11&lt;=0.00257523148148148,"TSM",IF(H11&lt;=0.00263888888888889,"SM",IF(H11&lt;=0.00275462962962963,"KSM",IF(H11&lt;=0.00291666666666667,"I A",IF(H11&lt;=0.00320601851851852,"II A",IF(H11&lt;=0.00355324074074074,"III A"))))))))</f>
        <v>II A</v>
      </c>
      <c r="J11" s="68" t="s">
        <v>452</v>
      </c>
      <c r="K11" s="208"/>
      <c r="L11" s="208"/>
      <c r="IM11" s="24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N15"/>
  <sheetViews>
    <sheetView workbookViewId="0">
      <selection activeCell="A7" sqref="A7"/>
    </sheetView>
  </sheetViews>
  <sheetFormatPr defaultColWidth="8.886718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72" customWidth="1"/>
    <col min="6" max="6" width="11.33203125" style="73" bestFit="1" customWidth="1"/>
    <col min="7" max="7" width="6.44140625" style="40" customWidth="1"/>
    <col min="8" max="8" width="9" style="197" bestFit="1" customWidth="1"/>
    <col min="9" max="9" width="5.109375" style="41" customWidth="1"/>
    <col min="10" max="10" width="24.5546875" style="36" customWidth="1"/>
    <col min="11" max="12" width="6" style="174" customWidth="1"/>
    <col min="13" max="247" width="8.88671875" style="36"/>
    <col min="248" max="16384" width="8.88671875" style="24"/>
  </cols>
  <sheetData>
    <row r="1" spans="1:248" s="17" customFormat="1" ht="17.399999999999999">
      <c r="A1" s="7" t="s">
        <v>11</v>
      </c>
      <c r="E1" s="18"/>
      <c r="F1" s="19"/>
      <c r="G1" s="20"/>
      <c r="H1" s="197"/>
      <c r="I1" s="18"/>
      <c r="K1" s="174"/>
      <c r="L1" s="174"/>
      <c r="IN1" s="24"/>
    </row>
    <row r="2" spans="1:248" s="17" customFormat="1" ht="13.5" customHeight="1">
      <c r="E2" s="18"/>
      <c r="F2" s="19"/>
      <c r="G2" s="20"/>
      <c r="H2" s="197"/>
      <c r="I2" s="18"/>
      <c r="J2" s="25" t="s">
        <v>12</v>
      </c>
      <c r="K2" s="174"/>
      <c r="L2" s="174"/>
      <c r="IN2" s="24"/>
    </row>
    <row r="3" spans="1:248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174"/>
      <c r="L3" s="174"/>
    </row>
    <row r="4" spans="1:248" ht="15.6">
      <c r="C4" s="37" t="s">
        <v>497</v>
      </c>
      <c r="E4" s="38"/>
      <c r="F4" s="39"/>
      <c r="J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3"/>
      <c r="J5" s="34"/>
      <c r="K5" s="174"/>
      <c r="L5" s="174"/>
    </row>
    <row r="6" spans="1:248" s="26" customFormat="1" ht="12.75" customHeight="1">
      <c r="C6" s="36"/>
      <c r="D6" s="43"/>
      <c r="E6" s="44"/>
      <c r="F6" s="45"/>
      <c r="G6" s="30"/>
      <c r="H6" s="200"/>
      <c r="I6" s="33"/>
      <c r="J6" s="34"/>
      <c r="K6" s="174"/>
      <c r="L6" s="174"/>
    </row>
    <row r="7" spans="1:248" s="26" customFormat="1" ht="6" customHeight="1">
      <c r="E7" s="46"/>
      <c r="F7" s="47"/>
      <c r="G7" s="30"/>
      <c r="H7" s="203"/>
      <c r="I7" s="33"/>
      <c r="J7" s="34"/>
      <c r="K7" s="174"/>
      <c r="L7" s="174"/>
    </row>
    <row r="8" spans="1:248" ht="11.25" customHeight="1">
      <c r="A8" s="216" t="s">
        <v>15</v>
      </c>
      <c r="B8" s="49" t="s">
        <v>16</v>
      </c>
      <c r="C8" s="286" t="s">
        <v>17</v>
      </c>
      <c r="D8" s="287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</row>
    <row r="9" spans="1:248" ht="16.350000000000001" customHeight="1">
      <c r="A9" s="205">
        <v>1</v>
      </c>
      <c r="B9" s="60">
        <v>369</v>
      </c>
      <c r="C9" s="61" t="s">
        <v>498</v>
      </c>
      <c r="D9" s="62" t="s">
        <v>499</v>
      </c>
      <c r="E9" s="91" t="s">
        <v>500</v>
      </c>
      <c r="F9" s="92" t="s">
        <v>30</v>
      </c>
      <c r="G9" s="238">
        <f>IF(ISBLANK(H9),"",TRUNC(0.008322*((H9/$E$3)-840)^2))</f>
        <v>744</v>
      </c>
      <c r="H9" s="206">
        <v>6.2611111111111105E-3</v>
      </c>
      <c r="I9" s="239" t="str">
        <f t="shared" ref="I9:I15" si="0">IF(ISBLANK(H9),"",IF(H9&gt;0.00778935185185185,"",IF(H9&lt;=0.00548611111111111,"TSM",IF(H9&lt;=0.00570601851851852,"SM",IF(H9&lt;=0.00596064814814815,"KSM",IF(H9&lt;=0.00640046296296296,"I A",IF(H9&lt;=0.00703703703703704,"II A",IF(H9&lt;=0.00778935185185185,"III A"))))))))</f>
        <v>I A</v>
      </c>
      <c r="J9" s="68" t="s">
        <v>501</v>
      </c>
      <c r="K9" s="208"/>
      <c r="L9" s="208"/>
    </row>
    <row r="10" spans="1:248" ht="16.350000000000001" customHeight="1">
      <c r="A10" s="205">
        <v>2</v>
      </c>
      <c r="B10" s="60">
        <v>361</v>
      </c>
      <c r="C10" s="61" t="s">
        <v>223</v>
      </c>
      <c r="D10" s="62" t="s">
        <v>502</v>
      </c>
      <c r="E10" s="91" t="s">
        <v>503</v>
      </c>
      <c r="F10" s="92" t="s">
        <v>121</v>
      </c>
      <c r="G10" s="238">
        <f>IF(ISBLANK(H10),"",TRUNC(0.008322*((H10/$E$3)-840)^2))</f>
        <v>620</v>
      </c>
      <c r="H10" s="206">
        <v>6.5607638888888894E-3</v>
      </c>
      <c r="I10" s="239" t="str">
        <f t="shared" si="0"/>
        <v>II A</v>
      </c>
      <c r="J10" s="68" t="s">
        <v>452</v>
      </c>
      <c r="K10" s="208"/>
      <c r="L10" s="208"/>
    </row>
    <row r="11" spans="1:248" ht="16.350000000000001" customHeight="1">
      <c r="A11" s="205">
        <v>3</v>
      </c>
      <c r="B11" s="60">
        <v>286</v>
      </c>
      <c r="C11" s="61" t="s">
        <v>504</v>
      </c>
      <c r="D11" s="62" t="s">
        <v>505</v>
      </c>
      <c r="E11" s="91" t="s">
        <v>506</v>
      </c>
      <c r="F11" s="92" t="s">
        <v>42</v>
      </c>
      <c r="G11" s="238">
        <f>IF(ISBLANK(H11),"",TRUNC(0.008322*((H11/$E$3)-840)^2))</f>
        <v>525</v>
      </c>
      <c r="H11" s="206">
        <v>6.8137731481481478E-3</v>
      </c>
      <c r="I11" s="239" t="str">
        <f t="shared" si="0"/>
        <v>II A</v>
      </c>
      <c r="J11" s="68" t="s">
        <v>507</v>
      </c>
      <c r="K11" s="208"/>
      <c r="L11" s="208"/>
    </row>
    <row r="12" spans="1:248" ht="16.350000000000001" customHeight="1">
      <c r="A12" s="205">
        <v>5</v>
      </c>
      <c r="B12" s="60">
        <v>259</v>
      </c>
      <c r="C12" s="61" t="s">
        <v>328</v>
      </c>
      <c r="D12" s="62" t="s">
        <v>508</v>
      </c>
      <c r="E12" s="91" t="s">
        <v>509</v>
      </c>
      <c r="F12" s="92" t="s">
        <v>49</v>
      </c>
      <c r="G12" s="238">
        <f>IF(ISBLANK(H12),"",TRUNC(0.008322*((H12/$E$3)-840)^2))</f>
        <v>311</v>
      </c>
      <c r="H12" s="206">
        <v>7.4847222222222225E-3</v>
      </c>
      <c r="I12" s="239" t="str">
        <f t="shared" si="0"/>
        <v>III A</v>
      </c>
      <c r="J12" s="68" t="s">
        <v>510</v>
      </c>
      <c r="K12" s="208"/>
      <c r="L12" s="208"/>
    </row>
    <row r="13" spans="1:248" ht="16.350000000000001" customHeight="1">
      <c r="A13" s="205">
        <v>6</v>
      </c>
      <c r="B13" s="60">
        <v>320</v>
      </c>
      <c r="C13" s="61" t="s">
        <v>392</v>
      </c>
      <c r="D13" s="62" t="s">
        <v>511</v>
      </c>
      <c r="E13" s="91" t="s">
        <v>512</v>
      </c>
      <c r="F13" s="92" t="s">
        <v>513</v>
      </c>
      <c r="G13" s="238">
        <f>IF(ISBLANK(H13),"",TRUNC(0.008322*((H13/$E$3)-840)^2))</f>
        <v>224</v>
      </c>
      <c r="H13" s="206">
        <v>7.8228009259259258E-3</v>
      </c>
      <c r="I13" s="239" t="str">
        <f t="shared" si="0"/>
        <v/>
      </c>
      <c r="J13" s="68" t="s">
        <v>514</v>
      </c>
      <c r="K13" s="208"/>
      <c r="L13" s="208"/>
    </row>
    <row r="14" spans="1:248" ht="16.350000000000001" customHeight="1">
      <c r="A14" s="205" t="s">
        <v>129</v>
      </c>
      <c r="B14" s="60">
        <v>276</v>
      </c>
      <c r="C14" s="61" t="s">
        <v>515</v>
      </c>
      <c r="D14" s="62" t="s">
        <v>516</v>
      </c>
      <c r="E14" s="91" t="s">
        <v>517</v>
      </c>
      <c r="F14" s="92" t="s">
        <v>384</v>
      </c>
      <c r="G14" s="238" t="s">
        <v>129</v>
      </c>
      <c r="H14" s="206">
        <v>6.8827546296296302E-3</v>
      </c>
      <c r="I14" s="239" t="str">
        <f>IF(ISBLANK(H14),"",IF(H14&gt;0.00778935185185185,"",IF(H14&lt;=0.00548611111111111,"TSM",IF(H14&lt;=0.00570601851851852,"SM",IF(H14&lt;=0.00596064814814815,"KSM",IF(H14&lt;=0.00640046296296296,"I A",IF(H14&lt;=0.00703703703703704,"II A",IF(H14&lt;=0.00778935185185185,"III A"))))))))</f>
        <v>II A</v>
      </c>
      <c r="J14" s="68" t="s">
        <v>385</v>
      </c>
      <c r="K14" s="208"/>
      <c r="L14" s="208"/>
    </row>
    <row r="15" spans="1:248" ht="16.350000000000001" customHeight="1">
      <c r="A15" s="205"/>
      <c r="B15" s="60">
        <v>362</v>
      </c>
      <c r="C15" s="61" t="s">
        <v>518</v>
      </c>
      <c r="D15" s="62" t="s">
        <v>519</v>
      </c>
      <c r="E15" s="91" t="s">
        <v>520</v>
      </c>
      <c r="F15" s="92" t="s">
        <v>121</v>
      </c>
      <c r="G15" s="238"/>
      <c r="H15" s="206" t="s">
        <v>256</v>
      </c>
      <c r="I15" s="239" t="str">
        <f t="shared" si="0"/>
        <v/>
      </c>
      <c r="J15" s="68" t="s">
        <v>521</v>
      </c>
      <c r="K15" s="208"/>
      <c r="L15" s="208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"/>
  <sheetViews>
    <sheetView zoomScaleNormal="100" workbookViewId="0">
      <selection activeCell="A7" sqref="A7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3.6640625" style="36" customWidth="1"/>
    <col min="4" max="4" width="18.33203125" style="36" customWidth="1"/>
    <col min="5" max="5" width="9.5546875" style="72" customWidth="1"/>
    <col min="6" max="6" width="10.88671875" style="73" customWidth="1"/>
    <col min="7" max="7" width="6.44140625" style="40" customWidth="1"/>
    <col min="8" max="8" width="9.44140625" style="74" customWidth="1"/>
    <col min="9" max="9" width="4.88671875" style="75" customWidth="1"/>
    <col min="10" max="10" width="5.109375" style="41" customWidth="1"/>
    <col min="11" max="11" width="28.109375" style="36" bestFit="1" customWidth="1"/>
    <col min="12" max="12" width="4.44140625" style="83" hidden="1" customWidth="1"/>
    <col min="13" max="13" width="4.33203125" style="77" customWidth="1"/>
    <col min="14" max="14" width="9.109375" style="24" customWidth="1"/>
    <col min="15" max="16384" width="9.109375" style="24"/>
  </cols>
  <sheetData>
    <row r="1" spans="1:13" s="17" customFormat="1" ht="17.399999999999999">
      <c r="A1" s="7" t="s">
        <v>11</v>
      </c>
      <c r="E1" s="18"/>
      <c r="F1" s="19"/>
      <c r="G1" s="20"/>
      <c r="H1" s="74"/>
      <c r="I1" s="75"/>
      <c r="J1" s="18"/>
      <c r="L1" s="76"/>
      <c r="M1" s="77"/>
    </row>
    <row r="2" spans="1:13" s="17" customFormat="1" ht="13.5" customHeight="1">
      <c r="E2" s="18"/>
      <c r="F2" s="19"/>
      <c r="G2" s="20"/>
      <c r="H2" s="74"/>
      <c r="I2" s="75"/>
      <c r="J2" s="18"/>
      <c r="K2" s="25" t="s">
        <v>12</v>
      </c>
      <c r="L2" s="76"/>
      <c r="M2" s="77"/>
    </row>
    <row r="3" spans="1:13" s="26" customFormat="1" ht="4.5" customHeight="1">
      <c r="C3" s="27"/>
      <c r="E3" s="28"/>
      <c r="F3" s="29"/>
      <c r="G3" s="78"/>
      <c r="H3" s="79"/>
      <c r="I3" s="80"/>
      <c r="J3" s="81"/>
      <c r="K3" s="34"/>
      <c r="L3" s="82"/>
      <c r="M3" s="77"/>
    </row>
    <row r="4" spans="1:13" ht="15.6">
      <c r="C4" s="37" t="s">
        <v>45</v>
      </c>
      <c r="E4" s="38"/>
      <c r="F4" s="39"/>
      <c r="K4" s="42" t="s">
        <v>14</v>
      </c>
    </row>
    <row r="5" spans="1:13" s="26" customFormat="1" ht="4.5" customHeight="1">
      <c r="C5" s="27"/>
      <c r="E5" s="28"/>
      <c r="F5" s="29"/>
      <c r="G5" s="78"/>
      <c r="H5" s="79"/>
      <c r="I5" s="80"/>
      <c r="J5" s="81"/>
      <c r="K5" s="84"/>
      <c r="L5" s="82"/>
      <c r="M5" s="77"/>
    </row>
    <row r="6" spans="1:13" s="26" customFormat="1" ht="12.75" customHeight="1">
      <c r="C6" s="17"/>
      <c r="D6" s="43"/>
      <c r="E6" s="44"/>
      <c r="F6" s="45"/>
      <c r="G6" s="78"/>
      <c r="H6" s="79"/>
      <c r="I6" s="80"/>
      <c r="J6" s="81"/>
      <c r="K6" s="84"/>
      <c r="L6" s="82"/>
      <c r="M6" s="77"/>
    </row>
    <row r="7" spans="1:13" s="26" customFormat="1" ht="6" customHeight="1">
      <c r="E7" s="46"/>
      <c r="F7" s="47"/>
      <c r="G7" s="78"/>
      <c r="H7" s="85"/>
      <c r="I7" s="80"/>
      <c r="J7" s="81"/>
      <c r="K7" s="84"/>
      <c r="L7" s="82"/>
      <c r="M7" s="77"/>
    </row>
    <row r="8" spans="1:13" ht="11.25" customHeight="1">
      <c r="A8" s="49" t="s">
        <v>15</v>
      </c>
      <c r="B8" s="50" t="s">
        <v>16</v>
      </c>
      <c r="C8" s="51" t="s">
        <v>17</v>
      </c>
      <c r="D8" s="52" t="s">
        <v>18</v>
      </c>
      <c r="E8" s="86" t="s">
        <v>19</v>
      </c>
      <c r="F8" s="54" t="s">
        <v>20</v>
      </c>
      <c r="G8" s="55" t="s">
        <v>21</v>
      </c>
      <c r="H8" s="87" t="s">
        <v>22</v>
      </c>
      <c r="I8" s="88" t="s">
        <v>23</v>
      </c>
      <c r="J8" s="58" t="s">
        <v>24</v>
      </c>
      <c r="K8" s="49" t="s">
        <v>25</v>
      </c>
      <c r="L8" s="89" t="s">
        <v>26</v>
      </c>
      <c r="M8" s="90"/>
    </row>
    <row r="9" spans="1:13" s="71" customFormat="1" ht="16.2" customHeight="1">
      <c r="A9" s="59">
        <v>1</v>
      </c>
      <c r="B9" s="60">
        <v>348</v>
      </c>
      <c r="C9" s="61" t="s">
        <v>51</v>
      </c>
      <c r="D9" s="62" t="s">
        <v>52</v>
      </c>
      <c r="E9" s="91" t="s">
        <v>53</v>
      </c>
      <c r="F9" s="92" t="s">
        <v>54</v>
      </c>
      <c r="G9" s="93">
        <f>IF(ISBLANK(H9),"",TRUNC(11.16*((H9)-18.2)^2))</f>
        <v>956</v>
      </c>
      <c r="H9" s="94">
        <v>8.94</v>
      </c>
      <c r="I9" s="95">
        <v>0.129</v>
      </c>
      <c r="J9" s="96" t="str">
        <f>IF(ISBLANK(H9),"",IF(H9&gt;11.24,"",IF(H9&lt;=8.18,"TSM",IF(H9&lt;=8.5,"SM",IF(H9&lt;=8.9,"KSM",IF(H9&lt;=9.5,"I A",IF(H9&lt;=10.24,"II A",IF(H9&lt;=11.24,"III A"))))))))</f>
        <v>I A</v>
      </c>
      <c r="K9" s="68" t="s">
        <v>55</v>
      </c>
      <c r="L9" s="97" t="s">
        <v>56</v>
      </c>
      <c r="M9" s="90"/>
    </row>
    <row r="10" spans="1:13" s="71" customFormat="1" ht="16.2" customHeight="1">
      <c r="A10" s="59">
        <v>2</v>
      </c>
      <c r="B10" s="60">
        <v>356</v>
      </c>
      <c r="C10" s="61" t="s">
        <v>46</v>
      </c>
      <c r="D10" s="62" t="s">
        <v>47</v>
      </c>
      <c r="E10" s="91" t="s">
        <v>48</v>
      </c>
      <c r="F10" s="92" t="s">
        <v>49</v>
      </c>
      <c r="G10" s="93">
        <f>IF(ISBLANK(H10),"",TRUNC(11.16*((H10)-18.2)^2))</f>
        <v>926</v>
      </c>
      <c r="H10" s="94">
        <v>9.09</v>
      </c>
      <c r="I10" s="95">
        <v>0.22800000000000001</v>
      </c>
      <c r="J10" s="96" t="str">
        <f>IF(ISBLANK(H10),"",IF(H10&gt;11.24,"",IF(H10&lt;=8.18,"TSM",IF(H10&lt;=8.5,"SM",IF(H10&lt;=8.9,"KSM",IF(H10&lt;=9.5,"I A",IF(H10&lt;=10.24,"II A",IF(H10&lt;=11.24,"III A"))))))))</f>
        <v>I A</v>
      </c>
      <c r="K10" s="68" t="s">
        <v>50</v>
      </c>
      <c r="L10" s="97"/>
      <c r="M10" s="90"/>
    </row>
    <row r="11" spans="1:13" s="71" customFormat="1" ht="16.2" customHeight="1">
      <c r="A11" s="59">
        <v>3</v>
      </c>
      <c r="B11" s="60">
        <v>310</v>
      </c>
      <c r="C11" s="61" t="s">
        <v>57</v>
      </c>
      <c r="D11" s="62" t="s">
        <v>58</v>
      </c>
      <c r="E11" s="91" t="s">
        <v>59</v>
      </c>
      <c r="F11" s="92" t="s">
        <v>42</v>
      </c>
      <c r="G11" s="93">
        <f>IF(ISBLANK(H11),"",TRUNC(11.16*((H11)-18.2)^2))</f>
        <v>897</v>
      </c>
      <c r="H11" s="94">
        <v>9.23</v>
      </c>
      <c r="I11" s="95">
        <v>0.32600000000000001</v>
      </c>
      <c r="J11" s="96" t="str">
        <f>IF(ISBLANK(H11),"",IF(H11&gt;11.24,"",IF(H11&lt;=8.18,"TSM",IF(H11&lt;=8.5,"SM",IF(H11&lt;=8.9,"KSM",IF(H11&lt;=9.5,"I A",IF(H11&lt;=10.24,"II A",IF(H11&lt;=11.24,"III A"))))))))</f>
        <v>I A</v>
      </c>
      <c r="K11" s="68" t="s">
        <v>60</v>
      </c>
      <c r="L11" s="97" t="s">
        <v>61</v>
      </c>
      <c r="M11" s="90"/>
    </row>
    <row r="12" spans="1:13" s="71" customFormat="1" ht="16.2" customHeight="1">
      <c r="A12" s="59">
        <v>4</v>
      </c>
      <c r="B12" s="60">
        <v>302</v>
      </c>
      <c r="C12" s="61" t="s">
        <v>62</v>
      </c>
      <c r="D12" s="62" t="s">
        <v>63</v>
      </c>
      <c r="E12" s="91" t="s">
        <v>64</v>
      </c>
      <c r="F12" s="92" t="s">
        <v>42</v>
      </c>
      <c r="G12" s="93">
        <f>IF(ISBLANK(H12),"",TRUNC(11.16*((H12)-18.2)^2))</f>
        <v>840</v>
      </c>
      <c r="H12" s="94">
        <v>9.52</v>
      </c>
      <c r="I12" s="95">
        <v>0.55800000000000005</v>
      </c>
      <c r="J12" s="96" t="str">
        <f>IF(ISBLANK(H12),"",IF(H12&gt;11.24,"",IF(H12&lt;=8.18,"TSM",IF(H12&lt;=8.5,"SM",IF(H12&lt;=8.9,"KSM",IF(H12&lt;=9.5,"I A",IF(H12&lt;=10.24,"II A",IF(H12&lt;=11.24,"III A"))))))))</f>
        <v>II A</v>
      </c>
      <c r="K12" s="68" t="s">
        <v>65</v>
      </c>
      <c r="L12" s="97" t="s">
        <v>66</v>
      </c>
      <c r="M12" s="90"/>
    </row>
    <row r="13" spans="1:13" s="71" customFormat="1" ht="16.2" customHeight="1">
      <c r="A13" s="59">
        <v>5</v>
      </c>
      <c r="B13" s="60">
        <v>337</v>
      </c>
      <c r="C13" s="61" t="s">
        <v>67</v>
      </c>
      <c r="D13" s="62" t="s">
        <v>68</v>
      </c>
      <c r="E13" s="91" t="s">
        <v>69</v>
      </c>
      <c r="F13" s="92" t="s">
        <v>37</v>
      </c>
      <c r="G13" s="93">
        <f>IF(ISBLANK(H13),"",TRUNC(11.16*((H13)-18.2)^2))</f>
        <v>705</v>
      </c>
      <c r="H13" s="94">
        <v>10.25</v>
      </c>
      <c r="I13" s="95" t="s">
        <v>31</v>
      </c>
      <c r="J13" s="96" t="str">
        <f>IF(ISBLANK(H13),"",IF(H13&gt;11.24,"",IF(H13&lt;=8.18,"TSM",IF(H13&lt;=8.5,"SM",IF(H13&lt;=8.9,"KSM",IF(H13&lt;=9.5,"I A",IF(H13&lt;=10.24,"II A",IF(H13&lt;=11.24,"III A"))))))))</f>
        <v>III A</v>
      </c>
      <c r="K13" s="68" t="s">
        <v>70</v>
      </c>
      <c r="L13" s="97" t="s">
        <v>71</v>
      </c>
      <c r="M13" s="90"/>
    </row>
  </sheetData>
  <sortState ref="A9:M13">
    <sortCondition ref="H9:H13"/>
  </sortState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H11"/>
  <sheetViews>
    <sheetView zoomScale="106" zoomScaleNormal="106" workbookViewId="0">
      <selection activeCell="A7" sqref="A7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72" customWidth="1"/>
    <col min="6" max="6" width="10.88671875" style="73" customWidth="1"/>
    <col min="7" max="7" width="6.44140625" style="40" customWidth="1"/>
    <col min="8" max="8" width="9" style="21" customWidth="1"/>
    <col min="9" max="9" width="5.109375" style="22" customWidth="1"/>
    <col min="10" max="10" width="5.109375" style="41" customWidth="1"/>
    <col min="11" max="11" width="19.33203125" style="36" customWidth="1"/>
    <col min="12" max="12" width="3.33203125" style="35" hidden="1" customWidth="1"/>
    <col min="13" max="241" width="9.109375" style="36"/>
    <col min="242" max="16384" width="9.109375" style="24"/>
  </cols>
  <sheetData>
    <row r="1" spans="1:242" s="17" customFormat="1" ht="17.399999999999999">
      <c r="A1" s="7" t="s">
        <v>11</v>
      </c>
      <c r="E1" s="18"/>
      <c r="F1" s="19"/>
      <c r="G1" s="20"/>
      <c r="H1" s="21"/>
      <c r="I1" s="22"/>
      <c r="J1" s="18"/>
      <c r="L1" s="23"/>
      <c r="IH1" s="24"/>
    </row>
    <row r="2" spans="1:242" s="17" customFormat="1" ht="13.5" customHeight="1">
      <c r="E2" s="18"/>
      <c r="F2" s="19"/>
      <c r="G2" s="20"/>
      <c r="H2" s="21"/>
      <c r="I2" s="22"/>
      <c r="J2" s="18"/>
      <c r="K2" s="25" t="s">
        <v>12</v>
      </c>
      <c r="L2" s="23"/>
      <c r="IH2" s="24"/>
    </row>
    <row r="3" spans="1:242" s="26" customFormat="1" ht="4.5" customHeight="1">
      <c r="C3" s="27"/>
      <c r="E3" s="28"/>
      <c r="F3" s="29"/>
      <c r="G3" s="30"/>
      <c r="H3" s="31"/>
      <c r="I3" s="32"/>
      <c r="J3" s="33"/>
      <c r="K3" s="34"/>
      <c r="L3" s="35"/>
    </row>
    <row r="4" spans="1:242" ht="15.6">
      <c r="C4" s="37" t="s">
        <v>13</v>
      </c>
      <c r="E4" s="38"/>
      <c r="F4" s="39"/>
      <c r="K4" s="42" t="s">
        <v>14</v>
      </c>
    </row>
    <row r="5" spans="1:242" s="26" customFormat="1" ht="4.5" customHeight="1">
      <c r="C5" s="27"/>
      <c r="E5" s="28"/>
      <c r="F5" s="29"/>
      <c r="G5" s="30"/>
      <c r="H5" s="31"/>
      <c r="I5" s="32"/>
      <c r="J5" s="33"/>
      <c r="K5" s="34"/>
      <c r="L5" s="35"/>
    </row>
    <row r="6" spans="1:242" s="26" customFormat="1" ht="12.75" customHeight="1">
      <c r="C6" s="36"/>
      <c r="D6" s="43"/>
      <c r="E6" s="44"/>
      <c r="F6" s="45"/>
      <c r="G6" s="30"/>
      <c r="H6" s="31"/>
      <c r="I6" s="32"/>
      <c r="J6" s="33"/>
      <c r="K6" s="34"/>
      <c r="L6" s="35"/>
    </row>
    <row r="7" spans="1:242" s="26" customFormat="1" ht="6" customHeight="1">
      <c r="E7" s="46"/>
      <c r="F7" s="47"/>
      <c r="G7" s="30"/>
      <c r="H7" s="48"/>
      <c r="I7" s="32"/>
      <c r="J7" s="33"/>
      <c r="K7" s="34"/>
      <c r="L7" s="35"/>
    </row>
    <row r="8" spans="1:242" ht="11.25" customHeight="1">
      <c r="A8" s="49" t="s">
        <v>15</v>
      </c>
      <c r="B8" s="50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22</v>
      </c>
      <c r="I8" s="57" t="s">
        <v>23</v>
      </c>
      <c r="J8" s="58" t="s">
        <v>24</v>
      </c>
      <c r="K8" s="49" t="s">
        <v>25</v>
      </c>
      <c r="L8" s="35" t="s">
        <v>26</v>
      </c>
    </row>
    <row r="9" spans="1:242" s="71" customFormat="1" ht="16.350000000000001" customHeight="1">
      <c r="A9" s="59">
        <v>1</v>
      </c>
      <c r="B9" s="60">
        <v>382</v>
      </c>
      <c r="C9" s="61" t="s">
        <v>27</v>
      </c>
      <c r="D9" s="62" t="s">
        <v>28</v>
      </c>
      <c r="E9" s="63" t="s">
        <v>29</v>
      </c>
      <c r="F9" s="64" t="s">
        <v>30</v>
      </c>
      <c r="G9" s="65">
        <f>IF(ISBLANK(H9),"",TRUNC(23.9*((H9)-14.6)^2))</f>
        <v>978</v>
      </c>
      <c r="H9" s="66">
        <v>8.1999999999999993</v>
      </c>
      <c r="I9" s="67" t="s">
        <v>31</v>
      </c>
      <c r="J9" s="362" t="str">
        <f>IF(ISBLANK(H9),"",IF(H9&gt;10.4,"",IF(H9&lt;=7.75,"TSM",IF(H9&lt;=8.1,"SM",IF(H9&lt;=8.55,"KSM",IF(H9&lt;=9.1,"I A",IF(H9&lt;=9.7,"II A",IF(H9&lt;=10.4,"III A"))))))))</f>
        <v>KSM</v>
      </c>
      <c r="K9" s="68" t="s">
        <v>32</v>
      </c>
      <c r="L9" s="69" t="s">
        <v>33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</row>
    <row r="10" spans="1:242" s="71" customFormat="1" ht="16.350000000000001" customHeight="1">
      <c r="A10" s="59">
        <v>2</v>
      </c>
      <c r="B10" s="60">
        <v>258</v>
      </c>
      <c r="C10" s="61" t="s">
        <v>34</v>
      </c>
      <c r="D10" s="62" t="s">
        <v>35</v>
      </c>
      <c r="E10" s="63" t="s">
        <v>36</v>
      </c>
      <c r="F10" s="64" t="s">
        <v>37</v>
      </c>
      <c r="G10" s="65">
        <f>IF(ISBLANK(H10),"",TRUNC(23.9*((H10)-14.6)^2))</f>
        <v>957</v>
      </c>
      <c r="H10" s="66">
        <v>8.27</v>
      </c>
      <c r="I10" s="67" t="s">
        <v>31</v>
      </c>
      <c r="J10" s="362" t="str">
        <f>IF(ISBLANK(H10),"",IF(H10&gt;10.4,"",IF(H10&lt;=7.75,"TSM",IF(H10&lt;=8.1,"SM",IF(H10&lt;=8.55,"KSM",IF(H10&lt;=9.1,"I A",IF(H10&lt;=9.7,"II A",IF(H10&lt;=10.4,"III A"))))))))</f>
        <v>KSM</v>
      </c>
      <c r="K10" s="68" t="s">
        <v>38</v>
      </c>
      <c r="L10" s="69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</row>
    <row r="11" spans="1:242" s="71" customFormat="1" ht="16.350000000000001" customHeight="1">
      <c r="A11" s="59">
        <v>3</v>
      </c>
      <c r="B11" s="60">
        <v>296</v>
      </c>
      <c r="C11" s="61" t="s">
        <v>39</v>
      </c>
      <c r="D11" s="62" t="s">
        <v>40</v>
      </c>
      <c r="E11" s="63" t="s">
        <v>41</v>
      </c>
      <c r="F11" s="64" t="s">
        <v>42</v>
      </c>
      <c r="G11" s="65">
        <f>IF(ISBLANK(H11),"",TRUNC(23.9*((H11)-14.6)^2))</f>
        <v>942</v>
      </c>
      <c r="H11" s="66">
        <v>8.32</v>
      </c>
      <c r="I11" s="67" t="s">
        <v>31</v>
      </c>
      <c r="J11" s="362" t="str">
        <f>IF(ISBLANK(H11),"",IF(H11&gt;10.4,"",IF(H11&lt;=7.75,"TSM",IF(H11&lt;=8.1,"SM",IF(H11&lt;=8.55,"KSM",IF(H11&lt;=9.1,"I A",IF(H11&lt;=9.7,"II A",IF(H11&lt;=10.4,"III A"))))))))</f>
        <v>KSM</v>
      </c>
      <c r="K11" s="68" t="s">
        <v>43</v>
      </c>
      <c r="L11" s="69" t="s">
        <v>44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4"/>
  <sheetViews>
    <sheetView tabSelected="1" zoomScaleNormal="100" workbookViewId="0">
      <selection activeCell="V18" sqref="V18"/>
    </sheetView>
  </sheetViews>
  <sheetFormatPr defaultColWidth="11.44140625" defaultRowHeight="13.2"/>
  <cols>
    <col min="1" max="1" width="4.33203125" style="252" customWidth="1"/>
    <col min="2" max="2" width="4.44140625" style="252" customWidth="1"/>
    <col min="3" max="3" width="11.88671875" style="252" customWidth="1"/>
    <col min="4" max="4" width="13" style="252" customWidth="1"/>
    <col min="5" max="5" width="9.33203125" style="252" customWidth="1"/>
    <col min="6" max="6" width="8.109375" style="252" customWidth="1"/>
    <col min="7" max="7" width="6" style="252" customWidth="1"/>
    <col min="8" max="19" width="4.44140625" style="252" customWidth="1"/>
    <col min="20" max="20" width="7.33203125" style="252" customWidth="1"/>
    <col min="21" max="21" width="4.44140625" style="252" bestFit="1" customWidth="1"/>
    <col min="22" max="22" width="16.109375" style="259" customWidth="1"/>
    <col min="23" max="23" width="4" style="252" hidden="1" customWidth="1"/>
    <col min="24" max="16384" width="11.44140625" style="252"/>
  </cols>
  <sheetData>
    <row r="1" spans="1:24" s="250" customFormat="1" ht="15" customHeight="1">
      <c r="A1" s="247" t="s">
        <v>11</v>
      </c>
      <c r="B1" s="248"/>
      <c r="C1" s="249"/>
      <c r="D1" s="248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24" ht="15" customHeight="1">
      <c r="C2" s="253"/>
      <c r="V2" s="25" t="s">
        <v>12</v>
      </c>
    </row>
    <row r="3" spans="1:24" s="159" customFormat="1" ht="15" customHeight="1">
      <c r="C3" s="247"/>
      <c r="G3" s="25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V3" s="42" t="s">
        <v>14</v>
      </c>
    </row>
    <row r="4" spans="1:24" s="159" customFormat="1" ht="15" customHeight="1">
      <c r="C4" s="253" t="s">
        <v>453</v>
      </c>
      <c r="E4" s="250"/>
      <c r="G4" s="255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V4" s="256"/>
    </row>
    <row r="5" spans="1:24" s="257" customFormat="1" ht="2.1" customHeight="1">
      <c r="X5" s="258"/>
    </row>
    <row r="6" spans="1:24" s="257" customFormat="1" ht="2.1" customHeight="1">
      <c r="X6" s="258"/>
    </row>
    <row r="7" spans="1:24" ht="15" customHeight="1">
      <c r="C7" s="249"/>
      <c r="H7" s="363" t="s">
        <v>454</v>
      </c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5"/>
    </row>
    <row r="8" spans="1:24" ht="24" customHeight="1">
      <c r="A8" s="138" t="s">
        <v>15</v>
      </c>
      <c r="B8" s="260" t="s">
        <v>16</v>
      </c>
      <c r="C8" s="261" t="s">
        <v>17</v>
      </c>
      <c r="D8" s="262" t="s">
        <v>18</v>
      </c>
      <c r="E8" s="263" t="s">
        <v>19</v>
      </c>
      <c r="F8" s="264" t="s">
        <v>20</v>
      </c>
      <c r="G8" s="138" t="s">
        <v>21</v>
      </c>
      <c r="H8" s="265">
        <v>1.35</v>
      </c>
      <c r="I8" s="265">
        <v>1.4</v>
      </c>
      <c r="J8" s="265">
        <v>1.45</v>
      </c>
      <c r="K8" s="265">
        <v>1.5</v>
      </c>
      <c r="L8" s="265">
        <v>1.55</v>
      </c>
      <c r="M8" s="265">
        <v>1.6</v>
      </c>
      <c r="N8" s="265">
        <v>1.65</v>
      </c>
      <c r="O8" s="265">
        <v>1.7</v>
      </c>
      <c r="P8" s="265">
        <v>1.75</v>
      </c>
      <c r="Q8" s="265">
        <v>1.78</v>
      </c>
      <c r="R8" s="265">
        <v>1.81</v>
      </c>
      <c r="S8" s="265">
        <v>1.83</v>
      </c>
      <c r="T8" s="138" t="s">
        <v>455</v>
      </c>
      <c r="U8" s="264" t="s">
        <v>176</v>
      </c>
      <c r="V8" s="266" t="s">
        <v>25</v>
      </c>
      <c r="W8" s="267"/>
    </row>
    <row r="9" spans="1:24" ht="23.25" customHeight="1">
      <c r="A9" s="148">
        <v>1</v>
      </c>
      <c r="B9" s="268">
        <v>346</v>
      </c>
      <c r="C9" s="269" t="s">
        <v>456</v>
      </c>
      <c r="D9" s="270" t="s">
        <v>457</v>
      </c>
      <c r="E9" s="271" t="s">
        <v>458</v>
      </c>
      <c r="F9" s="272" t="s">
        <v>54</v>
      </c>
      <c r="G9" s="273">
        <f>IF(ISBLANK(T9),"",TRUNC(39.34*(T9+10.574)^2)-5000)</f>
        <v>1033</v>
      </c>
      <c r="H9" s="149"/>
      <c r="I9" s="149"/>
      <c r="J9" s="149"/>
      <c r="K9" s="149"/>
      <c r="L9" s="149"/>
      <c r="M9" s="149" t="s">
        <v>459</v>
      </c>
      <c r="N9" s="149" t="s">
        <v>459</v>
      </c>
      <c r="O9" s="149" t="s">
        <v>459</v>
      </c>
      <c r="P9" s="149" t="s">
        <v>460</v>
      </c>
      <c r="Q9" s="149" t="s">
        <v>461</v>
      </c>
      <c r="R9" s="149" t="s">
        <v>459</v>
      </c>
      <c r="S9" s="149" t="s">
        <v>462</v>
      </c>
      <c r="T9" s="274">
        <v>1.81</v>
      </c>
      <c r="U9" s="275" t="str">
        <f>IF(ISBLANK(T9),"",IF(T9&lt;1.39,"",IF(T9&gt;=1.91,"TSM",IF(T9&gt;=1.83,"SM",IF(T9&gt;=1.75,"KSM",IF(T9&gt;=1.65,"I A",IF(T9&gt;=1.5,"II A",IF(T9&gt;=1.39,"III A"))))))))</f>
        <v>KSM</v>
      </c>
      <c r="V9" s="272" t="s">
        <v>463</v>
      </c>
      <c r="W9" s="276" t="s">
        <v>464</v>
      </c>
    </row>
    <row r="10" spans="1:24" ht="23.25" customHeight="1">
      <c r="A10" s="148">
        <v>2</v>
      </c>
      <c r="B10" s="268">
        <v>307</v>
      </c>
      <c r="C10" s="269" t="s">
        <v>465</v>
      </c>
      <c r="D10" s="270" t="s">
        <v>466</v>
      </c>
      <c r="E10" s="271" t="s">
        <v>467</v>
      </c>
      <c r="F10" s="272" t="s">
        <v>42</v>
      </c>
      <c r="G10" s="273">
        <f>IF(ISBLANK(T10),"",TRUNC(39.34*(T10+10.574)^2)-5000)</f>
        <v>878</v>
      </c>
      <c r="H10" s="149"/>
      <c r="I10" s="149"/>
      <c r="J10" s="149"/>
      <c r="K10" s="149" t="s">
        <v>459</v>
      </c>
      <c r="L10" s="149" t="s">
        <v>459</v>
      </c>
      <c r="M10" s="149" t="s">
        <v>459</v>
      </c>
      <c r="N10" s="149" t="s">
        <v>459</v>
      </c>
      <c r="O10" s="149" t="s">
        <v>462</v>
      </c>
      <c r="P10" s="149"/>
      <c r="Q10" s="149"/>
      <c r="R10" s="149"/>
      <c r="S10" s="149"/>
      <c r="T10" s="274">
        <v>1.65</v>
      </c>
      <c r="U10" s="275" t="str">
        <f>IF(ISBLANK(T10),"",IF(T10&lt;1.39,"",IF(T10&gt;=1.91,"TSM",IF(T10&gt;=1.83,"SM",IF(T10&gt;=1.75,"KSM",IF(T10&gt;=1.65,"I A",IF(T10&gt;=1.5,"II A",IF(T10&gt;=1.39,"III A"))))))))</f>
        <v>I A</v>
      </c>
      <c r="V10" s="272" t="s">
        <v>468</v>
      </c>
      <c r="W10" s="276"/>
    </row>
    <row r="11" spans="1:24" ht="23.25" customHeight="1">
      <c r="A11" s="148">
        <v>3</v>
      </c>
      <c r="B11" s="268">
        <v>310</v>
      </c>
      <c r="C11" s="269" t="s">
        <v>57</v>
      </c>
      <c r="D11" s="270" t="s">
        <v>58</v>
      </c>
      <c r="E11" s="271" t="s">
        <v>59</v>
      </c>
      <c r="F11" s="272" t="s">
        <v>42</v>
      </c>
      <c r="G11" s="273">
        <f>IF(ISBLANK(T11),"",TRUNC(39.34*(T11+10.574)^2)-5000)</f>
        <v>735</v>
      </c>
      <c r="H11" s="149"/>
      <c r="I11" s="149"/>
      <c r="J11" s="149"/>
      <c r="K11" s="149" t="s">
        <v>459</v>
      </c>
      <c r="L11" s="149" t="s">
        <v>462</v>
      </c>
      <c r="M11" s="149"/>
      <c r="N11" s="149"/>
      <c r="O11" s="149"/>
      <c r="P11" s="149"/>
      <c r="Q11" s="149"/>
      <c r="R11" s="149"/>
      <c r="S11" s="149"/>
      <c r="T11" s="274">
        <v>1.5</v>
      </c>
      <c r="U11" s="275" t="str">
        <f>IF(ISBLANK(T11),"",IF(T11&lt;1.39,"",IF(T11&gt;=1.91,"TSM",IF(T11&gt;=1.83,"SM",IF(T11&gt;=1.75,"KSM",IF(T11&gt;=1.65,"I A",IF(T11&gt;=1.5,"II A",IF(T11&gt;=1.39,"III A"))))))))</f>
        <v>II A</v>
      </c>
      <c r="V11" s="277" t="s">
        <v>469</v>
      </c>
      <c r="W11" s="276" t="s">
        <v>470</v>
      </c>
    </row>
    <row r="12" spans="1:24" ht="23.25" customHeight="1">
      <c r="A12" s="148">
        <v>4</v>
      </c>
      <c r="B12" s="268">
        <v>393</v>
      </c>
      <c r="C12" s="269" t="s">
        <v>101</v>
      </c>
      <c r="D12" s="270" t="s">
        <v>102</v>
      </c>
      <c r="E12" s="271" t="s">
        <v>103</v>
      </c>
      <c r="F12" s="272" t="s">
        <v>30</v>
      </c>
      <c r="G12" s="273">
        <f>IF(ISBLANK(T12),"",TRUNC(39.34*(T12+10.574)^2)-5000)</f>
        <v>640</v>
      </c>
      <c r="H12" s="149" t="s">
        <v>459</v>
      </c>
      <c r="I12" s="149" t="s">
        <v>459</v>
      </c>
      <c r="J12" s="149" t="s">
        <v>461</v>
      </c>
      <c r="K12" s="149" t="s">
        <v>462</v>
      </c>
      <c r="L12" s="149"/>
      <c r="M12" s="149"/>
      <c r="N12" s="149"/>
      <c r="O12" s="149"/>
      <c r="P12" s="149"/>
      <c r="Q12" s="149"/>
      <c r="R12" s="149"/>
      <c r="S12" s="149"/>
      <c r="T12" s="274">
        <v>1.4</v>
      </c>
      <c r="U12" s="275" t="str">
        <f>IF(ISBLANK(T12),"",IF(T12&lt;1.39,"",IF(T12&gt;=1.91,"TSM",IF(T12&gt;=1.83,"SM",IF(T12&gt;=1.75,"KSM",IF(T12&gt;=1.65,"I A",IF(T12&gt;=1.5,"II A",IF(T12&gt;=1.39,"III A"))))))))</f>
        <v>III A</v>
      </c>
      <c r="V12" s="272" t="s">
        <v>471</v>
      </c>
      <c r="W12" s="276"/>
    </row>
    <row r="13" spans="1:24" ht="23.25" customHeight="1">
      <c r="A13" s="148">
        <v>5</v>
      </c>
      <c r="B13" s="268">
        <v>398</v>
      </c>
      <c r="C13" s="269" t="s">
        <v>152</v>
      </c>
      <c r="D13" s="270" t="s">
        <v>153</v>
      </c>
      <c r="E13" s="271" t="s">
        <v>154</v>
      </c>
      <c r="F13" s="272" t="s">
        <v>30</v>
      </c>
      <c r="G13" s="273">
        <f>IF(ISBLANK(T13),"",TRUNC(39.34*(T13+10.574)^2)-5000)</f>
        <v>593</v>
      </c>
      <c r="H13" s="149" t="s">
        <v>459</v>
      </c>
      <c r="I13" s="149" t="s">
        <v>459</v>
      </c>
      <c r="J13" s="149" t="s">
        <v>462</v>
      </c>
      <c r="K13" s="149"/>
      <c r="L13" s="149"/>
      <c r="M13" s="149"/>
      <c r="N13" s="149"/>
      <c r="O13" s="149"/>
      <c r="P13" s="149"/>
      <c r="Q13" s="149"/>
      <c r="R13" s="149"/>
      <c r="S13" s="149"/>
      <c r="T13" s="274">
        <v>1.35</v>
      </c>
      <c r="U13" s="275" t="str">
        <f>IF(ISBLANK(T13),"",IF(T13&lt;1.39,"",IF(T13&gt;=1.91,"TSM",IF(T13&gt;=1.83,"SM",IF(T13&gt;=1.75,"KSM",IF(T13&gt;=1.65,"I A",IF(T13&gt;=1.5,"II A",IF(T13&gt;=1.39,"III A"))))))))</f>
        <v/>
      </c>
      <c r="V13" s="272" t="s">
        <v>117</v>
      </c>
      <c r="W13" s="276"/>
    </row>
    <row r="14" spans="1:24" ht="23.25" customHeight="1">
      <c r="A14" s="273" t="s">
        <v>129</v>
      </c>
      <c r="B14" s="268">
        <v>269</v>
      </c>
      <c r="C14" s="269" t="s">
        <v>472</v>
      </c>
      <c r="D14" s="270" t="s">
        <v>473</v>
      </c>
      <c r="E14" s="271" t="s">
        <v>474</v>
      </c>
      <c r="F14" s="272" t="s">
        <v>128</v>
      </c>
      <c r="G14" s="273" t="s">
        <v>129</v>
      </c>
      <c r="H14" s="149"/>
      <c r="I14" s="149"/>
      <c r="J14" s="149"/>
      <c r="K14" s="149"/>
      <c r="L14" s="149"/>
      <c r="M14" s="149" t="s">
        <v>459</v>
      </c>
      <c r="N14" s="149" t="s">
        <v>459</v>
      </c>
      <c r="O14" s="149" t="s">
        <v>462</v>
      </c>
      <c r="P14" s="149"/>
      <c r="Q14" s="149"/>
      <c r="R14" s="149"/>
      <c r="S14" s="149"/>
      <c r="T14" s="274">
        <v>1.65</v>
      </c>
      <c r="U14" s="275" t="str">
        <f t="shared" ref="U14" si="0">IF(ISBLANK(T14),"",IF(T14&lt;1.39,"",IF(T14&gt;=1.91,"TSM",IF(T14&gt;=1.83,"SM",IF(T14&gt;=1.75,"KSM",IF(T14&gt;=1.65,"I A",IF(T14&gt;=1.5,"II A",IF(T14&gt;=1.39,"III A"))))))))</f>
        <v>I A</v>
      </c>
      <c r="V14" s="272" t="s">
        <v>272</v>
      </c>
      <c r="W14" s="276" t="s">
        <v>470</v>
      </c>
    </row>
  </sheetData>
  <mergeCells count="1">
    <mergeCell ref="H7:S7"/>
  </mergeCells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4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112" customWidth="1"/>
    <col min="6" max="6" width="10.88671875" style="73" customWidth="1"/>
    <col min="7" max="7" width="7" style="21" customWidth="1"/>
    <col min="8" max="9" width="4.6640625" style="22" customWidth="1"/>
    <col min="10" max="10" width="5.109375" style="41" customWidth="1"/>
    <col min="11" max="11" width="24.5546875" style="36" customWidth="1"/>
    <col min="12" max="12" width="4.6640625" style="102" hidden="1" customWidth="1"/>
    <col min="13" max="240" width="9.109375" style="36"/>
    <col min="241" max="16384" width="9.109375" style="24"/>
  </cols>
  <sheetData>
    <row r="1" spans="1:241" s="17" customFormat="1" ht="17.399999999999999">
      <c r="A1" s="7" t="s">
        <v>11</v>
      </c>
      <c r="E1" s="98"/>
      <c r="F1" s="19"/>
      <c r="G1" s="21"/>
      <c r="H1" s="22"/>
      <c r="I1" s="22"/>
      <c r="J1" s="18"/>
      <c r="L1" s="99"/>
      <c r="IG1" s="24"/>
    </row>
    <row r="2" spans="1:241" s="17" customFormat="1" ht="13.5" customHeight="1">
      <c r="E2" s="98"/>
      <c r="F2" s="19"/>
      <c r="G2" s="21"/>
      <c r="H2" s="22"/>
      <c r="I2" s="22"/>
      <c r="J2" s="18"/>
      <c r="K2" s="25" t="s">
        <v>12</v>
      </c>
      <c r="L2" s="99"/>
      <c r="IG2" s="24"/>
    </row>
    <row r="3" spans="1:241" s="26" customFormat="1" ht="4.5" customHeight="1">
      <c r="C3" s="27"/>
      <c r="E3" s="100"/>
      <c r="F3" s="29"/>
      <c r="G3" s="31"/>
      <c r="H3" s="32"/>
      <c r="I3" s="32"/>
      <c r="J3" s="33"/>
      <c r="K3" s="34"/>
      <c r="L3" s="102"/>
    </row>
    <row r="4" spans="1:241" ht="15.6">
      <c r="C4" s="37" t="s">
        <v>72</v>
      </c>
      <c r="E4" s="103"/>
      <c r="F4" s="39"/>
      <c r="K4" s="42" t="s">
        <v>14</v>
      </c>
    </row>
    <row r="5" spans="1:241" s="26" customFormat="1" ht="4.5" customHeight="1">
      <c r="C5" s="27"/>
      <c r="E5" s="100"/>
      <c r="F5" s="29"/>
      <c r="G5" s="31"/>
      <c r="H5" s="32"/>
      <c r="I5" s="32"/>
      <c r="J5" s="33"/>
      <c r="K5" s="34"/>
      <c r="L5" s="102"/>
    </row>
    <row r="6" spans="1:241" s="26" customFormat="1" ht="12.75" customHeight="1">
      <c r="C6" s="36"/>
      <c r="D6" s="43">
        <v>1</v>
      </c>
      <c r="E6" s="104" t="s">
        <v>73</v>
      </c>
      <c r="F6" s="45"/>
      <c r="G6" s="31"/>
      <c r="H6" s="105" t="s">
        <v>74</v>
      </c>
      <c r="I6" s="105"/>
      <c r="J6" s="33"/>
      <c r="K6" s="34"/>
      <c r="L6" s="102"/>
    </row>
    <row r="7" spans="1:241" s="26" customFormat="1" ht="6" customHeight="1">
      <c r="E7" s="106"/>
      <c r="F7" s="47"/>
      <c r="G7" s="48"/>
      <c r="H7" s="32"/>
      <c r="I7" s="32"/>
      <c r="J7" s="33"/>
      <c r="K7" s="34"/>
      <c r="L7" s="102"/>
    </row>
    <row r="8" spans="1:241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75</v>
      </c>
      <c r="H8" s="57" t="s">
        <v>23</v>
      </c>
      <c r="I8" s="57"/>
      <c r="J8" s="58" t="s">
        <v>24</v>
      </c>
      <c r="K8" s="49" t="s">
        <v>25</v>
      </c>
      <c r="L8" s="102" t="s">
        <v>26</v>
      </c>
    </row>
    <row r="9" spans="1:241" s="71" customFormat="1" ht="16.350000000000001" customHeight="1">
      <c r="A9" s="107">
        <v>1</v>
      </c>
      <c r="B9" s="108">
        <v>311</v>
      </c>
      <c r="C9" s="61" t="s">
        <v>77</v>
      </c>
      <c r="D9" s="62" t="s">
        <v>78</v>
      </c>
      <c r="E9" s="91" t="s">
        <v>79</v>
      </c>
      <c r="F9" s="92" t="s">
        <v>42</v>
      </c>
      <c r="G9" s="96">
        <v>7.75</v>
      </c>
      <c r="H9" s="109">
        <v>0.129</v>
      </c>
      <c r="I9" s="109" t="s">
        <v>80</v>
      </c>
      <c r="J9" s="110" t="str">
        <f t="shared" ref="J9:J14" si="0">IF(ISBLANK(G9),"",IF(G9&gt;9.04,"",IF(G9&lt;=7.25,"TSM",IF(G9&lt;=7.45,"SM",IF(G9&lt;=7.7,"KSM",IF(G9&lt;=8,"I A",IF(G9&lt;=8.44,"II A",IF(G9&lt;=9.04,"III A"))))))))</f>
        <v>I A</v>
      </c>
      <c r="K9" s="68" t="s">
        <v>81</v>
      </c>
      <c r="L9" s="111" t="s">
        <v>82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</row>
    <row r="10" spans="1:241" s="71" customFormat="1" ht="16.350000000000001" customHeight="1">
      <c r="A10" s="107">
        <v>2</v>
      </c>
      <c r="B10" s="108">
        <v>284</v>
      </c>
      <c r="C10" s="61" t="s">
        <v>83</v>
      </c>
      <c r="D10" s="62" t="s">
        <v>84</v>
      </c>
      <c r="E10" s="91" t="s">
        <v>85</v>
      </c>
      <c r="F10" s="92" t="s">
        <v>86</v>
      </c>
      <c r="G10" s="96">
        <v>7.9</v>
      </c>
      <c r="H10" s="109">
        <v>0.14299999999999999</v>
      </c>
      <c r="I10" s="109" t="s">
        <v>80</v>
      </c>
      <c r="J10" s="110" t="str">
        <f t="shared" si="0"/>
        <v>I A</v>
      </c>
      <c r="K10" s="68" t="s">
        <v>87</v>
      </c>
      <c r="L10" s="111" t="s">
        <v>88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</row>
    <row r="11" spans="1:241" s="71" customFormat="1" ht="16.350000000000001" customHeight="1">
      <c r="A11" s="107">
        <v>3</v>
      </c>
      <c r="B11" s="108">
        <v>305</v>
      </c>
      <c r="C11" s="61" t="s">
        <v>89</v>
      </c>
      <c r="D11" s="62" t="s">
        <v>90</v>
      </c>
      <c r="E11" s="91" t="s">
        <v>91</v>
      </c>
      <c r="F11" s="92" t="s">
        <v>42</v>
      </c>
      <c r="G11" s="96">
        <v>8.15</v>
      </c>
      <c r="H11" s="109">
        <v>0.158</v>
      </c>
      <c r="I11" s="109"/>
      <c r="J11" s="110" t="str">
        <f t="shared" si="0"/>
        <v>II A</v>
      </c>
      <c r="K11" s="68" t="s">
        <v>81</v>
      </c>
      <c r="L11" s="111" t="s">
        <v>92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</row>
    <row r="12" spans="1:241" s="71" customFormat="1" ht="16.350000000000001" customHeight="1">
      <c r="A12" s="107">
        <v>4</v>
      </c>
      <c r="B12" s="108">
        <v>306</v>
      </c>
      <c r="C12" s="61" t="s">
        <v>93</v>
      </c>
      <c r="D12" s="62" t="s">
        <v>94</v>
      </c>
      <c r="E12" s="91" t="s">
        <v>95</v>
      </c>
      <c r="F12" s="92" t="s">
        <v>42</v>
      </c>
      <c r="G12" s="96">
        <v>8.24</v>
      </c>
      <c r="H12" s="109">
        <v>0.34399999999999997</v>
      </c>
      <c r="I12" s="109"/>
      <c r="J12" s="110" t="str">
        <f t="shared" si="0"/>
        <v>II A</v>
      </c>
      <c r="K12" s="68" t="s">
        <v>96</v>
      </c>
      <c r="L12" s="111" t="s">
        <v>44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</row>
    <row r="13" spans="1:241" s="71" customFormat="1" ht="16.350000000000001" customHeight="1">
      <c r="A13" s="107">
        <v>5</v>
      </c>
      <c r="B13" s="108">
        <v>280</v>
      </c>
      <c r="C13" s="61" t="s">
        <v>97</v>
      </c>
      <c r="D13" s="62" t="s">
        <v>98</v>
      </c>
      <c r="E13" s="91" t="s">
        <v>99</v>
      </c>
      <c r="F13" s="92" t="s">
        <v>86</v>
      </c>
      <c r="G13" s="96">
        <v>8.27</v>
      </c>
      <c r="H13" s="109">
        <v>0.17799999999999999</v>
      </c>
      <c r="I13" s="109"/>
      <c r="J13" s="110" t="str">
        <f t="shared" si="0"/>
        <v>II A</v>
      </c>
      <c r="K13" s="68" t="s">
        <v>100</v>
      </c>
      <c r="L13" s="111" t="s">
        <v>88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</row>
    <row r="14" spans="1:241" s="71" customFormat="1" ht="16.350000000000001" customHeight="1">
      <c r="A14" s="107">
        <v>6</v>
      </c>
      <c r="B14" s="108">
        <v>393</v>
      </c>
      <c r="C14" s="61" t="s">
        <v>101</v>
      </c>
      <c r="D14" s="62" t="s">
        <v>102</v>
      </c>
      <c r="E14" s="91" t="s">
        <v>103</v>
      </c>
      <c r="F14" s="92" t="s">
        <v>30</v>
      </c>
      <c r="G14" s="96">
        <v>9.17</v>
      </c>
      <c r="H14" s="109" t="s">
        <v>31</v>
      </c>
      <c r="I14" s="109"/>
      <c r="J14" s="110" t="str">
        <f t="shared" si="0"/>
        <v/>
      </c>
      <c r="K14" s="68" t="s">
        <v>104</v>
      </c>
      <c r="L14" s="111" t="s">
        <v>88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</row>
    <row r="15" spans="1:241" s="26" customFormat="1" ht="4.5" customHeight="1">
      <c r="C15" s="27"/>
      <c r="E15" s="100"/>
      <c r="F15" s="29"/>
      <c r="G15" s="31"/>
      <c r="H15" s="32"/>
      <c r="I15" s="32"/>
      <c r="J15" s="33"/>
      <c r="K15" s="34"/>
      <c r="L15" s="102"/>
    </row>
    <row r="16" spans="1:241" s="26" customFormat="1" ht="12.75" customHeight="1">
      <c r="C16" s="36"/>
      <c r="D16" s="43">
        <v>2</v>
      </c>
      <c r="E16" s="104" t="s">
        <v>73</v>
      </c>
      <c r="F16" s="45"/>
      <c r="G16" s="31"/>
      <c r="H16" s="105" t="s">
        <v>74</v>
      </c>
      <c r="I16" s="105"/>
      <c r="J16" s="33"/>
      <c r="K16" s="34"/>
      <c r="L16" s="102"/>
    </row>
    <row r="17" spans="1:239" s="26" customFormat="1" ht="6" customHeight="1">
      <c r="E17" s="106"/>
      <c r="F17" s="47"/>
      <c r="G17" s="48"/>
      <c r="H17" s="32"/>
      <c r="I17" s="32"/>
      <c r="J17" s="33"/>
      <c r="K17" s="34"/>
      <c r="L17" s="102"/>
    </row>
    <row r="18" spans="1:239" ht="11.25" customHeight="1">
      <c r="A18" s="49" t="s">
        <v>15</v>
      </c>
      <c r="B18" s="49" t="s">
        <v>16</v>
      </c>
      <c r="C18" s="51" t="s">
        <v>17</v>
      </c>
      <c r="D18" s="52" t="s">
        <v>18</v>
      </c>
      <c r="E18" s="53" t="s">
        <v>19</v>
      </c>
      <c r="F18" s="54" t="s">
        <v>20</v>
      </c>
      <c r="G18" s="56" t="s">
        <v>75</v>
      </c>
      <c r="H18" s="57" t="s">
        <v>23</v>
      </c>
      <c r="I18" s="57"/>
      <c r="J18" s="58" t="s">
        <v>24</v>
      </c>
      <c r="K18" s="49" t="s">
        <v>25</v>
      </c>
      <c r="L18" s="102" t="s">
        <v>26</v>
      </c>
    </row>
    <row r="19" spans="1:239" s="71" customFormat="1" ht="16.350000000000001" customHeight="1">
      <c r="A19" s="107">
        <v>1</v>
      </c>
      <c r="B19" s="108">
        <v>314</v>
      </c>
      <c r="C19" s="61" t="s">
        <v>105</v>
      </c>
      <c r="D19" s="62" t="s">
        <v>106</v>
      </c>
      <c r="E19" s="91" t="s">
        <v>107</v>
      </c>
      <c r="F19" s="92" t="s">
        <v>42</v>
      </c>
      <c r="G19" s="96">
        <v>7.61</v>
      </c>
      <c r="H19" s="109">
        <v>0.17100000000000001</v>
      </c>
      <c r="I19" s="109" t="s">
        <v>80</v>
      </c>
      <c r="J19" s="110" t="str">
        <f>IF(ISBLANK(G19),"",IF(G19&gt;9.04,"",IF(G19&lt;=7.25,"TSM",IF(G19&lt;=7.45,"SM",IF(G19&lt;=7.7,"KSM",IF(G19&lt;=8,"I A",IF(G19&lt;=8.44,"II A",IF(G19&lt;=9.04,"III A"))))))))</f>
        <v>KSM</v>
      </c>
      <c r="K19" s="68" t="s">
        <v>108</v>
      </c>
      <c r="L19" s="111" t="s">
        <v>109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</row>
    <row r="20" spans="1:239" s="71" customFormat="1" ht="16.350000000000001" customHeight="1">
      <c r="A20" s="107">
        <v>2</v>
      </c>
      <c r="B20" s="108">
        <v>390</v>
      </c>
      <c r="C20" s="61" t="s">
        <v>110</v>
      </c>
      <c r="D20" s="62" t="s">
        <v>111</v>
      </c>
      <c r="E20" s="91" t="s">
        <v>112</v>
      </c>
      <c r="F20" s="92" t="s">
        <v>30</v>
      </c>
      <c r="G20" s="96">
        <v>8.26</v>
      </c>
      <c r="H20" s="109">
        <v>0.28000000000000003</v>
      </c>
      <c r="I20" s="109"/>
      <c r="J20" s="110" t="str">
        <f>IF(ISBLANK(G20),"",IF(G20&gt;9.04,"",IF(G20&lt;=7.25,"TSM",IF(G20&lt;=7.45,"SM",IF(G20&lt;=7.7,"KSM",IF(G20&lt;=8,"I A",IF(G20&lt;=8.44,"II A",IF(G20&lt;=9.04,"III A"))))))))</f>
        <v>II A</v>
      </c>
      <c r="K20" s="68" t="s">
        <v>113</v>
      </c>
      <c r="L20" s="111" t="s">
        <v>88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</row>
    <row r="21" spans="1:239" s="71" customFormat="1" ht="16.350000000000001" customHeight="1">
      <c r="A21" s="107">
        <v>3</v>
      </c>
      <c r="B21" s="108">
        <v>266</v>
      </c>
      <c r="C21" s="61" t="s">
        <v>114</v>
      </c>
      <c r="D21" s="62" t="s">
        <v>115</v>
      </c>
      <c r="E21" s="91" t="s">
        <v>116</v>
      </c>
      <c r="F21" s="92" t="s">
        <v>30</v>
      </c>
      <c r="G21" s="96">
        <v>8.4</v>
      </c>
      <c r="H21" s="109">
        <v>0.182</v>
      </c>
      <c r="I21" s="109"/>
      <c r="J21" s="110" t="str">
        <f>IF(ISBLANK(G21),"",IF(G21&gt;9.04,"",IF(G21&lt;=7.25,"TSM",IF(G21&lt;=7.45,"SM",IF(G21&lt;=7.7,"KSM",IF(G21&lt;=8,"I A",IF(G21&lt;=8.44,"II A",IF(G21&lt;=9.04,"III A"))))))))</f>
        <v>II A</v>
      </c>
      <c r="K21" s="68" t="s">
        <v>117</v>
      </c>
      <c r="L21" s="111" t="s">
        <v>88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</row>
    <row r="22" spans="1:239" s="71" customFormat="1" ht="16.350000000000001" customHeight="1">
      <c r="A22" s="107">
        <v>4</v>
      </c>
      <c r="B22" s="108">
        <v>367</v>
      </c>
      <c r="C22" s="61" t="s">
        <v>118</v>
      </c>
      <c r="D22" s="62" t="s">
        <v>119</v>
      </c>
      <c r="E22" s="91" t="s">
        <v>120</v>
      </c>
      <c r="F22" s="92" t="s">
        <v>121</v>
      </c>
      <c r="G22" s="96">
        <v>8.69</v>
      </c>
      <c r="H22" s="109">
        <v>0.55900000000000005</v>
      </c>
      <c r="I22" s="109"/>
      <c r="J22" s="110" t="str">
        <f>IF(ISBLANK(G22),"",IF(G22&gt;9.04,"",IF(G22&lt;=7.25,"TSM",IF(G22&lt;=7.45,"SM",IF(G22&lt;=7.7,"KSM",IF(G22&lt;=8,"I A",IF(G22&lt;=8.44,"II A",IF(G22&lt;=9.04,"III A"))))))))</f>
        <v>III A</v>
      </c>
      <c r="K22" s="68" t="s">
        <v>122</v>
      </c>
      <c r="L22" s="111" t="s">
        <v>88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</row>
    <row r="23" spans="1:239" s="71" customFormat="1" ht="16.350000000000001" customHeight="1">
      <c r="A23" s="107">
        <v>5</v>
      </c>
      <c r="B23" s="108">
        <v>341</v>
      </c>
      <c r="C23" s="61" t="s">
        <v>105</v>
      </c>
      <c r="D23" s="62" t="s">
        <v>123</v>
      </c>
      <c r="E23" s="91" t="s">
        <v>124</v>
      </c>
      <c r="F23" s="92" t="s">
        <v>37</v>
      </c>
      <c r="G23" s="96">
        <v>9.02</v>
      </c>
      <c r="H23" s="109">
        <v>0.41299999999999998</v>
      </c>
      <c r="I23" s="109"/>
      <c r="J23" s="110" t="str">
        <f>IF(ISBLANK(G23),"",IF(G23&gt;9.04,"",IF(G23&lt;=7.25,"TSM",IF(G23&lt;=7.45,"SM",IF(G23&lt;=7.7,"KSM",IF(G23&lt;=8,"I A",IF(G23&lt;=8.44,"II A",IF(G23&lt;=9.04,"III A"))))))))</f>
        <v>III A</v>
      </c>
      <c r="K23" s="68" t="s">
        <v>125</v>
      </c>
      <c r="L23" s="111" t="s">
        <v>88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</row>
    <row r="24" spans="1:239" s="71" customFormat="1" ht="16.350000000000001" customHeight="1">
      <c r="A24" s="107"/>
      <c r="B24" s="108">
        <v>271</v>
      </c>
      <c r="C24" s="61" t="s">
        <v>114</v>
      </c>
      <c r="D24" s="62" t="s">
        <v>126</v>
      </c>
      <c r="E24" s="91" t="s">
        <v>127</v>
      </c>
      <c r="F24" s="92" t="s">
        <v>128</v>
      </c>
      <c r="G24" s="96">
        <v>8.51</v>
      </c>
      <c r="H24" s="109">
        <v>0.19800000000000001</v>
      </c>
      <c r="I24" s="109"/>
      <c r="J24" s="110" t="str">
        <f t="shared" ref="J24" si="1">IF(ISBLANK(G24),"",IF(G24&gt;9.04,"",IF(G24&lt;=7.25,"TSM",IF(G24&lt;=7.45,"SM",IF(G24&lt;=7.7,"KSM",IF(G24&lt;=8,"I A",IF(G24&lt;=8.44,"II A",IF(G24&lt;=9.04,"III A"))))))))</f>
        <v>III A</v>
      </c>
      <c r="K24" s="68" t="s">
        <v>130</v>
      </c>
      <c r="L24" s="111" t="s">
        <v>88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</row>
    <row r="25" spans="1:239" s="26" customFormat="1" ht="4.5" customHeight="1">
      <c r="C25" s="27"/>
      <c r="E25" s="100"/>
      <c r="F25" s="29"/>
      <c r="G25" s="31"/>
      <c r="H25" s="32"/>
      <c r="I25" s="32"/>
      <c r="J25" s="33"/>
      <c r="K25" s="34"/>
      <c r="L25" s="102"/>
    </row>
    <row r="26" spans="1:239" s="26" customFormat="1" ht="12.75" customHeight="1">
      <c r="C26" s="36"/>
      <c r="D26" s="43">
        <v>3</v>
      </c>
      <c r="E26" s="104" t="s">
        <v>73</v>
      </c>
      <c r="F26" s="45"/>
      <c r="G26" s="31"/>
      <c r="H26" s="105" t="s">
        <v>74</v>
      </c>
      <c r="I26" s="105"/>
      <c r="J26" s="33"/>
      <c r="K26" s="34"/>
      <c r="L26" s="102"/>
    </row>
    <row r="27" spans="1:239" s="26" customFormat="1" ht="6" customHeight="1">
      <c r="E27" s="106"/>
      <c r="F27" s="47"/>
      <c r="G27" s="48"/>
      <c r="H27" s="32"/>
      <c r="I27" s="32"/>
      <c r="J27" s="33"/>
      <c r="K27" s="34"/>
      <c r="L27" s="102"/>
    </row>
    <row r="28" spans="1:239" ht="11.25" customHeight="1">
      <c r="A28" s="49" t="s">
        <v>15</v>
      </c>
      <c r="B28" s="49" t="s">
        <v>16</v>
      </c>
      <c r="C28" s="51" t="s">
        <v>17</v>
      </c>
      <c r="D28" s="52" t="s">
        <v>18</v>
      </c>
      <c r="E28" s="53" t="s">
        <v>19</v>
      </c>
      <c r="F28" s="54" t="s">
        <v>20</v>
      </c>
      <c r="G28" s="56" t="s">
        <v>75</v>
      </c>
      <c r="H28" s="57" t="s">
        <v>23</v>
      </c>
      <c r="I28" s="57"/>
      <c r="J28" s="58" t="s">
        <v>24</v>
      </c>
      <c r="K28" s="49" t="s">
        <v>25</v>
      </c>
      <c r="L28" s="102" t="s">
        <v>26</v>
      </c>
    </row>
    <row r="29" spans="1:239" s="71" customFormat="1" ht="16.350000000000001" customHeight="1">
      <c r="A29" s="107">
        <v>1</v>
      </c>
      <c r="B29" s="108">
        <v>400</v>
      </c>
      <c r="C29" s="61" t="s">
        <v>131</v>
      </c>
      <c r="D29" s="62" t="s">
        <v>132</v>
      </c>
      <c r="E29" s="91" t="s">
        <v>133</v>
      </c>
      <c r="F29" s="92" t="s">
        <v>30</v>
      </c>
      <c r="G29" s="96">
        <v>8.09</v>
      </c>
      <c r="H29" s="109">
        <v>0.216</v>
      </c>
      <c r="I29" s="109" t="s">
        <v>80</v>
      </c>
      <c r="J29" s="110" t="str">
        <f t="shared" ref="J29:J34" si="2">IF(ISBLANK(G29),"",IF(G29&gt;9.04,"",IF(G29&lt;=7.25,"TSM",IF(G29&lt;=7.45,"SM",IF(G29&lt;=7.7,"KSM",IF(G29&lt;=8,"I A",IF(G29&lt;=8.44,"II A",IF(G29&lt;=9.04,"III A"))))))))</f>
        <v>II A</v>
      </c>
      <c r="K29" s="68" t="s">
        <v>134</v>
      </c>
      <c r="L29" s="111" t="s">
        <v>135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</row>
    <row r="30" spans="1:239" s="71" customFormat="1" ht="16.350000000000001" customHeight="1">
      <c r="A30" s="107">
        <v>2</v>
      </c>
      <c r="B30" s="108">
        <v>316</v>
      </c>
      <c r="C30" s="61" t="s">
        <v>136</v>
      </c>
      <c r="D30" s="62" t="s">
        <v>137</v>
      </c>
      <c r="E30" s="91" t="s">
        <v>138</v>
      </c>
      <c r="F30" s="92" t="s">
        <v>42</v>
      </c>
      <c r="G30" s="96">
        <v>8.15</v>
      </c>
      <c r="H30" s="109">
        <v>0.17799999999999999</v>
      </c>
      <c r="I30" s="109"/>
      <c r="J30" s="110" t="str">
        <f t="shared" si="2"/>
        <v>II A</v>
      </c>
      <c r="K30" s="68" t="s">
        <v>81</v>
      </c>
      <c r="L30" s="111" t="s">
        <v>139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</row>
    <row r="31" spans="1:239" s="71" customFormat="1" ht="16.350000000000001" customHeight="1">
      <c r="A31" s="107">
        <v>3</v>
      </c>
      <c r="B31" s="108">
        <v>399</v>
      </c>
      <c r="C31" s="61" t="s">
        <v>140</v>
      </c>
      <c r="D31" s="62" t="s">
        <v>141</v>
      </c>
      <c r="E31" s="91" t="s">
        <v>142</v>
      </c>
      <c r="F31" s="92" t="s">
        <v>30</v>
      </c>
      <c r="G31" s="96">
        <v>8.56</v>
      </c>
      <c r="H31" s="109">
        <v>0.502</v>
      </c>
      <c r="I31" s="109"/>
      <c r="J31" s="110" t="str">
        <f t="shared" si="2"/>
        <v>III A</v>
      </c>
      <c r="K31" s="68" t="s">
        <v>143</v>
      </c>
      <c r="L31" s="111" t="s">
        <v>88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</row>
    <row r="32" spans="1:239" s="71" customFormat="1" ht="16.350000000000001" customHeight="1">
      <c r="A32" s="107">
        <v>4</v>
      </c>
      <c r="B32" s="108">
        <v>303</v>
      </c>
      <c r="C32" s="61" t="s">
        <v>144</v>
      </c>
      <c r="D32" s="62" t="s">
        <v>145</v>
      </c>
      <c r="E32" s="91" t="s">
        <v>146</v>
      </c>
      <c r="F32" s="92" t="s">
        <v>42</v>
      </c>
      <c r="G32" s="96">
        <v>8.6199999999999992</v>
      </c>
      <c r="H32" s="109">
        <v>0.184</v>
      </c>
      <c r="I32" s="109"/>
      <c r="J32" s="110" t="str">
        <f t="shared" si="2"/>
        <v>III A</v>
      </c>
      <c r="K32" s="68" t="s">
        <v>81</v>
      </c>
      <c r="L32" s="111" t="s">
        <v>147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</row>
    <row r="33" spans="1:239" s="71" customFormat="1" ht="16.350000000000001" customHeight="1">
      <c r="A33" s="107">
        <v>5</v>
      </c>
      <c r="B33" s="108">
        <v>339</v>
      </c>
      <c r="C33" s="61" t="s">
        <v>148</v>
      </c>
      <c r="D33" s="62" t="s">
        <v>149</v>
      </c>
      <c r="E33" s="91" t="s">
        <v>150</v>
      </c>
      <c r="F33" s="92" t="s">
        <v>37</v>
      </c>
      <c r="G33" s="96">
        <v>8.8000000000000007</v>
      </c>
      <c r="H33" s="109">
        <v>0.54600000000000004</v>
      </c>
      <c r="I33" s="109"/>
      <c r="J33" s="110" t="str">
        <f t="shared" si="2"/>
        <v>III A</v>
      </c>
      <c r="K33" s="68" t="s">
        <v>151</v>
      </c>
      <c r="L33" s="111" t="s">
        <v>88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</row>
    <row r="34" spans="1:239" s="71" customFormat="1" ht="16.350000000000001" customHeight="1">
      <c r="A34" s="107">
        <v>6</v>
      </c>
      <c r="B34" s="108">
        <v>398</v>
      </c>
      <c r="C34" s="61" t="s">
        <v>152</v>
      </c>
      <c r="D34" s="62" t="s">
        <v>153</v>
      </c>
      <c r="E34" s="91" t="s">
        <v>154</v>
      </c>
      <c r="F34" s="92" t="s">
        <v>30</v>
      </c>
      <c r="G34" s="96">
        <v>9.5299999999999994</v>
      </c>
      <c r="H34" s="109">
        <v>0.32100000000000001</v>
      </c>
      <c r="I34" s="109"/>
      <c r="J34" s="110" t="str">
        <f t="shared" si="2"/>
        <v/>
      </c>
      <c r="K34" s="68" t="s">
        <v>117</v>
      </c>
      <c r="L34" s="111" t="s">
        <v>88</v>
      </c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</row>
    <row r="35" spans="1:239" s="26" customFormat="1" ht="4.5" customHeight="1">
      <c r="C35" s="27"/>
      <c r="E35" s="100"/>
      <c r="F35" s="29"/>
      <c r="G35" s="31"/>
      <c r="H35" s="32"/>
      <c r="I35" s="32"/>
      <c r="J35" s="33"/>
      <c r="K35" s="34"/>
      <c r="L35" s="102"/>
    </row>
    <row r="36" spans="1:239" s="26" customFormat="1" ht="12.75" customHeight="1">
      <c r="C36" s="36"/>
      <c r="D36" s="43">
        <v>4</v>
      </c>
      <c r="E36" s="104" t="s">
        <v>73</v>
      </c>
      <c r="F36" s="45"/>
      <c r="G36" s="31"/>
      <c r="H36" s="105" t="s">
        <v>74</v>
      </c>
      <c r="I36" s="105"/>
      <c r="J36" s="33"/>
      <c r="K36" s="34"/>
      <c r="L36" s="102"/>
    </row>
    <row r="37" spans="1:239" s="26" customFormat="1" ht="6" customHeight="1">
      <c r="E37" s="106"/>
      <c r="F37" s="47"/>
      <c r="G37" s="48"/>
      <c r="H37" s="32"/>
      <c r="I37" s="32"/>
      <c r="J37" s="33"/>
      <c r="K37" s="34"/>
      <c r="L37" s="102"/>
    </row>
    <row r="38" spans="1:239" ht="11.25" customHeight="1">
      <c r="A38" s="49" t="s">
        <v>15</v>
      </c>
      <c r="B38" s="49" t="s">
        <v>16</v>
      </c>
      <c r="C38" s="51" t="s">
        <v>17</v>
      </c>
      <c r="D38" s="52" t="s">
        <v>18</v>
      </c>
      <c r="E38" s="53" t="s">
        <v>19</v>
      </c>
      <c r="F38" s="54" t="s">
        <v>20</v>
      </c>
      <c r="G38" s="56" t="s">
        <v>75</v>
      </c>
      <c r="H38" s="57" t="s">
        <v>23</v>
      </c>
      <c r="I38" s="57"/>
      <c r="J38" s="58" t="s">
        <v>24</v>
      </c>
      <c r="K38" s="49" t="s">
        <v>25</v>
      </c>
      <c r="L38" s="102" t="s">
        <v>26</v>
      </c>
    </row>
    <row r="39" spans="1:239" s="71" customFormat="1" ht="16.350000000000001" customHeight="1">
      <c r="A39" s="107">
        <v>1</v>
      </c>
      <c r="B39" s="108">
        <v>359</v>
      </c>
      <c r="C39" s="61" t="s">
        <v>51</v>
      </c>
      <c r="D39" s="62" t="s">
        <v>155</v>
      </c>
      <c r="E39" s="91" t="s">
        <v>156</v>
      </c>
      <c r="F39" s="92" t="s">
        <v>49</v>
      </c>
      <c r="G39" s="96">
        <v>7.91</v>
      </c>
      <c r="H39" s="109">
        <v>0.52900000000000003</v>
      </c>
      <c r="I39" s="109" t="s">
        <v>80</v>
      </c>
      <c r="J39" s="110" t="str">
        <f t="shared" ref="J39:J44" si="3">IF(ISBLANK(G39),"",IF(G39&gt;9.04,"",IF(G39&lt;=7.25,"TSM",IF(G39&lt;=7.45,"SM",IF(G39&lt;=7.7,"KSM",IF(G39&lt;=8,"I A",IF(G39&lt;=8.44,"II A",IF(G39&lt;=9.04,"III A"))))))))</f>
        <v>I A</v>
      </c>
      <c r="K39" s="68" t="s">
        <v>157</v>
      </c>
      <c r="L39" s="111" t="s">
        <v>158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</row>
    <row r="40" spans="1:239" s="71" customFormat="1" ht="16.350000000000001" customHeight="1">
      <c r="A40" s="107">
        <v>2</v>
      </c>
      <c r="B40" s="108">
        <v>299</v>
      </c>
      <c r="C40" s="61" t="s">
        <v>159</v>
      </c>
      <c r="D40" s="62" t="s">
        <v>160</v>
      </c>
      <c r="E40" s="91" t="s">
        <v>161</v>
      </c>
      <c r="F40" s="92" t="s">
        <v>42</v>
      </c>
      <c r="G40" s="96">
        <v>7.92</v>
      </c>
      <c r="H40" s="109">
        <v>0.188</v>
      </c>
      <c r="I40" s="109" t="s">
        <v>80</v>
      </c>
      <c r="J40" s="110" t="str">
        <f t="shared" si="3"/>
        <v>I A</v>
      </c>
      <c r="K40" s="68" t="s">
        <v>162</v>
      </c>
      <c r="L40" s="111" t="s">
        <v>163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</row>
    <row r="41" spans="1:239" s="71" customFormat="1" ht="16.350000000000001" customHeight="1">
      <c r="A41" s="107">
        <v>3</v>
      </c>
      <c r="B41" s="108">
        <v>282</v>
      </c>
      <c r="C41" s="61" t="s">
        <v>114</v>
      </c>
      <c r="D41" s="62" t="s">
        <v>164</v>
      </c>
      <c r="E41" s="91" t="s">
        <v>165</v>
      </c>
      <c r="F41" s="92" t="s">
        <v>86</v>
      </c>
      <c r="G41" s="96">
        <v>8.1</v>
      </c>
      <c r="H41" s="109">
        <v>0.15</v>
      </c>
      <c r="I41" s="109"/>
      <c r="J41" s="110" t="str">
        <f t="shared" si="3"/>
        <v>II A</v>
      </c>
      <c r="K41" s="68" t="s">
        <v>130</v>
      </c>
      <c r="L41" s="111" t="s">
        <v>88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</row>
    <row r="42" spans="1:239" s="71" customFormat="1" ht="16.350000000000001" customHeight="1">
      <c r="A42" s="107">
        <v>4</v>
      </c>
      <c r="B42" s="108">
        <v>319</v>
      </c>
      <c r="C42" s="61" t="s">
        <v>166</v>
      </c>
      <c r="D42" s="62" t="s">
        <v>167</v>
      </c>
      <c r="E42" s="91" t="s">
        <v>154</v>
      </c>
      <c r="F42" s="92" t="s">
        <v>42</v>
      </c>
      <c r="G42" s="96">
        <v>8.41</v>
      </c>
      <c r="H42" s="109">
        <v>0.52100000000000002</v>
      </c>
      <c r="I42" s="109"/>
      <c r="J42" s="110" t="str">
        <f t="shared" si="3"/>
        <v>II A</v>
      </c>
      <c r="K42" s="68" t="s">
        <v>168</v>
      </c>
      <c r="L42" s="111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</row>
    <row r="43" spans="1:239" s="71" customFormat="1" ht="16.350000000000001" customHeight="1">
      <c r="A43" s="107">
        <v>5</v>
      </c>
      <c r="B43" s="108">
        <v>395</v>
      </c>
      <c r="C43" s="61" t="s">
        <v>169</v>
      </c>
      <c r="D43" s="62" t="s">
        <v>170</v>
      </c>
      <c r="E43" s="91" t="s">
        <v>171</v>
      </c>
      <c r="F43" s="92" t="s">
        <v>30</v>
      </c>
      <c r="G43" s="96">
        <v>8.51</v>
      </c>
      <c r="H43" s="109">
        <v>0.41799999999999998</v>
      </c>
      <c r="I43" s="109"/>
      <c r="J43" s="110" t="str">
        <f t="shared" si="3"/>
        <v>III A</v>
      </c>
      <c r="K43" s="68" t="s">
        <v>117</v>
      </c>
      <c r="L43" s="111" t="s">
        <v>88</v>
      </c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</row>
    <row r="44" spans="1:239" s="71" customFormat="1" ht="16.350000000000001" customHeight="1">
      <c r="A44" s="107">
        <v>6</v>
      </c>
      <c r="B44" s="108">
        <v>337</v>
      </c>
      <c r="C44" s="61" t="s">
        <v>67</v>
      </c>
      <c r="D44" s="62" t="s">
        <v>68</v>
      </c>
      <c r="E44" s="91" t="s">
        <v>69</v>
      </c>
      <c r="F44" s="92" t="s">
        <v>37</v>
      </c>
      <c r="G44" s="96">
        <v>8.76</v>
      </c>
      <c r="H44" s="109" t="s">
        <v>31</v>
      </c>
      <c r="I44" s="109"/>
      <c r="J44" s="110" t="str">
        <f t="shared" si="3"/>
        <v>III A</v>
      </c>
      <c r="K44" s="68" t="s">
        <v>70</v>
      </c>
      <c r="L44" s="111">
        <v>8.8699999999999992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</row>
  </sheetData>
  <printOptions horizontalCentered="1"/>
  <pageMargins left="0.9055118110236221" right="0.39370078740157483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1"/>
  <sheetViews>
    <sheetView zoomScaleNormal="100" workbookViewId="0">
      <selection activeCell="A7" sqref="A7"/>
    </sheetView>
  </sheetViews>
  <sheetFormatPr defaultColWidth="11.44140625" defaultRowHeight="13.2"/>
  <cols>
    <col min="1" max="1" width="4.33203125" style="330" customWidth="1"/>
    <col min="2" max="2" width="4.44140625" style="330" customWidth="1"/>
    <col min="3" max="3" width="9.88671875" style="330" customWidth="1"/>
    <col min="4" max="4" width="13" style="330" customWidth="1"/>
    <col min="5" max="5" width="9" style="330" bestFit="1" customWidth="1"/>
    <col min="6" max="6" width="8.109375" style="330" bestFit="1" customWidth="1"/>
    <col min="7" max="7" width="6.109375" style="330" bestFit="1" customWidth="1"/>
    <col min="8" max="17" width="4.6640625" style="330" customWidth="1"/>
    <col min="18" max="18" width="7.33203125" style="330" customWidth="1"/>
    <col min="19" max="19" width="6.44140625" style="330" customWidth="1"/>
    <col min="20" max="20" width="18.109375" style="336" customWidth="1"/>
    <col min="21" max="21" width="3.44140625" style="330" hidden="1" customWidth="1"/>
    <col min="22" max="16384" width="11.44140625" style="330"/>
  </cols>
  <sheetData>
    <row r="1" spans="1:22" s="328" customFormat="1" ht="20.399999999999999">
      <c r="A1" s="325" t="s">
        <v>11</v>
      </c>
      <c r="B1" s="326"/>
      <c r="C1" s="327"/>
      <c r="D1" s="326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22" ht="15.6">
      <c r="C2" s="331"/>
      <c r="T2" s="25" t="s">
        <v>12</v>
      </c>
    </row>
    <row r="3" spans="1:22" s="332" customFormat="1" ht="15.6">
      <c r="C3" s="325"/>
      <c r="G3" s="333"/>
      <c r="H3" s="330"/>
      <c r="I3" s="330"/>
      <c r="J3" s="330"/>
      <c r="K3" s="330"/>
      <c r="L3" s="330"/>
      <c r="M3" s="330"/>
      <c r="N3" s="330"/>
      <c r="O3" s="330"/>
      <c r="P3" s="330"/>
      <c r="Q3" s="330"/>
      <c r="T3" s="42" t="s">
        <v>14</v>
      </c>
    </row>
    <row r="4" spans="1:22" s="332" customFormat="1" ht="15.6">
      <c r="C4" s="331" t="s">
        <v>525</v>
      </c>
      <c r="E4" s="328"/>
      <c r="G4" s="334"/>
      <c r="H4" s="330"/>
      <c r="I4" s="330"/>
      <c r="J4" s="330"/>
      <c r="K4" s="330"/>
      <c r="L4" s="330"/>
      <c r="M4" s="330"/>
      <c r="N4" s="330"/>
      <c r="O4" s="330"/>
      <c r="P4" s="330"/>
      <c r="Q4" s="330"/>
      <c r="T4" s="335"/>
    </row>
    <row r="5" spans="1:22" ht="2.1" customHeight="1">
      <c r="T5" s="330"/>
      <c r="V5" s="336"/>
    </row>
    <row r="6" spans="1:22" ht="2.1" customHeight="1">
      <c r="T6" s="330"/>
      <c r="V6" s="336"/>
    </row>
    <row r="7" spans="1:22" ht="11.25" customHeight="1">
      <c r="C7" s="327"/>
      <c r="H7" s="337"/>
      <c r="I7" s="338"/>
      <c r="J7" s="338"/>
      <c r="K7" s="338" t="s">
        <v>454</v>
      </c>
      <c r="L7" s="338"/>
      <c r="M7" s="338"/>
      <c r="N7" s="338"/>
      <c r="O7" s="339"/>
      <c r="P7" s="339"/>
      <c r="Q7" s="339"/>
    </row>
    <row r="8" spans="1:22" s="346" customFormat="1" ht="17.25" customHeight="1">
      <c r="A8" s="138" t="s">
        <v>15</v>
      </c>
      <c r="B8" s="340" t="s">
        <v>16</v>
      </c>
      <c r="C8" s="341" t="s">
        <v>17</v>
      </c>
      <c r="D8" s="342" t="s">
        <v>18</v>
      </c>
      <c r="E8" s="343" t="s">
        <v>19</v>
      </c>
      <c r="F8" s="340" t="s">
        <v>20</v>
      </c>
      <c r="G8" s="343" t="s">
        <v>21</v>
      </c>
      <c r="H8" s="344">
        <v>1.55</v>
      </c>
      <c r="I8" s="344">
        <v>1.65</v>
      </c>
      <c r="J8" s="344">
        <v>1.7</v>
      </c>
      <c r="K8" s="344">
        <v>1.75</v>
      </c>
      <c r="L8" s="344">
        <v>1.8</v>
      </c>
      <c r="M8" s="344">
        <v>1.85</v>
      </c>
      <c r="N8" s="344">
        <v>1.9</v>
      </c>
      <c r="O8" s="344">
        <v>1.95</v>
      </c>
      <c r="P8" s="344">
        <v>2</v>
      </c>
      <c r="Q8" s="344">
        <v>2.0499999999999998</v>
      </c>
      <c r="R8" s="343" t="s">
        <v>455</v>
      </c>
      <c r="S8" s="340" t="s">
        <v>176</v>
      </c>
      <c r="T8" s="345" t="s">
        <v>25</v>
      </c>
    </row>
    <row r="9" spans="1:22" ht="23.25" customHeight="1">
      <c r="A9" s="148">
        <v>1</v>
      </c>
      <c r="B9" s="347">
        <v>288</v>
      </c>
      <c r="C9" s="348" t="s">
        <v>526</v>
      </c>
      <c r="D9" s="349" t="s">
        <v>527</v>
      </c>
      <c r="E9" s="350" t="s">
        <v>528</v>
      </c>
      <c r="F9" s="351" t="s">
        <v>42</v>
      </c>
      <c r="G9" s="352">
        <f>IF(ISBLANK(R9),"",TRUNC(32.29*(R9+11.534)^2)-5000)</f>
        <v>914</v>
      </c>
      <c r="H9" s="347"/>
      <c r="I9" s="347"/>
      <c r="J9" s="347"/>
      <c r="K9" s="347"/>
      <c r="L9" s="347"/>
      <c r="M9" s="347" t="s">
        <v>460</v>
      </c>
      <c r="N9" s="347" t="s">
        <v>459</v>
      </c>
      <c r="O9" s="347" t="s">
        <v>88</v>
      </c>
      <c r="P9" s="347" t="s">
        <v>459</v>
      </c>
      <c r="Q9" s="347" t="s">
        <v>462</v>
      </c>
      <c r="R9" s="353">
        <v>2</v>
      </c>
      <c r="S9" s="352" t="str">
        <f>IF(ISBLANK(R9),"",IF(R9&lt;1.6,"",IF(R9&gt;=2.28,"TSM",IF(R9&gt;=2.15,"SM",IF(R9&gt;=2.03,"KSM",IF(R9&gt;=1.9,"I A",IF(R9&gt;=1.75,"II A",IF(R9&gt;=1.6,"III A"))))))))</f>
        <v>I A</v>
      </c>
      <c r="T9" s="354" t="s">
        <v>529</v>
      </c>
      <c r="U9" s="355" t="s">
        <v>530</v>
      </c>
    </row>
    <row r="10" spans="1:22" ht="23.25" customHeight="1">
      <c r="A10" s="148">
        <v>2</v>
      </c>
      <c r="B10" s="347">
        <v>335</v>
      </c>
      <c r="C10" s="348" t="s">
        <v>231</v>
      </c>
      <c r="D10" s="349" t="s">
        <v>232</v>
      </c>
      <c r="E10" s="350" t="s">
        <v>233</v>
      </c>
      <c r="F10" s="351" t="s">
        <v>37</v>
      </c>
      <c r="G10" s="352">
        <f>IF(ISBLANK(R10),"",TRUNC(32.29*(R10+11.534)^2)-5000)</f>
        <v>827</v>
      </c>
      <c r="H10" s="347"/>
      <c r="I10" s="347"/>
      <c r="J10" s="347"/>
      <c r="K10" s="347"/>
      <c r="L10" s="347" t="s">
        <v>459</v>
      </c>
      <c r="M10" s="347" t="s">
        <v>459</v>
      </c>
      <c r="N10" s="347" t="s">
        <v>460</v>
      </c>
      <c r="O10" s="347" t="s">
        <v>88</v>
      </c>
      <c r="P10" s="347" t="s">
        <v>462</v>
      </c>
      <c r="Q10" s="347"/>
      <c r="R10" s="353">
        <v>1.9</v>
      </c>
      <c r="S10" s="352" t="str">
        <f>IF(ISBLANK(R10),"",IF(R10&lt;1.6,"",IF(R10&gt;=2.28,"TSM",IF(R10&gt;=2.15,"SM",IF(R10&gt;=2.03,"KSM",IF(R10&gt;=1.9,"I A",IF(R10&gt;=1.75,"II A",IF(R10&gt;=1.6,"III A"))))))))</f>
        <v>I A</v>
      </c>
      <c r="T10" s="351" t="s">
        <v>226</v>
      </c>
      <c r="U10" s="355" t="s">
        <v>531</v>
      </c>
    </row>
    <row r="11" spans="1:22" ht="23.25" customHeight="1">
      <c r="A11" s="148">
        <v>3</v>
      </c>
      <c r="B11" s="347">
        <v>379</v>
      </c>
      <c r="C11" s="348" t="s">
        <v>227</v>
      </c>
      <c r="D11" s="349" t="s">
        <v>228</v>
      </c>
      <c r="E11" s="350" t="s">
        <v>229</v>
      </c>
      <c r="F11" s="351" t="s">
        <v>30</v>
      </c>
      <c r="G11" s="352">
        <f>IF(ISBLANK(R11),"",TRUNC(32.29*(R11+11.534)^2)-5000)</f>
        <v>655</v>
      </c>
      <c r="H11" s="347" t="s">
        <v>459</v>
      </c>
      <c r="I11" s="347" t="s">
        <v>459</v>
      </c>
      <c r="J11" s="347" t="s">
        <v>459</v>
      </c>
      <c r="K11" s="347" t="s">
        <v>461</v>
      </c>
      <c r="L11" s="347" t="s">
        <v>462</v>
      </c>
      <c r="M11" s="347"/>
      <c r="N11" s="347"/>
      <c r="O11" s="347"/>
      <c r="P11" s="347"/>
      <c r="Q11" s="347"/>
      <c r="R11" s="353">
        <v>1.7</v>
      </c>
      <c r="S11" s="352" t="str">
        <f>IF(ISBLANK(R11),"",IF(R11&lt;1.6,"",IF(R11&gt;=2.28,"TSM",IF(R11&gt;=2.15,"SM",IF(R11&gt;=2.03,"KSM",IF(R11&gt;=1.9,"I A",IF(R11&gt;=1.75,"II A",IF(R11&gt;=1.6,"III A"))))))))</f>
        <v>III A</v>
      </c>
      <c r="T11" s="351" t="s">
        <v>230</v>
      </c>
      <c r="U11" s="355"/>
    </row>
  </sheetData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6"/>
  <sheetViews>
    <sheetView showZeros="0" workbookViewId="0">
      <selection activeCell="A7" sqref="A7"/>
    </sheetView>
  </sheetViews>
  <sheetFormatPr defaultColWidth="9.109375" defaultRowHeight="13.2"/>
  <cols>
    <col min="1" max="1" width="5.5546875" style="26" customWidth="1"/>
    <col min="2" max="2" width="4.5546875" style="26" customWidth="1"/>
    <col min="3" max="3" width="12.88671875" style="26" customWidth="1"/>
    <col min="4" max="4" width="13.5546875" style="26" customWidth="1"/>
    <col min="5" max="5" width="8.6640625" style="33" customWidth="1"/>
    <col min="6" max="6" width="9.5546875" style="171" customWidth="1"/>
    <col min="7" max="7" width="7.5546875" style="172" customWidth="1"/>
    <col min="8" max="10" width="5.5546875" style="173" customWidth="1"/>
    <col min="11" max="11" width="3.6640625" style="174" customWidth="1"/>
    <col min="12" max="14" width="5.5546875" style="173" customWidth="1"/>
    <col min="15" max="15" width="7.33203125" style="21" customWidth="1"/>
    <col min="16" max="16" width="6.5546875" style="168" customWidth="1"/>
    <col min="17" max="17" width="21" style="26" bestFit="1" customWidth="1"/>
    <col min="18" max="18" width="4.44140625" style="246" hidden="1" customWidth="1"/>
    <col min="19" max="16384" width="9.109375" style="26"/>
  </cols>
  <sheetData>
    <row r="1" spans="1:23" s="168" customFormat="1" ht="20.399999999999999">
      <c r="A1" s="7" t="s">
        <v>11</v>
      </c>
      <c r="B1" s="161"/>
      <c r="C1" s="162"/>
      <c r="D1" s="161"/>
      <c r="E1" s="163"/>
      <c r="F1" s="164"/>
      <c r="G1" s="165"/>
      <c r="H1" s="166"/>
      <c r="I1" s="166"/>
      <c r="J1" s="166"/>
      <c r="K1" s="161"/>
      <c r="L1" s="166"/>
      <c r="M1" s="166"/>
      <c r="N1" s="166"/>
      <c r="O1" s="166"/>
      <c r="P1" s="161"/>
      <c r="Q1" s="161"/>
      <c r="R1" s="245"/>
    </row>
    <row r="2" spans="1:23" s="168" customFormat="1" ht="12" customHeight="1">
      <c r="A2" s="161"/>
      <c r="B2" s="161"/>
      <c r="C2" s="161"/>
      <c r="D2" s="161"/>
      <c r="E2" s="169"/>
      <c r="F2" s="170"/>
      <c r="G2" s="165"/>
      <c r="H2" s="166"/>
      <c r="I2" s="166"/>
      <c r="J2" s="166"/>
      <c r="K2" s="161"/>
      <c r="L2" s="166"/>
      <c r="M2" s="166"/>
      <c r="N2" s="166"/>
      <c r="O2" s="166"/>
      <c r="P2" s="161"/>
      <c r="Q2" s="25" t="s">
        <v>12</v>
      </c>
      <c r="R2" s="245"/>
    </row>
    <row r="3" spans="1:23" ht="12.75" customHeight="1">
      <c r="C3" s="27"/>
      <c r="L3" s="101"/>
      <c r="M3" s="101"/>
      <c r="Q3" s="42" t="s">
        <v>14</v>
      </c>
    </row>
    <row r="4" spans="1:23" ht="16.5" customHeight="1">
      <c r="C4" s="7" t="s">
        <v>428</v>
      </c>
      <c r="E4" s="176"/>
      <c r="L4" s="101"/>
      <c r="M4" s="101"/>
      <c r="Q4" s="42"/>
    </row>
    <row r="5" spans="1:23" s="174" customFormat="1" ht="2.1" customHeight="1">
      <c r="W5" s="177"/>
    </row>
    <row r="6" spans="1:23" s="174" customFormat="1" ht="2.1" customHeight="1">
      <c r="W6" s="177"/>
    </row>
    <row r="7" spans="1:23">
      <c r="H7" s="366" t="s">
        <v>173</v>
      </c>
      <c r="I7" s="367"/>
      <c r="J7" s="367"/>
      <c r="K7" s="367"/>
      <c r="L7" s="367"/>
      <c r="M7" s="367"/>
      <c r="N7" s="368"/>
    </row>
    <row r="8" spans="1:23" ht="22.5" customHeight="1">
      <c r="A8" s="138" t="s">
        <v>15</v>
      </c>
      <c r="B8" s="178" t="s">
        <v>16</v>
      </c>
      <c r="C8" s="179" t="s">
        <v>17</v>
      </c>
      <c r="D8" s="180" t="s">
        <v>18</v>
      </c>
      <c r="E8" s="181" t="s">
        <v>19</v>
      </c>
      <c r="F8" s="182" t="s">
        <v>20</v>
      </c>
      <c r="G8" s="183" t="s">
        <v>21</v>
      </c>
      <c r="H8" s="184">
        <v>1</v>
      </c>
      <c r="I8" s="184">
        <v>2</v>
      </c>
      <c r="J8" s="184">
        <v>3</v>
      </c>
      <c r="K8" s="185" t="s">
        <v>174</v>
      </c>
      <c r="L8" s="184">
        <v>4</v>
      </c>
      <c r="M8" s="184">
        <v>5</v>
      </c>
      <c r="N8" s="184">
        <v>6</v>
      </c>
      <c r="O8" s="66" t="s">
        <v>175</v>
      </c>
      <c r="P8" s="178" t="s">
        <v>176</v>
      </c>
      <c r="Q8" s="178" t="s">
        <v>25</v>
      </c>
    </row>
    <row r="9" spans="1:23" s="196" customFormat="1" ht="20.100000000000001" customHeight="1">
      <c r="A9" s="148">
        <v>1</v>
      </c>
      <c r="B9" s="187">
        <v>261</v>
      </c>
      <c r="C9" s="188" t="s">
        <v>429</v>
      </c>
      <c r="D9" s="189" t="s">
        <v>430</v>
      </c>
      <c r="E9" s="190" t="s">
        <v>431</v>
      </c>
      <c r="F9" s="191" t="s">
        <v>42</v>
      </c>
      <c r="G9" s="65">
        <f>IF(ISBLANK(O9),"",TRUNC(1.966*(O9+49.24)^2)-5000)</f>
        <v>951</v>
      </c>
      <c r="H9" s="192">
        <v>5.65</v>
      </c>
      <c r="I9" s="192">
        <v>5.52</v>
      </c>
      <c r="J9" s="192" t="s">
        <v>211</v>
      </c>
      <c r="K9" s="193">
        <v>7</v>
      </c>
      <c r="L9" s="192">
        <v>5.78</v>
      </c>
      <c r="M9" s="192">
        <v>5.67</v>
      </c>
      <c r="N9" s="192">
        <v>5.76</v>
      </c>
      <c r="O9" s="66">
        <f>MAX(H9:J9,L9:N9)</f>
        <v>5.78</v>
      </c>
      <c r="P9" s="192" t="str">
        <f>IF(ISBLANK(O9),"",IF(O9&lt;4.6,"",IF(O9&gt;=6.62,"TSM",IF(O9&gt;=6.3,"SM",IF(O9&gt;=6,"KSM",IF(O9&gt;=5.6,"I A",IF(O9&gt;=5.15,"II A",IF(O9&gt;=4.6,"III A"))))))))</f>
        <v>I A</v>
      </c>
      <c r="Q9" s="195" t="s">
        <v>432</v>
      </c>
      <c r="R9" s="186"/>
    </row>
    <row r="10" spans="1:23" s="196" customFormat="1" ht="20.100000000000001" customHeight="1">
      <c r="A10" s="148">
        <v>2</v>
      </c>
      <c r="B10" s="187">
        <v>348</v>
      </c>
      <c r="C10" s="188" t="s">
        <v>51</v>
      </c>
      <c r="D10" s="189" t="s">
        <v>433</v>
      </c>
      <c r="E10" s="190" t="s">
        <v>53</v>
      </c>
      <c r="F10" s="191" t="s">
        <v>54</v>
      </c>
      <c r="G10" s="65">
        <f>IF(ISBLANK(O10),"",TRUNC(1.966*(O10+49.24)^2)-5000)</f>
        <v>949</v>
      </c>
      <c r="H10" s="192">
        <v>5.58</v>
      </c>
      <c r="I10" s="192">
        <v>5.58</v>
      </c>
      <c r="J10" s="192">
        <v>5.77</v>
      </c>
      <c r="K10" s="193">
        <v>8</v>
      </c>
      <c r="L10" s="192">
        <v>5.37</v>
      </c>
      <c r="M10" s="192">
        <v>5.62</v>
      </c>
      <c r="N10" s="192">
        <v>5.7</v>
      </c>
      <c r="O10" s="66">
        <f>MAX(H10:J10,L10:N10)</f>
        <v>5.77</v>
      </c>
      <c r="P10" s="192" t="str">
        <f>IF(ISBLANK(O10),"",IF(O10&lt;4.6,"",IF(O10&gt;=6.62,"TSM",IF(O10&gt;=6.3,"SM",IF(O10&gt;=6,"KSM",IF(O10&gt;=5.6,"I A",IF(O10&gt;=5.15,"II A",IF(O10&gt;=4.6,"III A"))))))))</f>
        <v>I A</v>
      </c>
      <c r="Q10" s="195" t="s">
        <v>55</v>
      </c>
      <c r="R10" s="186"/>
    </row>
    <row r="11" spans="1:23" s="196" customFormat="1" ht="20.100000000000001" customHeight="1">
      <c r="A11" s="148">
        <v>3</v>
      </c>
      <c r="B11" s="187">
        <v>399</v>
      </c>
      <c r="C11" s="188" t="s">
        <v>140</v>
      </c>
      <c r="D11" s="189" t="s">
        <v>141</v>
      </c>
      <c r="E11" s="190" t="s">
        <v>142</v>
      </c>
      <c r="F11" s="191" t="s">
        <v>30</v>
      </c>
      <c r="G11" s="65">
        <f>IF(ISBLANK(O11),"",TRUNC(1.966*(O11+49.24)^2)-5000)</f>
        <v>798</v>
      </c>
      <c r="H11" s="192" t="s">
        <v>211</v>
      </c>
      <c r="I11" s="192">
        <v>4.82</v>
      </c>
      <c r="J11" s="192" t="s">
        <v>211</v>
      </c>
      <c r="K11" s="193">
        <v>5</v>
      </c>
      <c r="L11" s="192">
        <v>4.8099999999999996</v>
      </c>
      <c r="M11" s="192">
        <v>5.07</v>
      </c>
      <c r="N11" s="192" t="s">
        <v>211</v>
      </c>
      <c r="O11" s="66">
        <f>MAX(H11:J11,L11:N11)</f>
        <v>5.07</v>
      </c>
      <c r="P11" s="192" t="str">
        <f>IF(ISBLANK(O11),"",IF(O11&lt;4.6,"",IF(O11&gt;=6.62,"TSM",IF(O11&gt;=6.3,"SM",IF(O11&gt;=6,"KSM",IF(O11&gt;=5.6,"I A",IF(O11&gt;=5.15,"II A",IF(O11&gt;=4.6,"III A"))))))))</f>
        <v>III A</v>
      </c>
      <c r="Q11" s="195" t="s">
        <v>143</v>
      </c>
      <c r="R11" s="186"/>
    </row>
    <row r="12" spans="1:23" s="196" customFormat="1" ht="20.100000000000001" customHeight="1">
      <c r="A12" s="148">
        <v>4</v>
      </c>
      <c r="B12" s="187">
        <v>347</v>
      </c>
      <c r="C12" s="188" t="s">
        <v>434</v>
      </c>
      <c r="D12" s="189" t="s">
        <v>435</v>
      </c>
      <c r="E12" s="190" t="s">
        <v>436</v>
      </c>
      <c r="F12" s="191" t="s">
        <v>54</v>
      </c>
      <c r="G12" s="65">
        <f>IF(ISBLANK(O12),"",TRUNC(1.966*(O12+49.24)^2)-5000)</f>
        <v>790</v>
      </c>
      <c r="H12" s="192">
        <v>5.03</v>
      </c>
      <c r="I12" s="192">
        <v>5.0199999999999996</v>
      </c>
      <c r="J12" s="192">
        <v>4.87</v>
      </c>
      <c r="K12" s="193">
        <v>6</v>
      </c>
      <c r="L12" s="192">
        <v>4.9000000000000004</v>
      </c>
      <c r="M12" s="192">
        <v>5</v>
      </c>
      <c r="N12" s="192">
        <v>4.9000000000000004</v>
      </c>
      <c r="O12" s="66">
        <f>MAX(H12:J12,L12:N12)</f>
        <v>5.03</v>
      </c>
      <c r="P12" s="192" t="str">
        <f>IF(ISBLANK(O12),"",IF(O12&lt;4.6,"",IF(O12&gt;=6.62,"TSM",IF(O12&gt;=6.3,"SM",IF(O12&gt;=6,"KSM",IF(O12&gt;=5.6,"I A",IF(O12&gt;=5.15,"II A",IF(O12&gt;=4.6,"III A"))))))))</f>
        <v>III A</v>
      </c>
      <c r="Q12" s="195" t="s">
        <v>437</v>
      </c>
      <c r="R12" s="186"/>
    </row>
    <row r="13" spans="1:23" s="196" customFormat="1" ht="20.100000000000001" customHeight="1">
      <c r="A13" s="148">
        <v>5</v>
      </c>
      <c r="B13" s="187">
        <v>341</v>
      </c>
      <c r="C13" s="188" t="s">
        <v>105</v>
      </c>
      <c r="D13" s="189" t="s">
        <v>123</v>
      </c>
      <c r="E13" s="190" t="s">
        <v>124</v>
      </c>
      <c r="F13" s="191" t="s">
        <v>37</v>
      </c>
      <c r="G13" s="65">
        <f>IF(ISBLANK(O13),"",TRUNC(1.966*(O13+49.24)^2)-5000)</f>
        <v>711</v>
      </c>
      <c r="H13" s="192">
        <v>4.5999999999999996</v>
      </c>
      <c r="I13" s="192">
        <v>4.63</v>
      </c>
      <c r="J13" s="192">
        <v>4.41</v>
      </c>
      <c r="K13" s="193">
        <v>4</v>
      </c>
      <c r="L13" s="192">
        <v>4.4000000000000004</v>
      </c>
      <c r="M13" s="192">
        <v>4.51</v>
      </c>
      <c r="N13" s="192">
        <v>4.66</v>
      </c>
      <c r="O13" s="66">
        <f>MAX(H13:J13,L13:N13)</f>
        <v>4.66</v>
      </c>
      <c r="P13" s="192" t="str">
        <f>IF(ISBLANK(O13),"",IF(O13&lt;4.6,"",IF(O13&gt;=6.62,"TSM",IF(O13&gt;=6.3,"SM",IF(O13&gt;=6,"KSM",IF(O13&gt;=5.6,"I A",IF(O13&gt;=5.15,"II A",IF(O13&gt;=4.6,"III A"))))))))</f>
        <v>III A</v>
      </c>
      <c r="Q13" s="195" t="s">
        <v>438</v>
      </c>
      <c r="R13" s="186"/>
    </row>
    <row r="14" spans="1:23" s="196" customFormat="1" ht="20.100000000000001" customHeight="1">
      <c r="A14" s="65" t="s">
        <v>129</v>
      </c>
      <c r="B14" s="187">
        <v>271</v>
      </c>
      <c r="C14" s="188" t="s">
        <v>114</v>
      </c>
      <c r="D14" s="189" t="s">
        <v>126</v>
      </c>
      <c r="E14" s="190" t="s">
        <v>127</v>
      </c>
      <c r="F14" s="191" t="s">
        <v>128</v>
      </c>
      <c r="G14" s="65" t="s">
        <v>129</v>
      </c>
      <c r="H14" s="192">
        <v>5.03</v>
      </c>
      <c r="I14" s="192">
        <v>5.21</v>
      </c>
      <c r="J14" s="192" t="s">
        <v>211</v>
      </c>
      <c r="K14" s="193" t="s">
        <v>88</v>
      </c>
      <c r="L14" s="192" t="s">
        <v>88</v>
      </c>
      <c r="M14" s="192" t="s">
        <v>88</v>
      </c>
      <c r="N14" s="192" t="s">
        <v>88</v>
      </c>
      <c r="O14" s="66">
        <f t="shared" ref="O14" si="0">MAX(H14:J14,L14:N14)</f>
        <v>5.21</v>
      </c>
      <c r="P14" s="192" t="str">
        <f t="shared" ref="P14" si="1">IF(ISBLANK(O14),"",IF(O14&lt;4.6,"",IF(O14&gt;=6.62,"TSM",IF(O14&gt;=6.3,"SM",IF(O14&gt;=6,"KSM",IF(O14&gt;=5.6,"I A",IF(O14&gt;=5.15,"II A",IF(O14&gt;=4.6,"III A"))))))))</f>
        <v>II A</v>
      </c>
      <c r="Q14" s="195" t="s">
        <v>130</v>
      </c>
      <c r="R14" s="186"/>
    </row>
    <row r="15" spans="1:23" s="196" customFormat="1" ht="20.100000000000001" customHeight="1">
      <c r="A15" s="148"/>
      <c r="B15" s="187">
        <v>282</v>
      </c>
      <c r="C15" s="188" t="s">
        <v>114</v>
      </c>
      <c r="D15" s="189" t="s">
        <v>164</v>
      </c>
      <c r="E15" s="190" t="s">
        <v>165</v>
      </c>
      <c r="F15" s="191" t="s">
        <v>86</v>
      </c>
      <c r="G15" s="65"/>
      <c r="H15" s="192" t="s">
        <v>211</v>
      </c>
      <c r="I15" s="192" t="s">
        <v>211</v>
      </c>
      <c r="J15" s="192" t="s">
        <v>211</v>
      </c>
      <c r="K15" s="193"/>
      <c r="L15" s="192" t="s">
        <v>211</v>
      </c>
      <c r="M15" s="192" t="s">
        <v>211</v>
      </c>
      <c r="N15" s="192" t="s">
        <v>211</v>
      </c>
      <c r="O15" s="66" t="s">
        <v>439</v>
      </c>
      <c r="P15" s="192"/>
      <c r="Q15" s="195" t="s">
        <v>130</v>
      </c>
      <c r="R15" s="186" t="s">
        <v>440</v>
      </c>
    </row>
    <row r="16" spans="1:23" s="196" customFormat="1" ht="20.100000000000001" customHeight="1">
      <c r="A16" s="148"/>
      <c r="B16" s="187">
        <v>284</v>
      </c>
      <c r="C16" s="188" t="s">
        <v>83</v>
      </c>
      <c r="D16" s="189" t="s">
        <v>84</v>
      </c>
      <c r="E16" s="190" t="s">
        <v>85</v>
      </c>
      <c r="F16" s="191" t="s">
        <v>86</v>
      </c>
      <c r="G16" s="65"/>
      <c r="H16" s="192"/>
      <c r="I16" s="192"/>
      <c r="J16" s="192"/>
      <c r="K16" s="193"/>
      <c r="L16" s="192"/>
      <c r="M16" s="192"/>
      <c r="N16" s="192"/>
      <c r="O16" s="66" t="s">
        <v>256</v>
      </c>
      <c r="P16" s="192"/>
      <c r="Q16" s="195" t="s">
        <v>87</v>
      </c>
      <c r="R16" s="186" t="s">
        <v>441</v>
      </c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20"/>
  <sheetViews>
    <sheetView showZeros="0" workbookViewId="0">
      <selection activeCell="A7" sqref="A7"/>
    </sheetView>
  </sheetViews>
  <sheetFormatPr defaultColWidth="9.109375" defaultRowHeight="13.2"/>
  <cols>
    <col min="1" max="1" width="5.5546875" style="26" customWidth="1"/>
    <col min="2" max="2" width="4.5546875" style="26" customWidth="1"/>
    <col min="3" max="3" width="9.88671875" style="26" customWidth="1"/>
    <col min="4" max="4" width="14.33203125" style="26" customWidth="1"/>
    <col min="5" max="5" width="8.6640625" style="33" customWidth="1"/>
    <col min="6" max="6" width="11.6640625" style="171" customWidth="1"/>
    <col min="7" max="7" width="7.5546875" style="172" customWidth="1"/>
    <col min="8" max="10" width="5.5546875" style="173" customWidth="1"/>
    <col min="11" max="11" width="4.33203125" style="174" customWidth="1"/>
    <col min="12" max="14" width="5.5546875" style="173" customWidth="1"/>
    <col min="15" max="15" width="7.33203125" style="21" customWidth="1"/>
    <col min="16" max="16" width="6.5546875" style="168" customWidth="1"/>
    <col min="17" max="17" width="24.109375" style="26" customWidth="1"/>
    <col min="18" max="18" width="3.109375" style="175" hidden="1" customWidth="1"/>
    <col min="19" max="16384" width="9.109375" style="26"/>
  </cols>
  <sheetData>
    <row r="1" spans="1:23" s="168" customFormat="1" ht="20.399999999999999">
      <c r="A1" s="7" t="s">
        <v>11</v>
      </c>
      <c r="B1" s="161"/>
      <c r="C1" s="162"/>
      <c r="D1" s="161"/>
      <c r="E1" s="163"/>
      <c r="F1" s="164"/>
      <c r="G1" s="165"/>
      <c r="H1" s="166"/>
      <c r="I1" s="166"/>
      <c r="J1" s="166"/>
      <c r="K1" s="161"/>
      <c r="L1" s="166"/>
      <c r="M1" s="166"/>
      <c r="N1" s="166"/>
      <c r="O1" s="166"/>
      <c r="P1" s="161"/>
      <c r="Q1" s="161"/>
      <c r="R1" s="167"/>
    </row>
    <row r="2" spans="1:23" s="168" customFormat="1" ht="12" customHeight="1">
      <c r="A2" s="161"/>
      <c r="B2" s="161"/>
      <c r="C2" s="161"/>
      <c r="D2" s="161"/>
      <c r="E2" s="169"/>
      <c r="F2" s="170"/>
      <c r="G2" s="165"/>
      <c r="H2" s="166"/>
      <c r="I2" s="166"/>
      <c r="J2" s="166"/>
      <c r="K2" s="161"/>
      <c r="L2" s="166"/>
      <c r="M2" s="166"/>
      <c r="N2" s="166"/>
      <c r="O2" s="166"/>
      <c r="P2" s="161"/>
      <c r="Q2" s="25" t="s">
        <v>12</v>
      </c>
      <c r="R2" s="167"/>
    </row>
    <row r="3" spans="1:23" ht="12.75" customHeight="1">
      <c r="C3" s="27"/>
      <c r="L3" s="101"/>
      <c r="M3" s="101"/>
      <c r="Q3" s="42" t="s">
        <v>14</v>
      </c>
    </row>
    <row r="4" spans="1:23" ht="16.5" customHeight="1">
      <c r="C4" s="7" t="s">
        <v>203</v>
      </c>
      <c r="E4" s="176"/>
      <c r="L4" s="101"/>
      <c r="M4" s="101"/>
    </row>
    <row r="5" spans="1:23" s="174" customFormat="1" ht="2.1" customHeight="1">
      <c r="W5" s="177"/>
    </row>
    <row r="6" spans="1:23" s="174" customFormat="1" ht="2.1" customHeight="1">
      <c r="W6" s="177"/>
    </row>
    <row r="7" spans="1:23" ht="17.25" customHeight="1">
      <c r="H7" s="366" t="s">
        <v>173</v>
      </c>
      <c r="I7" s="367"/>
      <c r="J7" s="367"/>
      <c r="K7" s="367"/>
      <c r="L7" s="367"/>
      <c r="M7" s="367"/>
      <c r="N7" s="368"/>
    </row>
    <row r="8" spans="1:23" ht="22.5" customHeight="1">
      <c r="A8" s="138" t="s">
        <v>15</v>
      </c>
      <c r="B8" s="178" t="s">
        <v>16</v>
      </c>
      <c r="C8" s="179" t="s">
        <v>17</v>
      </c>
      <c r="D8" s="180" t="s">
        <v>18</v>
      </c>
      <c r="E8" s="181" t="s">
        <v>19</v>
      </c>
      <c r="F8" s="182" t="s">
        <v>20</v>
      </c>
      <c r="G8" s="183" t="s">
        <v>21</v>
      </c>
      <c r="H8" s="184">
        <v>1</v>
      </c>
      <c r="I8" s="184">
        <v>2</v>
      </c>
      <c r="J8" s="184">
        <v>3</v>
      </c>
      <c r="K8" s="185" t="s">
        <v>174</v>
      </c>
      <c r="L8" s="184">
        <v>4</v>
      </c>
      <c r="M8" s="184">
        <v>5</v>
      </c>
      <c r="N8" s="184">
        <v>6</v>
      </c>
      <c r="O8" s="66" t="s">
        <v>175</v>
      </c>
      <c r="P8" s="178" t="s">
        <v>176</v>
      </c>
      <c r="Q8" s="178" t="s">
        <v>25</v>
      </c>
      <c r="R8" s="186"/>
    </row>
    <row r="9" spans="1:23" s="196" customFormat="1" ht="20.100000000000001" customHeight="1">
      <c r="A9" s="148">
        <v>1</v>
      </c>
      <c r="B9" s="187">
        <v>351</v>
      </c>
      <c r="C9" s="188" t="s">
        <v>204</v>
      </c>
      <c r="D9" s="189" t="s">
        <v>205</v>
      </c>
      <c r="E9" s="190" t="s">
        <v>206</v>
      </c>
      <c r="F9" s="191" t="s">
        <v>49</v>
      </c>
      <c r="G9" s="65">
        <f t="shared" ref="G9:G17" si="0">IF(ISBLANK(O9),"",TRUNC(1.929*(O9+48.41)^2)-5000)</f>
        <v>903</v>
      </c>
      <c r="H9" s="192">
        <v>6.74</v>
      </c>
      <c r="I9" s="192">
        <v>6.72</v>
      </c>
      <c r="J9" s="192">
        <v>6.7</v>
      </c>
      <c r="K9" s="193">
        <v>7</v>
      </c>
      <c r="L9" s="192">
        <v>6.75</v>
      </c>
      <c r="M9" s="194">
        <v>6.8</v>
      </c>
      <c r="N9" s="194">
        <v>6.91</v>
      </c>
      <c r="O9" s="66">
        <f t="shared" ref="O9:O19" si="1">MAX(H9:J9,L9:N9)</f>
        <v>6.91</v>
      </c>
      <c r="P9" s="192" t="str">
        <f t="shared" ref="P9:P19" si="2">IF(ISBLANK(O9),"",IF(O9&lt;5.6,"",IF(O9&gt;=8.05,"TSM",IF(O9&gt;=7.65,"SM",IF(O9&gt;=7.2,"KSM",IF(O9&gt;=6.7,"I A",IF(O9&gt;=6.2,"II A",IF(O9&gt;=5.6,"III A"))))))))</f>
        <v>I A</v>
      </c>
      <c r="Q9" s="195" t="s">
        <v>207</v>
      </c>
      <c r="R9" s="186"/>
    </row>
    <row r="10" spans="1:23" s="196" customFormat="1" ht="20.100000000000001" customHeight="1">
      <c r="A10" s="148">
        <v>2</v>
      </c>
      <c r="B10" s="187">
        <v>352</v>
      </c>
      <c r="C10" s="188" t="s">
        <v>208</v>
      </c>
      <c r="D10" s="189" t="s">
        <v>209</v>
      </c>
      <c r="E10" s="190" t="s">
        <v>210</v>
      </c>
      <c r="F10" s="191" t="s">
        <v>49</v>
      </c>
      <c r="G10" s="65">
        <f t="shared" si="0"/>
        <v>894</v>
      </c>
      <c r="H10" s="192">
        <v>6.82</v>
      </c>
      <c r="I10" s="192">
        <v>6.87</v>
      </c>
      <c r="J10" s="192" t="s">
        <v>211</v>
      </c>
      <c r="K10" s="193">
        <v>8</v>
      </c>
      <c r="L10" s="192">
        <v>4.93</v>
      </c>
      <c r="M10" s="194">
        <v>6.6</v>
      </c>
      <c r="N10" s="194">
        <v>6.61</v>
      </c>
      <c r="O10" s="66">
        <f t="shared" si="1"/>
        <v>6.87</v>
      </c>
      <c r="P10" s="192" t="str">
        <f t="shared" si="2"/>
        <v>I A</v>
      </c>
      <c r="Q10" s="195" t="s">
        <v>207</v>
      </c>
      <c r="R10" s="186" t="s">
        <v>212</v>
      </c>
    </row>
    <row r="11" spans="1:23" s="196" customFormat="1" ht="20.100000000000001" customHeight="1">
      <c r="A11" s="148">
        <v>3</v>
      </c>
      <c r="B11" s="187">
        <v>294</v>
      </c>
      <c r="C11" s="188" t="s">
        <v>213</v>
      </c>
      <c r="D11" s="189" t="s">
        <v>214</v>
      </c>
      <c r="E11" s="190" t="s">
        <v>215</v>
      </c>
      <c r="F11" s="191" t="s">
        <v>42</v>
      </c>
      <c r="G11" s="65">
        <f t="shared" si="0"/>
        <v>867</v>
      </c>
      <c r="H11" s="192">
        <v>6.34</v>
      </c>
      <c r="I11" s="192" t="s">
        <v>211</v>
      </c>
      <c r="J11" s="192">
        <v>6.74</v>
      </c>
      <c r="K11" s="193">
        <v>6</v>
      </c>
      <c r="L11" s="192" t="s">
        <v>211</v>
      </c>
      <c r="M11" s="194" t="s">
        <v>211</v>
      </c>
      <c r="N11" s="194">
        <v>6.68</v>
      </c>
      <c r="O11" s="66">
        <f t="shared" si="1"/>
        <v>6.74</v>
      </c>
      <c r="P11" s="192" t="str">
        <f t="shared" si="2"/>
        <v>I A</v>
      </c>
      <c r="Q11" s="195" t="s">
        <v>216</v>
      </c>
      <c r="R11" s="186" t="s">
        <v>217</v>
      </c>
    </row>
    <row r="12" spans="1:23" s="196" customFormat="1" ht="20.100000000000001" customHeight="1">
      <c r="A12" s="148">
        <v>4</v>
      </c>
      <c r="B12" s="187">
        <v>353</v>
      </c>
      <c r="C12" s="188" t="s">
        <v>218</v>
      </c>
      <c r="D12" s="189" t="s">
        <v>219</v>
      </c>
      <c r="E12" s="190" t="s">
        <v>220</v>
      </c>
      <c r="F12" s="191" t="s">
        <v>49</v>
      </c>
      <c r="G12" s="65">
        <f t="shared" si="0"/>
        <v>824</v>
      </c>
      <c r="H12" s="192">
        <v>6.4</v>
      </c>
      <c r="I12" s="192">
        <v>6.11</v>
      </c>
      <c r="J12" s="192">
        <v>6.54</v>
      </c>
      <c r="K12" s="193">
        <v>5</v>
      </c>
      <c r="L12" s="192" t="s">
        <v>211</v>
      </c>
      <c r="M12" s="194" t="s">
        <v>211</v>
      </c>
      <c r="N12" s="194">
        <v>6.47</v>
      </c>
      <c r="O12" s="66">
        <f t="shared" si="1"/>
        <v>6.54</v>
      </c>
      <c r="P12" s="192" t="str">
        <f t="shared" si="2"/>
        <v>II A</v>
      </c>
      <c r="Q12" s="195" t="s">
        <v>221</v>
      </c>
      <c r="R12" s="186" t="s">
        <v>222</v>
      </c>
    </row>
    <row r="13" spans="1:23" s="196" customFormat="1" ht="20.100000000000001" customHeight="1">
      <c r="A13" s="148">
        <v>5</v>
      </c>
      <c r="B13" s="187">
        <v>326</v>
      </c>
      <c r="C13" s="188" t="s">
        <v>223</v>
      </c>
      <c r="D13" s="189" t="s">
        <v>224</v>
      </c>
      <c r="E13" s="190" t="s">
        <v>225</v>
      </c>
      <c r="F13" s="191" t="s">
        <v>37</v>
      </c>
      <c r="G13" s="65">
        <f t="shared" si="0"/>
        <v>822</v>
      </c>
      <c r="H13" s="192">
        <v>6.39</v>
      </c>
      <c r="I13" s="192">
        <v>6.37</v>
      </c>
      <c r="J13" s="192" t="s">
        <v>211</v>
      </c>
      <c r="K13" s="193">
        <v>4</v>
      </c>
      <c r="L13" s="192">
        <v>6.53</v>
      </c>
      <c r="M13" s="194" t="s">
        <v>88</v>
      </c>
      <c r="N13" s="194" t="s">
        <v>88</v>
      </c>
      <c r="O13" s="66">
        <f t="shared" si="1"/>
        <v>6.53</v>
      </c>
      <c r="P13" s="192" t="str">
        <f t="shared" si="2"/>
        <v>II A</v>
      </c>
      <c r="Q13" s="195" t="s">
        <v>226</v>
      </c>
      <c r="R13" s="186"/>
    </row>
    <row r="14" spans="1:23" s="196" customFormat="1" ht="20.100000000000001" customHeight="1">
      <c r="A14" s="148">
        <v>6</v>
      </c>
      <c r="B14" s="187">
        <v>379</v>
      </c>
      <c r="C14" s="188" t="s">
        <v>227</v>
      </c>
      <c r="D14" s="189" t="s">
        <v>228</v>
      </c>
      <c r="E14" s="190" t="s">
        <v>229</v>
      </c>
      <c r="F14" s="191" t="s">
        <v>30</v>
      </c>
      <c r="G14" s="65">
        <f t="shared" si="0"/>
        <v>761</v>
      </c>
      <c r="H14" s="192" t="s">
        <v>211</v>
      </c>
      <c r="I14" s="192" t="s">
        <v>211</v>
      </c>
      <c r="J14" s="192">
        <v>6.02</v>
      </c>
      <c r="K14" s="193">
        <v>3</v>
      </c>
      <c r="L14" s="192">
        <v>6.24</v>
      </c>
      <c r="M14" s="194">
        <v>6.17</v>
      </c>
      <c r="N14" s="194" t="s">
        <v>211</v>
      </c>
      <c r="O14" s="66">
        <f t="shared" si="1"/>
        <v>6.24</v>
      </c>
      <c r="P14" s="192" t="str">
        <f t="shared" si="2"/>
        <v>II A</v>
      </c>
      <c r="Q14" s="195" t="s">
        <v>230</v>
      </c>
      <c r="R14" s="186"/>
    </row>
    <row r="15" spans="1:23" s="196" customFormat="1" ht="20.100000000000001" customHeight="1">
      <c r="A15" s="148">
        <v>7</v>
      </c>
      <c r="B15" s="187">
        <v>335</v>
      </c>
      <c r="C15" s="188" t="s">
        <v>231</v>
      </c>
      <c r="D15" s="189" t="s">
        <v>232</v>
      </c>
      <c r="E15" s="190" t="s">
        <v>233</v>
      </c>
      <c r="F15" s="191" t="s">
        <v>37</v>
      </c>
      <c r="G15" s="65">
        <f t="shared" si="0"/>
        <v>706</v>
      </c>
      <c r="H15" s="192">
        <v>5.98</v>
      </c>
      <c r="I15" s="192" t="s">
        <v>211</v>
      </c>
      <c r="J15" s="192" t="s">
        <v>211</v>
      </c>
      <c r="K15" s="193">
        <v>2</v>
      </c>
      <c r="L15" s="192" t="s">
        <v>211</v>
      </c>
      <c r="M15" s="194" t="s">
        <v>211</v>
      </c>
      <c r="N15" s="194" t="s">
        <v>88</v>
      </c>
      <c r="O15" s="66">
        <f t="shared" si="1"/>
        <v>5.98</v>
      </c>
      <c r="P15" s="192" t="str">
        <f t="shared" si="2"/>
        <v>III A</v>
      </c>
      <c r="Q15" s="195" t="s">
        <v>226</v>
      </c>
      <c r="R15" s="186"/>
    </row>
    <row r="16" spans="1:23" s="196" customFormat="1" ht="20.100000000000001" customHeight="1">
      <c r="A16" s="148">
        <v>8</v>
      </c>
      <c r="B16" s="187">
        <v>370</v>
      </c>
      <c r="C16" s="188" t="s">
        <v>234</v>
      </c>
      <c r="D16" s="189" t="s">
        <v>235</v>
      </c>
      <c r="E16" s="190" t="s">
        <v>236</v>
      </c>
      <c r="F16" s="191" t="s">
        <v>30</v>
      </c>
      <c r="G16" s="65">
        <f t="shared" si="0"/>
        <v>700</v>
      </c>
      <c r="H16" s="192">
        <v>5.69</v>
      </c>
      <c r="I16" s="192">
        <v>5.95</v>
      </c>
      <c r="J16" s="192">
        <v>5.71</v>
      </c>
      <c r="K16" s="193">
        <v>1</v>
      </c>
      <c r="L16" s="192">
        <v>5.95</v>
      </c>
      <c r="M16" s="194" t="s">
        <v>88</v>
      </c>
      <c r="N16" s="194" t="s">
        <v>211</v>
      </c>
      <c r="O16" s="66">
        <f t="shared" si="1"/>
        <v>5.95</v>
      </c>
      <c r="P16" s="192" t="str">
        <f t="shared" si="2"/>
        <v>III A</v>
      </c>
      <c r="Q16" s="195" t="s">
        <v>143</v>
      </c>
      <c r="R16" s="186"/>
    </row>
    <row r="17" spans="1:18" s="196" customFormat="1" ht="20.100000000000001" customHeight="1">
      <c r="A17" s="148">
        <v>9</v>
      </c>
      <c r="B17" s="187">
        <v>343</v>
      </c>
      <c r="C17" s="188" t="s">
        <v>237</v>
      </c>
      <c r="D17" s="189" t="s">
        <v>238</v>
      </c>
      <c r="E17" s="190" t="s">
        <v>239</v>
      </c>
      <c r="F17" s="191" t="s">
        <v>54</v>
      </c>
      <c r="G17" s="65">
        <f t="shared" si="0"/>
        <v>616</v>
      </c>
      <c r="H17" s="192" t="s">
        <v>211</v>
      </c>
      <c r="I17" s="192">
        <v>3.42</v>
      </c>
      <c r="J17" s="192">
        <v>5.55</v>
      </c>
      <c r="K17" s="193"/>
      <c r="L17" s="192"/>
      <c r="M17" s="194"/>
      <c r="N17" s="194"/>
      <c r="O17" s="66">
        <f t="shared" si="1"/>
        <v>5.55</v>
      </c>
      <c r="P17" s="192" t="str">
        <f t="shared" si="2"/>
        <v/>
      </c>
      <c r="Q17" s="195" t="s">
        <v>240</v>
      </c>
      <c r="R17" s="186"/>
    </row>
    <row r="18" spans="1:18" s="196" customFormat="1" ht="20.100000000000001" customHeight="1">
      <c r="A18" s="65" t="s">
        <v>129</v>
      </c>
      <c r="B18" s="187">
        <v>277</v>
      </c>
      <c r="C18" s="188" t="s">
        <v>241</v>
      </c>
      <c r="D18" s="189" t="s">
        <v>242</v>
      </c>
      <c r="E18" s="190" t="s">
        <v>243</v>
      </c>
      <c r="F18" s="191" t="s">
        <v>244</v>
      </c>
      <c r="G18" s="65" t="s">
        <v>129</v>
      </c>
      <c r="H18" s="192">
        <v>7.27</v>
      </c>
      <c r="I18" s="192">
        <v>7.2</v>
      </c>
      <c r="J18" s="192">
        <v>7.25</v>
      </c>
      <c r="K18" s="193"/>
      <c r="L18" s="192"/>
      <c r="M18" s="194"/>
      <c r="N18" s="194"/>
      <c r="O18" s="66">
        <f t="shared" si="1"/>
        <v>7.27</v>
      </c>
      <c r="P18" s="192" t="str">
        <f t="shared" si="2"/>
        <v>KSM</v>
      </c>
      <c r="Q18" s="195" t="s">
        <v>245</v>
      </c>
      <c r="R18" s="186" t="s">
        <v>246</v>
      </c>
    </row>
    <row r="19" spans="1:18" s="196" customFormat="1" ht="20.100000000000001" customHeight="1">
      <c r="A19" s="65" t="s">
        <v>129</v>
      </c>
      <c r="B19" s="187">
        <v>278</v>
      </c>
      <c r="C19" s="188" t="s">
        <v>247</v>
      </c>
      <c r="D19" s="189" t="s">
        <v>248</v>
      </c>
      <c r="E19" s="190" t="s">
        <v>249</v>
      </c>
      <c r="F19" s="191" t="s">
        <v>250</v>
      </c>
      <c r="G19" s="65" t="s">
        <v>129</v>
      </c>
      <c r="H19" s="192">
        <v>6.57</v>
      </c>
      <c r="I19" s="192">
        <v>6.25</v>
      </c>
      <c r="J19" s="192" t="s">
        <v>211</v>
      </c>
      <c r="K19" s="193"/>
      <c r="L19" s="192"/>
      <c r="M19" s="194"/>
      <c r="N19" s="194"/>
      <c r="O19" s="66">
        <f t="shared" si="1"/>
        <v>6.57</v>
      </c>
      <c r="P19" s="192" t="str">
        <f t="shared" si="2"/>
        <v>II A</v>
      </c>
      <c r="Q19" s="195" t="s">
        <v>251</v>
      </c>
      <c r="R19" s="186">
        <v>6.62</v>
      </c>
    </row>
    <row r="20" spans="1:18" s="196" customFormat="1" ht="20.100000000000001" customHeight="1">
      <c r="A20" s="148"/>
      <c r="B20" s="187">
        <v>289</v>
      </c>
      <c r="C20" s="188" t="s">
        <v>252</v>
      </c>
      <c r="D20" s="189" t="s">
        <v>253</v>
      </c>
      <c r="E20" s="190" t="s">
        <v>254</v>
      </c>
      <c r="F20" s="191" t="s">
        <v>255</v>
      </c>
      <c r="G20" s="65"/>
      <c r="H20" s="192"/>
      <c r="I20" s="192"/>
      <c r="J20" s="192"/>
      <c r="K20" s="193"/>
      <c r="L20" s="192"/>
      <c r="M20" s="194"/>
      <c r="N20" s="194"/>
      <c r="O20" s="66" t="s">
        <v>256</v>
      </c>
      <c r="P20" s="192"/>
      <c r="Q20" s="195" t="s">
        <v>216</v>
      </c>
      <c r="R20" s="186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6"/>
  <sheetViews>
    <sheetView showZeros="0" zoomScaleNormal="100" workbookViewId="0">
      <selection activeCell="A7" sqref="A7"/>
    </sheetView>
  </sheetViews>
  <sheetFormatPr defaultColWidth="11.44140625" defaultRowHeight="13.2"/>
  <cols>
    <col min="1" max="1" width="5.5546875" style="124" customWidth="1"/>
    <col min="2" max="2" width="4.5546875" style="124" customWidth="1"/>
    <col min="3" max="3" width="8" style="124" customWidth="1"/>
    <col min="4" max="4" width="15.5546875" style="124" customWidth="1"/>
    <col min="5" max="5" width="11.88671875" style="126" customWidth="1"/>
    <col min="6" max="6" width="9.44140625" style="127" customWidth="1"/>
    <col min="7" max="7" width="7.5546875" style="128" customWidth="1"/>
    <col min="8" max="10" width="5.6640625" style="129" customWidth="1"/>
    <col min="11" max="11" width="3.33203125" style="130" customWidth="1"/>
    <col min="12" max="14" width="5.6640625" style="129" customWidth="1"/>
    <col min="15" max="15" width="7.33203125" style="132" customWidth="1"/>
    <col min="16" max="16" width="6.5546875" style="121" customWidth="1"/>
    <col min="17" max="17" width="23.44140625" style="124" customWidth="1"/>
    <col min="18" max="18" width="3.6640625" style="279" hidden="1" customWidth="1"/>
    <col min="19" max="16384" width="11.44140625" style="124"/>
  </cols>
  <sheetData>
    <row r="1" spans="1:23" s="121" customFormat="1" ht="20.399999999999999">
      <c r="A1" s="113" t="s">
        <v>11</v>
      </c>
      <c r="B1" s="114"/>
      <c r="C1" s="115"/>
      <c r="D1" s="114"/>
      <c r="E1" s="116"/>
      <c r="F1" s="117"/>
      <c r="G1" s="118"/>
      <c r="H1" s="119"/>
      <c r="I1" s="119"/>
      <c r="J1" s="119"/>
      <c r="K1" s="114"/>
      <c r="L1" s="119"/>
      <c r="M1" s="119"/>
      <c r="N1" s="119"/>
      <c r="O1" s="119"/>
      <c r="P1" s="114"/>
      <c r="Q1" s="114"/>
      <c r="R1" s="278"/>
    </row>
    <row r="2" spans="1:23" s="121" customFormat="1" ht="12" customHeight="1">
      <c r="A2" s="114"/>
      <c r="B2" s="114"/>
      <c r="C2" s="114"/>
      <c r="D2" s="114"/>
      <c r="E2" s="122"/>
      <c r="F2" s="123"/>
      <c r="G2" s="118"/>
      <c r="H2" s="119"/>
      <c r="I2" s="119"/>
      <c r="J2" s="119"/>
      <c r="K2" s="114"/>
      <c r="L2" s="119"/>
      <c r="M2" s="119"/>
      <c r="N2" s="119"/>
      <c r="O2" s="119"/>
      <c r="P2" s="114"/>
      <c r="Q2" s="25" t="s">
        <v>12</v>
      </c>
      <c r="R2" s="278"/>
    </row>
    <row r="3" spans="1:23" ht="12.75" customHeight="1">
      <c r="C3" s="125"/>
      <c r="L3" s="131"/>
      <c r="M3" s="131"/>
      <c r="Q3" s="42" t="s">
        <v>14</v>
      </c>
    </row>
    <row r="4" spans="1:23" ht="16.5" customHeight="1">
      <c r="C4" s="113" t="s">
        <v>475</v>
      </c>
      <c r="E4" s="134"/>
      <c r="L4" s="131"/>
      <c r="M4" s="131"/>
    </row>
    <row r="5" spans="1:23" s="130" customFormat="1" ht="2.1" customHeight="1">
      <c r="W5" s="137"/>
    </row>
    <row r="6" spans="1:23" s="130" customFormat="1" ht="2.1" customHeight="1">
      <c r="W6" s="137"/>
    </row>
    <row r="7" spans="1:23">
      <c r="H7" s="369" t="s">
        <v>173</v>
      </c>
      <c r="I7" s="370"/>
      <c r="J7" s="370"/>
      <c r="K7" s="370"/>
      <c r="L7" s="370"/>
      <c r="M7" s="370"/>
      <c r="N7" s="371"/>
    </row>
    <row r="8" spans="1:23" ht="22.5" customHeight="1">
      <c r="A8" s="138" t="s">
        <v>15</v>
      </c>
      <c r="B8" s="139" t="s">
        <v>16</v>
      </c>
      <c r="C8" s="140" t="s">
        <v>17</v>
      </c>
      <c r="D8" s="141" t="s">
        <v>18</v>
      </c>
      <c r="E8" s="142" t="s">
        <v>19</v>
      </c>
      <c r="F8" s="143" t="s">
        <v>20</v>
      </c>
      <c r="G8" s="144" t="s">
        <v>21</v>
      </c>
      <c r="H8" s="145">
        <v>1</v>
      </c>
      <c r="I8" s="145">
        <v>2</v>
      </c>
      <c r="J8" s="145">
        <v>3</v>
      </c>
      <c r="K8" s="146" t="s">
        <v>174</v>
      </c>
      <c r="L8" s="145">
        <v>4</v>
      </c>
      <c r="M8" s="145">
        <v>5</v>
      </c>
      <c r="N8" s="145">
        <v>6</v>
      </c>
      <c r="O8" s="147" t="s">
        <v>175</v>
      </c>
      <c r="P8" s="139" t="s">
        <v>176</v>
      </c>
      <c r="Q8" s="139" t="s">
        <v>25</v>
      </c>
      <c r="R8" s="136"/>
    </row>
    <row r="9" spans="1:23" s="159" customFormat="1" ht="20.100000000000001" customHeight="1">
      <c r="A9" s="148">
        <v>1</v>
      </c>
      <c r="B9" s="149">
        <v>304</v>
      </c>
      <c r="C9" s="280" t="s">
        <v>476</v>
      </c>
      <c r="D9" s="281" t="s">
        <v>477</v>
      </c>
      <c r="E9" s="282" t="s">
        <v>478</v>
      </c>
      <c r="F9" s="283" t="s">
        <v>42</v>
      </c>
      <c r="G9" s="154">
        <f t="shared" ref="G9:G14" si="0">IF(ISBLANK(O9),"",TRUNC(0.0462*(O9+657.53)^2)-20000)</f>
        <v>832</v>
      </c>
      <c r="H9" s="155">
        <v>13.73</v>
      </c>
      <c r="I9" s="155">
        <v>13.27</v>
      </c>
      <c r="J9" s="155" t="s">
        <v>180</v>
      </c>
      <c r="K9" s="156">
        <v>8</v>
      </c>
      <c r="L9" s="155">
        <v>13.98</v>
      </c>
      <c r="M9" s="155" t="s">
        <v>180</v>
      </c>
      <c r="N9" s="155">
        <v>13.67</v>
      </c>
      <c r="O9" s="147">
        <f t="shared" ref="O9:O16" si="1">MAX(H9:J9,L9:N9)</f>
        <v>13.98</v>
      </c>
      <c r="P9" s="155" t="str">
        <f t="shared" ref="P9:P16" si="2">IF(ISBLANK(O9),"",IF(O9&lt;8.5,"",IF(O9&gt;=17.2,"TSM",IF(O9&gt;=15.8,"SM",IF(O9&gt;=14,"KSM",IF(O9&gt;=12,"I A",IF(O9&gt;=10,"II A",IF(O9&gt;=8.5,"III A"))))))))</f>
        <v>I A</v>
      </c>
      <c r="Q9" s="284" t="s">
        <v>479</v>
      </c>
      <c r="R9" s="285" t="s">
        <v>480</v>
      </c>
    </row>
    <row r="10" spans="1:23" s="159" customFormat="1" ht="20.100000000000001" customHeight="1">
      <c r="A10" s="148">
        <v>2</v>
      </c>
      <c r="B10" s="149">
        <v>391</v>
      </c>
      <c r="C10" s="280" t="s">
        <v>481</v>
      </c>
      <c r="D10" s="281" t="s">
        <v>482</v>
      </c>
      <c r="E10" s="282" t="s">
        <v>483</v>
      </c>
      <c r="F10" s="283" t="s">
        <v>30</v>
      </c>
      <c r="G10" s="154">
        <f t="shared" si="0"/>
        <v>768</v>
      </c>
      <c r="H10" s="155">
        <v>12.43</v>
      </c>
      <c r="I10" s="155">
        <v>12.72</v>
      </c>
      <c r="J10" s="155" t="s">
        <v>180</v>
      </c>
      <c r="K10" s="156">
        <v>7</v>
      </c>
      <c r="L10" s="155">
        <v>12.4</v>
      </c>
      <c r="M10" s="155" t="s">
        <v>180</v>
      </c>
      <c r="N10" s="155">
        <v>12.95</v>
      </c>
      <c r="O10" s="147">
        <f t="shared" si="1"/>
        <v>12.95</v>
      </c>
      <c r="P10" s="155" t="str">
        <f t="shared" si="2"/>
        <v>I A</v>
      </c>
      <c r="Q10" s="284" t="s">
        <v>484</v>
      </c>
      <c r="R10" s="285" t="s">
        <v>485</v>
      </c>
    </row>
    <row r="11" spans="1:23" s="159" customFormat="1" ht="20.100000000000001" customHeight="1">
      <c r="A11" s="148">
        <v>3</v>
      </c>
      <c r="B11" s="149">
        <v>308</v>
      </c>
      <c r="C11" s="280" t="s">
        <v>486</v>
      </c>
      <c r="D11" s="281" t="s">
        <v>487</v>
      </c>
      <c r="E11" s="282" t="s">
        <v>488</v>
      </c>
      <c r="F11" s="283" t="s">
        <v>255</v>
      </c>
      <c r="G11" s="154">
        <f t="shared" si="0"/>
        <v>684</v>
      </c>
      <c r="H11" s="155">
        <v>11.11</v>
      </c>
      <c r="I11" s="155">
        <v>11.59</v>
      </c>
      <c r="J11" s="155">
        <v>11.22</v>
      </c>
      <c r="K11" s="156">
        <v>6</v>
      </c>
      <c r="L11" s="155" t="s">
        <v>180</v>
      </c>
      <c r="M11" s="155">
        <v>11.23</v>
      </c>
      <c r="N11" s="155">
        <v>11.31</v>
      </c>
      <c r="O11" s="147">
        <f t="shared" si="1"/>
        <v>11.59</v>
      </c>
      <c r="P11" s="155" t="str">
        <f t="shared" si="2"/>
        <v>II A</v>
      </c>
      <c r="Q11" s="284" t="s">
        <v>468</v>
      </c>
      <c r="R11" s="285"/>
    </row>
    <row r="12" spans="1:23" s="159" customFormat="1" ht="20.100000000000001" customHeight="1">
      <c r="A12" s="148">
        <v>4</v>
      </c>
      <c r="B12" s="149">
        <v>392</v>
      </c>
      <c r="C12" s="280" t="s">
        <v>489</v>
      </c>
      <c r="D12" s="281" t="s">
        <v>490</v>
      </c>
      <c r="E12" s="282" t="s">
        <v>491</v>
      </c>
      <c r="F12" s="283" t="s">
        <v>30</v>
      </c>
      <c r="G12" s="154">
        <f t="shared" si="0"/>
        <v>657</v>
      </c>
      <c r="H12" s="155" t="s">
        <v>180</v>
      </c>
      <c r="I12" s="155">
        <v>10.87</v>
      </c>
      <c r="J12" s="155">
        <v>11.13</v>
      </c>
      <c r="K12" s="156">
        <v>5</v>
      </c>
      <c r="L12" s="155">
        <v>10.9</v>
      </c>
      <c r="M12" s="155">
        <v>11.15</v>
      </c>
      <c r="N12" s="155">
        <v>10.97</v>
      </c>
      <c r="O12" s="147">
        <f t="shared" si="1"/>
        <v>11.15</v>
      </c>
      <c r="P12" s="155" t="str">
        <f t="shared" si="2"/>
        <v>II A</v>
      </c>
      <c r="Q12" s="284" t="s">
        <v>492</v>
      </c>
      <c r="R12" s="285"/>
    </row>
    <row r="13" spans="1:23" s="159" customFormat="1" ht="20.100000000000001" customHeight="1">
      <c r="A13" s="148">
        <v>5</v>
      </c>
      <c r="B13" s="149">
        <v>339</v>
      </c>
      <c r="C13" s="280" t="s">
        <v>148</v>
      </c>
      <c r="D13" s="281" t="s">
        <v>149</v>
      </c>
      <c r="E13" s="282" t="s">
        <v>150</v>
      </c>
      <c r="F13" s="283" t="s">
        <v>37</v>
      </c>
      <c r="G13" s="154">
        <f t="shared" si="0"/>
        <v>648</v>
      </c>
      <c r="H13" s="155">
        <v>9.4499999999999993</v>
      </c>
      <c r="I13" s="155">
        <v>9.8000000000000007</v>
      </c>
      <c r="J13" s="155">
        <v>10.220000000000001</v>
      </c>
      <c r="K13" s="156">
        <v>3</v>
      </c>
      <c r="L13" s="155">
        <v>11.01</v>
      </c>
      <c r="M13" s="155">
        <v>10.83</v>
      </c>
      <c r="N13" s="155">
        <v>10.55</v>
      </c>
      <c r="O13" s="147">
        <f t="shared" si="1"/>
        <v>11.01</v>
      </c>
      <c r="P13" s="155" t="str">
        <f t="shared" si="2"/>
        <v>II A</v>
      </c>
      <c r="Q13" s="284" t="s">
        <v>151</v>
      </c>
      <c r="R13" s="285"/>
    </row>
    <row r="14" spans="1:23" s="159" customFormat="1" ht="20.100000000000001" customHeight="1">
      <c r="A14" s="148">
        <v>6</v>
      </c>
      <c r="B14" s="149">
        <v>319</v>
      </c>
      <c r="C14" s="280" t="s">
        <v>166</v>
      </c>
      <c r="D14" s="281" t="s">
        <v>167</v>
      </c>
      <c r="E14" s="282" t="s">
        <v>154</v>
      </c>
      <c r="F14" s="283" t="s">
        <v>42</v>
      </c>
      <c r="G14" s="154">
        <f t="shared" si="0"/>
        <v>642</v>
      </c>
      <c r="H14" s="155">
        <v>9.7100000000000009</v>
      </c>
      <c r="I14" s="155">
        <v>10.91</v>
      </c>
      <c r="J14" s="155">
        <v>9.91</v>
      </c>
      <c r="K14" s="156">
        <v>4</v>
      </c>
      <c r="L14" s="155">
        <v>9.94</v>
      </c>
      <c r="M14" s="155">
        <v>10.74</v>
      </c>
      <c r="N14" s="155">
        <v>10.71</v>
      </c>
      <c r="O14" s="147">
        <f t="shared" si="1"/>
        <v>10.91</v>
      </c>
      <c r="P14" s="155" t="str">
        <f t="shared" si="2"/>
        <v>II A</v>
      </c>
      <c r="Q14" s="284" t="s">
        <v>168</v>
      </c>
      <c r="R14" s="285"/>
    </row>
    <row r="15" spans="1:23" s="159" customFormat="1" ht="20.100000000000001" customHeight="1">
      <c r="A15" s="148">
        <v>7</v>
      </c>
      <c r="B15" s="149">
        <v>267</v>
      </c>
      <c r="C15" s="280" t="s">
        <v>493</v>
      </c>
      <c r="D15" s="281" t="s">
        <v>494</v>
      </c>
      <c r="E15" s="282" t="s">
        <v>495</v>
      </c>
      <c r="F15" s="283" t="s">
        <v>30</v>
      </c>
      <c r="G15" s="154" t="s">
        <v>332</v>
      </c>
      <c r="H15" s="155">
        <v>7.73</v>
      </c>
      <c r="I15" s="155">
        <v>8.01</v>
      </c>
      <c r="J15" s="155">
        <v>8.93</v>
      </c>
      <c r="K15" s="156">
        <v>2</v>
      </c>
      <c r="L15" s="155">
        <v>8.5500000000000007</v>
      </c>
      <c r="M15" s="155">
        <v>8.8800000000000008</v>
      </c>
      <c r="N15" s="155">
        <v>8.44</v>
      </c>
      <c r="O15" s="147">
        <f t="shared" si="1"/>
        <v>8.93</v>
      </c>
      <c r="P15" s="155" t="str">
        <f t="shared" si="2"/>
        <v>III A</v>
      </c>
      <c r="Q15" s="284" t="s">
        <v>496</v>
      </c>
      <c r="R15" s="285"/>
    </row>
    <row r="16" spans="1:23" s="159" customFormat="1" ht="20.100000000000001" customHeight="1">
      <c r="A16" s="148">
        <v>8</v>
      </c>
      <c r="B16" s="149">
        <v>302</v>
      </c>
      <c r="C16" s="280" t="s">
        <v>62</v>
      </c>
      <c r="D16" s="281" t="s">
        <v>63</v>
      </c>
      <c r="E16" s="282" t="s">
        <v>64</v>
      </c>
      <c r="F16" s="283" t="s">
        <v>42</v>
      </c>
      <c r="G16" s="154">
        <f>IF(ISBLANK(O16),"",TRUNC(0.0462*(O16+657.53)^2)-20000)</f>
        <v>504</v>
      </c>
      <c r="H16" s="155">
        <v>8.67</v>
      </c>
      <c r="I16" s="155">
        <v>8.6</v>
      </c>
      <c r="J16" s="155">
        <v>8.02</v>
      </c>
      <c r="K16" s="156">
        <v>1</v>
      </c>
      <c r="L16" s="155">
        <v>8.3699999999999992</v>
      </c>
      <c r="M16" s="155" t="s">
        <v>180</v>
      </c>
      <c r="N16" s="155" t="s">
        <v>180</v>
      </c>
      <c r="O16" s="147">
        <f t="shared" si="1"/>
        <v>8.67</v>
      </c>
      <c r="P16" s="155" t="str">
        <f t="shared" si="2"/>
        <v>III A</v>
      </c>
      <c r="Q16" s="284" t="s">
        <v>65</v>
      </c>
      <c r="R16" s="285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"/>
  <sheetViews>
    <sheetView showZeros="0" zoomScaleNormal="100" workbookViewId="0">
      <selection activeCell="A7" sqref="A7"/>
    </sheetView>
  </sheetViews>
  <sheetFormatPr defaultColWidth="11.44140625" defaultRowHeight="13.2"/>
  <cols>
    <col min="1" max="1" width="5.44140625" style="124" customWidth="1"/>
    <col min="2" max="2" width="4.44140625" style="124" customWidth="1"/>
    <col min="3" max="3" width="14" style="124" customWidth="1"/>
    <col min="4" max="4" width="13.44140625" style="124" customWidth="1"/>
    <col min="5" max="5" width="10.33203125" style="126" customWidth="1"/>
    <col min="6" max="6" width="9.44140625" style="127" customWidth="1"/>
    <col min="7" max="7" width="7.44140625" style="128" customWidth="1"/>
    <col min="8" max="10" width="5.44140625" style="129" customWidth="1"/>
    <col min="11" max="11" width="3.33203125" style="130" customWidth="1"/>
    <col min="12" max="14" width="5.44140625" style="129" customWidth="1"/>
    <col min="15" max="15" width="7.33203125" style="132" customWidth="1"/>
    <col min="16" max="16" width="6.44140625" style="121" customWidth="1"/>
    <col min="17" max="17" width="23.33203125" style="124" customWidth="1"/>
    <col min="18" max="18" width="3.6640625" style="133" hidden="1" customWidth="1"/>
    <col min="19" max="16384" width="11.44140625" style="124"/>
  </cols>
  <sheetData>
    <row r="1" spans="1:22" s="121" customFormat="1" ht="20.399999999999999">
      <c r="A1" s="113" t="s">
        <v>11</v>
      </c>
      <c r="B1" s="114"/>
      <c r="C1" s="115"/>
      <c r="D1" s="114"/>
      <c r="E1" s="116"/>
      <c r="F1" s="117"/>
      <c r="G1" s="118"/>
      <c r="H1" s="119"/>
      <c r="I1" s="119"/>
      <c r="J1" s="119"/>
      <c r="K1" s="114"/>
      <c r="L1" s="119"/>
      <c r="M1" s="119"/>
      <c r="N1" s="119"/>
      <c r="O1" s="119"/>
      <c r="P1" s="114"/>
      <c r="Q1" s="114"/>
      <c r="R1" s="120"/>
    </row>
    <row r="2" spans="1:22" s="121" customFormat="1" ht="12" customHeight="1">
      <c r="A2" s="114"/>
      <c r="B2" s="114"/>
      <c r="C2" s="114"/>
      <c r="D2" s="114"/>
      <c r="E2" s="122"/>
      <c r="F2" s="123"/>
      <c r="G2" s="118"/>
      <c r="H2" s="119"/>
      <c r="I2" s="119"/>
      <c r="J2" s="119"/>
      <c r="K2" s="114"/>
      <c r="L2" s="119"/>
      <c r="M2" s="119"/>
      <c r="N2" s="119"/>
      <c r="O2" s="119"/>
      <c r="P2" s="114"/>
      <c r="Q2" s="25" t="s">
        <v>12</v>
      </c>
      <c r="R2" s="120"/>
    </row>
    <row r="3" spans="1:22" ht="12.75" customHeight="1">
      <c r="C3" s="125"/>
      <c r="L3" s="131"/>
      <c r="M3" s="131"/>
      <c r="Q3" s="42" t="s">
        <v>14</v>
      </c>
    </row>
    <row r="4" spans="1:22" ht="16.5" customHeight="1">
      <c r="C4" s="113" t="s">
        <v>172</v>
      </c>
      <c r="E4" s="134"/>
      <c r="L4" s="131"/>
      <c r="M4" s="131"/>
      <c r="Q4" s="135"/>
    </row>
    <row r="5" spans="1:22" s="130" customFormat="1" ht="2.1" customHeight="1">
      <c r="R5" s="136"/>
      <c r="V5" s="137"/>
    </row>
    <row r="6" spans="1:22" s="130" customFormat="1" ht="2.1" customHeight="1">
      <c r="R6" s="136"/>
      <c r="V6" s="137"/>
    </row>
    <row r="7" spans="1:22">
      <c r="H7" s="369" t="s">
        <v>173</v>
      </c>
      <c r="I7" s="370"/>
      <c r="J7" s="370"/>
      <c r="K7" s="370"/>
      <c r="L7" s="370"/>
      <c r="M7" s="370"/>
      <c r="N7" s="371"/>
    </row>
    <row r="8" spans="1:22" ht="22.5" customHeight="1">
      <c r="A8" s="138" t="s">
        <v>15</v>
      </c>
      <c r="B8" s="139" t="s">
        <v>16</v>
      </c>
      <c r="C8" s="140" t="s">
        <v>17</v>
      </c>
      <c r="D8" s="141" t="s">
        <v>18</v>
      </c>
      <c r="E8" s="142" t="s">
        <v>19</v>
      </c>
      <c r="F8" s="143" t="s">
        <v>20</v>
      </c>
      <c r="G8" s="144" t="s">
        <v>21</v>
      </c>
      <c r="H8" s="145">
        <v>1</v>
      </c>
      <c r="I8" s="145">
        <v>2</v>
      </c>
      <c r="J8" s="145">
        <v>3</v>
      </c>
      <c r="K8" s="146" t="s">
        <v>174</v>
      </c>
      <c r="L8" s="145">
        <v>4</v>
      </c>
      <c r="M8" s="145">
        <v>5</v>
      </c>
      <c r="N8" s="145">
        <v>6</v>
      </c>
      <c r="O8" s="147" t="s">
        <v>175</v>
      </c>
      <c r="P8" s="139" t="s">
        <v>176</v>
      </c>
      <c r="Q8" s="139" t="s">
        <v>25</v>
      </c>
    </row>
    <row r="9" spans="1:22" s="159" customFormat="1" ht="20.100000000000001" customHeight="1">
      <c r="A9" s="148">
        <v>1</v>
      </c>
      <c r="B9" s="149">
        <v>292</v>
      </c>
      <c r="C9" s="150" t="s">
        <v>177</v>
      </c>
      <c r="D9" s="151" t="s">
        <v>178</v>
      </c>
      <c r="E9" s="152" t="s">
        <v>179</v>
      </c>
      <c r="F9" s="153" t="s">
        <v>42</v>
      </c>
      <c r="G9" s="154">
        <f t="shared" ref="G9:G14" si="0">IF(ISBLANK(O9),"",TRUNC(0.042172*(O9+687.7)^2)-20000)</f>
        <v>908</v>
      </c>
      <c r="H9" s="155">
        <v>16.03</v>
      </c>
      <c r="I9" s="155" t="s">
        <v>180</v>
      </c>
      <c r="J9" s="155">
        <v>16.25</v>
      </c>
      <c r="K9" s="156">
        <v>6</v>
      </c>
      <c r="L9" s="155">
        <v>16.420000000000002</v>
      </c>
      <c r="M9" s="155" t="s">
        <v>180</v>
      </c>
      <c r="N9" s="155" t="s">
        <v>180</v>
      </c>
      <c r="O9" s="147">
        <f t="shared" ref="O9:O14" si="1">MAX(H9:J9,L9:N9)</f>
        <v>16.420000000000002</v>
      </c>
      <c r="P9" s="155" t="str">
        <f t="shared" ref="P9:P14" si="2">IF(ISBLANK(O9),"",IF(O9&lt;10.2,"",IF(O9&gt;=19.9,"TSM",IF(O9&gt;=17.5,"SM",IF(O9&gt;=15.6,"KSM",IF(O9&gt;=13.8,"I A",IF(O9&gt;=12,"II A",IF(O9&gt;=10.2,"III A"))))))))</f>
        <v>KSM</v>
      </c>
      <c r="Q9" s="157" t="s">
        <v>181</v>
      </c>
      <c r="R9" s="158" t="s">
        <v>182</v>
      </c>
    </row>
    <row r="10" spans="1:22" s="159" customFormat="1" ht="20.100000000000001" customHeight="1">
      <c r="A10" s="148">
        <v>2</v>
      </c>
      <c r="B10" s="149">
        <v>290</v>
      </c>
      <c r="C10" s="150" t="s">
        <v>183</v>
      </c>
      <c r="D10" s="151" t="s">
        <v>184</v>
      </c>
      <c r="E10" s="152" t="s">
        <v>185</v>
      </c>
      <c r="F10" s="153" t="s">
        <v>42</v>
      </c>
      <c r="G10" s="154">
        <f t="shared" si="0"/>
        <v>877</v>
      </c>
      <c r="H10" s="155">
        <v>15.63</v>
      </c>
      <c r="I10" s="155" t="s">
        <v>180</v>
      </c>
      <c r="J10" s="155" t="s">
        <v>180</v>
      </c>
      <c r="K10" s="156">
        <v>5</v>
      </c>
      <c r="L10" s="155">
        <v>15.87</v>
      </c>
      <c r="M10" s="155" t="s">
        <v>180</v>
      </c>
      <c r="N10" s="155">
        <v>15.91</v>
      </c>
      <c r="O10" s="147">
        <f t="shared" si="1"/>
        <v>15.91</v>
      </c>
      <c r="P10" s="155" t="str">
        <f t="shared" si="2"/>
        <v>KSM</v>
      </c>
      <c r="Q10" s="157" t="s">
        <v>186</v>
      </c>
      <c r="R10" s="158" t="s">
        <v>187</v>
      </c>
    </row>
    <row r="11" spans="1:22" s="159" customFormat="1" ht="20.100000000000001" customHeight="1">
      <c r="A11" s="148">
        <v>3</v>
      </c>
      <c r="B11" s="149">
        <v>334</v>
      </c>
      <c r="C11" s="150" t="s">
        <v>188</v>
      </c>
      <c r="D11" s="151" t="s">
        <v>189</v>
      </c>
      <c r="E11" s="152" t="s">
        <v>190</v>
      </c>
      <c r="F11" s="153" t="s">
        <v>37</v>
      </c>
      <c r="G11" s="154">
        <f t="shared" si="0"/>
        <v>592</v>
      </c>
      <c r="H11" s="155">
        <v>10.3</v>
      </c>
      <c r="I11" s="155">
        <v>10.96</v>
      </c>
      <c r="J11" s="155">
        <v>11</v>
      </c>
      <c r="K11" s="156">
        <v>4</v>
      </c>
      <c r="L11" s="155">
        <v>11.01</v>
      </c>
      <c r="M11" s="155">
        <v>10.96</v>
      </c>
      <c r="N11" s="155">
        <v>11.09</v>
      </c>
      <c r="O11" s="147">
        <f t="shared" si="1"/>
        <v>11.09</v>
      </c>
      <c r="P11" s="155" t="str">
        <f t="shared" si="2"/>
        <v>III A</v>
      </c>
      <c r="Q11" s="157" t="s">
        <v>191</v>
      </c>
      <c r="R11" s="160">
        <v>10.3</v>
      </c>
    </row>
    <row r="12" spans="1:22" s="159" customFormat="1" ht="20.100000000000001" customHeight="1">
      <c r="A12" s="148">
        <v>4</v>
      </c>
      <c r="B12" s="149">
        <v>331</v>
      </c>
      <c r="C12" s="150" t="s">
        <v>192</v>
      </c>
      <c r="D12" s="151" t="s">
        <v>193</v>
      </c>
      <c r="E12" s="152" t="s">
        <v>194</v>
      </c>
      <c r="F12" s="153" t="s">
        <v>37</v>
      </c>
      <c r="G12" s="154">
        <f t="shared" si="0"/>
        <v>572</v>
      </c>
      <c r="H12" s="155">
        <v>10.71</v>
      </c>
      <c r="I12" s="155">
        <v>10.210000000000001</v>
      </c>
      <c r="J12" s="155">
        <v>9.32</v>
      </c>
      <c r="K12" s="156">
        <v>3</v>
      </c>
      <c r="L12" s="155">
        <v>10.45</v>
      </c>
      <c r="M12" s="155">
        <v>10.74</v>
      </c>
      <c r="N12" s="155">
        <v>10.27</v>
      </c>
      <c r="O12" s="147">
        <f t="shared" si="1"/>
        <v>10.74</v>
      </c>
      <c r="P12" s="155" t="str">
        <f t="shared" si="2"/>
        <v>III A</v>
      </c>
      <c r="Q12" s="157" t="s">
        <v>195</v>
      </c>
      <c r="R12" s="158"/>
    </row>
    <row r="13" spans="1:22" s="159" customFormat="1" ht="20.100000000000001" customHeight="1">
      <c r="A13" s="148">
        <v>5</v>
      </c>
      <c r="B13" s="149">
        <v>374</v>
      </c>
      <c r="C13" s="150" t="s">
        <v>196</v>
      </c>
      <c r="D13" s="151" t="s">
        <v>197</v>
      </c>
      <c r="E13" s="152" t="s">
        <v>198</v>
      </c>
      <c r="F13" s="153" t="s">
        <v>30</v>
      </c>
      <c r="G13" s="154">
        <f t="shared" si="0"/>
        <v>509</v>
      </c>
      <c r="H13" s="155">
        <v>8.92</v>
      </c>
      <c r="I13" s="155" t="s">
        <v>180</v>
      </c>
      <c r="J13" s="155">
        <v>8.94</v>
      </c>
      <c r="K13" s="156">
        <v>2</v>
      </c>
      <c r="L13" s="155" t="s">
        <v>180</v>
      </c>
      <c r="M13" s="155">
        <v>9.35</v>
      </c>
      <c r="N13" s="155">
        <v>9.68</v>
      </c>
      <c r="O13" s="147">
        <f t="shared" si="1"/>
        <v>9.68</v>
      </c>
      <c r="P13" s="155" t="str">
        <f t="shared" si="2"/>
        <v/>
      </c>
      <c r="Q13" s="157" t="s">
        <v>117</v>
      </c>
      <c r="R13" s="158"/>
    </row>
    <row r="14" spans="1:22" s="159" customFormat="1" ht="20.100000000000001" customHeight="1">
      <c r="A14" s="148">
        <v>6</v>
      </c>
      <c r="B14" s="149">
        <v>330</v>
      </c>
      <c r="C14" s="150" t="s">
        <v>199</v>
      </c>
      <c r="D14" s="151" t="s">
        <v>200</v>
      </c>
      <c r="E14" s="152" t="s">
        <v>201</v>
      </c>
      <c r="F14" s="153" t="s">
        <v>37</v>
      </c>
      <c r="G14" s="154">
        <f t="shared" si="0"/>
        <v>476</v>
      </c>
      <c r="H14" s="155" t="s">
        <v>180</v>
      </c>
      <c r="I14" s="155" t="s">
        <v>180</v>
      </c>
      <c r="J14" s="155">
        <v>8.66</v>
      </c>
      <c r="K14" s="156">
        <v>1</v>
      </c>
      <c r="L14" s="155">
        <v>9.11</v>
      </c>
      <c r="M14" s="155" t="s">
        <v>180</v>
      </c>
      <c r="N14" s="155" t="s">
        <v>180</v>
      </c>
      <c r="O14" s="147">
        <f t="shared" si="1"/>
        <v>9.11</v>
      </c>
      <c r="P14" s="155" t="str">
        <f t="shared" si="2"/>
        <v/>
      </c>
      <c r="Q14" s="157" t="s">
        <v>202</v>
      </c>
      <c r="R14" s="158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32"/>
  <sheetViews>
    <sheetView zoomScaleNormal="100" workbookViewId="0">
      <selection activeCell="A2" sqref="A2"/>
    </sheetView>
  </sheetViews>
  <sheetFormatPr defaultColWidth="9.109375" defaultRowHeight="13.2"/>
  <cols>
    <col min="1" max="1" width="5.44140625" style="304" customWidth="1"/>
    <col min="2" max="2" width="5" style="304" customWidth="1"/>
    <col min="3" max="3" width="10.33203125" style="304" customWidth="1"/>
    <col min="4" max="4" width="8.6640625" style="304" customWidth="1"/>
    <col min="5" max="5" width="12.44140625" style="323" customWidth="1"/>
    <col min="6" max="6" width="10.88671875" style="319" customWidth="1"/>
    <col min="7" max="7" width="6.44140625" style="308" customWidth="1"/>
    <col min="8" max="8" width="9" style="293" bestFit="1" customWidth="1"/>
    <col min="9" max="9" width="5.109375" style="309" customWidth="1"/>
    <col min="10" max="10" width="24.5546875" style="304" customWidth="1"/>
    <col min="11" max="12" width="6" style="294" customWidth="1"/>
    <col min="13" max="247" width="9.109375" style="304"/>
    <col min="248" max="16384" width="9.109375" style="295"/>
  </cols>
  <sheetData>
    <row r="1" spans="1:248" s="289" customFormat="1" ht="17.399999999999999">
      <c r="A1" s="288" t="s">
        <v>11</v>
      </c>
      <c r="E1" s="290"/>
      <c r="F1" s="291"/>
      <c r="G1" s="292"/>
      <c r="H1" s="293"/>
      <c r="I1" s="290"/>
      <c r="K1" s="294"/>
      <c r="L1" s="294"/>
      <c r="IN1" s="295"/>
    </row>
    <row r="2" spans="1:248" s="289" customFormat="1" ht="13.5" customHeight="1">
      <c r="E2" s="290"/>
      <c r="F2" s="291"/>
      <c r="G2" s="292"/>
      <c r="H2" s="293"/>
      <c r="I2" s="290"/>
      <c r="J2" s="296" t="s">
        <v>128</v>
      </c>
      <c r="K2" s="294"/>
      <c r="L2" s="294"/>
      <c r="IN2" s="295"/>
    </row>
    <row r="3" spans="1:248" s="297" customFormat="1" ht="4.5" customHeight="1">
      <c r="C3" s="298"/>
      <c r="E3" s="199">
        <v>1.1574074074074073E-5</v>
      </c>
      <c r="F3" s="299"/>
      <c r="G3" s="300"/>
      <c r="H3" s="301"/>
      <c r="I3" s="302"/>
      <c r="J3" s="303"/>
      <c r="K3" s="294"/>
      <c r="L3" s="294"/>
    </row>
    <row r="4" spans="1:248" ht="15.6">
      <c r="C4" s="305"/>
      <c r="E4" s="306"/>
      <c r="F4" s="307"/>
      <c r="J4" s="42" t="s">
        <v>14</v>
      </c>
    </row>
    <row r="11" spans="1:248" ht="15.6">
      <c r="C11" s="305" t="s">
        <v>522</v>
      </c>
      <c r="E11" s="306"/>
      <c r="F11" s="307"/>
      <c r="J11" s="42"/>
    </row>
    <row r="12" spans="1:248" s="297" customFormat="1" ht="4.5" customHeight="1">
      <c r="C12" s="298"/>
      <c r="E12" s="310"/>
      <c r="F12" s="299"/>
      <c r="G12" s="300"/>
      <c r="H12" s="301"/>
      <c r="I12" s="302"/>
      <c r="J12" s="303"/>
      <c r="K12" s="294"/>
      <c r="L12" s="294"/>
    </row>
    <row r="13" spans="1:248" s="297" customFormat="1" ht="12.75" customHeight="1">
      <c r="C13" s="304"/>
      <c r="D13" s="311"/>
      <c r="E13" s="312"/>
      <c r="F13" s="313"/>
      <c r="G13" s="300"/>
      <c r="H13" s="301"/>
      <c r="I13" s="302"/>
      <c r="J13" s="303"/>
      <c r="K13" s="294"/>
      <c r="L13" s="294"/>
    </row>
    <row r="14" spans="1:248" s="297" customFormat="1" ht="6" customHeight="1">
      <c r="E14" s="314"/>
      <c r="F14" s="315"/>
      <c r="G14" s="300"/>
      <c r="H14" s="316"/>
      <c r="I14" s="302"/>
      <c r="J14" s="303"/>
      <c r="K14" s="294"/>
      <c r="L14" s="294"/>
    </row>
    <row r="15" spans="1:248" ht="15.6">
      <c r="D15" s="317" t="s">
        <v>15</v>
      </c>
      <c r="E15" s="317" t="s">
        <v>523</v>
      </c>
      <c r="F15" s="318" t="s">
        <v>524</v>
      </c>
      <c r="G15" s="295"/>
      <c r="H15" s="319"/>
      <c r="I15" s="294"/>
      <c r="J15" s="294"/>
      <c r="K15" s="304"/>
      <c r="L15" s="304"/>
      <c r="IL15" s="295"/>
      <c r="IM15" s="295"/>
    </row>
    <row r="16" spans="1:248" ht="15.6">
      <c r="D16" s="320">
        <v>1</v>
      </c>
      <c r="E16" s="317" t="s">
        <v>42</v>
      </c>
      <c r="F16" s="318">
        <v>16167</v>
      </c>
      <c r="G16" s="295"/>
      <c r="H16" s="319"/>
      <c r="I16" s="294"/>
      <c r="J16" s="294"/>
      <c r="K16" s="304"/>
      <c r="L16" s="304"/>
      <c r="IL16" s="295"/>
      <c r="IM16" s="295"/>
    </row>
    <row r="17" spans="2:247" ht="15.6">
      <c r="D17" s="320">
        <v>2</v>
      </c>
      <c r="E17" s="317" t="s">
        <v>30</v>
      </c>
      <c r="F17" s="318">
        <v>14128</v>
      </c>
      <c r="G17" s="295"/>
      <c r="H17" s="319"/>
      <c r="I17" s="294"/>
      <c r="J17" s="294"/>
      <c r="K17" s="304"/>
      <c r="L17" s="304"/>
      <c r="IL17" s="295"/>
      <c r="IM17" s="295"/>
    </row>
    <row r="18" spans="2:247" ht="15.6">
      <c r="D18" s="320">
        <v>3</v>
      </c>
      <c r="E18" s="317" t="s">
        <v>37</v>
      </c>
      <c r="F18" s="318">
        <v>13135</v>
      </c>
      <c r="G18" s="295"/>
      <c r="H18" s="319"/>
      <c r="I18" s="294"/>
      <c r="J18" s="294"/>
      <c r="K18" s="304"/>
      <c r="L18" s="304"/>
      <c r="IL18" s="295"/>
      <c r="IM18" s="295"/>
    </row>
    <row r="19" spans="2:247" ht="15.6">
      <c r="D19" s="320">
        <v>4</v>
      </c>
      <c r="E19" s="321" t="s">
        <v>49</v>
      </c>
      <c r="F19" s="322">
        <v>8168</v>
      </c>
      <c r="G19" s="295"/>
      <c r="H19" s="319"/>
      <c r="I19" s="294"/>
      <c r="J19" s="294"/>
      <c r="K19" s="304"/>
      <c r="L19" s="304"/>
      <c r="IL19" s="295"/>
      <c r="IM19" s="295"/>
    </row>
    <row r="20" spans="2:247" ht="15.6">
      <c r="D20" s="320">
        <v>5</v>
      </c>
      <c r="E20" s="321" t="s">
        <v>54</v>
      </c>
      <c r="F20" s="322">
        <v>6563</v>
      </c>
      <c r="G20" s="295"/>
      <c r="H20" s="319"/>
      <c r="I20" s="294"/>
      <c r="J20" s="294"/>
      <c r="K20" s="304"/>
      <c r="L20" s="304"/>
      <c r="IL20" s="295"/>
      <c r="IM20" s="295"/>
    </row>
    <row r="21" spans="2:247" ht="15.6">
      <c r="D21" s="320">
        <v>6</v>
      </c>
      <c r="E21" s="321" t="s">
        <v>86</v>
      </c>
      <c r="F21" s="322">
        <v>3446</v>
      </c>
      <c r="G21" s="295"/>
      <c r="H21" s="319"/>
      <c r="I21" s="294"/>
      <c r="J21" s="294"/>
      <c r="K21" s="304"/>
      <c r="L21" s="304"/>
      <c r="IL21" s="295"/>
      <c r="IM21" s="295"/>
    </row>
    <row r="22" spans="2:247" ht="15.6">
      <c r="D22" s="320">
        <v>7</v>
      </c>
      <c r="E22" s="321" t="s">
        <v>121</v>
      </c>
      <c r="F22" s="322">
        <v>2616</v>
      </c>
      <c r="G22" s="295"/>
      <c r="H22" s="319"/>
      <c r="I22" s="294"/>
      <c r="J22" s="294"/>
      <c r="K22" s="304"/>
      <c r="L22" s="304"/>
      <c r="IL22" s="295"/>
      <c r="IM22" s="295"/>
    </row>
    <row r="23" spans="2:247" ht="15.6">
      <c r="D23" s="320">
        <v>8</v>
      </c>
      <c r="E23" s="321" t="s">
        <v>255</v>
      </c>
      <c r="F23" s="322">
        <v>2019</v>
      </c>
      <c r="G23" s="295"/>
      <c r="H23" s="319"/>
      <c r="I23" s="294"/>
      <c r="J23" s="294"/>
      <c r="K23" s="304"/>
      <c r="L23" s="304"/>
      <c r="IL23" s="295"/>
      <c r="IM23" s="295"/>
    </row>
    <row r="24" spans="2:247" ht="15.6">
      <c r="D24" s="320">
        <v>9</v>
      </c>
      <c r="E24" s="321" t="s">
        <v>300</v>
      </c>
      <c r="F24" s="322">
        <v>711</v>
      </c>
      <c r="G24" s="295"/>
      <c r="H24" s="319"/>
      <c r="I24" s="294"/>
      <c r="J24" s="294"/>
      <c r="K24" s="304"/>
      <c r="L24" s="304"/>
      <c r="IL24" s="295"/>
      <c r="IM24" s="295"/>
    </row>
    <row r="25" spans="2:247" ht="15.6">
      <c r="D25" s="320">
        <v>10</v>
      </c>
      <c r="E25" s="321" t="s">
        <v>513</v>
      </c>
      <c r="F25" s="322">
        <v>224</v>
      </c>
      <c r="G25" s="295"/>
      <c r="H25" s="319"/>
      <c r="I25" s="294"/>
      <c r="J25" s="294"/>
      <c r="K25" s="304"/>
      <c r="L25" s="304"/>
      <c r="IL25" s="295"/>
      <c r="IM25" s="295"/>
    </row>
    <row r="26" spans="2:247">
      <c r="G26" s="295"/>
      <c r="H26" s="319"/>
      <c r="I26" s="294"/>
      <c r="J26" s="294"/>
      <c r="K26" s="304"/>
      <c r="L26" s="304"/>
      <c r="IL26" s="295"/>
      <c r="IM26" s="295"/>
    </row>
    <row r="30" spans="2:247">
      <c r="B30" s="5" t="s">
        <v>7</v>
      </c>
      <c r="C30" s="5"/>
      <c r="D30" s="5"/>
      <c r="E30" s="5"/>
      <c r="F30" s="5"/>
      <c r="G30" s="5"/>
      <c r="H30" s="5"/>
      <c r="I30" s="5" t="s">
        <v>8</v>
      </c>
    </row>
    <row r="31" spans="2:247">
      <c r="B31" s="5"/>
      <c r="C31" s="5"/>
      <c r="D31" s="5"/>
      <c r="E31" s="5"/>
      <c r="F31" s="5"/>
      <c r="G31" s="5"/>
      <c r="H31" s="5"/>
      <c r="I31" s="5"/>
    </row>
    <row r="32" spans="2:247">
      <c r="B32" s="5" t="s">
        <v>9</v>
      </c>
      <c r="C32" s="5"/>
      <c r="D32" s="5"/>
      <c r="E32" s="5"/>
      <c r="F32" s="5"/>
      <c r="G32" s="5"/>
      <c r="H32" s="5"/>
      <c r="I32" s="5" t="s">
        <v>10</v>
      </c>
    </row>
  </sheetData>
  <sortState ref="D39:G63">
    <sortCondition ref="D39"/>
  </sortState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112" customWidth="1"/>
    <col min="6" max="6" width="10.88671875" style="73" customWidth="1"/>
    <col min="7" max="7" width="7" style="21" customWidth="1"/>
    <col min="8" max="8" width="4.6640625" style="22" customWidth="1"/>
    <col min="9" max="9" width="5.109375" style="41" customWidth="1"/>
    <col min="10" max="10" width="24.5546875" style="36" customWidth="1"/>
    <col min="11" max="11" width="4.6640625" style="102" hidden="1" customWidth="1"/>
    <col min="12" max="239" width="9.109375" style="36"/>
    <col min="240" max="16384" width="9.109375" style="24"/>
  </cols>
  <sheetData>
    <row r="1" spans="1:240" s="17" customFormat="1" ht="17.399999999999999">
      <c r="A1" s="7" t="s">
        <v>11</v>
      </c>
      <c r="E1" s="98"/>
      <c r="F1" s="19"/>
      <c r="G1" s="21"/>
      <c r="H1" s="22"/>
      <c r="I1" s="18"/>
      <c r="K1" s="99"/>
      <c r="IF1" s="24"/>
    </row>
    <row r="2" spans="1:240" s="17" customFormat="1" ht="13.5" customHeight="1">
      <c r="E2" s="98"/>
      <c r="F2" s="19"/>
      <c r="G2" s="21"/>
      <c r="H2" s="22"/>
      <c r="I2" s="18"/>
      <c r="J2" s="25" t="s">
        <v>12</v>
      </c>
      <c r="K2" s="99"/>
      <c r="IF2" s="24"/>
    </row>
    <row r="3" spans="1:240" s="26" customFormat="1" ht="4.5" customHeight="1">
      <c r="C3" s="27"/>
      <c r="E3" s="100"/>
      <c r="F3" s="29"/>
      <c r="G3" s="101"/>
      <c r="H3" s="32"/>
      <c r="I3" s="33"/>
      <c r="J3" s="34"/>
      <c r="K3" s="102"/>
    </row>
    <row r="4" spans="1:240" ht="15.6">
      <c r="C4" s="37" t="s">
        <v>72</v>
      </c>
      <c r="E4" s="103"/>
      <c r="F4" s="39"/>
      <c r="J4" s="42" t="s">
        <v>14</v>
      </c>
    </row>
    <row r="5" spans="1:240" s="26" customFormat="1" ht="4.5" customHeight="1">
      <c r="C5" s="27"/>
      <c r="E5" s="100"/>
      <c r="F5" s="29"/>
      <c r="G5" s="101"/>
      <c r="H5" s="32"/>
      <c r="I5" s="33"/>
      <c r="J5" s="34"/>
      <c r="K5" s="102"/>
    </row>
    <row r="6" spans="1:240" s="26" customFormat="1" ht="12.75" customHeight="1">
      <c r="C6" s="36"/>
      <c r="D6" s="43"/>
      <c r="E6" s="104" t="s">
        <v>76</v>
      </c>
      <c r="F6" s="45"/>
      <c r="G6" s="101"/>
      <c r="H6" s="32"/>
      <c r="I6" s="33"/>
      <c r="J6" s="34"/>
      <c r="K6" s="102"/>
    </row>
    <row r="7" spans="1:240" s="26" customFormat="1" ht="6" customHeight="1">
      <c r="E7" s="106"/>
      <c r="F7" s="47"/>
      <c r="G7" s="101"/>
      <c r="H7" s="32"/>
      <c r="I7" s="33"/>
      <c r="J7" s="34"/>
      <c r="K7" s="102"/>
    </row>
    <row r="8" spans="1:240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76</v>
      </c>
      <c r="H8" s="57" t="s">
        <v>23</v>
      </c>
      <c r="I8" s="58" t="s">
        <v>24</v>
      </c>
      <c r="J8" s="49" t="s">
        <v>25</v>
      </c>
      <c r="K8" s="102" t="s">
        <v>26</v>
      </c>
    </row>
    <row r="9" spans="1:240" s="71" customFormat="1" ht="16.350000000000001" customHeight="1">
      <c r="A9" s="107">
        <v>1</v>
      </c>
      <c r="B9" s="108">
        <v>314</v>
      </c>
      <c r="C9" s="61" t="s">
        <v>105</v>
      </c>
      <c r="D9" s="62" t="s">
        <v>106</v>
      </c>
      <c r="E9" s="91" t="s">
        <v>107</v>
      </c>
      <c r="F9" s="92" t="s">
        <v>42</v>
      </c>
      <c r="G9" s="324">
        <v>7.54</v>
      </c>
      <c r="H9" s="109">
        <v>0.128</v>
      </c>
      <c r="I9" s="110" t="str">
        <f t="shared" ref="I9:I14" si="0">IF(ISBLANK(G9),"",IF(G9&gt;9.04,"",IF(G9&lt;=7.25,"TSM",IF(G9&lt;=7.45,"SM",IF(G9&lt;=7.7,"KSM",IF(G9&lt;=8,"I A",IF(G9&lt;=8.44,"II A",IF(G9&lt;=9.04,"III A"))))))))</f>
        <v>KSM</v>
      </c>
      <c r="J9" s="68" t="s">
        <v>108</v>
      </c>
      <c r="K9" s="111" t="s">
        <v>109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40" s="71" customFormat="1" ht="16.350000000000001" customHeight="1">
      <c r="A10" s="107">
        <v>2</v>
      </c>
      <c r="B10" s="108">
        <v>311</v>
      </c>
      <c r="C10" s="61" t="s">
        <v>77</v>
      </c>
      <c r="D10" s="62" t="s">
        <v>78</v>
      </c>
      <c r="E10" s="91" t="s">
        <v>79</v>
      </c>
      <c r="F10" s="92" t="s">
        <v>42</v>
      </c>
      <c r="G10" s="324">
        <v>7.66</v>
      </c>
      <c r="H10" s="109">
        <v>0.14199999999999999</v>
      </c>
      <c r="I10" s="110" t="str">
        <f t="shared" si="0"/>
        <v>KSM</v>
      </c>
      <c r="J10" s="68" t="s">
        <v>81</v>
      </c>
      <c r="K10" s="111" t="s">
        <v>82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40" s="71" customFormat="1" ht="16.350000000000001" customHeight="1">
      <c r="A11" s="107">
        <v>3</v>
      </c>
      <c r="B11" s="108">
        <v>359</v>
      </c>
      <c r="C11" s="61" t="s">
        <v>51</v>
      </c>
      <c r="D11" s="62" t="s">
        <v>155</v>
      </c>
      <c r="E11" s="91" t="s">
        <v>156</v>
      </c>
      <c r="F11" s="92" t="s">
        <v>49</v>
      </c>
      <c r="G11" s="324">
        <v>7.85</v>
      </c>
      <c r="H11" s="109">
        <v>0.47799999999999998</v>
      </c>
      <c r="I11" s="110" t="str">
        <f t="shared" si="0"/>
        <v>I A</v>
      </c>
      <c r="J11" s="68" t="s">
        <v>157</v>
      </c>
      <c r="K11" s="111" t="s">
        <v>158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</row>
    <row r="12" spans="1:240" s="71" customFormat="1" ht="16.350000000000001" customHeight="1">
      <c r="A12" s="107">
        <v>4</v>
      </c>
      <c r="B12" s="108">
        <v>299</v>
      </c>
      <c r="C12" s="61" t="s">
        <v>159</v>
      </c>
      <c r="D12" s="62" t="s">
        <v>160</v>
      </c>
      <c r="E12" s="91" t="s">
        <v>161</v>
      </c>
      <c r="F12" s="92" t="s">
        <v>42</v>
      </c>
      <c r="G12" s="324">
        <v>7.97</v>
      </c>
      <c r="H12" s="109">
        <v>0.193</v>
      </c>
      <c r="I12" s="110" t="str">
        <f t="shared" si="0"/>
        <v>I A</v>
      </c>
      <c r="J12" s="68" t="s">
        <v>162</v>
      </c>
      <c r="K12" s="111" t="s">
        <v>163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</row>
    <row r="13" spans="1:240" s="71" customFormat="1" ht="16.350000000000001" customHeight="1">
      <c r="A13" s="107">
        <v>5</v>
      </c>
      <c r="B13" s="108">
        <v>400</v>
      </c>
      <c r="C13" s="61" t="s">
        <v>131</v>
      </c>
      <c r="D13" s="62" t="s">
        <v>132</v>
      </c>
      <c r="E13" s="91" t="s">
        <v>133</v>
      </c>
      <c r="F13" s="92" t="s">
        <v>30</v>
      </c>
      <c r="G13" s="324">
        <v>8.0500000000000007</v>
      </c>
      <c r="H13" s="109">
        <v>0.158</v>
      </c>
      <c r="I13" s="110" t="str">
        <f t="shared" si="0"/>
        <v>II A</v>
      </c>
      <c r="J13" s="68" t="s">
        <v>134</v>
      </c>
      <c r="K13" s="111" t="s">
        <v>135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</row>
    <row r="14" spans="1:240" s="71" customFormat="1" ht="16.350000000000001" customHeight="1">
      <c r="A14" s="107"/>
      <c r="B14" s="108">
        <v>284</v>
      </c>
      <c r="C14" s="61" t="s">
        <v>83</v>
      </c>
      <c r="D14" s="62" t="s">
        <v>84</v>
      </c>
      <c r="E14" s="91" t="s">
        <v>85</v>
      </c>
      <c r="F14" s="92" t="s">
        <v>86</v>
      </c>
      <c r="G14" s="324" t="s">
        <v>256</v>
      </c>
      <c r="H14" s="109"/>
      <c r="I14" s="110" t="str">
        <f t="shared" si="0"/>
        <v/>
      </c>
      <c r="J14" s="68" t="s">
        <v>87</v>
      </c>
      <c r="K14" s="111" t="s">
        <v>88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</row>
  </sheetData>
  <printOptions horizontalCentered="1"/>
  <pageMargins left="0.9055118110236221" right="0.39370078740157483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I34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112" customWidth="1"/>
    <col min="6" max="6" width="10.88671875" style="73" customWidth="1"/>
    <col min="7" max="7" width="7.5546875" style="40" customWidth="1"/>
    <col min="8" max="8" width="7" style="21" customWidth="1"/>
    <col min="9" max="9" width="4.6640625" style="22" customWidth="1"/>
    <col min="10" max="10" width="7" style="21" customWidth="1"/>
    <col min="11" max="11" width="4.6640625" style="22" customWidth="1"/>
    <col min="12" max="12" width="5.109375" style="41" customWidth="1"/>
    <col min="13" max="13" width="24.5546875" style="36" customWidth="1"/>
    <col min="14" max="14" width="4.6640625" style="102" hidden="1" customWidth="1"/>
    <col min="15" max="242" width="9.109375" style="36"/>
    <col min="243" max="16384" width="9.109375" style="24"/>
  </cols>
  <sheetData>
    <row r="1" spans="1:243" s="17" customFormat="1" ht="17.399999999999999">
      <c r="A1" s="7" t="s">
        <v>11</v>
      </c>
      <c r="E1" s="98"/>
      <c r="F1" s="19"/>
      <c r="G1" s="20"/>
      <c r="H1" s="21"/>
      <c r="I1" s="22"/>
      <c r="J1" s="21"/>
      <c r="K1" s="22"/>
      <c r="L1" s="18"/>
      <c r="N1" s="99"/>
      <c r="II1" s="24"/>
    </row>
    <row r="2" spans="1:243" s="17" customFormat="1" ht="13.5" customHeight="1">
      <c r="E2" s="98"/>
      <c r="F2" s="19"/>
      <c r="G2" s="20"/>
      <c r="H2" s="21"/>
      <c r="I2" s="22"/>
      <c r="J2" s="21"/>
      <c r="K2" s="22"/>
      <c r="L2" s="18"/>
      <c r="M2" s="25" t="s">
        <v>12</v>
      </c>
      <c r="N2" s="99"/>
      <c r="II2" s="24"/>
    </row>
    <row r="3" spans="1:243" s="26" customFormat="1" ht="4.5" customHeight="1">
      <c r="C3" s="27"/>
      <c r="E3" s="100"/>
      <c r="F3" s="29"/>
      <c r="G3" s="30"/>
      <c r="H3" s="31"/>
      <c r="I3" s="32"/>
      <c r="J3" s="101"/>
      <c r="K3" s="32"/>
      <c r="L3" s="33"/>
      <c r="M3" s="34"/>
      <c r="N3" s="102"/>
    </row>
    <row r="4" spans="1:243" ht="15.6">
      <c r="C4" s="37" t="s">
        <v>72</v>
      </c>
      <c r="E4" s="103"/>
      <c r="F4" s="39"/>
      <c r="M4" s="42" t="s">
        <v>14</v>
      </c>
    </row>
    <row r="5" spans="1:243" s="26" customFormat="1" ht="4.5" customHeight="1">
      <c r="C5" s="27"/>
      <c r="E5" s="100"/>
      <c r="F5" s="29"/>
      <c r="G5" s="30"/>
      <c r="H5" s="31"/>
      <c r="I5" s="32"/>
      <c r="J5" s="101"/>
      <c r="K5" s="32"/>
      <c r="L5" s="33"/>
      <c r="M5" s="34"/>
      <c r="N5" s="102"/>
    </row>
    <row r="6" spans="1:243" s="26" customFormat="1" ht="12.75" customHeight="1">
      <c r="C6" s="36"/>
      <c r="D6" s="43"/>
      <c r="E6" s="104" t="s">
        <v>371</v>
      </c>
      <c r="F6" s="45"/>
      <c r="G6" s="30"/>
      <c r="H6" s="31"/>
      <c r="I6" s="105"/>
      <c r="J6" s="101"/>
      <c r="K6" s="32"/>
      <c r="L6" s="33"/>
      <c r="M6" s="34"/>
      <c r="N6" s="102"/>
    </row>
    <row r="7" spans="1:243" s="26" customFormat="1" ht="6" customHeight="1">
      <c r="E7" s="106"/>
      <c r="F7" s="47"/>
      <c r="G7" s="30"/>
      <c r="H7" s="48"/>
      <c r="I7" s="32"/>
      <c r="J7" s="101"/>
      <c r="K7" s="32"/>
      <c r="L7" s="33"/>
      <c r="M7" s="34"/>
      <c r="N7" s="102"/>
    </row>
    <row r="8" spans="1:243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75</v>
      </c>
      <c r="I8" s="57" t="s">
        <v>23</v>
      </c>
      <c r="J8" s="56" t="s">
        <v>76</v>
      </c>
      <c r="K8" s="57" t="s">
        <v>23</v>
      </c>
      <c r="L8" s="58" t="s">
        <v>24</v>
      </c>
      <c r="M8" s="49" t="s">
        <v>25</v>
      </c>
      <c r="N8" s="102" t="s">
        <v>26</v>
      </c>
    </row>
    <row r="9" spans="1:243" s="71" customFormat="1" ht="16.350000000000001" customHeight="1">
      <c r="A9" s="107">
        <v>1</v>
      </c>
      <c r="B9" s="108">
        <v>314</v>
      </c>
      <c r="C9" s="61" t="s">
        <v>105</v>
      </c>
      <c r="D9" s="62" t="s">
        <v>106</v>
      </c>
      <c r="E9" s="91" t="s">
        <v>107</v>
      </c>
      <c r="F9" s="92" t="s">
        <v>42</v>
      </c>
      <c r="G9" s="65">
        <f t="shared" ref="G9:G13" si="0">IF(ISBLANK(J9),"",TRUNC(24.9*(J9-14)^2))</f>
        <v>1039</v>
      </c>
      <c r="H9" s="96">
        <v>7.61</v>
      </c>
      <c r="I9" s="109">
        <v>0.17100000000000001</v>
      </c>
      <c r="J9" s="324">
        <v>7.54</v>
      </c>
      <c r="K9" s="109">
        <v>0.128</v>
      </c>
      <c r="L9" s="110" t="str">
        <f t="shared" ref="L9:L11" si="1">IF(ISBLANK(J9),"",IF(J9&gt;9.04,"",IF(J9&lt;=7.25,"TSM",IF(J9&lt;=7.45,"SM",IF(J9&lt;=7.7,"KSM",IF(J9&lt;=8,"I A",IF(J9&lt;=8.44,"II A",IF(J9&lt;=9.04,"III A"))))))))</f>
        <v>KSM</v>
      </c>
      <c r="M9" s="68" t="s">
        <v>108</v>
      </c>
      <c r="N9" s="111" t="s">
        <v>109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</row>
    <row r="10" spans="1:243" s="71" customFormat="1" ht="16.350000000000001" customHeight="1">
      <c r="A10" s="107">
        <v>2</v>
      </c>
      <c r="B10" s="108">
        <v>311</v>
      </c>
      <c r="C10" s="61" t="s">
        <v>77</v>
      </c>
      <c r="D10" s="62" t="s">
        <v>78</v>
      </c>
      <c r="E10" s="91" t="s">
        <v>79</v>
      </c>
      <c r="F10" s="92" t="s">
        <v>42</v>
      </c>
      <c r="G10" s="65">
        <f t="shared" si="0"/>
        <v>1000</v>
      </c>
      <c r="H10" s="96">
        <v>7.75</v>
      </c>
      <c r="I10" s="109">
        <v>0.129</v>
      </c>
      <c r="J10" s="324">
        <v>7.66</v>
      </c>
      <c r="K10" s="109">
        <v>0.14199999999999999</v>
      </c>
      <c r="L10" s="110" t="str">
        <f t="shared" si="1"/>
        <v>KSM</v>
      </c>
      <c r="M10" s="68" t="s">
        <v>81</v>
      </c>
      <c r="N10" s="111" t="s">
        <v>82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</row>
    <row r="11" spans="1:243" s="71" customFormat="1" ht="16.350000000000001" customHeight="1">
      <c r="A11" s="107">
        <v>3</v>
      </c>
      <c r="B11" s="108">
        <v>359</v>
      </c>
      <c r="C11" s="61" t="s">
        <v>51</v>
      </c>
      <c r="D11" s="62" t="s">
        <v>155</v>
      </c>
      <c r="E11" s="91" t="s">
        <v>156</v>
      </c>
      <c r="F11" s="92" t="s">
        <v>49</v>
      </c>
      <c r="G11" s="65">
        <f t="shared" si="0"/>
        <v>941</v>
      </c>
      <c r="H11" s="96">
        <v>7.91</v>
      </c>
      <c r="I11" s="109">
        <v>0.52900000000000003</v>
      </c>
      <c r="J11" s="324">
        <v>7.85</v>
      </c>
      <c r="K11" s="109">
        <v>0.47799999999999998</v>
      </c>
      <c r="L11" s="110" t="str">
        <f t="shared" si="1"/>
        <v>I A</v>
      </c>
      <c r="M11" s="68" t="s">
        <v>157</v>
      </c>
      <c r="N11" s="111" t="s">
        <v>158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</row>
    <row r="12" spans="1:243" s="71" customFormat="1" ht="16.350000000000001" customHeight="1">
      <c r="A12" s="107">
        <v>4</v>
      </c>
      <c r="B12" s="108">
        <v>299</v>
      </c>
      <c r="C12" s="61" t="s">
        <v>159</v>
      </c>
      <c r="D12" s="62" t="s">
        <v>160</v>
      </c>
      <c r="E12" s="91" t="s">
        <v>161</v>
      </c>
      <c r="F12" s="92" t="s">
        <v>42</v>
      </c>
      <c r="G12" s="65">
        <f>IF(ISBLANK(H12),"",TRUNC(24.9*(H12-14)^2))</f>
        <v>920</v>
      </c>
      <c r="H12" s="96">
        <v>7.92</v>
      </c>
      <c r="I12" s="109">
        <v>0.188</v>
      </c>
      <c r="J12" s="324">
        <v>7.97</v>
      </c>
      <c r="K12" s="109">
        <v>0.193</v>
      </c>
      <c r="L12" s="110" t="str">
        <f>IF(ISBLANK(H12),"",IF(H12&gt;9.04,"",IF(H12&lt;=7.25,"TSM",IF(H12&lt;=7.45,"SM",IF(H12&lt;=7.7,"KSM",IF(H12&lt;=8,"I A",IF(H12&lt;=8.44,"II A",IF(H12&lt;=9.04,"III A"))))))))</f>
        <v>I A</v>
      </c>
      <c r="M12" s="68" t="s">
        <v>162</v>
      </c>
      <c r="N12" s="111" t="s">
        <v>163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</row>
    <row r="13" spans="1:243" s="71" customFormat="1" ht="16.350000000000001" customHeight="1">
      <c r="A13" s="107">
        <v>5</v>
      </c>
      <c r="B13" s="108">
        <v>400</v>
      </c>
      <c r="C13" s="61" t="s">
        <v>131</v>
      </c>
      <c r="D13" s="62" t="s">
        <v>132</v>
      </c>
      <c r="E13" s="91" t="s">
        <v>133</v>
      </c>
      <c r="F13" s="92" t="s">
        <v>30</v>
      </c>
      <c r="G13" s="65">
        <f t="shared" si="0"/>
        <v>881</v>
      </c>
      <c r="H13" s="96">
        <v>8.09</v>
      </c>
      <c r="I13" s="109">
        <v>0.216</v>
      </c>
      <c r="J13" s="324">
        <v>8.0500000000000007</v>
      </c>
      <c r="K13" s="109">
        <v>0.158</v>
      </c>
      <c r="L13" s="110" t="str">
        <f>IF(ISBLANK(J13),"",IF(J13&gt;9.04,"",IF(J13&lt;=7.25,"TSM",IF(J13&lt;=7.45,"SM",IF(J13&lt;=7.7,"KSM",IF(J13&lt;=8,"I A",IF(J13&lt;=8.44,"II A",IF(J13&lt;=9.04,"III A"))))))))</f>
        <v>II A</v>
      </c>
      <c r="M13" s="68" t="s">
        <v>134</v>
      </c>
      <c r="N13" s="111" t="s">
        <v>135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</row>
    <row r="14" spans="1:243" s="71" customFormat="1" ht="16.350000000000001" customHeight="1">
      <c r="A14" s="107">
        <v>6</v>
      </c>
      <c r="B14" s="108">
        <v>284</v>
      </c>
      <c r="C14" s="61" t="s">
        <v>83</v>
      </c>
      <c r="D14" s="62" t="s">
        <v>84</v>
      </c>
      <c r="E14" s="91" t="s">
        <v>85</v>
      </c>
      <c r="F14" s="92" t="s">
        <v>86</v>
      </c>
      <c r="G14" s="65">
        <f>IF(ISBLANK(H14),"",TRUNC(24.9*(H14-14)^2))</f>
        <v>926</v>
      </c>
      <c r="H14" s="96">
        <v>7.9</v>
      </c>
      <c r="I14" s="109">
        <v>0.14299999999999999</v>
      </c>
      <c r="J14" s="324" t="s">
        <v>256</v>
      </c>
      <c r="K14" s="109"/>
      <c r="L14" s="110" t="str">
        <f>IF(ISBLANK(H14),"",IF(H14&gt;9.04,"",IF(H14&lt;=7.25,"TSM",IF(H14&lt;=7.45,"SM",IF(H14&lt;=7.7,"KSM",IF(H14&lt;=8,"I A",IF(H14&lt;=8.44,"II A",IF(H14&lt;=9.04,"III A"))))))))</f>
        <v>I A</v>
      </c>
      <c r="M14" s="68" t="s">
        <v>87</v>
      </c>
      <c r="N14" s="111" t="s">
        <v>88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</row>
    <row r="15" spans="1:243" s="26" customFormat="1" ht="6" customHeight="1">
      <c r="E15" s="106"/>
      <c r="F15" s="47"/>
      <c r="G15" s="30"/>
      <c r="H15" s="48"/>
      <c r="I15" s="32"/>
      <c r="J15" s="101"/>
      <c r="K15" s="32"/>
      <c r="L15" s="33"/>
      <c r="M15" s="34"/>
      <c r="N15" s="102"/>
    </row>
    <row r="16" spans="1:243" ht="11.25" customHeight="1">
      <c r="A16" s="49" t="s">
        <v>15</v>
      </c>
      <c r="B16" s="49" t="s">
        <v>16</v>
      </c>
      <c r="C16" s="51" t="s">
        <v>17</v>
      </c>
      <c r="D16" s="52" t="s">
        <v>18</v>
      </c>
      <c r="E16" s="53" t="s">
        <v>19</v>
      </c>
      <c r="F16" s="54" t="s">
        <v>20</v>
      </c>
      <c r="G16" s="55" t="s">
        <v>21</v>
      </c>
      <c r="H16" s="56" t="s">
        <v>75</v>
      </c>
      <c r="I16" s="57" t="s">
        <v>23</v>
      </c>
      <c r="J16" s="56" t="s">
        <v>76</v>
      </c>
      <c r="K16" s="57" t="s">
        <v>23</v>
      </c>
      <c r="L16" s="58" t="s">
        <v>24</v>
      </c>
      <c r="M16" s="49" t="s">
        <v>25</v>
      </c>
      <c r="N16" s="102" t="s">
        <v>26</v>
      </c>
    </row>
    <row r="17" spans="1:241" s="71" customFormat="1" ht="16.350000000000001" customHeight="1">
      <c r="A17" s="107">
        <v>7</v>
      </c>
      <c r="B17" s="108">
        <v>282</v>
      </c>
      <c r="C17" s="61" t="s">
        <v>114</v>
      </c>
      <c r="D17" s="62" t="s">
        <v>164</v>
      </c>
      <c r="E17" s="91" t="s">
        <v>165</v>
      </c>
      <c r="F17" s="92" t="s">
        <v>86</v>
      </c>
      <c r="G17" s="65">
        <f t="shared" ref="G17:G33" si="2">IF(ISBLANK(H17),"",TRUNC(24.9*(H17-14)^2))</f>
        <v>866</v>
      </c>
      <c r="H17" s="96">
        <v>8.1</v>
      </c>
      <c r="I17" s="109">
        <v>0.15</v>
      </c>
      <c r="J17" s="324"/>
      <c r="K17" s="109"/>
      <c r="L17" s="110" t="str">
        <f t="shared" ref="L17:L34" si="3">IF(ISBLANK(H17),"",IF(H17&gt;9.04,"",IF(H17&lt;=7.25,"TSM",IF(H17&lt;=7.45,"SM",IF(H17&lt;=7.7,"KSM",IF(H17&lt;=8,"I A",IF(H17&lt;=8.44,"II A",IF(H17&lt;=9.04,"III A"))))))))</f>
        <v>II A</v>
      </c>
      <c r="M17" s="68" t="s">
        <v>130</v>
      </c>
      <c r="N17" s="111" t="s">
        <v>88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</row>
    <row r="18" spans="1:241" s="71" customFormat="1" ht="16.350000000000001" customHeight="1">
      <c r="A18" s="107">
        <v>8</v>
      </c>
      <c r="B18" s="108">
        <v>305</v>
      </c>
      <c r="C18" s="61" t="s">
        <v>89</v>
      </c>
      <c r="D18" s="62" t="s">
        <v>90</v>
      </c>
      <c r="E18" s="91" t="s">
        <v>91</v>
      </c>
      <c r="F18" s="92" t="s">
        <v>42</v>
      </c>
      <c r="G18" s="65">
        <f t="shared" si="2"/>
        <v>852</v>
      </c>
      <c r="H18" s="96">
        <v>8.15</v>
      </c>
      <c r="I18" s="109">
        <v>0.158</v>
      </c>
      <c r="J18" s="324"/>
      <c r="K18" s="109"/>
      <c r="L18" s="110" t="str">
        <f t="shared" si="3"/>
        <v>II A</v>
      </c>
      <c r="M18" s="68" t="s">
        <v>81</v>
      </c>
      <c r="N18" s="111" t="s">
        <v>92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</row>
    <row r="19" spans="1:241" s="71" customFormat="1" ht="16.350000000000001" customHeight="1">
      <c r="A19" s="107">
        <v>8</v>
      </c>
      <c r="B19" s="108">
        <v>316</v>
      </c>
      <c r="C19" s="61" t="s">
        <v>136</v>
      </c>
      <c r="D19" s="62" t="s">
        <v>137</v>
      </c>
      <c r="E19" s="91" t="s">
        <v>138</v>
      </c>
      <c r="F19" s="92" t="s">
        <v>42</v>
      </c>
      <c r="G19" s="65">
        <f t="shared" si="2"/>
        <v>852</v>
      </c>
      <c r="H19" s="96">
        <v>8.15</v>
      </c>
      <c r="I19" s="109">
        <v>0.17799999999999999</v>
      </c>
      <c r="J19" s="324"/>
      <c r="K19" s="109"/>
      <c r="L19" s="110" t="str">
        <f t="shared" si="3"/>
        <v>II A</v>
      </c>
      <c r="M19" s="68" t="s">
        <v>81</v>
      </c>
      <c r="N19" s="111" t="s">
        <v>139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</row>
    <row r="20" spans="1:241" s="71" customFormat="1" ht="16.350000000000001" customHeight="1">
      <c r="A20" s="107">
        <v>9</v>
      </c>
      <c r="B20" s="108">
        <v>306</v>
      </c>
      <c r="C20" s="61" t="s">
        <v>93</v>
      </c>
      <c r="D20" s="62" t="s">
        <v>94</v>
      </c>
      <c r="E20" s="91" t="s">
        <v>95</v>
      </c>
      <c r="F20" s="92" t="s">
        <v>42</v>
      </c>
      <c r="G20" s="65">
        <f t="shared" si="2"/>
        <v>826</v>
      </c>
      <c r="H20" s="96">
        <v>8.24</v>
      </c>
      <c r="I20" s="109">
        <v>0.34399999999999997</v>
      </c>
      <c r="J20" s="324"/>
      <c r="K20" s="109"/>
      <c r="L20" s="110" t="str">
        <f t="shared" si="3"/>
        <v>II A</v>
      </c>
      <c r="M20" s="68" t="s">
        <v>96</v>
      </c>
      <c r="N20" s="111" t="s">
        <v>44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</row>
    <row r="21" spans="1:241" s="71" customFormat="1" ht="16.350000000000001" customHeight="1">
      <c r="A21" s="107">
        <v>10</v>
      </c>
      <c r="B21" s="108">
        <v>390</v>
      </c>
      <c r="C21" s="61" t="s">
        <v>110</v>
      </c>
      <c r="D21" s="62" t="s">
        <v>111</v>
      </c>
      <c r="E21" s="91" t="s">
        <v>112</v>
      </c>
      <c r="F21" s="92" t="s">
        <v>30</v>
      </c>
      <c r="G21" s="65">
        <f t="shared" si="2"/>
        <v>820</v>
      </c>
      <c r="H21" s="96">
        <v>8.26</v>
      </c>
      <c r="I21" s="109">
        <v>0.28000000000000003</v>
      </c>
      <c r="J21" s="324"/>
      <c r="K21" s="109"/>
      <c r="L21" s="110" t="str">
        <f t="shared" si="3"/>
        <v>II A</v>
      </c>
      <c r="M21" s="68" t="s">
        <v>113</v>
      </c>
      <c r="N21" s="111" t="s">
        <v>88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</row>
    <row r="22" spans="1:241" s="71" customFormat="1" ht="16.350000000000001" customHeight="1">
      <c r="A22" s="107">
        <v>11</v>
      </c>
      <c r="B22" s="108">
        <v>280</v>
      </c>
      <c r="C22" s="61" t="s">
        <v>97</v>
      </c>
      <c r="D22" s="62" t="s">
        <v>98</v>
      </c>
      <c r="E22" s="91" t="s">
        <v>99</v>
      </c>
      <c r="F22" s="92" t="s">
        <v>86</v>
      </c>
      <c r="G22" s="65">
        <f t="shared" si="2"/>
        <v>817</v>
      </c>
      <c r="H22" s="96">
        <v>8.27</v>
      </c>
      <c r="I22" s="109">
        <v>0.17799999999999999</v>
      </c>
      <c r="J22" s="324"/>
      <c r="K22" s="109"/>
      <c r="L22" s="110" t="str">
        <f t="shared" si="3"/>
        <v>II A</v>
      </c>
      <c r="M22" s="68" t="s">
        <v>100</v>
      </c>
      <c r="N22" s="111" t="s">
        <v>88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</row>
    <row r="23" spans="1:241" s="71" customFormat="1" ht="16.350000000000001" customHeight="1">
      <c r="A23" s="107">
        <v>12</v>
      </c>
      <c r="B23" s="108">
        <v>266</v>
      </c>
      <c r="C23" s="61" t="s">
        <v>114</v>
      </c>
      <c r="D23" s="62" t="s">
        <v>115</v>
      </c>
      <c r="E23" s="91" t="s">
        <v>116</v>
      </c>
      <c r="F23" s="92" t="s">
        <v>30</v>
      </c>
      <c r="G23" s="65">
        <f t="shared" si="2"/>
        <v>780</v>
      </c>
      <c r="H23" s="96">
        <v>8.4</v>
      </c>
      <c r="I23" s="109">
        <v>0.182</v>
      </c>
      <c r="J23" s="324"/>
      <c r="K23" s="109"/>
      <c r="L23" s="110" t="str">
        <f t="shared" si="3"/>
        <v>II A</v>
      </c>
      <c r="M23" s="68" t="s">
        <v>117</v>
      </c>
      <c r="N23" s="111" t="s">
        <v>88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</row>
    <row r="24" spans="1:241" s="71" customFormat="1" ht="16.350000000000001" customHeight="1">
      <c r="A24" s="107">
        <v>13</v>
      </c>
      <c r="B24" s="108">
        <v>319</v>
      </c>
      <c r="C24" s="61" t="s">
        <v>166</v>
      </c>
      <c r="D24" s="62" t="s">
        <v>167</v>
      </c>
      <c r="E24" s="91" t="s">
        <v>154</v>
      </c>
      <c r="F24" s="92" t="s">
        <v>42</v>
      </c>
      <c r="G24" s="65">
        <f t="shared" si="2"/>
        <v>778</v>
      </c>
      <c r="H24" s="96">
        <v>8.41</v>
      </c>
      <c r="I24" s="109">
        <v>0.52100000000000002</v>
      </c>
      <c r="J24" s="324"/>
      <c r="K24" s="109"/>
      <c r="L24" s="110" t="str">
        <f t="shared" si="3"/>
        <v>II A</v>
      </c>
      <c r="M24" s="68" t="s">
        <v>168</v>
      </c>
      <c r="N24" s="111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</row>
    <row r="25" spans="1:241" s="71" customFormat="1" ht="16.350000000000001" customHeight="1">
      <c r="A25" s="107">
        <v>14</v>
      </c>
      <c r="B25" s="108">
        <v>395</v>
      </c>
      <c r="C25" s="61" t="s">
        <v>169</v>
      </c>
      <c r="D25" s="62" t="s">
        <v>170</v>
      </c>
      <c r="E25" s="91" t="s">
        <v>171</v>
      </c>
      <c r="F25" s="92" t="s">
        <v>30</v>
      </c>
      <c r="G25" s="65">
        <f t="shared" si="2"/>
        <v>750</v>
      </c>
      <c r="H25" s="96">
        <v>8.51</v>
      </c>
      <c r="I25" s="109">
        <v>0.41799999999999998</v>
      </c>
      <c r="J25" s="324"/>
      <c r="K25" s="109"/>
      <c r="L25" s="110" t="str">
        <f t="shared" si="3"/>
        <v>III A</v>
      </c>
      <c r="M25" s="68" t="s">
        <v>117</v>
      </c>
      <c r="N25" s="111" t="s">
        <v>88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</row>
    <row r="26" spans="1:241" s="71" customFormat="1" ht="16.350000000000001" customHeight="1">
      <c r="A26" s="107">
        <v>15</v>
      </c>
      <c r="B26" s="108">
        <v>399</v>
      </c>
      <c r="C26" s="61" t="s">
        <v>140</v>
      </c>
      <c r="D26" s="62" t="s">
        <v>141</v>
      </c>
      <c r="E26" s="91" t="s">
        <v>142</v>
      </c>
      <c r="F26" s="92" t="s">
        <v>30</v>
      </c>
      <c r="G26" s="65">
        <f t="shared" si="2"/>
        <v>736</v>
      </c>
      <c r="H26" s="96">
        <v>8.56</v>
      </c>
      <c r="I26" s="109">
        <v>0.502</v>
      </c>
      <c r="J26" s="324"/>
      <c r="K26" s="109"/>
      <c r="L26" s="110" t="str">
        <f t="shared" si="3"/>
        <v>III A</v>
      </c>
      <c r="M26" s="68" t="s">
        <v>143</v>
      </c>
      <c r="N26" s="111" t="s">
        <v>88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</row>
    <row r="27" spans="1:241" s="71" customFormat="1" ht="16.350000000000001" customHeight="1">
      <c r="A27" s="107">
        <v>16</v>
      </c>
      <c r="B27" s="108">
        <v>303</v>
      </c>
      <c r="C27" s="61" t="s">
        <v>144</v>
      </c>
      <c r="D27" s="62" t="s">
        <v>145</v>
      </c>
      <c r="E27" s="91" t="s">
        <v>146</v>
      </c>
      <c r="F27" s="92" t="s">
        <v>42</v>
      </c>
      <c r="G27" s="65">
        <f t="shared" si="2"/>
        <v>720</v>
      </c>
      <c r="H27" s="96">
        <v>8.6199999999999992</v>
      </c>
      <c r="I27" s="109">
        <v>0.184</v>
      </c>
      <c r="J27" s="324"/>
      <c r="K27" s="109"/>
      <c r="L27" s="110" t="str">
        <f t="shared" si="3"/>
        <v>III A</v>
      </c>
      <c r="M27" s="68" t="s">
        <v>81</v>
      </c>
      <c r="N27" s="111" t="s">
        <v>147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</row>
    <row r="28" spans="1:241" s="71" customFormat="1" ht="16.350000000000001" customHeight="1">
      <c r="A28" s="107">
        <v>17</v>
      </c>
      <c r="B28" s="108">
        <v>367</v>
      </c>
      <c r="C28" s="61" t="s">
        <v>118</v>
      </c>
      <c r="D28" s="62" t="s">
        <v>119</v>
      </c>
      <c r="E28" s="91" t="s">
        <v>120</v>
      </c>
      <c r="F28" s="92" t="s">
        <v>121</v>
      </c>
      <c r="G28" s="65">
        <f t="shared" si="2"/>
        <v>702</v>
      </c>
      <c r="H28" s="96">
        <v>8.69</v>
      </c>
      <c r="I28" s="109">
        <v>0.55900000000000005</v>
      </c>
      <c r="J28" s="324"/>
      <c r="K28" s="109"/>
      <c r="L28" s="110" t="str">
        <f t="shared" si="3"/>
        <v>III A</v>
      </c>
      <c r="M28" s="68" t="s">
        <v>122</v>
      </c>
      <c r="N28" s="111" t="s">
        <v>88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</row>
    <row r="29" spans="1:241" s="71" customFormat="1" ht="16.350000000000001" customHeight="1">
      <c r="A29" s="107">
        <v>18</v>
      </c>
      <c r="B29" s="108">
        <v>337</v>
      </c>
      <c r="C29" s="61" t="s">
        <v>67</v>
      </c>
      <c r="D29" s="62" t="s">
        <v>68</v>
      </c>
      <c r="E29" s="91" t="s">
        <v>69</v>
      </c>
      <c r="F29" s="92" t="s">
        <v>37</v>
      </c>
      <c r="G29" s="65">
        <f t="shared" si="2"/>
        <v>683</v>
      </c>
      <c r="H29" s="96">
        <v>8.76</v>
      </c>
      <c r="I29" s="109" t="s">
        <v>31</v>
      </c>
      <c r="J29" s="324"/>
      <c r="K29" s="109"/>
      <c r="L29" s="110" t="str">
        <f t="shared" si="3"/>
        <v>III A</v>
      </c>
      <c r="M29" s="68" t="s">
        <v>70</v>
      </c>
      <c r="N29" s="111">
        <v>8.8699999999999992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</row>
    <row r="30" spans="1:241" s="71" customFormat="1" ht="16.350000000000001" customHeight="1">
      <c r="A30" s="107">
        <v>19</v>
      </c>
      <c r="B30" s="108">
        <v>339</v>
      </c>
      <c r="C30" s="61" t="s">
        <v>148</v>
      </c>
      <c r="D30" s="62" t="s">
        <v>149</v>
      </c>
      <c r="E30" s="91" t="s">
        <v>150</v>
      </c>
      <c r="F30" s="92" t="s">
        <v>37</v>
      </c>
      <c r="G30" s="65">
        <f t="shared" si="2"/>
        <v>673</v>
      </c>
      <c r="H30" s="96">
        <v>8.8000000000000007</v>
      </c>
      <c r="I30" s="109">
        <v>0.54600000000000004</v>
      </c>
      <c r="J30" s="324"/>
      <c r="K30" s="109"/>
      <c r="L30" s="110" t="str">
        <f t="shared" si="3"/>
        <v>III A</v>
      </c>
      <c r="M30" s="68" t="s">
        <v>151</v>
      </c>
      <c r="N30" s="111" t="s">
        <v>88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</row>
    <row r="31" spans="1:241" s="71" customFormat="1" ht="16.350000000000001" customHeight="1">
      <c r="A31" s="107">
        <v>20</v>
      </c>
      <c r="B31" s="108">
        <v>341</v>
      </c>
      <c r="C31" s="61" t="s">
        <v>105</v>
      </c>
      <c r="D31" s="62" t="s">
        <v>123</v>
      </c>
      <c r="E31" s="91" t="s">
        <v>124</v>
      </c>
      <c r="F31" s="92" t="s">
        <v>37</v>
      </c>
      <c r="G31" s="65">
        <f t="shared" si="2"/>
        <v>617</v>
      </c>
      <c r="H31" s="96">
        <v>9.02</v>
      </c>
      <c r="I31" s="109">
        <v>0.41299999999999998</v>
      </c>
      <c r="J31" s="324"/>
      <c r="K31" s="109"/>
      <c r="L31" s="110" t="str">
        <f t="shared" si="3"/>
        <v>III A</v>
      </c>
      <c r="M31" s="68" t="s">
        <v>125</v>
      </c>
      <c r="N31" s="111" t="s">
        <v>88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</row>
    <row r="32" spans="1:241" s="71" customFormat="1" ht="16.350000000000001" customHeight="1">
      <c r="A32" s="107">
        <v>21</v>
      </c>
      <c r="B32" s="108">
        <v>393</v>
      </c>
      <c r="C32" s="61" t="s">
        <v>101</v>
      </c>
      <c r="D32" s="62" t="s">
        <v>102</v>
      </c>
      <c r="E32" s="91" t="s">
        <v>103</v>
      </c>
      <c r="F32" s="92" t="s">
        <v>30</v>
      </c>
      <c r="G32" s="65">
        <f t="shared" si="2"/>
        <v>580</v>
      </c>
      <c r="H32" s="96">
        <v>9.17</v>
      </c>
      <c r="I32" s="109" t="s">
        <v>31</v>
      </c>
      <c r="J32" s="324"/>
      <c r="K32" s="109"/>
      <c r="L32" s="110" t="str">
        <f t="shared" si="3"/>
        <v/>
      </c>
      <c r="M32" s="68" t="s">
        <v>104</v>
      </c>
      <c r="N32" s="111" t="s">
        <v>88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</row>
    <row r="33" spans="1:241" s="71" customFormat="1" ht="16.350000000000001" customHeight="1">
      <c r="A33" s="107">
        <v>22</v>
      </c>
      <c r="B33" s="108">
        <v>398</v>
      </c>
      <c r="C33" s="61" t="s">
        <v>152</v>
      </c>
      <c r="D33" s="62" t="s">
        <v>153</v>
      </c>
      <c r="E33" s="91" t="s">
        <v>154</v>
      </c>
      <c r="F33" s="92" t="s">
        <v>30</v>
      </c>
      <c r="G33" s="65">
        <f t="shared" si="2"/>
        <v>497</v>
      </c>
      <c r="H33" s="96">
        <v>9.5299999999999994</v>
      </c>
      <c r="I33" s="109">
        <v>0.32100000000000001</v>
      </c>
      <c r="J33" s="324"/>
      <c r="K33" s="109"/>
      <c r="L33" s="110" t="str">
        <f t="shared" si="3"/>
        <v/>
      </c>
      <c r="M33" s="68" t="s">
        <v>117</v>
      </c>
      <c r="N33" s="111" t="s">
        <v>88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</row>
    <row r="34" spans="1:241" s="71" customFormat="1" ht="16.350000000000001" customHeight="1">
      <c r="A34" s="107"/>
      <c r="B34" s="108">
        <v>271</v>
      </c>
      <c r="C34" s="61" t="s">
        <v>114</v>
      </c>
      <c r="D34" s="62" t="s">
        <v>126</v>
      </c>
      <c r="E34" s="91" t="s">
        <v>127</v>
      </c>
      <c r="F34" s="92" t="s">
        <v>128</v>
      </c>
      <c r="G34" s="65" t="s">
        <v>129</v>
      </c>
      <c r="H34" s="96">
        <v>8.51</v>
      </c>
      <c r="I34" s="109">
        <v>0.19800000000000001</v>
      </c>
      <c r="J34" s="324"/>
      <c r="K34" s="109"/>
      <c r="L34" s="110" t="str">
        <f t="shared" si="3"/>
        <v>III A</v>
      </c>
      <c r="M34" s="68" t="s">
        <v>130</v>
      </c>
      <c r="N34" s="111" t="s">
        <v>88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</row>
  </sheetData>
  <printOptions horizontalCentered="1"/>
  <pageMargins left="0.9055118110236221" right="0.39370078740157483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43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6.33203125" style="36" customWidth="1"/>
    <col min="5" max="5" width="9.5546875" style="112" customWidth="1"/>
    <col min="6" max="6" width="10.88671875" style="73" customWidth="1"/>
    <col min="7" max="7" width="6" style="21" customWidth="1"/>
    <col min="8" max="9" width="4.6640625" style="22" customWidth="1"/>
    <col min="10" max="10" width="5.109375" style="41" customWidth="1"/>
    <col min="11" max="11" width="24.5546875" style="36" customWidth="1"/>
    <col min="12" max="12" width="4.44140625" style="36" hidden="1" customWidth="1"/>
    <col min="13" max="13" width="0" style="36" hidden="1" customWidth="1"/>
    <col min="14" max="137" width="9.109375" style="36"/>
    <col min="138" max="16384" width="9.109375" style="24"/>
  </cols>
  <sheetData>
    <row r="1" spans="1:140" s="17" customFormat="1" ht="17.399999999999999">
      <c r="A1" s="7" t="s">
        <v>11</v>
      </c>
      <c r="E1" s="98"/>
      <c r="F1" s="19"/>
      <c r="G1" s="21"/>
      <c r="H1" s="22"/>
      <c r="I1" s="22"/>
      <c r="J1" s="18"/>
      <c r="EH1" s="24"/>
    </row>
    <row r="2" spans="1:140" s="17" customFormat="1" ht="13.2" customHeight="1">
      <c r="E2" s="98"/>
      <c r="F2" s="19"/>
      <c r="G2" s="21"/>
      <c r="H2" s="22"/>
      <c r="I2" s="22"/>
      <c r="J2" s="18"/>
      <c r="K2" s="25" t="s">
        <v>12</v>
      </c>
      <c r="EH2" s="24"/>
    </row>
    <row r="3" spans="1:140" s="26" customFormat="1" ht="4.5" customHeight="1">
      <c r="C3" s="27"/>
      <c r="E3" s="100"/>
      <c r="F3" s="29"/>
      <c r="G3" s="31"/>
      <c r="H3" s="32"/>
      <c r="I3" s="32"/>
      <c r="J3" s="33"/>
      <c r="K3" s="34"/>
    </row>
    <row r="4" spans="1:140" ht="15.6">
      <c r="C4" s="37" t="s">
        <v>265</v>
      </c>
      <c r="E4" s="103"/>
      <c r="F4" s="39"/>
      <c r="K4" s="42" t="s">
        <v>14</v>
      </c>
    </row>
    <row r="5" spans="1:140" s="26" customFormat="1" ht="4.5" customHeight="1">
      <c r="C5" s="27"/>
      <c r="E5" s="100"/>
      <c r="F5" s="29"/>
      <c r="G5" s="31"/>
      <c r="H5" s="32"/>
      <c r="I5" s="32"/>
      <c r="J5" s="33"/>
      <c r="K5" s="34"/>
    </row>
    <row r="6" spans="1:140" s="26" customFormat="1" ht="10.5" customHeight="1">
      <c r="C6" s="36"/>
      <c r="D6" s="43">
        <v>1</v>
      </c>
      <c r="E6" s="104" t="s">
        <v>73</v>
      </c>
      <c r="F6" s="45"/>
      <c r="G6" s="31"/>
      <c r="H6" s="105" t="s">
        <v>74</v>
      </c>
      <c r="I6" s="105"/>
      <c r="J6" s="33"/>
      <c r="K6" s="34"/>
    </row>
    <row r="7" spans="1:140" s="26" customFormat="1" ht="3.75" customHeight="1">
      <c r="E7" s="106"/>
      <c r="F7" s="47"/>
      <c r="G7" s="48"/>
      <c r="H7" s="32"/>
      <c r="I7" s="32"/>
      <c r="J7" s="33"/>
      <c r="K7" s="34"/>
    </row>
    <row r="8" spans="1:140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75</v>
      </c>
      <c r="H8" s="57" t="s">
        <v>23</v>
      </c>
      <c r="I8" s="57"/>
      <c r="J8" s="58" t="s">
        <v>24</v>
      </c>
      <c r="K8" s="49" t="s">
        <v>25</v>
      </c>
      <c r="L8" s="102" t="s">
        <v>26</v>
      </c>
    </row>
    <row r="9" spans="1:140" s="71" customFormat="1" ht="16.350000000000001" customHeight="1">
      <c r="A9" s="107">
        <v>1</v>
      </c>
      <c r="B9" s="108">
        <v>296</v>
      </c>
      <c r="C9" s="61" t="s">
        <v>39</v>
      </c>
      <c r="D9" s="62" t="s">
        <v>40</v>
      </c>
      <c r="E9" s="91" t="s">
        <v>41</v>
      </c>
      <c r="F9" s="92" t="s">
        <v>42</v>
      </c>
      <c r="G9" s="210">
        <v>7.23</v>
      </c>
      <c r="H9" s="211">
        <v>0.13800000000000001</v>
      </c>
      <c r="I9" s="211" t="s">
        <v>80</v>
      </c>
      <c r="J9" s="212" t="str">
        <f t="shared" ref="J9:J14" si="0">IF(ISBLANK(G9),"",IF(G9&gt;8.1,"",IF(G9&lt;=6.7,"TSM",IF(G9&lt;=6.84,"SM",IF(G9&lt;=7,"KSM",IF(G9&lt;=7.3,"I A",IF(G9&lt;=7.65,"II A",IF(G9&lt;=8.1,"III A"))))))))</f>
        <v>I A</v>
      </c>
      <c r="K9" s="68" t="s">
        <v>43</v>
      </c>
      <c r="L9" s="213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</row>
    <row r="10" spans="1:140" s="71" customFormat="1" ht="16.350000000000001" customHeight="1">
      <c r="A10" s="107">
        <v>2</v>
      </c>
      <c r="B10" s="108">
        <v>386</v>
      </c>
      <c r="C10" s="61" t="s">
        <v>266</v>
      </c>
      <c r="D10" s="62" t="s">
        <v>267</v>
      </c>
      <c r="E10" s="91" t="s">
        <v>268</v>
      </c>
      <c r="F10" s="92" t="s">
        <v>30</v>
      </c>
      <c r="G10" s="210">
        <v>7.31</v>
      </c>
      <c r="H10" s="211">
        <v>0.13800000000000001</v>
      </c>
      <c r="I10" s="211" t="s">
        <v>80</v>
      </c>
      <c r="J10" s="212" t="str">
        <f t="shared" si="0"/>
        <v>II A</v>
      </c>
      <c r="K10" s="68" t="s">
        <v>134</v>
      </c>
      <c r="L10" s="213" t="s">
        <v>88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</row>
    <row r="11" spans="1:140" s="71" customFormat="1" ht="16.350000000000001" customHeight="1">
      <c r="A11" s="107">
        <v>3</v>
      </c>
      <c r="B11" s="108">
        <v>329</v>
      </c>
      <c r="C11" s="61" t="s">
        <v>269</v>
      </c>
      <c r="D11" s="62" t="s">
        <v>270</v>
      </c>
      <c r="E11" s="91" t="s">
        <v>271</v>
      </c>
      <c r="F11" s="92" t="s">
        <v>37</v>
      </c>
      <c r="G11" s="210">
        <v>7.33</v>
      </c>
      <c r="H11" s="211">
        <v>0.16400000000000001</v>
      </c>
      <c r="I11" s="211"/>
      <c r="J11" s="212" t="str">
        <f t="shared" si="0"/>
        <v>II A</v>
      </c>
      <c r="K11" s="68" t="s">
        <v>272</v>
      </c>
      <c r="L11" s="213" t="s">
        <v>88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</row>
    <row r="12" spans="1:140" s="71" customFormat="1" ht="16.350000000000001" customHeight="1">
      <c r="A12" s="107">
        <v>4</v>
      </c>
      <c r="B12" s="108">
        <v>355</v>
      </c>
      <c r="C12" s="61" t="s">
        <v>247</v>
      </c>
      <c r="D12" s="62" t="s">
        <v>273</v>
      </c>
      <c r="E12" s="91" t="s">
        <v>274</v>
      </c>
      <c r="F12" s="92" t="s">
        <v>49</v>
      </c>
      <c r="G12" s="210">
        <v>7.38</v>
      </c>
      <c r="H12" s="211">
        <v>0.17199999999999999</v>
      </c>
      <c r="I12" s="211"/>
      <c r="J12" s="212" t="str">
        <f t="shared" si="0"/>
        <v>II A</v>
      </c>
      <c r="K12" s="68" t="s">
        <v>275</v>
      </c>
      <c r="L12" s="213" t="s">
        <v>276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</row>
    <row r="13" spans="1:140" s="71" customFormat="1" ht="16.350000000000001" customHeight="1">
      <c r="A13" s="107">
        <v>5</v>
      </c>
      <c r="B13" s="108">
        <v>323</v>
      </c>
      <c r="C13" s="61" t="s">
        <v>277</v>
      </c>
      <c r="D13" s="62" t="s">
        <v>278</v>
      </c>
      <c r="E13" s="91" t="s">
        <v>279</v>
      </c>
      <c r="F13" s="92" t="s">
        <v>37</v>
      </c>
      <c r="G13" s="210">
        <v>7.69</v>
      </c>
      <c r="H13" s="211">
        <v>0.19800000000000001</v>
      </c>
      <c r="I13" s="211"/>
      <c r="J13" s="212" t="str">
        <f t="shared" si="0"/>
        <v>III A</v>
      </c>
      <c r="K13" s="68" t="s">
        <v>70</v>
      </c>
      <c r="L13" s="213">
        <v>7.68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</row>
    <row r="14" spans="1:140" s="71" customFormat="1" ht="16.350000000000001" customHeight="1">
      <c r="A14" s="107"/>
      <c r="B14" s="108">
        <v>360</v>
      </c>
      <c r="C14" s="61" t="s">
        <v>280</v>
      </c>
      <c r="D14" s="62" t="s">
        <v>281</v>
      </c>
      <c r="E14" s="91" t="s">
        <v>282</v>
      </c>
      <c r="F14" s="92" t="s">
        <v>121</v>
      </c>
      <c r="G14" s="210" t="s">
        <v>256</v>
      </c>
      <c r="H14" s="211"/>
      <c r="I14" s="211"/>
      <c r="J14" s="212" t="str">
        <f t="shared" si="0"/>
        <v/>
      </c>
      <c r="K14" s="68" t="s">
        <v>283</v>
      </c>
      <c r="L14" s="213" t="s">
        <v>284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</row>
    <row r="15" spans="1:140" s="26" customFormat="1" ht="4.5" customHeight="1">
      <c r="C15" s="27"/>
      <c r="E15" s="100"/>
      <c r="F15" s="29"/>
      <c r="G15" s="31"/>
      <c r="H15" s="32"/>
      <c r="I15" s="32"/>
      <c r="J15" s="33"/>
      <c r="K15" s="34"/>
    </row>
    <row r="16" spans="1:140" s="26" customFormat="1" ht="10.5" customHeight="1">
      <c r="C16" s="36"/>
      <c r="D16" s="43">
        <v>2</v>
      </c>
      <c r="E16" s="104" t="s">
        <v>73</v>
      </c>
      <c r="F16" s="45"/>
      <c r="G16" s="31"/>
      <c r="H16" s="105" t="s">
        <v>74</v>
      </c>
      <c r="I16" s="105"/>
      <c r="J16" s="33"/>
      <c r="K16" s="34"/>
    </row>
    <row r="17" spans="1:140" s="26" customFormat="1" ht="3.75" customHeight="1">
      <c r="E17" s="106"/>
      <c r="F17" s="47"/>
      <c r="G17" s="48"/>
      <c r="H17" s="32"/>
      <c r="I17" s="32"/>
      <c r="J17" s="33"/>
      <c r="K17" s="34"/>
    </row>
    <row r="18" spans="1:140" ht="11.25" customHeight="1">
      <c r="A18" s="49" t="s">
        <v>15</v>
      </c>
      <c r="B18" s="49" t="s">
        <v>16</v>
      </c>
      <c r="C18" s="51" t="s">
        <v>17</v>
      </c>
      <c r="D18" s="52" t="s">
        <v>18</v>
      </c>
      <c r="E18" s="53" t="s">
        <v>19</v>
      </c>
      <c r="F18" s="54" t="s">
        <v>20</v>
      </c>
      <c r="G18" s="56" t="s">
        <v>75</v>
      </c>
      <c r="H18" s="57" t="s">
        <v>23</v>
      </c>
      <c r="I18" s="57"/>
      <c r="J18" s="58" t="s">
        <v>24</v>
      </c>
      <c r="K18" s="49" t="s">
        <v>25</v>
      </c>
      <c r="L18" s="102" t="s">
        <v>26</v>
      </c>
    </row>
    <row r="19" spans="1:140" s="71" customFormat="1" ht="16.350000000000001" customHeight="1">
      <c r="A19" s="107">
        <v>1</v>
      </c>
      <c r="B19" s="108">
        <v>350</v>
      </c>
      <c r="C19" s="61" t="s">
        <v>285</v>
      </c>
      <c r="D19" s="62" t="s">
        <v>286</v>
      </c>
      <c r="E19" s="91" t="s">
        <v>287</v>
      </c>
      <c r="F19" s="92" t="s">
        <v>49</v>
      </c>
      <c r="G19" s="210">
        <v>6.97</v>
      </c>
      <c r="H19" s="211">
        <v>0.17</v>
      </c>
      <c r="I19" s="211" t="s">
        <v>80</v>
      </c>
      <c r="J19" s="212" t="str">
        <f t="shared" ref="J19:J24" si="1">IF(ISBLANK(G19),"",IF(G19&gt;8.1,"",IF(G19&lt;=6.7,"TSM",IF(G19&lt;=6.84,"SM",IF(G19&lt;=7,"KSM",IF(G19&lt;=7.3,"I A",IF(G19&lt;=7.65,"II A",IF(G19&lt;=8.1,"III A"))))))))</f>
        <v>KSM</v>
      </c>
      <c r="K19" s="68" t="s">
        <v>288</v>
      </c>
      <c r="L19" s="213" t="s">
        <v>289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</row>
    <row r="20" spans="1:140" s="71" customFormat="1" ht="16.350000000000001" customHeight="1">
      <c r="A20" s="107">
        <v>2</v>
      </c>
      <c r="B20" s="108">
        <v>344</v>
      </c>
      <c r="C20" s="61" t="s">
        <v>290</v>
      </c>
      <c r="D20" s="62" t="s">
        <v>291</v>
      </c>
      <c r="E20" s="91" t="s">
        <v>292</v>
      </c>
      <c r="F20" s="92" t="s">
        <v>54</v>
      </c>
      <c r="G20" s="210">
        <v>7.19</v>
      </c>
      <c r="H20" s="211">
        <v>0.126</v>
      </c>
      <c r="I20" s="211" t="s">
        <v>80</v>
      </c>
      <c r="J20" s="212" t="str">
        <f t="shared" si="1"/>
        <v>I A</v>
      </c>
      <c r="K20" s="68" t="s">
        <v>293</v>
      </c>
      <c r="L20" s="213" t="s">
        <v>88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</row>
    <row r="21" spans="1:140" s="71" customFormat="1" ht="16.350000000000001" customHeight="1">
      <c r="A21" s="107">
        <v>3</v>
      </c>
      <c r="B21" s="108">
        <v>327</v>
      </c>
      <c r="C21" s="61" t="s">
        <v>294</v>
      </c>
      <c r="D21" s="62" t="s">
        <v>295</v>
      </c>
      <c r="E21" s="91" t="s">
        <v>296</v>
      </c>
      <c r="F21" s="92" t="s">
        <v>37</v>
      </c>
      <c r="G21" s="210">
        <v>7.31</v>
      </c>
      <c r="H21" s="211">
        <v>0.152</v>
      </c>
      <c r="I21" s="211"/>
      <c r="J21" s="212" t="str">
        <f t="shared" si="1"/>
        <v>II A</v>
      </c>
      <c r="K21" s="68" t="s">
        <v>70</v>
      </c>
      <c r="L21" s="213">
        <v>7.46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</row>
    <row r="22" spans="1:140" s="71" customFormat="1" ht="16.350000000000001" customHeight="1">
      <c r="A22" s="107">
        <v>4</v>
      </c>
      <c r="B22" s="108">
        <v>263</v>
      </c>
      <c r="C22" s="61" t="s">
        <v>297</v>
      </c>
      <c r="D22" s="62" t="s">
        <v>298</v>
      </c>
      <c r="E22" s="91" t="s">
        <v>299</v>
      </c>
      <c r="F22" s="92" t="s">
        <v>300</v>
      </c>
      <c r="G22" s="210">
        <v>7.48</v>
      </c>
      <c r="H22" s="211">
        <v>0.20899999999999999</v>
      </c>
      <c r="I22" s="211"/>
      <c r="J22" s="212" t="str">
        <f t="shared" si="1"/>
        <v>II A</v>
      </c>
      <c r="K22" s="68" t="s">
        <v>301</v>
      </c>
      <c r="L22" s="213" t="s">
        <v>88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</row>
    <row r="23" spans="1:140" s="71" customFormat="1" ht="16.350000000000001" customHeight="1">
      <c r="A23" s="107">
        <v>5</v>
      </c>
      <c r="B23" s="108">
        <v>383</v>
      </c>
      <c r="C23" s="61" t="s">
        <v>302</v>
      </c>
      <c r="D23" s="62" t="s">
        <v>303</v>
      </c>
      <c r="E23" s="91" t="s">
        <v>304</v>
      </c>
      <c r="F23" s="92" t="s">
        <v>30</v>
      </c>
      <c r="G23" s="210">
        <v>7.55</v>
      </c>
      <c r="H23" s="211">
        <v>0.14499999999999999</v>
      </c>
      <c r="I23" s="211"/>
      <c r="J23" s="212" t="str">
        <f t="shared" si="1"/>
        <v>II A</v>
      </c>
      <c r="K23" s="68" t="s">
        <v>305</v>
      </c>
      <c r="L23" s="213" t="s">
        <v>88</v>
      </c>
      <c r="M23" s="70" t="s">
        <v>306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</row>
    <row r="24" spans="1:140" s="71" customFormat="1" ht="16.350000000000001" customHeight="1">
      <c r="A24" s="107">
        <v>5</v>
      </c>
      <c r="B24" s="108">
        <v>370</v>
      </c>
      <c r="C24" s="61" t="s">
        <v>234</v>
      </c>
      <c r="D24" s="62" t="s">
        <v>235</v>
      </c>
      <c r="E24" s="91" t="s">
        <v>236</v>
      </c>
      <c r="F24" s="92" t="s">
        <v>30</v>
      </c>
      <c r="G24" s="210">
        <v>7.55</v>
      </c>
      <c r="H24" s="211">
        <v>0.12</v>
      </c>
      <c r="I24" s="211"/>
      <c r="J24" s="212" t="str">
        <f t="shared" si="1"/>
        <v>II A</v>
      </c>
      <c r="K24" s="68" t="s">
        <v>143</v>
      </c>
      <c r="L24" s="213" t="s">
        <v>88</v>
      </c>
      <c r="M24" s="70" t="s">
        <v>306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</row>
    <row r="25" spans="1:140" s="26" customFormat="1" ht="4.5" customHeight="1">
      <c r="C25" s="27"/>
      <c r="E25" s="100"/>
      <c r="F25" s="29"/>
      <c r="G25" s="31"/>
      <c r="H25" s="32"/>
      <c r="I25" s="32"/>
      <c r="J25" s="33"/>
      <c r="K25" s="34"/>
    </row>
    <row r="26" spans="1:140" s="26" customFormat="1" ht="10.5" customHeight="1">
      <c r="C26" s="36"/>
      <c r="D26" s="43">
        <v>3</v>
      </c>
      <c r="E26" s="104" t="s">
        <v>73</v>
      </c>
      <c r="F26" s="45"/>
      <c r="G26" s="31"/>
      <c r="H26" s="105" t="s">
        <v>74</v>
      </c>
      <c r="I26" s="105"/>
      <c r="J26" s="33"/>
      <c r="K26" s="34"/>
    </row>
    <row r="27" spans="1:140" s="26" customFormat="1" ht="3.75" customHeight="1">
      <c r="E27" s="106"/>
      <c r="F27" s="47"/>
      <c r="G27" s="48"/>
      <c r="H27" s="32"/>
      <c r="I27" s="32"/>
      <c r="J27" s="33"/>
      <c r="K27" s="34"/>
    </row>
    <row r="28" spans="1:140" ht="11.25" customHeight="1">
      <c r="A28" s="49" t="s">
        <v>15</v>
      </c>
      <c r="B28" s="49" t="s">
        <v>16</v>
      </c>
      <c r="C28" s="51" t="s">
        <v>17</v>
      </c>
      <c r="D28" s="52" t="s">
        <v>18</v>
      </c>
      <c r="E28" s="53" t="s">
        <v>19</v>
      </c>
      <c r="F28" s="54" t="s">
        <v>20</v>
      </c>
      <c r="G28" s="56" t="s">
        <v>75</v>
      </c>
      <c r="H28" s="57" t="s">
        <v>23</v>
      </c>
      <c r="I28" s="57"/>
      <c r="J28" s="58" t="s">
        <v>24</v>
      </c>
      <c r="K28" s="49" t="s">
        <v>25</v>
      </c>
      <c r="L28" s="102" t="s">
        <v>26</v>
      </c>
    </row>
    <row r="29" spans="1:140" s="71" customFormat="1" ht="16.350000000000001" customHeight="1">
      <c r="A29" s="107">
        <v>1</v>
      </c>
      <c r="B29" s="108">
        <v>333</v>
      </c>
      <c r="C29" s="61" t="s">
        <v>307</v>
      </c>
      <c r="D29" s="62" t="s">
        <v>308</v>
      </c>
      <c r="E29" s="91" t="s">
        <v>309</v>
      </c>
      <c r="F29" s="92" t="s">
        <v>37</v>
      </c>
      <c r="G29" s="210">
        <v>7.06</v>
      </c>
      <c r="H29" s="211">
        <v>0.125</v>
      </c>
      <c r="I29" s="211" t="s">
        <v>80</v>
      </c>
      <c r="J29" s="212" t="str">
        <f>IF(ISBLANK(G29),"",IF(G29&gt;8.1,"",IF(G29&lt;=6.7,"TSM",IF(G29&lt;=6.84,"SM",IF(G29&lt;=7,"KSM",IF(G29&lt;=7.3,"I A",IF(G29&lt;=7.65,"II A",IF(G29&lt;=8.1,"III A"))))))))</f>
        <v>I A</v>
      </c>
      <c r="K29" s="68" t="s">
        <v>272</v>
      </c>
      <c r="L29" s="213">
        <v>7.13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</row>
    <row r="30" spans="1:140" s="71" customFormat="1" ht="16.350000000000001" customHeight="1">
      <c r="A30" s="107">
        <v>2</v>
      </c>
      <c r="B30" s="108">
        <v>384</v>
      </c>
      <c r="C30" s="61" t="s">
        <v>310</v>
      </c>
      <c r="D30" s="62" t="s">
        <v>311</v>
      </c>
      <c r="E30" s="91" t="s">
        <v>312</v>
      </c>
      <c r="F30" s="92" t="s">
        <v>30</v>
      </c>
      <c r="G30" s="210">
        <v>7.44</v>
      </c>
      <c r="H30" s="211">
        <v>0.17299999999999999</v>
      </c>
      <c r="I30" s="211"/>
      <c r="J30" s="212" t="str">
        <f>IF(ISBLANK(G30),"",IF(G30&gt;8.1,"",IF(G30&lt;=6.7,"TSM",IF(G30&lt;=6.84,"SM",IF(G30&lt;=7,"KSM",IF(G30&lt;=7.3,"I A",IF(G30&lt;=7.65,"II A",IF(G30&lt;=8.1,"III A"))))))))</f>
        <v>II A</v>
      </c>
      <c r="K30" s="68" t="s">
        <v>313</v>
      </c>
      <c r="L30" s="213" t="s">
        <v>88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</row>
    <row r="31" spans="1:140" s="71" customFormat="1" ht="16.350000000000001" customHeight="1">
      <c r="A31" s="107">
        <v>3</v>
      </c>
      <c r="B31" s="108">
        <v>291</v>
      </c>
      <c r="C31" s="61" t="s">
        <v>314</v>
      </c>
      <c r="D31" s="62" t="s">
        <v>315</v>
      </c>
      <c r="E31" s="91" t="s">
        <v>316</v>
      </c>
      <c r="F31" s="92" t="s">
        <v>42</v>
      </c>
      <c r="G31" s="210">
        <v>7.49</v>
      </c>
      <c r="H31" s="211">
        <v>0.128</v>
      </c>
      <c r="I31" s="211"/>
      <c r="J31" s="212" t="str">
        <f>IF(ISBLANK(G31),"",IF(G31&gt;8.1,"",IF(G31&lt;=6.7,"TSM",IF(G31&lt;=6.84,"SM",IF(G31&lt;=7,"KSM",IF(G31&lt;=7.3,"I A",IF(G31&lt;=7.65,"II A",IF(G31&lt;=8.1,"III A"))))))))</f>
        <v>II A</v>
      </c>
      <c r="K31" s="68" t="s">
        <v>283</v>
      </c>
      <c r="L31" s="213" t="s">
        <v>109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</row>
    <row r="32" spans="1:140" s="71" customFormat="1" ht="16.350000000000001" customHeight="1">
      <c r="A32" s="107">
        <v>4</v>
      </c>
      <c r="B32" s="108">
        <v>326</v>
      </c>
      <c r="C32" s="61" t="s">
        <v>223</v>
      </c>
      <c r="D32" s="62" t="s">
        <v>224</v>
      </c>
      <c r="E32" s="91" t="s">
        <v>225</v>
      </c>
      <c r="F32" s="92" t="s">
        <v>37</v>
      </c>
      <c r="G32" s="210">
        <v>7.62</v>
      </c>
      <c r="H32" s="211">
        <v>0.252</v>
      </c>
      <c r="I32" s="211"/>
      <c r="J32" s="212" t="str">
        <f>IF(ISBLANK(G32),"",IF(G32&gt;8.1,"",IF(G32&lt;=6.7,"TSM",IF(G32&lt;=6.84,"SM",IF(G32&lt;=7,"KSM",IF(G32&lt;=7.3,"I A",IF(G32&lt;=7.65,"II A",IF(G32&lt;=8.1,"III A"))))))))</f>
        <v>II A</v>
      </c>
      <c r="K32" s="68" t="s">
        <v>226</v>
      </c>
      <c r="L32" s="213" t="s">
        <v>88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</row>
    <row r="33" spans="1:140" s="71" customFormat="1" ht="16.350000000000001" customHeight="1">
      <c r="A33" s="107">
        <v>5</v>
      </c>
      <c r="B33" s="108">
        <v>377</v>
      </c>
      <c r="C33" s="61" t="s">
        <v>317</v>
      </c>
      <c r="D33" s="62" t="s">
        <v>318</v>
      </c>
      <c r="E33" s="91" t="s">
        <v>319</v>
      </c>
      <c r="F33" s="92" t="s">
        <v>30</v>
      </c>
      <c r="G33" s="210">
        <v>8.01</v>
      </c>
      <c r="H33" s="211">
        <v>0.34200000000000003</v>
      </c>
      <c r="I33" s="211"/>
      <c r="J33" s="212" t="str">
        <f>IF(ISBLANK(G33),"",IF(G33&gt;8.1,"",IF(G33&lt;=6.7,"TSM",IF(G33&lt;=6.84,"SM",IF(G33&lt;=7,"KSM",IF(G33&lt;=7.3,"I A",IF(G33&lt;=7.65,"II A",IF(G33&lt;=8.1,"III A"))))))))</f>
        <v>III A</v>
      </c>
      <c r="K33" s="68" t="s">
        <v>320</v>
      </c>
      <c r="L33" s="213" t="s">
        <v>88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</row>
    <row r="34" spans="1:140" s="26" customFormat="1" ht="4.5" customHeight="1">
      <c r="C34" s="27"/>
      <c r="E34" s="100"/>
      <c r="F34" s="29"/>
      <c r="G34" s="31"/>
      <c r="H34" s="32"/>
      <c r="I34" s="32"/>
      <c r="J34" s="33"/>
      <c r="K34" s="34"/>
    </row>
    <row r="35" spans="1:140" s="26" customFormat="1" ht="10.5" customHeight="1">
      <c r="C35" s="36"/>
      <c r="D35" s="43">
        <v>4</v>
      </c>
      <c r="E35" s="104" t="s">
        <v>73</v>
      </c>
      <c r="F35" s="45"/>
      <c r="G35" s="31"/>
      <c r="H35" s="105" t="s">
        <v>74</v>
      </c>
      <c r="I35" s="105"/>
      <c r="J35" s="33"/>
      <c r="K35" s="34"/>
    </row>
    <row r="36" spans="1:140" s="26" customFormat="1" ht="3.75" customHeight="1">
      <c r="E36" s="106"/>
      <c r="F36" s="47"/>
      <c r="G36" s="48"/>
      <c r="H36" s="32"/>
      <c r="I36" s="32"/>
      <c r="J36" s="33"/>
      <c r="K36" s="34"/>
    </row>
    <row r="37" spans="1:140" ht="11.25" customHeight="1">
      <c r="A37" s="49" t="s">
        <v>15</v>
      </c>
      <c r="B37" s="49" t="s">
        <v>16</v>
      </c>
      <c r="C37" s="51" t="s">
        <v>17</v>
      </c>
      <c r="D37" s="52" t="s">
        <v>18</v>
      </c>
      <c r="E37" s="53" t="s">
        <v>19</v>
      </c>
      <c r="F37" s="54" t="s">
        <v>20</v>
      </c>
      <c r="G37" s="56" t="s">
        <v>75</v>
      </c>
      <c r="H37" s="57" t="s">
        <v>23</v>
      </c>
      <c r="I37" s="57"/>
      <c r="J37" s="58" t="s">
        <v>24</v>
      </c>
      <c r="K37" s="49" t="s">
        <v>25</v>
      </c>
      <c r="L37" s="102" t="s">
        <v>26</v>
      </c>
    </row>
    <row r="38" spans="1:140" s="71" customFormat="1" ht="16.350000000000001" customHeight="1">
      <c r="A38" s="107">
        <v>1</v>
      </c>
      <c r="B38" s="108">
        <v>382</v>
      </c>
      <c r="C38" s="61" t="s">
        <v>27</v>
      </c>
      <c r="D38" s="62" t="s">
        <v>28</v>
      </c>
      <c r="E38" s="91" t="s">
        <v>29</v>
      </c>
      <c r="F38" s="92" t="s">
        <v>30</v>
      </c>
      <c r="G38" s="210">
        <v>7.28</v>
      </c>
      <c r="H38" s="211">
        <v>0.13800000000000001</v>
      </c>
      <c r="I38" s="211" t="s">
        <v>80</v>
      </c>
      <c r="J38" s="212" t="str">
        <f>IF(ISBLANK(G38),"",IF(G38&gt;8.1,"",IF(G38&lt;=6.7,"TSM",IF(G38&lt;=6.84,"SM",IF(G38&lt;=7,"KSM",IF(G38&lt;=7.3,"I A",IF(G38&lt;=7.65,"II A",IF(G38&lt;=8.1,"III A"))))))))</f>
        <v>I A</v>
      </c>
      <c r="K38" s="68" t="s">
        <v>32</v>
      </c>
      <c r="L38" s="213" t="s">
        <v>88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</row>
    <row r="39" spans="1:140" s="71" customFormat="1" ht="16.350000000000001" customHeight="1">
      <c r="A39" s="107">
        <v>2</v>
      </c>
      <c r="B39" s="108">
        <v>372</v>
      </c>
      <c r="C39" s="61" t="s">
        <v>321</v>
      </c>
      <c r="D39" s="62" t="s">
        <v>322</v>
      </c>
      <c r="E39" s="91" t="s">
        <v>323</v>
      </c>
      <c r="F39" s="92" t="s">
        <v>30</v>
      </c>
      <c r="G39" s="210">
        <v>7.42</v>
      </c>
      <c r="H39" s="211">
        <v>0.154</v>
      </c>
      <c r="I39" s="211"/>
      <c r="J39" s="212" t="str">
        <f>IF(ISBLANK(G39),"",IF(G39&gt;8.1,"",IF(G39&lt;=6.7,"TSM",IF(G39&lt;=6.84,"SM",IF(G39&lt;=7,"KSM",IF(G39&lt;=7.3,"I A",IF(G39&lt;=7.65,"II A",IF(G39&lt;=8.1,"III A"))))))))</f>
        <v>II A</v>
      </c>
      <c r="K39" s="68" t="s">
        <v>117</v>
      </c>
      <c r="L39" s="213" t="s">
        <v>88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</row>
    <row r="40" spans="1:140" s="71" customFormat="1" ht="16.350000000000001" customHeight="1">
      <c r="A40" s="107">
        <v>3</v>
      </c>
      <c r="B40" s="108">
        <v>328</v>
      </c>
      <c r="C40" s="61" t="s">
        <v>324</v>
      </c>
      <c r="D40" s="62" t="s">
        <v>325</v>
      </c>
      <c r="E40" s="91" t="s">
        <v>326</v>
      </c>
      <c r="F40" s="92" t="s">
        <v>37</v>
      </c>
      <c r="G40" s="210">
        <v>7.48</v>
      </c>
      <c r="H40" s="211">
        <v>0.17699999999999999</v>
      </c>
      <c r="I40" s="211"/>
      <c r="J40" s="212" t="str">
        <f>IF(ISBLANK(G40),"",IF(G40&gt;8.1,"",IF(G40&lt;=6.7,"TSM",IF(G40&lt;=6.84,"SM",IF(G40&lt;=7,"KSM",IF(G40&lt;=7.3,"I A",IF(G40&lt;=7.65,"II A",IF(G40&lt;=8.1,"III A"))))))))</f>
        <v>II A</v>
      </c>
      <c r="K40" s="68" t="s">
        <v>327</v>
      </c>
      <c r="L40" s="213" t="s">
        <v>284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</row>
    <row r="41" spans="1:140" s="71" customFormat="1" ht="16.350000000000001" customHeight="1">
      <c r="A41" s="107">
        <v>4</v>
      </c>
      <c r="B41" s="108">
        <v>260</v>
      </c>
      <c r="C41" s="61" t="s">
        <v>328</v>
      </c>
      <c r="D41" s="62" t="s">
        <v>329</v>
      </c>
      <c r="E41" s="91" t="s">
        <v>330</v>
      </c>
      <c r="F41" s="92" t="s">
        <v>331</v>
      </c>
      <c r="G41" s="210">
        <v>7.64</v>
      </c>
      <c r="H41" s="211">
        <v>0.22500000000000001</v>
      </c>
      <c r="I41" s="211"/>
      <c r="J41" s="212" t="str">
        <f>IF(ISBLANK(G41),"",IF(G41&gt;8.1,"",IF(G41&lt;=6.7,"TSM",IF(G41&lt;=6.84,"SM",IF(G41&lt;=7,"KSM",IF(G41&lt;=7.3,"I A",IF(G41&lt;=7.65,"II A",IF(G41&lt;=8.1,"III A"))))))))</f>
        <v>II A</v>
      </c>
      <c r="K41" s="68" t="s">
        <v>333</v>
      </c>
      <c r="L41" s="213" t="s">
        <v>88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</row>
    <row r="42" spans="1:140" s="71" customFormat="1" ht="16.350000000000001" customHeight="1">
      <c r="A42" s="107"/>
      <c r="B42" s="108">
        <v>262</v>
      </c>
      <c r="C42" s="61" t="s">
        <v>334</v>
      </c>
      <c r="D42" s="62" t="s">
        <v>335</v>
      </c>
      <c r="E42" s="91" t="s">
        <v>336</v>
      </c>
      <c r="F42" s="92" t="s">
        <v>337</v>
      </c>
      <c r="G42" s="210">
        <v>7.38</v>
      </c>
      <c r="H42" s="211">
        <v>0.191</v>
      </c>
      <c r="I42" s="211"/>
      <c r="J42" s="212" t="str">
        <f>IF(ISBLANK(G42),"",IF(G42&gt;8.1,"",IF(G42&lt;=6.7,"TSM",IF(G42&lt;=6.84,"SM",IF(G42&lt;=7,"KSM",IF(G42&lt;=7.3,"I A",IF(G42&lt;=7.65,"II A",IF(G42&lt;=8.1,"III A"))))))))</f>
        <v>II A</v>
      </c>
      <c r="K42" s="68" t="s">
        <v>338</v>
      </c>
      <c r="L42" s="213" t="s">
        <v>88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</row>
    <row r="43" spans="1:140" s="71" customFormat="1" ht="16.350000000000001" customHeight="1">
      <c r="A43" s="107"/>
      <c r="B43" s="108">
        <v>258</v>
      </c>
      <c r="C43" s="61" t="s">
        <v>34</v>
      </c>
      <c r="D43" s="62" t="s">
        <v>35</v>
      </c>
      <c r="E43" s="91" t="s">
        <v>36</v>
      </c>
      <c r="F43" s="92" t="s">
        <v>339</v>
      </c>
      <c r="G43" s="210" t="s">
        <v>256</v>
      </c>
      <c r="H43" s="211"/>
      <c r="I43" s="211"/>
      <c r="J43" s="212" t="str">
        <f t="shared" ref="J43" si="2">IF(ISBLANK(G43),"",IF(G43&gt;8.1,"",IF(G43&lt;=6.7,"TSM",IF(G43&lt;=6.84,"SM",IF(G43&lt;=7,"KSM",IF(G43&lt;=7.3,"I A",IF(G43&lt;=7.65,"II A",IF(G43&lt;=8.1,"III A"))))))))</f>
        <v/>
      </c>
      <c r="K43" s="68" t="s">
        <v>38</v>
      </c>
      <c r="L43" s="213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</row>
  </sheetData>
  <printOptions horizontalCentered="1"/>
  <pageMargins left="0.39370078740157483" right="0.39370078740157483" top="0.39370078740157483" bottom="0.19685039370078741" header="0.51181102362204722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4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6.33203125" style="36" customWidth="1"/>
    <col min="5" max="5" width="9.5546875" style="112" customWidth="1"/>
    <col min="6" max="6" width="10.88671875" style="73" customWidth="1"/>
    <col min="7" max="7" width="7" style="21" customWidth="1"/>
    <col min="8" max="8" width="4.6640625" style="22" customWidth="1"/>
    <col min="9" max="9" width="5.109375" style="41" customWidth="1"/>
    <col min="10" max="10" width="24.5546875" style="36" customWidth="1"/>
    <col min="11" max="11" width="4.44140625" style="36" hidden="1" customWidth="1"/>
    <col min="12" max="12" width="0" style="36" hidden="1" customWidth="1"/>
    <col min="13" max="135" width="9.109375" style="36"/>
    <col min="136" max="16384" width="9.109375" style="24"/>
  </cols>
  <sheetData>
    <row r="1" spans="1:138" s="17" customFormat="1" ht="17.399999999999999">
      <c r="A1" s="7" t="s">
        <v>11</v>
      </c>
      <c r="E1" s="98"/>
      <c r="F1" s="19"/>
      <c r="G1" s="21"/>
      <c r="H1" s="22"/>
      <c r="I1" s="18"/>
      <c r="EF1" s="24"/>
    </row>
    <row r="2" spans="1:138" s="17" customFormat="1" ht="13.2" customHeight="1">
      <c r="E2" s="98"/>
      <c r="F2" s="19"/>
      <c r="G2" s="21"/>
      <c r="H2" s="22"/>
      <c r="I2" s="18"/>
      <c r="J2" s="25" t="s">
        <v>12</v>
      </c>
      <c r="EF2" s="24"/>
    </row>
    <row r="3" spans="1:138" s="26" customFormat="1" ht="4.5" customHeight="1">
      <c r="C3" s="27"/>
      <c r="E3" s="100"/>
      <c r="F3" s="29"/>
      <c r="G3" s="31"/>
      <c r="H3" s="32"/>
      <c r="I3" s="33"/>
      <c r="J3" s="34"/>
    </row>
    <row r="4" spans="1:138" ht="15.6">
      <c r="C4" s="37" t="s">
        <v>265</v>
      </c>
      <c r="E4" s="103"/>
      <c r="F4" s="39"/>
      <c r="J4" s="42" t="s">
        <v>14</v>
      </c>
    </row>
    <row r="5" spans="1:138" s="26" customFormat="1" ht="4.5" customHeight="1">
      <c r="C5" s="27"/>
      <c r="E5" s="100"/>
      <c r="F5" s="29"/>
      <c r="G5" s="31"/>
      <c r="H5" s="32"/>
      <c r="I5" s="33"/>
      <c r="J5" s="34"/>
    </row>
    <row r="6" spans="1:138" s="26" customFormat="1" ht="10.5" customHeight="1">
      <c r="C6" s="36"/>
      <c r="D6" s="43"/>
      <c r="E6" s="104" t="s">
        <v>76</v>
      </c>
      <c r="F6" s="45"/>
      <c r="G6" s="31"/>
      <c r="H6" s="32"/>
      <c r="I6" s="33"/>
      <c r="J6" s="34"/>
    </row>
    <row r="7" spans="1:138" s="26" customFormat="1" ht="3.75" customHeight="1">
      <c r="E7" s="106"/>
      <c r="F7" s="47"/>
      <c r="G7" s="48"/>
      <c r="H7" s="32"/>
      <c r="I7" s="33"/>
      <c r="J7" s="34"/>
    </row>
    <row r="8" spans="1:138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76</v>
      </c>
      <c r="H8" s="57" t="s">
        <v>23</v>
      </c>
      <c r="I8" s="58" t="s">
        <v>24</v>
      </c>
      <c r="J8" s="49" t="s">
        <v>25</v>
      </c>
      <c r="K8" s="102" t="s">
        <v>26</v>
      </c>
    </row>
    <row r="9" spans="1:138" s="71" customFormat="1" ht="16.350000000000001" customHeight="1">
      <c r="A9" s="107">
        <v>1</v>
      </c>
      <c r="B9" s="108">
        <v>350</v>
      </c>
      <c r="C9" s="61" t="s">
        <v>285</v>
      </c>
      <c r="D9" s="62" t="s">
        <v>286</v>
      </c>
      <c r="E9" s="91" t="s">
        <v>287</v>
      </c>
      <c r="F9" s="92" t="s">
        <v>49</v>
      </c>
      <c r="G9" s="210">
        <v>6.96</v>
      </c>
      <c r="H9" s="211">
        <v>0.129</v>
      </c>
      <c r="I9" s="212" t="str">
        <f t="shared" ref="I9:I14" si="0">IF(ISBLANK(G9),"",IF(G9&gt;8.1,"",IF(G9&lt;=6.7,"TSM",IF(G9&lt;=6.84,"SM",IF(G9&lt;=7,"KSM",IF(G9&lt;=7.3,"I A",IF(G9&lt;=7.65,"II A",IF(G9&lt;=8.1,"III A"))))))))</f>
        <v>KSM</v>
      </c>
      <c r="J9" s="68" t="s">
        <v>288</v>
      </c>
      <c r="K9" s="213" t="s">
        <v>289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</row>
    <row r="10" spans="1:138" s="71" customFormat="1" ht="16.350000000000001" customHeight="1">
      <c r="A10" s="107">
        <v>2</v>
      </c>
      <c r="B10" s="108">
        <v>296</v>
      </c>
      <c r="C10" s="61" t="s">
        <v>39</v>
      </c>
      <c r="D10" s="62" t="s">
        <v>40</v>
      </c>
      <c r="E10" s="91" t="s">
        <v>41</v>
      </c>
      <c r="F10" s="92" t="s">
        <v>42</v>
      </c>
      <c r="G10" s="210">
        <v>7.07</v>
      </c>
      <c r="H10" s="211">
        <v>0.11600000000000001</v>
      </c>
      <c r="I10" s="212" t="str">
        <f t="shared" si="0"/>
        <v>I A</v>
      </c>
      <c r="J10" s="68" t="s">
        <v>43</v>
      </c>
      <c r="K10" s="213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</row>
    <row r="11" spans="1:138" s="71" customFormat="1" ht="16.350000000000001" customHeight="1">
      <c r="A11" s="107">
        <v>3</v>
      </c>
      <c r="B11" s="108">
        <v>344</v>
      </c>
      <c r="C11" s="61" t="s">
        <v>290</v>
      </c>
      <c r="D11" s="62" t="s">
        <v>291</v>
      </c>
      <c r="E11" s="91" t="s">
        <v>292</v>
      </c>
      <c r="F11" s="92" t="s">
        <v>54</v>
      </c>
      <c r="G11" s="210">
        <v>7.12</v>
      </c>
      <c r="H11" s="211">
        <v>0.14899999999999999</v>
      </c>
      <c r="I11" s="212" t="str">
        <f t="shared" si="0"/>
        <v>I A</v>
      </c>
      <c r="J11" s="68" t="s">
        <v>293</v>
      </c>
      <c r="K11" s="213" t="s">
        <v>88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</row>
    <row r="12" spans="1:138" s="71" customFormat="1" ht="16.350000000000001" customHeight="1">
      <c r="A12" s="107">
        <v>4</v>
      </c>
      <c r="B12" s="108">
        <v>382</v>
      </c>
      <c r="C12" s="61" t="s">
        <v>27</v>
      </c>
      <c r="D12" s="62" t="s">
        <v>28</v>
      </c>
      <c r="E12" s="91" t="s">
        <v>29</v>
      </c>
      <c r="F12" s="92" t="s">
        <v>30</v>
      </c>
      <c r="G12" s="210">
        <v>7.13</v>
      </c>
      <c r="H12" s="211">
        <v>0.152</v>
      </c>
      <c r="I12" s="212" t="str">
        <f t="shared" si="0"/>
        <v>I A</v>
      </c>
      <c r="J12" s="68" t="s">
        <v>32</v>
      </c>
      <c r="K12" s="213" t="s">
        <v>88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</row>
    <row r="13" spans="1:138" s="71" customFormat="1" ht="16.350000000000001" customHeight="1">
      <c r="A13" s="107"/>
      <c r="B13" s="108">
        <v>333</v>
      </c>
      <c r="C13" s="61" t="s">
        <v>307</v>
      </c>
      <c r="D13" s="62" t="s">
        <v>308</v>
      </c>
      <c r="E13" s="91" t="s">
        <v>309</v>
      </c>
      <c r="F13" s="92" t="s">
        <v>37</v>
      </c>
      <c r="G13" s="210" t="s">
        <v>369</v>
      </c>
      <c r="H13" s="211">
        <v>7.4999999999999997E-2</v>
      </c>
      <c r="I13" s="212" t="str">
        <f t="shared" si="0"/>
        <v/>
      </c>
      <c r="J13" s="68" t="s">
        <v>272</v>
      </c>
      <c r="K13" s="213">
        <v>7.13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</row>
    <row r="14" spans="1:138" s="71" customFormat="1" ht="16.350000000000001" customHeight="1">
      <c r="A14" s="107"/>
      <c r="B14" s="108">
        <v>386</v>
      </c>
      <c r="C14" s="61" t="s">
        <v>266</v>
      </c>
      <c r="D14" s="62" t="s">
        <v>267</v>
      </c>
      <c r="E14" s="91" t="s">
        <v>268</v>
      </c>
      <c r="F14" s="92" t="s">
        <v>30</v>
      </c>
      <c r="G14" s="210" t="s">
        <v>369</v>
      </c>
      <c r="H14" s="211">
        <v>9.7000000000000003E-2</v>
      </c>
      <c r="I14" s="212" t="str">
        <f t="shared" si="0"/>
        <v/>
      </c>
      <c r="J14" s="68" t="s">
        <v>134</v>
      </c>
      <c r="K14" s="213" t="s">
        <v>88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</row>
  </sheetData>
  <printOptions horizontalCentered="1"/>
  <pageMargins left="0.39370078740157483" right="0.39370078740157483" top="0.39370078740157483" bottom="0.19685039370078741" header="0.51181102362204722" footer="0.51181102362204722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K33"/>
  <sheetViews>
    <sheetView zoomScaleNormal="100" workbookViewId="0">
      <selection activeCell="A6" sqref="A6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6.33203125" style="36" customWidth="1"/>
    <col min="5" max="5" width="9.5546875" style="112" customWidth="1"/>
    <col min="6" max="6" width="10.88671875" style="73" customWidth="1"/>
    <col min="7" max="7" width="6.44140625" style="40" customWidth="1"/>
    <col min="8" max="8" width="6" style="21" customWidth="1"/>
    <col min="9" max="9" width="4.6640625" style="22" customWidth="1"/>
    <col min="10" max="10" width="7" style="21" customWidth="1"/>
    <col min="11" max="11" width="4.6640625" style="22" customWidth="1"/>
    <col min="12" max="12" width="5.109375" style="41" customWidth="1"/>
    <col min="13" max="13" width="24.5546875" style="36" customWidth="1"/>
    <col min="14" max="14" width="4.44140625" style="36" hidden="1" customWidth="1"/>
    <col min="15" max="15" width="0" style="36" hidden="1" customWidth="1"/>
    <col min="16" max="138" width="9.109375" style="36"/>
    <col min="139" max="16384" width="9.109375" style="24"/>
  </cols>
  <sheetData>
    <row r="1" spans="1:141" s="17" customFormat="1" ht="17.399999999999999">
      <c r="A1" s="7" t="s">
        <v>11</v>
      </c>
      <c r="E1" s="98"/>
      <c r="F1" s="19"/>
      <c r="G1" s="20"/>
      <c r="H1" s="21"/>
      <c r="I1" s="22"/>
      <c r="J1" s="21"/>
      <c r="K1" s="22"/>
      <c r="L1" s="18"/>
      <c r="EI1" s="24"/>
    </row>
    <row r="2" spans="1:141" s="17" customFormat="1" ht="13.2" customHeight="1">
      <c r="E2" s="98"/>
      <c r="F2" s="19"/>
      <c r="G2" s="20"/>
      <c r="H2" s="21"/>
      <c r="I2" s="22"/>
      <c r="J2" s="21"/>
      <c r="K2" s="22"/>
      <c r="L2" s="18"/>
      <c r="M2" s="25" t="s">
        <v>12</v>
      </c>
      <c r="EI2" s="24"/>
    </row>
    <row r="3" spans="1:141" s="26" customFormat="1" ht="4.5" customHeight="1">
      <c r="C3" s="27"/>
      <c r="E3" s="100"/>
      <c r="F3" s="29"/>
      <c r="G3" s="30"/>
      <c r="H3" s="31"/>
      <c r="I3" s="32"/>
      <c r="J3" s="31"/>
      <c r="K3" s="32"/>
      <c r="L3" s="33"/>
      <c r="M3" s="34"/>
    </row>
    <row r="4" spans="1:141" ht="15.6">
      <c r="C4" s="37" t="s">
        <v>265</v>
      </c>
      <c r="E4" s="103"/>
      <c r="F4" s="39"/>
      <c r="M4" s="42" t="s">
        <v>14</v>
      </c>
    </row>
    <row r="5" spans="1:141" s="26" customFormat="1" ht="4.5" customHeight="1">
      <c r="C5" s="27"/>
      <c r="E5" s="100"/>
      <c r="F5" s="29"/>
      <c r="G5" s="30"/>
      <c r="H5" s="31"/>
      <c r="I5" s="32"/>
      <c r="J5" s="31"/>
      <c r="K5" s="32"/>
      <c r="L5" s="33"/>
      <c r="M5" s="34"/>
    </row>
    <row r="6" spans="1:141" s="26" customFormat="1" ht="10.5" customHeight="1">
      <c r="C6" s="36"/>
      <c r="D6" s="43"/>
      <c r="E6" s="104" t="s">
        <v>371</v>
      </c>
      <c r="F6" s="45"/>
      <c r="G6" s="30"/>
      <c r="H6" s="31"/>
      <c r="I6" s="105"/>
      <c r="J6" s="31"/>
      <c r="K6" s="32"/>
      <c r="L6" s="33"/>
      <c r="M6" s="34"/>
    </row>
    <row r="7" spans="1:141" s="26" customFormat="1" ht="3.75" customHeight="1">
      <c r="E7" s="106"/>
      <c r="F7" s="47"/>
      <c r="G7" s="30"/>
      <c r="H7" s="48"/>
      <c r="I7" s="32"/>
      <c r="J7" s="48"/>
      <c r="K7" s="32"/>
      <c r="L7" s="33"/>
      <c r="M7" s="34"/>
    </row>
    <row r="8" spans="1:141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75</v>
      </c>
      <c r="I8" s="57" t="s">
        <v>23</v>
      </c>
      <c r="J8" s="56" t="s">
        <v>76</v>
      </c>
      <c r="K8" s="57" t="s">
        <v>23</v>
      </c>
      <c r="L8" s="58" t="s">
        <v>24</v>
      </c>
      <c r="M8" s="49" t="s">
        <v>25</v>
      </c>
      <c r="N8" s="102" t="s">
        <v>26</v>
      </c>
    </row>
    <row r="9" spans="1:141" s="71" customFormat="1" ht="16.350000000000001" customHeight="1">
      <c r="A9" s="107">
        <v>1</v>
      </c>
      <c r="B9" s="108">
        <v>350</v>
      </c>
      <c r="C9" s="61" t="s">
        <v>285</v>
      </c>
      <c r="D9" s="62" t="s">
        <v>286</v>
      </c>
      <c r="E9" s="91" t="s">
        <v>287</v>
      </c>
      <c r="F9" s="92" t="s">
        <v>49</v>
      </c>
      <c r="G9" s="209">
        <f t="shared" ref="G9:G12" si="0">IF(ISBLANK(J9),"",TRUNC(68.6*(J9-10.7)^2))</f>
        <v>959</v>
      </c>
      <c r="H9" s="210">
        <v>6.97</v>
      </c>
      <c r="I9" s="211">
        <v>0.17</v>
      </c>
      <c r="J9" s="210">
        <v>6.96</v>
      </c>
      <c r="K9" s="211">
        <v>0.129</v>
      </c>
      <c r="L9" s="212" t="str">
        <f t="shared" ref="L9:L12" si="1">IF(ISBLANK(J9),"",IF(J9&gt;8.1,"",IF(J9&lt;=6.7,"TSM",IF(J9&lt;=6.84,"SM",IF(J9&lt;=7,"KSM",IF(J9&lt;=7.3,"I A",IF(J9&lt;=7.65,"II A",IF(J9&lt;=8.1,"III A"))))))))</f>
        <v>KSM</v>
      </c>
      <c r="M9" s="68" t="s">
        <v>288</v>
      </c>
      <c r="N9" s="213" t="s">
        <v>289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</row>
    <row r="10" spans="1:141" s="71" customFormat="1" ht="16.350000000000001" customHeight="1">
      <c r="A10" s="107">
        <v>2</v>
      </c>
      <c r="B10" s="108">
        <v>296</v>
      </c>
      <c r="C10" s="61" t="s">
        <v>39</v>
      </c>
      <c r="D10" s="62" t="s">
        <v>40</v>
      </c>
      <c r="E10" s="91" t="s">
        <v>41</v>
      </c>
      <c r="F10" s="92" t="s">
        <v>42</v>
      </c>
      <c r="G10" s="209">
        <f t="shared" si="0"/>
        <v>903</v>
      </c>
      <c r="H10" s="210">
        <v>7.23</v>
      </c>
      <c r="I10" s="211">
        <v>0.13800000000000001</v>
      </c>
      <c r="J10" s="210">
        <v>7.07</v>
      </c>
      <c r="K10" s="211">
        <v>0.11600000000000001</v>
      </c>
      <c r="L10" s="212" t="str">
        <f t="shared" si="1"/>
        <v>I A</v>
      </c>
      <c r="M10" s="68" t="s">
        <v>43</v>
      </c>
      <c r="N10" s="213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</row>
    <row r="11" spans="1:141" s="71" customFormat="1" ht="16.350000000000001" customHeight="1">
      <c r="A11" s="107">
        <v>3</v>
      </c>
      <c r="B11" s="108">
        <v>344</v>
      </c>
      <c r="C11" s="61" t="s">
        <v>290</v>
      </c>
      <c r="D11" s="62" t="s">
        <v>291</v>
      </c>
      <c r="E11" s="91" t="s">
        <v>292</v>
      </c>
      <c r="F11" s="92" t="s">
        <v>54</v>
      </c>
      <c r="G11" s="209">
        <f t="shared" si="0"/>
        <v>879</v>
      </c>
      <c r="H11" s="210">
        <v>7.19</v>
      </c>
      <c r="I11" s="211">
        <v>0.126</v>
      </c>
      <c r="J11" s="210">
        <v>7.12</v>
      </c>
      <c r="K11" s="211">
        <v>0.14899999999999999</v>
      </c>
      <c r="L11" s="212" t="str">
        <f t="shared" si="1"/>
        <v>I A</v>
      </c>
      <c r="M11" s="68" t="s">
        <v>293</v>
      </c>
      <c r="N11" s="213" t="s">
        <v>88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</row>
    <row r="12" spans="1:141" s="71" customFormat="1" ht="16.350000000000001" customHeight="1">
      <c r="A12" s="107">
        <v>4</v>
      </c>
      <c r="B12" s="108">
        <v>382</v>
      </c>
      <c r="C12" s="61" t="s">
        <v>27</v>
      </c>
      <c r="D12" s="62" t="s">
        <v>28</v>
      </c>
      <c r="E12" s="91" t="s">
        <v>29</v>
      </c>
      <c r="F12" s="92" t="s">
        <v>30</v>
      </c>
      <c r="G12" s="209">
        <f t="shared" si="0"/>
        <v>874</v>
      </c>
      <c r="H12" s="210">
        <v>7.28</v>
      </c>
      <c r="I12" s="211">
        <v>0.13800000000000001</v>
      </c>
      <c r="J12" s="210">
        <v>7.13</v>
      </c>
      <c r="K12" s="211">
        <v>0.152</v>
      </c>
      <c r="L12" s="212" t="str">
        <f t="shared" si="1"/>
        <v>I A</v>
      </c>
      <c r="M12" s="68" t="s">
        <v>32</v>
      </c>
      <c r="N12" s="213" t="s">
        <v>88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</row>
    <row r="13" spans="1:141" s="71" customFormat="1" ht="16.350000000000001" customHeight="1">
      <c r="A13" s="107">
        <v>5</v>
      </c>
      <c r="B13" s="108">
        <v>333</v>
      </c>
      <c r="C13" s="61" t="s">
        <v>307</v>
      </c>
      <c r="D13" s="62" t="s">
        <v>308</v>
      </c>
      <c r="E13" s="91" t="s">
        <v>309</v>
      </c>
      <c r="F13" s="92" t="s">
        <v>37</v>
      </c>
      <c r="G13" s="209">
        <f>IF(ISBLANK(H13),"",TRUNC(68.6*(H13-10.7)^2))</f>
        <v>908</v>
      </c>
      <c r="H13" s="210">
        <v>7.06</v>
      </c>
      <c r="I13" s="211">
        <v>0.125</v>
      </c>
      <c r="J13" s="210" t="s">
        <v>369</v>
      </c>
      <c r="K13" s="211">
        <v>7.4999999999999997E-2</v>
      </c>
      <c r="L13" s="212" t="str">
        <f>IF(ISBLANK(H13),"",IF(H13&gt;8.1,"",IF(H13&lt;=6.7,"TSM",IF(H13&lt;=6.84,"SM",IF(H13&lt;=7,"KSM",IF(H13&lt;=7.3,"I A",IF(H13&lt;=7.65,"II A",IF(H13&lt;=8.1,"III A"))))))))</f>
        <v>I A</v>
      </c>
      <c r="M13" s="68" t="s">
        <v>272</v>
      </c>
      <c r="N13" s="213">
        <v>7.13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</row>
    <row r="14" spans="1:141" s="71" customFormat="1" ht="16.350000000000001" customHeight="1">
      <c r="A14" s="107">
        <v>6</v>
      </c>
      <c r="B14" s="108">
        <v>386</v>
      </c>
      <c r="C14" s="61" t="s">
        <v>266</v>
      </c>
      <c r="D14" s="62" t="s">
        <v>267</v>
      </c>
      <c r="E14" s="91" t="s">
        <v>268</v>
      </c>
      <c r="F14" s="92" t="s">
        <v>30</v>
      </c>
      <c r="G14" s="209">
        <f>IF(ISBLANK(H14),"",TRUNC(68.6*(H14-10.7)^2))</f>
        <v>788</v>
      </c>
      <c r="H14" s="210">
        <v>7.31</v>
      </c>
      <c r="I14" s="211">
        <v>0.13800000000000001</v>
      </c>
      <c r="J14" s="210" t="s">
        <v>369</v>
      </c>
      <c r="K14" s="211">
        <v>9.7000000000000003E-2</v>
      </c>
      <c r="L14" s="212" t="str">
        <f>IF(ISBLANK(H14),"",IF(H14&gt;8.1,"",IF(H14&lt;=6.7,"TSM",IF(H14&lt;=6.84,"SM",IF(H14&lt;=7,"KSM",IF(H14&lt;=7.3,"I A",IF(H14&lt;=7.65,"II A",IF(H14&lt;=8.1,"III A"))))))))</f>
        <v>II A</v>
      </c>
      <c r="M14" s="68" t="s">
        <v>134</v>
      </c>
      <c r="N14" s="213" t="s">
        <v>88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</row>
    <row r="15" spans="1:141" s="26" customFormat="1" ht="3.75" customHeight="1">
      <c r="E15" s="106"/>
      <c r="F15" s="47"/>
      <c r="G15" s="30"/>
      <c r="H15" s="48"/>
      <c r="I15" s="32"/>
      <c r="J15" s="48"/>
      <c r="K15" s="32"/>
      <c r="L15" s="33"/>
      <c r="M15" s="34"/>
    </row>
    <row r="16" spans="1:141" ht="11.25" customHeight="1">
      <c r="A16" s="49" t="s">
        <v>15</v>
      </c>
      <c r="B16" s="49" t="s">
        <v>16</v>
      </c>
      <c r="C16" s="51" t="s">
        <v>17</v>
      </c>
      <c r="D16" s="52" t="s">
        <v>18</v>
      </c>
      <c r="E16" s="53" t="s">
        <v>19</v>
      </c>
      <c r="F16" s="54" t="s">
        <v>20</v>
      </c>
      <c r="G16" s="55" t="s">
        <v>21</v>
      </c>
      <c r="H16" s="56" t="s">
        <v>75</v>
      </c>
      <c r="I16" s="57" t="s">
        <v>23</v>
      </c>
      <c r="J16" s="56" t="s">
        <v>76</v>
      </c>
      <c r="K16" s="57" t="s">
        <v>23</v>
      </c>
      <c r="L16" s="58" t="s">
        <v>24</v>
      </c>
      <c r="M16" s="49" t="s">
        <v>25</v>
      </c>
      <c r="N16" s="102" t="s">
        <v>26</v>
      </c>
    </row>
    <row r="17" spans="1:141" s="71" customFormat="1" ht="16.350000000000001" customHeight="1">
      <c r="A17" s="107">
        <v>7</v>
      </c>
      <c r="B17" s="108">
        <v>327</v>
      </c>
      <c r="C17" s="61" t="s">
        <v>294</v>
      </c>
      <c r="D17" s="62" t="s">
        <v>295</v>
      </c>
      <c r="E17" s="91" t="s">
        <v>296</v>
      </c>
      <c r="F17" s="92" t="s">
        <v>37</v>
      </c>
      <c r="G17" s="209">
        <f t="shared" ref="G17:G27" si="2">IF(ISBLANK(H17),"",TRUNC(68.6*(H17-10.7)^2))</f>
        <v>788</v>
      </c>
      <c r="H17" s="210">
        <v>7.31</v>
      </c>
      <c r="I17" s="211">
        <v>0.152</v>
      </c>
      <c r="J17" s="210"/>
      <c r="K17" s="211"/>
      <c r="L17" s="212" t="str">
        <f t="shared" ref="L17:L33" si="3">IF(ISBLANK(H17),"",IF(H17&gt;8.1,"",IF(H17&lt;=6.7,"TSM",IF(H17&lt;=6.84,"SM",IF(H17&lt;=7,"KSM",IF(H17&lt;=7.3,"I A",IF(H17&lt;=7.65,"II A",IF(H17&lt;=8.1,"III A"))))))))</f>
        <v>II A</v>
      </c>
      <c r="M17" s="68" t="s">
        <v>70</v>
      </c>
      <c r="N17" s="213">
        <v>7.46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</row>
    <row r="18" spans="1:141" s="71" customFormat="1" ht="16.350000000000001" customHeight="1">
      <c r="A18" s="107">
        <v>8</v>
      </c>
      <c r="B18" s="108">
        <v>329</v>
      </c>
      <c r="C18" s="61" t="s">
        <v>269</v>
      </c>
      <c r="D18" s="62" t="s">
        <v>270</v>
      </c>
      <c r="E18" s="91" t="s">
        <v>271</v>
      </c>
      <c r="F18" s="92" t="s">
        <v>37</v>
      </c>
      <c r="G18" s="209">
        <f t="shared" si="2"/>
        <v>779</v>
      </c>
      <c r="H18" s="210">
        <v>7.33</v>
      </c>
      <c r="I18" s="211">
        <v>0.16400000000000001</v>
      </c>
      <c r="J18" s="210"/>
      <c r="K18" s="211"/>
      <c r="L18" s="212" t="str">
        <f t="shared" si="3"/>
        <v>II A</v>
      </c>
      <c r="M18" s="68" t="s">
        <v>272</v>
      </c>
      <c r="N18" s="213" t="s">
        <v>88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</row>
    <row r="19" spans="1:141" s="71" customFormat="1" ht="16.350000000000001" customHeight="1">
      <c r="A19" s="107">
        <v>9</v>
      </c>
      <c r="B19" s="108">
        <v>355</v>
      </c>
      <c r="C19" s="61" t="s">
        <v>247</v>
      </c>
      <c r="D19" s="62" t="s">
        <v>273</v>
      </c>
      <c r="E19" s="91" t="s">
        <v>274</v>
      </c>
      <c r="F19" s="92" t="s">
        <v>49</v>
      </c>
      <c r="G19" s="209">
        <f t="shared" si="2"/>
        <v>756</v>
      </c>
      <c r="H19" s="210">
        <v>7.38</v>
      </c>
      <c r="I19" s="211">
        <v>0.17199999999999999</v>
      </c>
      <c r="J19" s="210"/>
      <c r="K19" s="211"/>
      <c r="L19" s="212" t="str">
        <f t="shared" si="3"/>
        <v>II A</v>
      </c>
      <c r="M19" s="68" t="s">
        <v>275</v>
      </c>
      <c r="N19" s="213" t="s">
        <v>276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</row>
    <row r="20" spans="1:141" s="71" customFormat="1" ht="16.350000000000001" customHeight="1">
      <c r="A20" s="107">
        <v>10</v>
      </c>
      <c r="B20" s="108">
        <v>372</v>
      </c>
      <c r="C20" s="61" t="s">
        <v>321</v>
      </c>
      <c r="D20" s="62" t="s">
        <v>322</v>
      </c>
      <c r="E20" s="91" t="s">
        <v>323</v>
      </c>
      <c r="F20" s="92" t="s">
        <v>30</v>
      </c>
      <c r="G20" s="209">
        <f t="shared" si="2"/>
        <v>738</v>
      </c>
      <c r="H20" s="210">
        <v>7.42</v>
      </c>
      <c r="I20" s="211">
        <v>0.154</v>
      </c>
      <c r="J20" s="210"/>
      <c r="K20" s="211"/>
      <c r="L20" s="212" t="str">
        <f t="shared" si="3"/>
        <v>II A</v>
      </c>
      <c r="M20" s="68" t="s">
        <v>117</v>
      </c>
      <c r="N20" s="213" t="s">
        <v>88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</row>
    <row r="21" spans="1:141" s="71" customFormat="1" ht="16.350000000000001" customHeight="1">
      <c r="A21" s="107">
        <v>11</v>
      </c>
      <c r="B21" s="108">
        <v>384</v>
      </c>
      <c r="C21" s="61" t="s">
        <v>310</v>
      </c>
      <c r="D21" s="62" t="s">
        <v>311</v>
      </c>
      <c r="E21" s="91" t="s">
        <v>312</v>
      </c>
      <c r="F21" s="92" t="s">
        <v>30</v>
      </c>
      <c r="G21" s="209">
        <f t="shared" si="2"/>
        <v>729</v>
      </c>
      <c r="H21" s="210">
        <v>7.44</v>
      </c>
      <c r="I21" s="211">
        <v>0.17299999999999999</v>
      </c>
      <c r="J21" s="210"/>
      <c r="K21" s="211"/>
      <c r="L21" s="212" t="str">
        <f t="shared" si="3"/>
        <v>II A</v>
      </c>
      <c r="M21" s="68" t="s">
        <v>313</v>
      </c>
      <c r="N21" s="213" t="s">
        <v>88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</row>
    <row r="22" spans="1:141" s="71" customFormat="1" ht="16.2" customHeight="1">
      <c r="A22" s="107">
        <v>12</v>
      </c>
      <c r="B22" s="60">
        <v>263</v>
      </c>
      <c r="C22" s="61" t="s">
        <v>297</v>
      </c>
      <c r="D22" s="62" t="s">
        <v>298</v>
      </c>
      <c r="E22" s="91" t="s">
        <v>299</v>
      </c>
      <c r="F22" s="64" t="s">
        <v>300</v>
      </c>
      <c r="G22" s="209">
        <f t="shared" si="2"/>
        <v>711</v>
      </c>
      <c r="H22" s="356">
        <v>7.48</v>
      </c>
      <c r="I22" s="357">
        <v>0.20899999999999999</v>
      </c>
      <c r="J22" s="358"/>
      <c r="K22" s="211"/>
      <c r="L22" s="212" t="str">
        <f t="shared" si="3"/>
        <v>II A</v>
      </c>
      <c r="M22" s="68" t="s">
        <v>301</v>
      </c>
      <c r="N22" s="213" t="s">
        <v>88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</row>
    <row r="23" spans="1:141" s="71" customFormat="1" ht="16.350000000000001" customHeight="1">
      <c r="A23" s="107">
        <v>12</v>
      </c>
      <c r="B23" s="108">
        <v>328</v>
      </c>
      <c r="C23" s="61" t="s">
        <v>324</v>
      </c>
      <c r="D23" s="62" t="s">
        <v>325</v>
      </c>
      <c r="E23" s="91" t="s">
        <v>326</v>
      </c>
      <c r="F23" s="92" t="s">
        <v>37</v>
      </c>
      <c r="G23" s="209">
        <f t="shared" si="2"/>
        <v>711</v>
      </c>
      <c r="H23" s="210">
        <v>7.48</v>
      </c>
      <c r="I23" s="211">
        <v>0.17699999999999999</v>
      </c>
      <c r="J23" s="210"/>
      <c r="K23" s="211"/>
      <c r="L23" s="212" t="str">
        <f t="shared" si="3"/>
        <v>II A</v>
      </c>
      <c r="M23" s="68" t="s">
        <v>327</v>
      </c>
      <c r="N23" s="213" t="s">
        <v>284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</row>
    <row r="24" spans="1:141" s="71" customFormat="1" ht="16.350000000000001" customHeight="1">
      <c r="A24" s="107">
        <v>14</v>
      </c>
      <c r="B24" s="108">
        <v>291</v>
      </c>
      <c r="C24" s="61" t="s">
        <v>314</v>
      </c>
      <c r="D24" s="62" t="s">
        <v>315</v>
      </c>
      <c r="E24" s="91" t="s">
        <v>316</v>
      </c>
      <c r="F24" s="92" t="s">
        <v>42</v>
      </c>
      <c r="G24" s="209">
        <f t="shared" si="2"/>
        <v>706</v>
      </c>
      <c r="H24" s="210">
        <v>7.49</v>
      </c>
      <c r="I24" s="211">
        <v>0.128</v>
      </c>
      <c r="J24" s="210"/>
      <c r="K24" s="211"/>
      <c r="L24" s="212" t="str">
        <f t="shared" si="3"/>
        <v>II A</v>
      </c>
      <c r="M24" s="68" t="s">
        <v>283</v>
      </c>
      <c r="N24" s="213" t="s">
        <v>109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</row>
    <row r="25" spans="1:141" s="71" customFormat="1" ht="16.350000000000001" customHeight="1">
      <c r="A25" s="107">
        <v>15</v>
      </c>
      <c r="B25" s="108">
        <v>383</v>
      </c>
      <c r="C25" s="61" t="s">
        <v>302</v>
      </c>
      <c r="D25" s="62" t="s">
        <v>303</v>
      </c>
      <c r="E25" s="91" t="s">
        <v>304</v>
      </c>
      <c r="F25" s="92" t="s">
        <v>30</v>
      </c>
      <c r="G25" s="209">
        <f t="shared" si="2"/>
        <v>680</v>
      </c>
      <c r="H25" s="210">
        <v>7.55</v>
      </c>
      <c r="I25" s="211">
        <v>0.14499999999999999</v>
      </c>
      <c r="J25" s="210"/>
      <c r="K25" s="211"/>
      <c r="L25" s="212" t="str">
        <f t="shared" si="3"/>
        <v>II A</v>
      </c>
      <c r="M25" s="68" t="s">
        <v>305</v>
      </c>
      <c r="N25" s="213" t="s">
        <v>88</v>
      </c>
      <c r="O25" s="359" t="s">
        <v>306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</row>
    <row r="26" spans="1:141" s="71" customFormat="1" ht="16.350000000000001" customHeight="1">
      <c r="A26" s="107">
        <v>15</v>
      </c>
      <c r="B26" s="108">
        <v>370</v>
      </c>
      <c r="C26" s="61" t="s">
        <v>234</v>
      </c>
      <c r="D26" s="62" t="s">
        <v>235</v>
      </c>
      <c r="E26" s="91" t="s">
        <v>236</v>
      </c>
      <c r="F26" s="92" t="s">
        <v>30</v>
      </c>
      <c r="G26" s="209">
        <f t="shared" si="2"/>
        <v>680</v>
      </c>
      <c r="H26" s="210">
        <v>7.55</v>
      </c>
      <c r="I26" s="211">
        <v>0.12</v>
      </c>
      <c r="J26" s="210"/>
      <c r="K26" s="211"/>
      <c r="L26" s="212" t="str">
        <f t="shared" si="3"/>
        <v>II A</v>
      </c>
      <c r="M26" s="68" t="s">
        <v>143</v>
      </c>
      <c r="N26" s="213" t="s">
        <v>88</v>
      </c>
      <c r="O26" s="359" t="s">
        <v>306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</row>
    <row r="27" spans="1:141" s="71" customFormat="1" ht="16.350000000000001" customHeight="1">
      <c r="A27" s="107">
        <v>17</v>
      </c>
      <c r="B27" s="108">
        <v>326</v>
      </c>
      <c r="C27" s="61" t="s">
        <v>223</v>
      </c>
      <c r="D27" s="62" t="s">
        <v>224</v>
      </c>
      <c r="E27" s="91" t="s">
        <v>225</v>
      </c>
      <c r="F27" s="92" t="s">
        <v>37</v>
      </c>
      <c r="G27" s="209">
        <f t="shared" si="2"/>
        <v>650</v>
      </c>
      <c r="H27" s="210">
        <v>7.62</v>
      </c>
      <c r="I27" s="211">
        <v>0.252</v>
      </c>
      <c r="J27" s="210"/>
      <c r="K27" s="211"/>
      <c r="L27" s="212" t="str">
        <f t="shared" si="3"/>
        <v>II A</v>
      </c>
      <c r="M27" s="68" t="s">
        <v>226</v>
      </c>
      <c r="N27" s="213" t="s">
        <v>88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</row>
    <row r="28" spans="1:141" s="71" customFormat="1" ht="16.350000000000001" customHeight="1">
      <c r="A28" s="107">
        <v>18</v>
      </c>
      <c r="B28" s="108">
        <v>260</v>
      </c>
      <c r="C28" s="61" t="s">
        <v>328</v>
      </c>
      <c r="D28" s="62" t="s">
        <v>329</v>
      </c>
      <c r="E28" s="63" t="s">
        <v>330</v>
      </c>
      <c r="F28" s="92" t="s">
        <v>331</v>
      </c>
      <c r="G28" s="65" t="s">
        <v>332</v>
      </c>
      <c r="H28" s="360">
        <v>7.64</v>
      </c>
      <c r="I28" s="109">
        <v>0.22500000000000001</v>
      </c>
      <c r="J28" s="361"/>
      <c r="K28" s="211"/>
      <c r="L28" s="212" t="str">
        <f t="shared" si="3"/>
        <v>II A</v>
      </c>
      <c r="M28" s="68" t="s">
        <v>333</v>
      </c>
      <c r="N28" s="213" t="s">
        <v>88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</row>
    <row r="29" spans="1:141" s="71" customFormat="1" ht="16.350000000000001" customHeight="1">
      <c r="A29" s="107">
        <v>19</v>
      </c>
      <c r="B29" s="108">
        <v>323</v>
      </c>
      <c r="C29" s="61" t="s">
        <v>277</v>
      </c>
      <c r="D29" s="62" t="s">
        <v>278</v>
      </c>
      <c r="E29" s="91" t="s">
        <v>279</v>
      </c>
      <c r="F29" s="92" t="s">
        <v>37</v>
      </c>
      <c r="G29" s="209">
        <f>IF(ISBLANK(H29),"",TRUNC(68.6*(H29-10.7)^2))</f>
        <v>621</v>
      </c>
      <c r="H29" s="210">
        <v>7.69</v>
      </c>
      <c r="I29" s="211">
        <v>0.19800000000000001</v>
      </c>
      <c r="J29" s="210"/>
      <c r="K29" s="211"/>
      <c r="L29" s="212" t="str">
        <f t="shared" si="3"/>
        <v>III A</v>
      </c>
      <c r="M29" s="68" t="s">
        <v>70</v>
      </c>
      <c r="N29" s="213">
        <v>7.68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</row>
    <row r="30" spans="1:141" s="71" customFormat="1" ht="16.350000000000001" customHeight="1">
      <c r="A30" s="107">
        <v>20</v>
      </c>
      <c r="B30" s="108">
        <v>377</v>
      </c>
      <c r="C30" s="61" t="s">
        <v>317</v>
      </c>
      <c r="D30" s="62" t="s">
        <v>318</v>
      </c>
      <c r="E30" s="91" t="s">
        <v>319</v>
      </c>
      <c r="F30" s="92" t="s">
        <v>30</v>
      </c>
      <c r="G30" s="209">
        <f>IF(ISBLANK(H30),"",TRUNC(68.6*(H30-10.7)^2))</f>
        <v>496</v>
      </c>
      <c r="H30" s="210">
        <v>8.01</v>
      </c>
      <c r="I30" s="211">
        <v>0.34200000000000003</v>
      </c>
      <c r="J30" s="210"/>
      <c r="K30" s="211"/>
      <c r="L30" s="212" t="str">
        <f t="shared" si="3"/>
        <v>III A</v>
      </c>
      <c r="M30" s="68" t="s">
        <v>320</v>
      </c>
      <c r="N30" s="213" t="s">
        <v>88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</row>
    <row r="31" spans="1:141" s="71" customFormat="1" ht="16.350000000000001" customHeight="1">
      <c r="A31" s="107"/>
      <c r="B31" s="108">
        <v>262</v>
      </c>
      <c r="C31" s="61" t="s">
        <v>334</v>
      </c>
      <c r="D31" s="62" t="s">
        <v>335</v>
      </c>
      <c r="E31" s="91" t="s">
        <v>336</v>
      </c>
      <c r="F31" s="92" t="s">
        <v>337</v>
      </c>
      <c r="G31" s="209" t="s">
        <v>129</v>
      </c>
      <c r="H31" s="210">
        <v>7.38</v>
      </c>
      <c r="I31" s="211">
        <v>0.191</v>
      </c>
      <c r="J31" s="210"/>
      <c r="K31" s="211"/>
      <c r="L31" s="212" t="str">
        <f t="shared" si="3"/>
        <v>II A</v>
      </c>
      <c r="M31" s="68" t="s">
        <v>338</v>
      </c>
      <c r="N31" s="213" t="s">
        <v>88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</row>
    <row r="32" spans="1:141" s="71" customFormat="1" ht="16.350000000000001" customHeight="1">
      <c r="A32" s="107"/>
      <c r="B32" s="108">
        <v>360</v>
      </c>
      <c r="C32" s="61" t="s">
        <v>280</v>
      </c>
      <c r="D32" s="62" t="s">
        <v>281</v>
      </c>
      <c r="E32" s="91" t="s">
        <v>282</v>
      </c>
      <c r="F32" s="92" t="s">
        <v>121</v>
      </c>
      <c r="G32" s="209"/>
      <c r="H32" s="210" t="s">
        <v>256</v>
      </c>
      <c r="I32" s="211"/>
      <c r="J32" s="210"/>
      <c r="K32" s="211"/>
      <c r="L32" s="212" t="str">
        <f t="shared" si="3"/>
        <v/>
      </c>
      <c r="M32" s="68" t="s">
        <v>283</v>
      </c>
      <c r="N32" s="213" t="s">
        <v>284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</row>
    <row r="33" spans="1:141" s="71" customFormat="1" ht="16.350000000000001" customHeight="1">
      <c r="A33" s="107"/>
      <c r="B33" s="108">
        <v>258</v>
      </c>
      <c r="C33" s="61" t="s">
        <v>34</v>
      </c>
      <c r="D33" s="62" t="s">
        <v>35</v>
      </c>
      <c r="E33" s="63" t="s">
        <v>36</v>
      </c>
      <c r="F33" s="92" t="s">
        <v>339</v>
      </c>
      <c r="G33" s="65"/>
      <c r="H33" s="360" t="s">
        <v>256</v>
      </c>
      <c r="I33" s="109"/>
      <c r="J33" s="361" t="str">
        <f t="shared" ref="J33" si="4">IF(ISBLANK(H33),"",IF(H33&gt;10.4,"",IF(H33&lt;=7.75,"TSM",IF(H33&lt;=8.1,"SM",IF(H33&lt;=8.55,"KSM",IF(H33&lt;=9.1,"I A",IF(H33&lt;=9.7,"II A",IF(H33&lt;=10.4,"III A"))))))))</f>
        <v/>
      </c>
      <c r="K33" s="211"/>
      <c r="L33" s="212" t="str">
        <f t="shared" si="3"/>
        <v/>
      </c>
      <c r="M33" s="68" t="s">
        <v>38</v>
      </c>
      <c r="N33" s="213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</row>
  </sheetData>
  <printOptions horizontalCentered="1"/>
  <pageMargins left="0.39370078740157483" right="0.39370078740157483" top="0.39370078740157483" bottom="0.19685039370078741" header="0.51181102362204722" footer="0.51181102362204722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8"/>
  <sheetViews>
    <sheetView zoomScaleNormal="100" workbookViewId="0">
      <selection activeCell="A7" sqref="A7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72" customWidth="1"/>
    <col min="6" max="6" width="10.88671875" style="73" customWidth="1"/>
    <col min="7" max="7" width="6.44140625" style="40" customWidth="1"/>
    <col min="8" max="8" width="9" style="197" customWidth="1"/>
    <col min="9" max="9" width="4.109375" style="22" hidden="1" customWidth="1"/>
    <col min="10" max="10" width="5.109375" style="41" customWidth="1"/>
    <col min="11" max="11" width="24.5546875" style="36" customWidth="1"/>
    <col min="12" max="12" width="6" style="226" hidden="1" customWidth="1"/>
    <col min="13" max="13" width="4.44140625" style="36" customWidth="1"/>
    <col min="14" max="247" width="9.109375" style="36"/>
    <col min="248" max="16384" width="9.109375" style="24"/>
  </cols>
  <sheetData>
    <row r="1" spans="1:248" s="17" customFormat="1" ht="17.399999999999999">
      <c r="A1" s="7" t="s">
        <v>11</v>
      </c>
      <c r="E1" s="18"/>
      <c r="F1" s="19"/>
      <c r="G1" s="20"/>
      <c r="H1" s="197"/>
      <c r="I1" s="22"/>
      <c r="J1" s="18"/>
      <c r="L1" s="224"/>
      <c r="IN1" s="24"/>
    </row>
    <row r="2" spans="1:248" s="17" customFormat="1" ht="13.5" customHeight="1">
      <c r="E2" s="18"/>
      <c r="F2" s="19"/>
      <c r="G2" s="20"/>
      <c r="H2" s="197"/>
      <c r="I2" s="22"/>
      <c r="J2" s="18"/>
      <c r="K2" s="25" t="s">
        <v>12</v>
      </c>
      <c r="L2" s="224"/>
      <c r="IN2" s="24"/>
    </row>
    <row r="3" spans="1:248" s="26" customFormat="1" ht="4.5" customHeight="1">
      <c r="C3" s="27"/>
      <c r="E3" s="225">
        <v>1.1574074074074073E-5</v>
      </c>
      <c r="F3" s="29"/>
      <c r="G3" s="30"/>
      <c r="H3" s="200"/>
      <c r="I3" s="32"/>
      <c r="J3" s="33"/>
      <c r="K3" s="34"/>
      <c r="L3" s="226"/>
    </row>
    <row r="4" spans="1:248" ht="15.6">
      <c r="C4" s="37" t="s">
        <v>355</v>
      </c>
      <c r="E4" s="38"/>
      <c r="F4" s="39"/>
      <c r="K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2"/>
      <c r="J5" s="33"/>
      <c r="K5" s="34"/>
      <c r="L5" s="226"/>
    </row>
    <row r="6" spans="1:248" s="26" customFormat="1" ht="12.75" customHeight="1">
      <c r="C6" s="36"/>
      <c r="D6" s="43">
        <v>1</v>
      </c>
      <c r="E6" s="44" t="s">
        <v>356</v>
      </c>
      <c r="F6" s="45"/>
      <c r="G6" s="30"/>
      <c r="H6" s="200"/>
      <c r="I6" s="32"/>
      <c r="J6" s="33"/>
      <c r="K6" s="34"/>
      <c r="L6" s="226"/>
    </row>
    <row r="7" spans="1:248" s="26" customFormat="1" ht="6" customHeight="1">
      <c r="E7" s="46"/>
      <c r="F7" s="47"/>
      <c r="G7" s="30"/>
      <c r="H7" s="203"/>
      <c r="I7" s="32"/>
      <c r="J7" s="33"/>
      <c r="K7" s="34"/>
      <c r="L7" s="226"/>
    </row>
    <row r="8" spans="1:248" ht="11.25" customHeight="1">
      <c r="A8" s="49" t="s">
        <v>15</v>
      </c>
      <c r="B8" s="227" t="s">
        <v>16</v>
      </c>
      <c r="C8" s="228" t="s">
        <v>17</v>
      </c>
      <c r="D8" s="229" t="s">
        <v>18</v>
      </c>
      <c r="E8" s="230" t="s">
        <v>19</v>
      </c>
      <c r="F8" s="54" t="s">
        <v>20</v>
      </c>
      <c r="G8" s="55" t="s">
        <v>21</v>
      </c>
      <c r="H8" s="204" t="s">
        <v>22</v>
      </c>
      <c r="I8" s="57" t="s">
        <v>23</v>
      </c>
      <c r="J8" s="58" t="s">
        <v>24</v>
      </c>
      <c r="K8" s="49" t="s">
        <v>25</v>
      </c>
      <c r="L8" s="226" t="s">
        <v>26</v>
      </c>
      <c r="M8" s="102"/>
    </row>
    <row r="9" spans="1:248" s="71" customFormat="1" ht="16.350000000000001" customHeight="1">
      <c r="A9" s="59">
        <v>1</v>
      </c>
      <c r="B9" s="60">
        <v>390</v>
      </c>
      <c r="C9" s="61" t="s">
        <v>110</v>
      </c>
      <c r="D9" s="62" t="s">
        <v>111</v>
      </c>
      <c r="E9" s="91" t="s">
        <v>112</v>
      </c>
      <c r="F9" s="92" t="s">
        <v>30</v>
      </c>
      <c r="G9" s="231">
        <f>IF(ISBLANK(H9),"",TRUNC(0.3224*((H9/$E$3)-112)^2))</f>
        <v>857</v>
      </c>
      <c r="H9" s="232">
        <v>6.994212962962964E-4</v>
      </c>
      <c r="I9" s="233"/>
      <c r="J9" s="207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 A</v>
      </c>
      <c r="K9" s="68" t="s">
        <v>113</v>
      </c>
      <c r="L9" s="234" t="s">
        <v>357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</row>
    <row r="10" spans="1:248" s="71" customFormat="1" ht="16.350000000000001" customHeight="1">
      <c r="A10" s="59">
        <v>2</v>
      </c>
      <c r="B10" s="60">
        <v>317</v>
      </c>
      <c r="C10" s="61" t="s">
        <v>358</v>
      </c>
      <c r="D10" s="62" t="s">
        <v>359</v>
      </c>
      <c r="E10" s="91" t="s">
        <v>360</v>
      </c>
      <c r="F10" s="92" t="s">
        <v>42</v>
      </c>
      <c r="G10" s="231">
        <f>IF(ISBLANK(H10),"",TRUNC(0.3224*((H10/$E$3)-112)^2))</f>
        <v>849</v>
      </c>
      <c r="H10" s="232">
        <v>7.0208333333333321E-4</v>
      </c>
      <c r="I10" s="233"/>
      <c r="J10" s="207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 A</v>
      </c>
      <c r="K10" s="68" t="s">
        <v>162</v>
      </c>
      <c r="L10" s="234" t="s">
        <v>361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</row>
    <row r="11" spans="1:248" s="71" customFormat="1" ht="16.350000000000001" customHeight="1">
      <c r="A11" s="59">
        <v>3</v>
      </c>
      <c r="B11" s="60">
        <v>395</v>
      </c>
      <c r="C11" s="61" t="s">
        <v>169</v>
      </c>
      <c r="D11" s="62" t="s">
        <v>170</v>
      </c>
      <c r="E11" s="91" t="s">
        <v>171</v>
      </c>
      <c r="F11" s="92" t="s">
        <v>30</v>
      </c>
      <c r="G11" s="231">
        <f>IF(ISBLANK(H11),"",TRUNC(0.3224*((H11/$E$3)-112)^2))</f>
        <v>649</v>
      </c>
      <c r="H11" s="232">
        <v>7.7685185185185192E-4</v>
      </c>
      <c r="I11" s="233"/>
      <c r="J11" s="207" t="str">
        <f>IF(ISBLANK(H11),"",IF(H11&gt;0.00082337962962963,"",IF(H11&lt;=0.000616898148148148,"TSM",IF(H11&lt;=0.000638310185185185,"SM",IF(H11&lt;=0.000671296296296296,"KSM",IF(H11&lt;=0.000707175925925926,"I A",IF(H11&lt;=0.000753935185185185,"II A",IF(H11&lt;=0.00082337962962963,"III A"))))))))</f>
        <v>III A</v>
      </c>
      <c r="K11" s="68" t="s">
        <v>117</v>
      </c>
      <c r="L11" s="234" t="s">
        <v>88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</row>
    <row r="12" spans="1:248" s="26" customFormat="1" ht="4.5" customHeight="1">
      <c r="C12" s="27"/>
      <c r="E12" s="28"/>
      <c r="F12" s="29"/>
      <c r="G12" s="30"/>
      <c r="H12" s="200"/>
      <c r="I12" s="32"/>
      <c r="J12" s="33"/>
      <c r="K12" s="34"/>
      <c r="L12" s="226"/>
    </row>
    <row r="13" spans="1:248" s="26" customFormat="1" ht="12.75" customHeight="1">
      <c r="C13" s="36"/>
      <c r="D13" s="43">
        <v>2</v>
      </c>
      <c r="E13" s="44" t="s">
        <v>356</v>
      </c>
      <c r="F13" s="45"/>
      <c r="G13" s="30"/>
      <c r="H13" s="200"/>
      <c r="I13" s="32"/>
      <c r="J13" s="33"/>
      <c r="K13" s="34"/>
      <c r="L13" s="226"/>
    </row>
    <row r="14" spans="1:248" s="26" customFormat="1" ht="6" customHeight="1">
      <c r="E14" s="46"/>
      <c r="F14" s="47"/>
      <c r="G14" s="30"/>
      <c r="H14" s="203"/>
      <c r="I14" s="32"/>
      <c r="J14" s="33"/>
      <c r="K14" s="34"/>
      <c r="L14" s="226"/>
    </row>
    <row r="15" spans="1:248" ht="11.25" customHeight="1">
      <c r="A15" s="49" t="s">
        <v>15</v>
      </c>
      <c r="B15" s="227" t="s">
        <v>16</v>
      </c>
      <c r="C15" s="228" t="s">
        <v>17</v>
      </c>
      <c r="D15" s="229" t="s">
        <v>18</v>
      </c>
      <c r="E15" s="230" t="s">
        <v>19</v>
      </c>
      <c r="F15" s="54" t="s">
        <v>20</v>
      </c>
      <c r="G15" s="55" t="s">
        <v>21</v>
      </c>
      <c r="H15" s="204" t="s">
        <v>22</v>
      </c>
      <c r="I15" s="57" t="s">
        <v>23</v>
      </c>
      <c r="J15" s="58" t="s">
        <v>24</v>
      </c>
      <c r="K15" s="49" t="s">
        <v>25</v>
      </c>
      <c r="L15" s="226" t="s">
        <v>26</v>
      </c>
      <c r="M15" s="102"/>
    </row>
    <row r="16" spans="1:248" s="71" customFormat="1" ht="16.350000000000001" customHeight="1">
      <c r="A16" s="59">
        <v>1</v>
      </c>
      <c r="B16" s="60">
        <v>357</v>
      </c>
      <c r="C16" s="61" t="s">
        <v>258</v>
      </c>
      <c r="D16" s="62" t="s">
        <v>362</v>
      </c>
      <c r="E16" s="91" t="s">
        <v>363</v>
      </c>
      <c r="F16" s="92" t="s">
        <v>49</v>
      </c>
      <c r="G16" s="231">
        <f>IF(ISBLANK(H16),"",TRUNC(0.3224*((H16/$E$3)-112)^2))</f>
        <v>903</v>
      </c>
      <c r="H16" s="232">
        <v>6.8344907407407406E-4</v>
      </c>
      <c r="I16" s="233"/>
      <c r="J16" s="207" t="str">
        <f>IF(ISBLANK(H16),"",IF(H16&gt;0.00082337962962963,"",IF(H16&lt;=0.000616898148148148,"TSM",IF(H16&lt;=0.000638310185185185,"SM",IF(H16&lt;=0.000671296296296296,"KSM",IF(H16&lt;=0.000707175925925926,"I A",IF(H16&lt;=0.000753935185185185,"II A",IF(H16&lt;=0.00082337962962963,"III A"))))))))</f>
        <v>I A</v>
      </c>
      <c r="K16" s="68" t="s">
        <v>364</v>
      </c>
      <c r="L16" s="234" t="s">
        <v>365</v>
      </c>
      <c r="M16" s="23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</row>
    <row r="17" spans="1:246" s="71" customFormat="1" ht="16.350000000000001" customHeight="1">
      <c r="A17" s="59">
        <v>2</v>
      </c>
      <c r="B17" s="60">
        <v>313</v>
      </c>
      <c r="C17" s="61" t="s">
        <v>366</v>
      </c>
      <c r="D17" s="62" t="s">
        <v>367</v>
      </c>
      <c r="E17" s="91" t="s">
        <v>368</v>
      </c>
      <c r="F17" s="92" t="s">
        <v>255</v>
      </c>
      <c r="G17" s="231">
        <f>IF(ISBLANK(H17),"",TRUNC(0.3224*((H17/$E$3)-112)^2))</f>
        <v>779</v>
      </c>
      <c r="H17" s="232">
        <v>7.2731481481481475E-4</v>
      </c>
      <c r="I17" s="233"/>
      <c r="J17" s="207" t="str">
        <f>IF(ISBLANK(H17),"",IF(H17&gt;0.00082337962962963,"",IF(H17&lt;=0.000616898148148148,"TSM",IF(H17&lt;=0.000638310185185185,"SM",IF(H17&lt;=0.000671296296296296,"KSM",IF(H17&lt;=0.000707175925925926,"I A",IF(H17&lt;=0.000753935185185185,"II A",IF(H17&lt;=0.00082337962962963,"III A"))))))))</f>
        <v>II A</v>
      </c>
      <c r="K17" s="68" t="s">
        <v>81</v>
      </c>
      <c r="L17" s="234" t="s">
        <v>88</v>
      </c>
      <c r="M17" s="23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</row>
    <row r="18" spans="1:246" s="71" customFormat="1" ht="16.350000000000001" customHeight="1">
      <c r="A18" s="59"/>
      <c r="B18" s="60">
        <v>299</v>
      </c>
      <c r="C18" s="61" t="s">
        <v>159</v>
      </c>
      <c r="D18" s="62" t="s">
        <v>160</v>
      </c>
      <c r="E18" s="91" t="s">
        <v>161</v>
      </c>
      <c r="F18" s="92" t="s">
        <v>42</v>
      </c>
      <c r="G18" s="231"/>
      <c r="H18" s="232" t="s">
        <v>369</v>
      </c>
      <c r="I18" s="233"/>
      <c r="J18" s="207" t="str">
        <f>IF(ISBLANK(H18),"",IF(H18&gt;0.00082337962962963,"",IF(H18&lt;=0.000616898148148148,"TSM",IF(H18&lt;=0.000638310185185185,"SM",IF(H18&lt;=0.000671296296296296,"KSM",IF(H18&lt;=0.000707175925925926,"I A",IF(H18&lt;=0.000753935185185185,"II A",IF(H18&lt;=0.00082337962962963,"III A"))))))))</f>
        <v/>
      </c>
      <c r="K18" s="68" t="s">
        <v>162</v>
      </c>
      <c r="L18" s="234" t="s">
        <v>370</v>
      </c>
      <c r="M18" s="23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N14"/>
  <sheetViews>
    <sheetView zoomScaleNormal="100" workbookViewId="0">
      <selection activeCell="A7" sqref="A7"/>
    </sheetView>
  </sheetViews>
  <sheetFormatPr defaultColWidth="9.109375" defaultRowHeight="13.2"/>
  <cols>
    <col min="1" max="1" width="5.44140625" style="36" customWidth="1"/>
    <col min="2" max="2" width="5" style="36" customWidth="1"/>
    <col min="3" max="3" width="10.33203125" style="36" customWidth="1"/>
    <col min="4" max="4" width="18.33203125" style="36" customWidth="1"/>
    <col min="5" max="5" width="9.5546875" style="72" customWidth="1"/>
    <col min="6" max="6" width="10.88671875" style="73" customWidth="1"/>
    <col min="7" max="7" width="6.44140625" style="40" customWidth="1"/>
    <col min="8" max="8" width="9" style="197" customWidth="1"/>
    <col min="9" max="9" width="4.109375" style="22" hidden="1" customWidth="1"/>
    <col min="10" max="10" width="5.109375" style="41" customWidth="1"/>
    <col min="11" max="11" width="24.5546875" style="36" customWidth="1"/>
    <col min="12" max="12" width="6" style="226" hidden="1" customWidth="1"/>
    <col min="13" max="13" width="4.44140625" style="36" customWidth="1"/>
    <col min="14" max="247" width="9.109375" style="36"/>
    <col min="248" max="16384" width="9.109375" style="24"/>
  </cols>
  <sheetData>
    <row r="1" spans="1:248" s="17" customFormat="1" ht="17.399999999999999">
      <c r="A1" s="7" t="s">
        <v>11</v>
      </c>
      <c r="E1" s="18"/>
      <c r="F1" s="19"/>
      <c r="G1" s="20"/>
      <c r="H1" s="197"/>
      <c r="I1" s="22"/>
      <c r="J1" s="18"/>
      <c r="L1" s="224"/>
      <c r="IN1" s="24"/>
    </row>
    <row r="2" spans="1:248" s="17" customFormat="1" ht="13.5" customHeight="1">
      <c r="E2" s="18"/>
      <c r="F2" s="19"/>
      <c r="G2" s="20"/>
      <c r="H2" s="197"/>
      <c r="I2" s="22"/>
      <c r="J2" s="18"/>
      <c r="K2" s="25" t="s">
        <v>12</v>
      </c>
      <c r="L2" s="224"/>
      <c r="IN2" s="24"/>
    </row>
    <row r="3" spans="1:248" s="26" customFormat="1" ht="4.5" customHeight="1">
      <c r="C3" s="27"/>
      <c r="E3" s="225">
        <v>1.1574074074074073E-5</v>
      </c>
      <c r="F3" s="29"/>
      <c r="G3" s="30"/>
      <c r="H3" s="200"/>
      <c r="I3" s="32"/>
      <c r="J3" s="33"/>
      <c r="K3" s="34"/>
      <c r="L3" s="226"/>
    </row>
    <row r="4" spans="1:248" ht="15.6">
      <c r="C4" s="37" t="s">
        <v>355</v>
      </c>
      <c r="E4" s="38"/>
      <c r="F4" s="39"/>
      <c r="K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2"/>
      <c r="J5" s="33"/>
      <c r="K5" s="34"/>
      <c r="L5" s="226"/>
    </row>
    <row r="6" spans="1:248" s="26" customFormat="1" ht="12.75" customHeight="1">
      <c r="C6" s="36"/>
      <c r="D6" s="43"/>
      <c r="E6" s="44" t="s">
        <v>371</v>
      </c>
      <c r="F6" s="45"/>
      <c r="G6" s="30"/>
      <c r="H6" s="200"/>
      <c r="I6" s="32"/>
      <c r="J6" s="33"/>
      <c r="K6" s="34"/>
      <c r="L6" s="226"/>
    </row>
    <row r="7" spans="1:248" s="26" customFormat="1" ht="6" customHeight="1">
      <c r="E7" s="46"/>
      <c r="F7" s="47"/>
      <c r="G7" s="30"/>
      <c r="H7" s="203"/>
      <c r="I7" s="32"/>
      <c r="J7" s="33"/>
      <c r="K7" s="34"/>
      <c r="L7" s="226"/>
    </row>
    <row r="8" spans="1:248" ht="11.25" customHeight="1">
      <c r="A8" s="49" t="s">
        <v>15</v>
      </c>
      <c r="B8" s="227" t="s">
        <v>16</v>
      </c>
      <c r="C8" s="228" t="s">
        <v>17</v>
      </c>
      <c r="D8" s="229" t="s">
        <v>18</v>
      </c>
      <c r="E8" s="230" t="s">
        <v>19</v>
      </c>
      <c r="F8" s="54" t="s">
        <v>20</v>
      </c>
      <c r="G8" s="55" t="s">
        <v>21</v>
      </c>
      <c r="H8" s="204" t="s">
        <v>22</v>
      </c>
      <c r="I8" s="57" t="s">
        <v>23</v>
      </c>
      <c r="J8" s="58" t="s">
        <v>24</v>
      </c>
      <c r="K8" s="49" t="s">
        <v>25</v>
      </c>
      <c r="L8" s="226" t="s">
        <v>26</v>
      </c>
      <c r="M8" s="102"/>
    </row>
    <row r="9" spans="1:248" s="71" customFormat="1" ht="16.350000000000001" customHeight="1">
      <c r="A9" s="59">
        <v>1</v>
      </c>
      <c r="B9" s="60">
        <v>357</v>
      </c>
      <c r="C9" s="61" t="s">
        <v>258</v>
      </c>
      <c r="D9" s="62" t="s">
        <v>362</v>
      </c>
      <c r="E9" s="91" t="s">
        <v>363</v>
      </c>
      <c r="F9" s="92" t="s">
        <v>49</v>
      </c>
      <c r="G9" s="231">
        <f>IF(ISBLANK(H9),"",TRUNC(0.3224*((H9/$E$3)-112)^2))</f>
        <v>903</v>
      </c>
      <c r="H9" s="235">
        <v>6.8344907407407406E-4</v>
      </c>
      <c r="I9" s="233"/>
      <c r="J9" s="207" t="str">
        <f t="shared" ref="J9:J14" si="0"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 A</v>
      </c>
      <c r="K9" s="68" t="s">
        <v>364</v>
      </c>
      <c r="L9" s="234" t="s">
        <v>365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</row>
    <row r="10" spans="1:248" s="71" customFormat="1" ht="16.350000000000001" customHeight="1">
      <c r="A10" s="59">
        <v>2</v>
      </c>
      <c r="B10" s="60">
        <v>390</v>
      </c>
      <c r="C10" s="61" t="s">
        <v>110</v>
      </c>
      <c r="D10" s="62" t="s">
        <v>111</v>
      </c>
      <c r="E10" s="91" t="s">
        <v>112</v>
      </c>
      <c r="F10" s="92" t="s">
        <v>30</v>
      </c>
      <c r="G10" s="231">
        <f>IF(ISBLANK(H10),"",TRUNC(0.3224*((H10/$E$3)-112)^2))</f>
        <v>857</v>
      </c>
      <c r="H10" s="232">
        <v>6.994212962962964E-4</v>
      </c>
      <c r="I10" s="233"/>
      <c r="J10" s="207" t="str">
        <f t="shared" si="0"/>
        <v>I A</v>
      </c>
      <c r="K10" s="68" t="s">
        <v>113</v>
      </c>
      <c r="L10" s="234" t="s">
        <v>357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</row>
    <row r="11" spans="1:248" s="71" customFormat="1" ht="16.350000000000001" customHeight="1">
      <c r="A11" s="59">
        <v>3</v>
      </c>
      <c r="B11" s="60">
        <v>317</v>
      </c>
      <c r="C11" s="61" t="s">
        <v>358</v>
      </c>
      <c r="D11" s="62" t="s">
        <v>359</v>
      </c>
      <c r="E11" s="91" t="s">
        <v>360</v>
      </c>
      <c r="F11" s="92" t="s">
        <v>42</v>
      </c>
      <c r="G11" s="231">
        <f>IF(ISBLANK(H11),"",TRUNC(0.3224*((H11/$E$3)-112)^2))</f>
        <v>849</v>
      </c>
      <c r="H11" s="232">
        <v>7.0208333333333321E-4</v>
      </c>
      <c r="I11" s="233"/>
      <c r="J11" s="207" t="str">
        <f t="shared" si="0"/>
        <v>I A</v>
      </c>
      <c r="K11" s="68" t="s">
        <v>162</v>
      </c>
      <c r="L11" s="234" t="s">
        <v>361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</row>
    <row r="12" spans="1:248" s="71" customFormat="1" ht="16.350000000000001" customHeight="1">
      <c r="A12" s="59">
        <v>4</v>
      </c>
      <c r="B12" s="60">
        <v>313</v>
      </c>
      <c r="C12" s="61" t="s">
        <v>366</v>
      </c>
      <c r="D12" s="62" t="s">
        <v>367</v>
      </c>
      <c r="E12" s="91" t="s">
        <v>368</v>
      </c>
      <c r="F12" s="92" t="s">
        <v>255</v>
      </c>
      <c r="G12" s="231">
        <f>IF(ISBLANK(H12),"",TRUNC(0.3224*((H12/$E$3)-112)^2))</f>
        <v>779</v>
      </c>
      <c r="H12" s="232">
        <v>7.2731481481481475E-4</v>
      </c>
      <c r="I12" s="233"/>
      <c r="J12" s="207" t="str">
        <f t="shared" si="0"/>
        <v>II A</v>
      </c>
      <c r="K12" s="68" t="s">
        <v>81</v>
      </c>
      <c r="L12" s="234" t="s">
        <v>88</v>
      </c>
      <c r="M12" s="234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</row>
    <row r="13" spans="1:248" s="71" customFormat="1" ht="16.350000000000001" customHeight="1">
      <c r="A13" s="59">
        <v>5</v>
      </c>
      <c r="B13" s="60">
        <v>395</v>
      </c>
      <c r="C13" s="61" t="s">
        <v>169</v>
      </c>
      <c r="D13" s="62" t="s">
        <v>170</v>
      </c>
      <c r="E13" s="91" t="s">
        <v>171</v>
      </c>
      <c r="F13" s="92" t="s">
        <v>30</v>
      </c>
      <c r="G13" s="231">
        <f>IF(ISBLANK(H13),"",TRUNC(0.3224*((H13/$E$3)-112)^2))</f>
        <v>649</v>
      </c>
      <c r="H13" s="232">
        <v>7.7685185185185192E-4</v>
      </c>
      <c r="I13" s="233"/>
      <c r="J13" s="207" t="str">
        <f t="shared" si="0"/>
        <v>III A</v>
      </c>
      <c r="K13" s="68" t="s">
        <v>117</v>
      </c>
      <c r="L13" s="234" t="s">
        <v>88</v>
      </c>
      <c r="M13" s="234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</row>
    <row r="14" spans="1:248" s="71" customFormat="1" ht="16.350000000000001" customHeight="1">
      <c r="A14" s="59"/>
      <c r="B14" s="60">
        <v>299</v>
      </c>
      <c r="C14" s="61" t="s">
        <v>159</v>
      </c>
      <c r="D14" s="62" t="s">
        <v>160</v>
      </c>
      <c r="E14" s="91" t="s">
        <v>161</v>
      </c>
      <c r="F14" s="92" t="s">
        <v>42</v>
      </c>
      <c r="G14" s="231"/>
      <c r="H14" s="232" t="s">
        <v>369</v>
      </c>
      <c r="I14" s="233"/>
      <c r="J14" s="207" t="str">
        <f t="shared" si="0"/>
        <v/>
      </c>
      <c r="K14" s="68" t="s">
        <v>162</v>
      </c>
      <c r="L14" s="234" t="s">
        <v>370</v>
      </c>
      <c r="M14" s="234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LSSA</vt:lpstr>
      <vt:lpstr>60 M p. bėg.</vt:lpstr>
      <vt:lpstr>60 M Finalas</vt:lpstr>
      <vt:lpstr>60 M Suvestinė</vt:lpstr>
      <vt:lpstr>60 V p. bėg.</vt:lpstr>
      <vt:lpstr>60 V Finalas</vt:lpstr>
      <vt:lpstr>60 V Suvestinė</vt:lpstr>
      <vt:lpstr>400 M bėg. </vt:lpstr>
      <vt:lpstr>400 M Suvestinė</vt:lpstr>
      <vt:lpstr>400 V bėg.</vt:lpstr>
      <vt:lpstr>400 V Suvestinė</vt:lpstr>
      <vt:lpstr>800 M</vt:lpstr>
      <vt:lpstr>800 V</vt:lpstr>
      <vt:lpstr>1500 M</vt:lpstr>
      <vt:lpstr>1500 V</vt:lpstr>
      <vt:lpstr>3000 V</vt:lpstr>
      <vt:lpstr>60 bb M </vt:lpstr>
      <vt:lpstr>60bb V </vt:lpstr>
      <vt:lpstr>Aukstis M</vt:lpstr>
      <vt:lpstr>Aukstis V</vt:lpstr>
      <vt:lpstr>Tolis M</vt:lpstr>
      <vt:lpstr>Tolis V</vt:lpstr>
      <vt:lpstr>Rutulys M</vt:lpstr>
      <vt:lpstr>Rutulys V</vt:lpstr>
      <vt:lpstr>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2021-03-13T13:54:48Z</cp:lastPrinted>
  <dcterms:created xsi:type="dcterms:W3CDTF">2021-03-13T11:13:20Z</dcterms:created>
  <dcterms:modified xsi:type="dcterms:W3CDTF">2021-03-19T06:59:56Z</dcterms:modified>
</cp:coreProperties>
</file>