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38"/>
  </bookViews>
  <sheets>
    <sheet name="60Mjn" sheetId="1" r:id="rId1"/>
    <sheet name="60Mjn (g)" sheetId="35" r:id="rId2"/>
    <sheet name="60Mjnm" sheetId="19" r:id="rId3"/>
    <sheet name="60Vjn" sheetId="2" r:id="rId4"/>
    <sheet name="60Vjn (g)" sheetId="36" r:id="rId5"/>
    <sheet name="60Vjnm" sheetId="20" r:id="rId6"/>
    <sheet name="300Mjn" sheetId="21" r:id="rId7"/>
    <sheet name="300Mjn (g)" sheetId="38" r:id="rId8"/>
    <sheet name="300Vjn" sheetId="22" r:id="rId9"/>
    <sheet name="300Vjn (g)" sheetId="39" r:id="rId10"/>
    <sheet name="400V" sheetId="4" r:id="rId11"/>
    <sheet name="600Mjn" sheetId="37" r:id="rId12"/>
    <sheet name="600Vjn" sheetId="24" r:id="rId13"/>
    <sheet name="800MVjnm" sheetId="23" r:id="rId14"/>
    <sheet name="1000Mjn" sheetId="25" r:id="rId15"/>
    <sheet name="1000Vjn" sheetId="26" r:id="rId16"/>
    <sheet name="1500M" sheetId="7" r:id="rId17"/>
    <sheet name="60bbMjn" sheetId="27" r:id="rId18"/>
    <sheet name="60bbMjnm" sheetId="9" r:id="rId19"/>
    <sheet name="60bbVjn" sheetId="28" r:id="rId20"/>
    <sheet name="60bbVjnm" sheetId="10" r:id="rId21"/>
    <sheet name="AukštisM" sheetId="12" r:id="rId22"/>
    <sheet name="AukštisV" sheetId="29" r:id="rId23"/>
    <sheet name="KartisM" sheetId="30" r:id="rId24"/>
    <sheet name="KartisV" sheetId="31" r:id="rId25"/>
    <sheet name="TolisM" sheetId="13" r:id="rId26"/>
    <sheet name="TolisV" sheetId="14" r:id="rId27"/>
    <sheet name="TrišuolisM" sheetId="32" r:id="rId28"/>
    <sheet name="TrišuolisV" sheetId="33" r:id="rId29"/>
    <sheet name="RutulysM" sheetId="34" r:id="rId30"/>
    <sheet name="RutulysV" sheetId="15" r:id="rId3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32" l="1"/>
  <c r="I10" i="4"/>
  <c r="I13" i="39"/>
  <c r="I8" i="39"/>
  <c r="I10" i="39"/>
  <c r="I12" i="39"/>
  <c r="I9" i="39"/>
  <c r="I11" i="39"/>
  <c r="I14" i="38"/>
  <c r="I8" i="38"/>
  <c r="I11" i="38"/>
  <c r="I13" i="38"/>
  <c r="I12" i="38"/>
  <c r="I9" i="38"/>
  <c r="I10" i="38"/>
  <c r="I14" i="26"/>
  <c r="I15" i="23"/>
  <c r="I14" i="23"/>
  <c r="I8" i="23"/>
  <c r="I9" i="23"/>
  <c r="W8" i="29"/>
  <c r="N15" i="15"/>
  <c r="O15" i="15"/>
  <c r="I12" i="37"/>
  <c r="I11" i="37"/>
  <c r="I10" i="37"/>
  <c r="I9" i="37"/>
  <c r="I8" i="37"/>
  <c r="K12" i="36"/>
  <c r="K15" i="36"/>
  <c r="K16" i="36"/>
  <c r="K11" i="36"/>
  <c r="K13" i="36"/>
  <c r="K10" i="36"/>
  <c r="K8" i="36"/>
  <c r="K9" i="36"/>
  <c r="K19" i="36"/>
  <c r="K17" i="36"/>
  <c r="K18" i="36"/>
  <c r="J13" i="35"/>
  <c r="J16" i="35"/>
  <c r="J15" i="35"/>
  <c r="J12" i="35"/>
  <c r="J8" i="35"/>
  <c r="J11" i="35"/>
  <c r="J10" i="35"/>
  <c r="J9" i="35"/>
  <c r="J17" i="35"/>
  <c r="I12" i="24"/>
  <c r="I9" i="24"/>
  <c r="I21" i="22"/>
  <c r="I20" i="22"/>
  <c r="I19" i="22"/>
  <c r="I18" i="22"/>
  <c r="N9" i="13"/>
  <c r="O9" i="13"/>
  <c r="N12" i="34"/>
  <c r="O12" i="34"/>
  <c r="N10" i="34"/>
  <c r="O10" i="34"/>
  <c r="N11" i="34"/>
  <c r="O11" i="34"/>
  <c r="N7" i="34"/>
  <c r="O7" i="34"/>
  <c r="N22" i="34"/>
  <c r="O22" i="34"/>
  <c r="N14" i="34"/>
  <c r="O14" i="34"/>
  <c r="N9" i="34"/>
  <c r="O9" i="34"/>
  <c r="W10" i="30"/>
  <c r="W11" i="30"/>
  <c r="W8" i="12"/>
  <c r="W9" i="12"/>
  <c r="N19" i="34"/>
  <c r="O19" i="34"/>
  <c r="N21" i="34"/>
  <c r="O21" i="34"/>
  <c r="N20" i="34"/>
  <c r="O20" i="34"/>
  <c r="N8" i="34"/>
  <c r="O8" i="34"/>
  <c r="N13" i="34"/>
  <c r="O13" i="34"/>
  <c r="N16" i="15"/>
  <c r="O16" i="15"/>
  <c r="N7" i="33"/>
  <c r="O7" i="33"/>
  <c r="O8" i="33"/>
  <c r="N10" i="32"/>
  <c r="O10" i="32"/>
  <c r="N9" i="32"/>
  <c r="O9" i="32"/>
  <c r="O7" i="32"/>
  <c r="N11" i="32"/>
  <c r="O11" i="32"/>
  <c r="N8" i="32"/>
  <c r="O8" i="32"/>
  <c r="N17" i="14"/>
  <c r="O17" i="14"/>
  <c r="N20" i="13"/>
  <c r="O20" i="13"/>
  <c r="W16" i="31"/>
  <c r="W8" i="31"/>
  <c r="W7" i="31"/>
  <c r="W10" i="31"/>
  <c r="W9" i="31"/>
  <c r="W12" i="30"/>
  <c r="W7" i="30"/>
  <c r="W9" i="30"/>
  <c r="W13" i="30"/>
  <c r="W8" i="30"/>
  <c r="W7" i="29"/>
  <c r="W7" i="12"/>
  <c r="W17" i="12"/>
  <c r="I8" i="10"/>
  <c r="I9" i="10"/>
  <c r="I10" i="28"/>
  <c r="I9" i="28"/>
  <c r="I11" i="28"/>
  <c r="I8" i="28"/>
  <c r="I10" i="27"/>
  <c r="I9" i="27"/>
  <c r="I12" i="27"/>
  <c r="I8" i="27"/>
  <c r="I11" i="27"/>
  <c r="I11" i="26"/>
  <c r="I13" i="26"/>
  <c r="I12" i="26"/>
  <c r="I10" i="26"/>
  <c r="I9" i="26"/>
  <c r="I8" i="26"/>
  <c r="I8" i="25"/>
  <c r="I10" i="24"/>
  <c r="I11" i="24"/>
  <c r="I8" i="24"/>
  <c r="I11" i="22"/>
  <c r="I10" i="22"/>
  <c r="I16" i="22"/>
  <c r="I13" i="22"/>
  <c r="I11" i="21"/>
  <c r="I10" i="21"/>
  <c r="I9" i="21"/>
  <c r="I8" i="21"/>
  <c r="I16" i="21"/>
  <c r="I15" i="21"/>
  <c r="I14" i="21"/>
  <c r="I13" i="21"/>
  <c r="K27" i="2"/>
  <c r="K26" i="2"/>
  <c r="K25" i="2"/>
  <c r="K24" i="2"/>
  <c r="K23" i="2"/>
  <c r="K22" i="2"/>
  <c r="K20" i="2"/>
  <c r="K19" i="2"/>
  <c r="K18" i="2"/>
  <c r="K17" i="2"/>
  <c r="K16" i="2"/>
  <c r="K13" i="2"/>
  <c r="K12" i="2"/>
  <c r="K11" i="2"/>
  <c r="K10" i="2"/>
  <c r="K9" i="2"/>
  <c r="K8" i="2"/>
  <c r="K19" i="1"/>
  <c r="K18" i="1"/>
  <c r="K17" i="1"/>
  <c r="K16" i="1"/>
  <c r="K13" i="1"/>
  <c r="K12" i="1"/>
  <c r="K11" i="1"/>
  <c r="K9" i="1"/>
  <c r="K8" i="1"/>
  <c r="I10" i="20"/>
  <c r="I8" i="20"/>
  <c r="I12" i="20"/>
  <c r="I11" i="20"/>
  <c r="I9" i="20"/>
  <c r="I13" i="20"/>
  <c r="I11" i="19"/>
  <c r="I9" i="19"/>
  <c r="I10" i="19"/>
  <c r="I8" i="19"/>
  <c r="I12" i="19"/>
  <c r="N9" i="15"/>
  <c r="O9" i="15"/>
  <c r="N8" i="15"/>
  <c r="O8" i="15"/>
  <c r="N7" i="15"/>
  <c r="O7" i="15"/>
  <c r="N7" i="14"/>
  <c r="O7" i="14"/>
  <c r="N11" i="13"/>
  <c r="O11" i="13"/>
  <c r="N12" i="13"/>
  <c r="O12" i="13"/>
  <c r="N10" i="13"/>
  <c r="O10" i="13"/>
  <c r="N7" i="13"/>
  <c r="O7" i="13"/>
  <c r="N8" i="13"/>
  <c r="O8" i="13"/>
  <c r="I8" i="9"/>
  <c r="I8" i="7"/>
  <c r="I9" i="7"/>
  <c r="I10" i="7"/>
  <c r="I8" i="4"/>
  <c r="I9" i="4"/>
  <c r="I11" i="4"/>
</calcChain>
</file>

<file path=xl/sharedStrings.xml><?xml version="1.0" encoding="utf-8"?>
<sst xmlns="http://schemas.openxmlformats.org/spreadsheetml/2006/main" count="1845" uniqueCount="328">
  <si>
    <t>Kaunas</t>
  </si>
  <si>
    <t xml:space="preserve">60 m </t>
  </si>
  <si>
    <t>1</t>
  </si>
  <si>
    <t>bėgimas</t>
  </si>
  <si>
    <t>Takas</t>
  </si>
  <si>
    <t>Vardas</t>
  </si>
  <si>
    <t>Pavardė</t>
  </si>
  <si>
    <t>Gim.data</t>
  </si>
  <si>
    <t>Komanda</t>
  </si>
  <si>
    <t>Treneris</t>
  </si>
  <si>
    <t>Rez.</t>
  </si>
  <si>
    <t>Rez.f.</t>
  </si>
  <si>
    <t>Kv. l.</t>
  </si>
  <si>
    <t>Kauno "Startas"</t>
  </si>
  <si>
    <t>M.Vadeikis</t>
  </si>
  <si>
    <t>2</t>
  </si>
  <si>
    <t>Karolina</t>
  </si>
  <si>
    <t>Talalaitė</t>
  </si>
  <si>
    <t>3</t>
  </si>
  <si>
    <t>4</t>
  </si>
  <si>
    <t>Greta</t>
  </si>
  <si>
    <t>Zalatoriūtė</t>
  </si>
  <si>
    <t>5</t>
  </si>
  <si>
    <t>Ugnė</t>
  </si>
  <si>
    <t>Kutkaitė</t>
  </si>
  <si>
    <t>2006-09-01</t>
  </si>
  <si>
    <t>6</t>
  </si>
  <si>
    <t>Augustė</t>
  </si>
  <si>
    <t>Karosaitė</t>
  </si>
  <si>
    <t>2006-08-01</t>
  </si>
  <si>
    <t>Gabija</t>
  </si>
  <si>
    <t>Ižikovaitė</t>
  </si>
  <si>
    <t>R.Sadzevičienė</t>
  </si>
  <si>
    <t>Gabrielė</t>
  </si>
  <si>
    <t>Skaparaitė</t>
  </si>
  <si>
    <t>2004-09-23</t>
  </si>
  <si>
    <t>O.Pavilionienė</t>
  </si>
  <si>
    <t>Evelina</t>
  </si>
  <si>
    <t>Glaubičiūtė</t>
  </si>
  <si>
    <t>Rugilė</t>
  </si>
  <si>
    <t>Miklyčiūtė</t>
  </si>
  <si>
    <t>Miglė</t>
  </si>
  <si>
    <t>Šustickaitė</t>
  </si>
  <si>
    <t>Kamilė</t>
  </si>
  <si>
    <t>Jegminaitė</t>
  </si>
  <si>
    <t>E.Dilys</t>
  </si>
  <si>
    <t>Barbora</t>
  </si>
  <si>
    <t>Martinkevičiutė</t>
  </si>
  <si>
    <t>2005-04-19</t>
  </si>
  <si>
    <t>Simonas</t>
  </si>
  <si>
    <t>Apulskis</t>
  </si>
  <si>
    <t>Nedas</t>
  </si>
  <si>
    <t>Talalas</t>
  </si>
  <si>
    <t>Modestas</t>
  </si>
  <si>
    <t>Šalnaitis</t>
  </si>
  <si>
    <t>R. Ančlauskas</t>
  </si>
  <si>
    <t>Kristupas</t>
  </si>
  <si>
    <t>Dovydas</t>
  </si>
  <si>
    <t>Norvaišas</t>
  </si>
  <si>
    <t>E. Dilys</t>
  </si>
  <si>
    <t>Adomas</t>
  </si>
  <si>
    <t>Pakalniškis</t>
  </si>
  <si>
    <t>2005-06-06</t>
  </si>
  <si>
    <t>Rokas</t>
  </si>
  <si>
    <t>A.Gavelytė</t>
  </si>
  <si>
    <t>Naglis</t>
  </si>
  <si>
    <t>Baranauskas</t>
  </si>
  <si>
    <t>Jonas</t>
  </si>
  <si>
    <t>Lapinskas</t>
  </si>
  <si>
    <t>Stanevičius</t>
  </si>
  <si>
    <t>Mykolas</t>
  </si>
  <si>
    <t>Baliukas</t>
  </si>
  <si>
    <t>Mantas</t>
  </si>
  <si>
    <t>Babušis</t>
  </si>
  <si>
    <t>2005-02-28</t>
  </si>
  <si>
    <t>Motiejus</t>
  </si>
  <si>
    <t>A. Skujytė</t>
  </si>
  <si>
    <t>Andrius</t>
  </si>
  <si>
    <t>Šimkus</t>
  </si>
  <si>
    <t>Rakutis</t>
  </si>
  <si>
    <t>Skrodenis</t>
  </si>
  <si>
    <t>2006-10-13</t>
  </si>
  <si>
    <t>A.Gavėnas</t>
  </si>
  <si>
    <t xml:space="preserve">400 m </t>
  </si>
  <si>
    <t>Nr.</t>
  </si>
  <si>
    <t>Kv.l.</t>
  </si>
  <si>
    <t>Stela</t>
  </si>
  <si>
    <t>Laurinčikaitė</t>
  </si>
  <si>
    <t>Mija</t>
  </si>
  <si>
    <t>Martas</t>
  </si>
  <si>
    <t>Damažeckas</t>
  </si>
  <si>
    <t>2004-01-18</t>
  </si>
  <si>
    <t>D.Jankauskaitė</t>
  </si>
  <si>
    <t>Eilė</t>
  </si>
  <si>
    <t>Airidas</t>
  </si>
  <si>
    <t>Kebleris</t>
  </si>
  <si>
    <t>Ignas</t>
  </si>
  <si>
    <t>Čiginskas</t>
  </si>
  <si>
    <t>R.Norkus</t>
  </si>
  <si>
    <t>Maksimas</t>
  </si>
  <si>
    <t>Azanovas</t>
  </si>
  <si>
    <t>R.Kančys</t>
  </si>
  <si>
    <t xml:space="preserve">1500 m </t>
  </si>
  <si>
    <t>Kotryna</t>
  </si>
  <si>
    <t>Surova</t>
  </si>
  <si>
    <t>Eva</t>
  </si>
  <si>
    <t>Valančiūtė</t>
  </si>
  <si>
    <t>2005-</t>
  </si>
  <si>
    <t>60 m b.b.</t>
  </si>
  <si>
    <t>Emilija</t>
  </si>
  <si>
    <t>Gustis</t>
  </si>
  <si>
    <t>Stasiukaitis</t>
  </si>
  <si>
    <t>Šuolis į aukštį</t>
  </si>
  <si>
    <t>Rezult.</t>
  </si>
  <si>
    <t>Bukauskaitė</t>
  </si>
  <si>
    <t>2004-02-08</t>
  </si>
  <si>
    <t>Mozerytė</t>
  </si>
  <si>
    <t>Šuolis į tolį</t>
  </si>
  <si>
    <t>Bandymai</t>
  </si>
  <si>
    <t>Vincas</t>
  </si>
  <si>
    <t>Zokas</t>
  </si>
  <si>
    <t>Liudas</t>
  </si>
  <si>
    <t>Irmantas</t>
  </si>
  <si>
    <t>Poška</t>
  </si>
  <si>
    <t>2004-08-04</t>
  </si>
  <si>
    <t>Gustas</t>
  </si>
  <si>
    <t>Rutulio stūmimas</t>
  </si>
  <si>
    <t>Domanaitis</t>
  </si>
  <si>
    <t>V.L.Maleckiai</t>
  </si>
  <si>
    <t xml:space="preserve">Modestas </t>
  </si>
  <si>
    <t>Glinskas</t>
  </si>
  <si>
    <t>V.LMaleckiai</t>
  </si>
  <si>
    <t xml:space="preserve">Redas </t>
  </si>
  <si>
    <t>Paulionis</t>
  </si>
  <si>
    <t xml:space="preserve">Ieva </t>
  </si>
  <si>
    <t>Nikiforovaite</t>
  </si>
  <si>
    <t xml:space="preserve">Aurimas </t>
  </si>
  <si>
    <t>Šinkauskas</t>
  </si>
  <si>
    <t>V.LMalaleckiai</t>
  </si>
  <si>
    <t xml:space="preserve">Martyna </t>
  </si>
  <si>
    <t>Kachneviciute</t>
  </si>
  <si>
    <t>Ribkauskis</t>
  </si>
  <si>
    <t>Kristijonas</t>
  </si>
  <si>
    <t>Šlėgėris</t>
  </si>
  <si>
    <t>Nomeda</t>
  </si>
  <si>
    <t>Griauslytė</t>
  </si>
  <si>
    <t xml:space="preserve">Lukas </t>
  </si>
  <si>
    <t>Suslavičius</t>
  </si>
  <si>
    <t>V.L.Maleckiai,A.Starkevicius</t>
  </si>
  <si>
    <t>Indrė Gricevičienė</t>
  </si>
  <si>
    <t>Varžybų vyriausia teisėja</t>
  </si>
  <si>
    <t>Kauno jaunių ir jaunimo</t>
  </si>
  <si>
    <t>lengvosios atletikos čempionatas</t>
  </si>
  <si>
    <t>Šuolis su kartimi</t>
  </si>
  <si>
    <t>Trišuolis</t>
  </si>
  <si>
    <t>Povilas</t>
  </si>
  <si>
    <t>Strazdas</t>
  </si>
  <si>
    <t>Jankauskas</t>
  </si>
  <si>
    <t>Jokūbas Vėjus</t>
  </si>
  <si>
    <t>Baublys</t>
  </si>
  <si>
    <t>Ašipauskaitė</t>
  </si>
  <si>
    <t>Goda</t>
  </si>
  <si>
    <t>Mašonytė</t>
  </si>
  <si>
    <t>Ramonaitė</t>
  </si>
  <si>
    <t>Andrė</t>
  </si>
  <si>
    <t>Ožechauskaitė</t>
  </si>
  <si>
    <t>Sima</t>
  </si>
  <si>
    <t>Skeiverytė</t>
  </si>
  <si>
    <t>Padegimas</t>
  </si>
  <si>
    <t>Klimavičiūtė</t>
  </si>
  <si>
    <t>Gustautas</t>
  </si>
  <si>
    <t>Pažėra</t>
  </si>
  <si>
    <t>Andrija</t>
  </si>
  <si>
    <t>Krupovičiūtė</t>
  </si>
  <si>
    <t>Petrauskaitė</t>
  </si>
  <si>
    <t>Rasa</t>
  </si>
  <si>
    <t>Žukauskaitė</t>
  </si>
  <si>
    <t>Voverytė</t>
  </si>
  <si>
    <t>Radha</t>
  </si>
  <si>
    <t>Kučinskaitė</t>
  </si>
  <si>
    <t>Viktorija</t>
  </si>
  <si>
    <t>Neifaltaitė</t>
  </si>
  <si>
    <t>Hubertas</t>
  </si>
  <si>
    <t>Jarmalauskas</t>
  </si>
  <si>
    <t>Šutkutė</t>
  </si>
  <si>
    <t>G.Šerėnienė</t>
  </si>
  <si>
    <t>N.Gedgaudiene</t>
  </si>
  <si>
    <t>2005-01-26</t>
  </si>
  <si>
    <t>P.Sabaitis,N.Gedgaudiene</t>
  </si>
  <si>
    <t>2005-06-25</t>
  </si>
  <si>
    <t>Veja</t>
  </si>
  <si>
    <t>Simuntytė</t>
  </si>
  <si>
    <t>2004-08-18</t>
  </si>
  <si>
    <t xml:space="preserve"> Mozerytė</t>
  </si>
  <si>
    <t>2006-</t>
  </si>
  <si>
    <t>Paulina</t>
  </si>
  <si>
    <t>Barauskaitė</t>
  </si>
  <si>
    <t>2005-09-29</t>
  </si>
  <si>
    <t xml:space="preserve">Ignas </t>
  </si>
  <si>
    <t>Galdikas</t>
  </si>
  <si>
    <t>Z.Grabauskienė</t>
  </si>
  <si>
    <t>Neringa</t>
  </si>
  <si>
    <t>Kriščiūnaitė</t>
  </si>
  <si>
    <t xml:space="preserve">Aistė </t>
  </si>
  <si>
    <t>Guobaitė</t>
  </si>
  <si>
    <t>2004-10-13</t>
  </si>
  <si>
    <t>2004-06-09</t>
  </si>
  <si>
    <t>2005-09-10</t>
  </si>
  <si>
    <t>Sindija</t>
  </si>
  <si>
    <t>Gansiniauskaitė</t>
  </si>
  <si>
    <t>2005-04-01</t>
  </si>
  <si>
    <t>Pijus</t>
  </si>
  <si>
    <t>Liudavičius</t>
  </si>
  <si>
    <t>2004-04-19</t>
  </si>
  <si>
    <t>Erikas</t>
  </si>
  <si>
    <t>Šimašius</t>
  </si>
  <si>
    <t>2005-01-19</t>
  </si>
  <si>
    <t>Kėsylytė</t>
  </si>
  <si>
    <t>2003-12-31</t>
  </si>
  <si>
    <t>R.Ramanauskaitė</t>
  </si>
  <si>
    <t>Agnė</t>
  </si>
  <si>
    <t>Urbutytė</t>
  </si>
  <si>
    <t>2003-10-30</t>
  </si>
  <si>
    <t>Virbalaitė</t>
  </si>
  <si>
    <t>2006-09--10</t>
  </si>
  <si>
    <t>Šablevičius</t>
  </si>
  <si>
    <t>2006-01-09</t>
  </si>
  <si>
    <t>Oskaras</t>
  </si>
  <si>
    <t>Šulskis</t>
  </si>
  <si>
    <t>Reda</t>
  </si>
  <si>
    <t>Teteriukovė</t>
  </si>
  <si>
    <t>2006-08-25</t>
  </si>
  <si>
    <t>Laurynas</t>
  </si>
  <si>
    <t>Sinkevičius</t>
  </si>
  <si>
    <t>2005-03-09</t>
  </si>
  <si>
    <t xml:space="preserve">Naglis </t>
  </si>
  <si>
    <t>Mockus</t>
  </si>
  <si>
    <t>Adrija</t>
  </si>
  <si>
    <t>Ščesnavičiūtė</t>
  </si>
  <si>
    <t>Izabelė</t>
  </si>
  <si>
    <t>Anosova</t>
  </si>
  <si>
    <t>Gytis</t>
  </si>
  <si>
    <t>Kurkulionis</t>
  </si>
  <si>
    <t>Gusarovas</t>
  </si>
  <si>
    <t>R. Vasiliauskas</t>
  </si>
  <si>
    <t>Nida</t>
  </si>
  <si>
    <t>Kilinskaitė</t>
  </si>
  <si>
    <t>Martyna</t>
  </si>
  <si>
    <t>Koriznaitė</t>
  </si>
  <si>
    <t xml:space="preserve">Elvis </t>
  </si>
  <si>
    <t>Overlingas</t>
  </si>
  <si>
    <t>Vilius</t>
  </si>
  <si>
    <t>Žagarys</t>
  </si>
  <si>
    <t>Marija</t>
  </si>
  <si>
    <t>Juknevičiūtė</t>
  </si>
  <si>
    <t>Jaunės</t>
  </si>
  <si>
    <t>Merginos</t>
  </si>
  <si>
    <t>Jauniai</t>
  </si>
  <si>
    <t>Vaikinai</t>
  </si>
  <si>
    <t xml:space="preserve">300 m </t>
  </si>
  <si>
    <t xml:space="preserve">600 m </t>
  </si>
  <si>
    <t xml:space="preserve">1000 m </t>
  </si>
  <si>
    <t>(0,76)</t>
  </si>
  <si>
    <t>(0,99)</t>
  </si>
  <si>
    <t>(0,91)</t>
  </si>
  <si>
    <t>Adolis</t>
  </si>
  <si>
    <t>Miciulevičius</t>
  </si>
  <si>
    <t>I.Jakubaitytė</t>
  </si>
  <si>
    <t>Vesta</t>
  </si>
  <si>
    <t>Marmaitė</t>
  </si>
  <si>
    <t>Nerijus</t>
  </si>
  <si>
    <t>Kelmelis</t>
  </si>
  <si>
    <t>(5 kg.)</t>
  </si>
  <si>
    <t>(6 kg.)</t>
  </si>
  <si>
    <t>(3 kg.)</t>
  </si>
  <si>
    <t>Aurėja</t>
  </si>
  <si>
    <t>Beniušytė</t>
  </si>
  <si>
    <t>I.Gricevičienė</t>
  </si>
  <si>
    <t>Rusnė</t>
  </si>
  <si>
    <t>Strelčiūnaitė</t>
  </si>
  <si>
    <t>Norbutaitė</t>
  </si>
  <si>
    <t>Viltė</t>
  </si>
  <si>
    <t>Ieva</t>
  </si>
  <si>
    <t>Mingailaitė</t>
  </si>
  <si>
    <t>2003-10-21</t>
  </si>
  <si>
    <t>Nikas</t>
  </si>
  <si>
    <t>Guva</t>
  </si>
  <si>
    <t>2004-10-21</t>
  </si>
  <si>
    <t>2004-10-22</t>
  </si>
  <si>
    <t>Anna Karilė</t>
  </si>
  <si>
    <t>b.k.</t>
  </si>
  <si>
    <t>V.L.Maleckiai,A.Pleskys</t>
  </si>
  <si>
    <t>Pėtničia</t>
  </si>
  <si>
    <t>2005-02-01</t>
  </si>
  <si>
    <t>S.Ramoškevičiūtė</t>
  </si>
  <si>
    <t>Kajus</t>
  </si>
  <si>
    <t>Rudokas</t>
  </si>
  <si>
    <t>2006-11-04</t>
  </si>
  <si>
    <t>Kauno PM</t>
  </si>
  <si>
    <t>2004 04 09</t>
  </si>
  <si>
    <t>Mejeras</t>
  </si>
  <si>
    <t>Jokūbas</t>
  </si>
  <si>
    <t>Vanagas</t>
  </si>
  <si>
    <t>Andra</t>
  </si>
  <si>
    <t>Tamašauskaitė</t>
  </si>
  <si>
    <t>`</t>
  </si>
  <si>
    <t>R.l.</t>
  </si>
  <si>
    <t>DNS</t>
  </si>
  <si>
    <t>Vieta</t>
  </si>
  <si>
    <t>Finalas</t>
  </si>
  <si>
    <t>x</t>
  </si>
  <si>
    <t>NT</t>
  </si>
  <si>
    <t>3v</t>
  </si>
  <si>
    <t>4v</t>
  </si>
  <si>
    <t xml:space="preserve">800 m </t>
  </si>
  <si>
    <t>I.Juodeškienė</t>
  </si>
  <si>
    <t>xxx</t>
  </si>
  <si>
    <t>xx0</t>
  </si>
  <si>
    <t>B.k.</t>
  </si>
  <si>
    <t>-</t>
  </si>
  <si>
    <t>x0</t>
  </si>
  <si>
    <t>xxx0</t>
  </si>
  <si>
    <t>xxxx</t>
  </si>
  <si>
    <t>NM</t>
  </si>
  <si>
    <t>DNF</t>
  </si>
  <si>
    <t>Jaunuolės</t>
  </si>
  <si>
    <t>b.k</t>
  </si>
  <si>
    <t>B.k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</si>
</sst>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m:ss.00"/>
    <numFmt numFmtId="166" formatCode="0.000"/>
  </numFmts>
  <fonts count="16" x14ac:knownFonts="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3" fillId="0" borderId="0"/>
    <xf numFmtId="0" fontId="14" fillId="0" borderId="0" applyBorder="0"/>
    <xf numFmtId="0" fontId="15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/>
    <xf numFmtId="2" fontId="3" fillId="0" borderId="9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2" fontId="7" fillId="0" borderId="9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8" xfId="0" applyFont="1" applyBorder="1"/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/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/>
    </xf>
    <xf numFmtId="0" fontId="0" fillId="3" borderId="0" xfId="0" applyFill="1"/>
    <xf numFmtId="166" fontId="11" fillId="0" borderId="6" xfId="1" applyNumberFormat="1" applyFont="1" applyBorder="1" applyAlignment="1">
      <alignment horizontal="center"/>
    </xf>
    <xf numFmtId="166" fontId="11" fillId="0" borderId="9" xfId="1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</cellXfs>
  <cellStyles count="5">
    <cellStyle name="Excel Built-in Normal" xfId="4"/>
    <cellStyle name="Normal" xfId="0" builtinId="0"/>
    <cellStyle name="Normal 2" xfId="2"/>
    <cellStyle name="Normal 37" xfId="3"/>
    <cellStyle name="Normal_kategorijos(1)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K22"/>
  <sheetViews>
    <sheetView tabSelected="1" workbookViewId="0"/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3.6640625" style="1" bestFit="1" customWidth="1"/>
    <col min="6" max="6" width="20.33203125" style="1" customWidth="1"/>
    <col min="7" max="8" width="5" style="1" customWidth="1"/>
    <col min="9" max="9" width="5.44140625" style="1" bestFit="1" customWidth="1"/>
    <col min="10" max="10" width="5.44140625" style="1" customWidth="1"/>
    <col min="11" max="11" width="5.6640625" style="1" customWidth="1"/>
    <col min="12" max="16384" width="9.109375" style="1"/>
  </cols>
  <sheetData>
    <row r="1" spans="1:11" ht="17.399999999999999" x14ac:dyDescent="0.25">
      <c r="D1" s="2" t="s">
        <v>151</v>
      </c>
    </row>
    <row r="2" spans="1:11" ht="17.399999999999999" x14ac:dyDescent="0.25">
      <c r="D2" s="2" t="s">
        <v>152</v>
      </c>
    </row>
    <row r="3" spans="1:11" x14ac:dyDescent="0.25">
      <c r="A3" s="1" t="s">
        <v>0</v>
      </c>
      <c r="F3" s="3">
        <v>44581</v>
      </c>
    </row>
    <row r="5" spans="1:11" x14ac:dyDescent="0.25">
      <c r="B5" s="4" t="s">
        <v>1</v>
      </c>
      <c r="C5" s="4"/>
      <c r="D5" s="4" t="s">
        <v>255</v>
      </c>
    </row>
    <row r="6" spans="1:11" ht="13.8" thickBot="1" x14ac:dyDescent="0.3">
      <c r="E6" s="5" t="s">
        <v>2</v>
      </c>
      <c r="F6" s="6" t="s">
        <v>3</v>
      </c>
    </row>
    <row r="7" spans="1:11" ht="13.8" thickBot="1" x14ac:dyDescent="0.3">
      <c r="A7" s="7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1" t="s">
        <v>306</v>
      </c>
      <c r="I7" s="11" t="s">
        <v>11</v>
      </c>
      <c r="J7" s="11" t="s">
        <v>306</v>
      </c>
      <c r="K7" s="12" t="s">
        <v>12</v>
      </c>
    </row>
    <row r="8" spans="1:11" ht="17.25" customHeight="1" x14ac:dyDescent="0.25">
      <c r="A8" s="13" t="s">
        <v>2</v>
      </c>
      <c r="B8" s="14" t="s">
        <v>37</v>
      </c>
      <c r="C8" s="15" t="s">
        <v>38</v>
      </c>
      <c r="D8" s="16">
        <v>38645</v>
      </c>
      <c r="E8" s="17" t="s">
        <v>13</v>
      </c>
      <c r="F8" s="17" t="s">
        <v>36</v>
      </c>
      <c r="G8" s="18">
        <v>9.64</v>
      </c>
      <c r="H8" s="78">
        <v>0.17899999999999999</v>
      </c>
      <c r="I8" s="18"/>
      <c r="J8" s="78"/>
      <c r="K8" s="19" t="str">
        <f t="shared" ref="K8:K19" si="0">IF(ISBLANK(G8),"",IF(G8&lt;=7.7,"KSM",IF(G8&lt;=8,"I A",IF(G8&lt;=8.44,"II A",IF(G8&lt;=9.04,"III A",IF(G8&lt;=9.64,"I JA",IF(G8&lt;=10.04,"II JA",IF(G8&lt;=10.34,"III JA"))))))))</f>
        <v>I JA</v>
      </c>
    </row>
    <row r="9" spans="1:11" ht="17.25" customHeight="1" x14ac:dyDescent="0.25">
      <c r="A9" s="20" t="s">
        <v>15</v>
      </c>
      <c r="B9" s="14" t="s">
        <v>172</v>
      </c>
      <c r="C9" s="15" t="s">
        <v>173</v>
      </c>
      <c r="D9" s="16">
        <v>39003</v>
      </c>
      <c r="E9" s="17" t="s">
        <v>13</v>
      </c>
      <c r="F9" s="17" t="s">
        <v>32</v>
      </c>
      <c r="G9" s="18">
        <v>8.3000000000000007</v>
      </c>
      <c r="H9" s="78">
        <v>0.189</v>
      </c>
      <c r="I9" s="18"/>
      <c r="J9" s="78"/>
      <c r="K9" s="19" t="str">
        <f t="shared" si="0"/>
        <v>II A</v>
      </c>
    </row>
    <row r="10" spans="1:11" ht="17.25" customHeight="1" x14ac:dyDescent="0.25">
      <c r="A10" s="20" t="s">
        <v>18</v>
      </c>
      <c r="B10" s="14" t="s">
        <v>30</v>
      </c>
      <c r="C10" s="15" t="s">
        <v>42</v>
      </c>
      <c r="D10" s="16">
        <v>38691</v>
      </c>
      <c r="E10" s="17" t="s">
        <v>13</v>
      </c>
      <c r="F10" s="17" t="s">
        <v>36</v>
      </c>
      <c r="G10" s="18" t="s">
        <v>307</v>
      </c>
      <c r="H10" s="78"/>
      <c r="I10" s="18"/>
      <c r="J10" s="78"/>
      <c r="K10" s="19"/>
    </row>
    <row r="11" spans="1:11" ht="17.25" customHeight="1" x14ac:dyDescent="0.25">
      <c r="A11" s="20" t="s">
        <v>19</v>
      </c>
      <c r="B11" s="14" t="s">
        <v>41</v>
      </c>
      <c r="C11" s="15" t="s">
        <v>44</v>
      </c>
      <c r="D11" s="16">
        <v>38958</v>
      </c>
      <c r="E11" s="17" t="s">
        <v>13</v>
      </c>
      <c r="F11" s="17" t="s">
        <v>45</v>
      </c>
      <c r="G11" s="18">
        <v>8.57</v>
      </c>
      <c r="H11" s="78">
        <v>0.219</v>
      </c>
      <c r="I11" s="18"/>
      <c r="J11" s="78"/>
      <c r="K11" s="19" t="str">
        <f t="shared" si="0"/>
        <v>III A</v>
      </c>
    </row>
    <row r="12" spans="1:11" ht="17.25" customHeight="1" x14ac:dyDescent="0.25">
      <c r="A12" s="20" t="s">
        <v>22</v>
      </c>
      <c r="B12" s="14" t="s">
        <v>23</v>
      </c>
      <c r="C12" s="15" t="s">
        <v>24</v>
      </c>
      <c r="D12" s="16" t="s">
        <v>25</v>
      </c>
      <c r="E12" s="17" t="s">
        <v>13</v>
      </c>
      <c r="F12" s="17" t="s">
        <v>14</v>
      </c>
      <c r="G12" s="18">
        <v>8.61</v>
      </c>
      <c r="H12" s="78">
        <v>0.17899999999999999</v>
      </c>
      <c r="I12" s="18"/>
      <c r="J12" s="78"/>
      <c r="K12" s="19" t="str">
        <f t="shared" si="0"/>
        <v>III A</v>
      </c>
    </row>
    <row r="13" spans="1:11" ht="17.25" customHeight="1" x14ac:dyDescent="0.25">
      <c r="A13" s="20" t="s">
        <v>26</v>
      </c>
      <c r="B13" s="14" t="s">
        <v>27</v>
      </c>
      <c r="C13" s="15" t="s">
        <v>28</v>
      </c>
      <c r="D13" s="16" t="s">
        <v>29</v>
      </c>
      <c r="E13" s="17" t="s">
        <v>13</v>
      </c>
      <c r="F13" s="17" t="s">
        <v>14</v>
      </c>
      <c r="G13" s="18">
        <v>8.1300000000000008</v>
      </c>
      <c r="H13" s="78">
        <v>0.17499999999999999</v>
      </c>
      <c r="I13" s="18"/>
      <c r="J13" s="78"/>
      <c r="K13" s="19" t="str">
        <f t="shared" si="0"/>
        <v>II A</v>
      </c>
    </row>
    <row r="14" spans="1:11" x14ac:dyDescent="0.25">
      <c r="E14" s="5" t="s">
        <v>15</v>
      </c>
      <c r="F14" s="6" t="s">
        <v>3</v>
      </c>
    </row>
    <row r="15" spans="1:11" ht="17.25" customHeight="1" x14ac:dyDescent="0.25">
      <c r="A15" s="20" t="s">
        <v>2</v>
      </c>
      <c r="B15" s="14" t="s">
        <v>46</v>
      </c>
      <c r="C15" s="15" t="s">
        <v>47</v>
      </c>
      <c r="D15" s="16" t="s">
        <v>48</v>
      </c>
      <c r="E15" s="17" t="s">
        <v>13</v>
      </c>
      <c r="F15" s="17" t="s">
        <v>36</v>
      </c>
      <c r="G15" s="21" t="s">
        <v>307</v>
      </c>
      <c r="H15" s="79"/>
      <c r="I15" s="21"/>
      <c r="J15" s="79"/>
      <c r="K15" s="22"/>
    </row>
    <row r="16" spans="1:11" ht="17.25" customHeight="1" x14ac:dyDescent="0.25">
      <c r="A16" s="20" t="s">
        <v>15</v>
      </c>
      <c r="B16" s="14" t="s">
        <v>30</v>
      </c>
      <c r="C16" s="15" t="s">
        <v>31</v>
      </c>
      <c r="D16" s="16">
        <v>38486</v>
      </c>
      <c r="E16" s="17" t="s">
        <v>13</v>
      </c>
      <c r="F16" s="17" t="s">
        <v>32</v>
      </c>
      <c r="G16" s="18">
        <v>9.14</v>
      </c>
      <c r="H16" s="78">
        <v>0.23799999999999999</v>
      </c>
      <c r="I16" s="18"/>
      <c r="J16" s="78"/>
      <c r="K16" s="19" t="str">
        <f t="shared" si="0"/>
        <v>I JA</v>
      </c>
    </row>
    <row r="17" spans="1:11" ht="17.25" customHeight="1" x14ac:dyDescent="0.25">
      <c r="A17" s="20" t="s">
        <v>18</v>
      </c>
      <c r="B17" s="14" t="s">
        <v>43</v>
      </c>
      <c r="C17" s="15" t="s">
        <v>169</v>
      </c>
      <c r="D17" s="16">
        <v>38941</v>
      </c>
      <c r="E17" s="17" t="s">
        <v>13</v>
      </c>
      <c r="F17" s="17" t="s">
        <v>76</v>
      </c>
      <c r="G17" s="18">
        <v>9.2100000000000009</v>
      </c>
      <c r="H17" s="78">
        <v>0.71299999999999997</v>
      </c>
      <c r="I17" s="18"/>
      <c r="J17" s="78"/>
      <c r="K17" s="19" t="str">
        <f t="shared" si="0"/>
        <v>I JA</v>
      </c>
    </row>
    <row r="18" spans="1:11" ht="17.25" customHeight="1" x14ac:dyDescent="0.25">
      <c r="A18" s="20" t="s">
        <v>19</v>
      </c>
      <c r="B18" s="14" t="s">
        <v>88</v>
      </c>
      <c r="C18" s="15" t="s">
        <v>87</v>
      </c>
      <c r="D18" s="16">
        <v>38903</v>
      </c>
      <c r="E18" s="17" t="s">
        <v>13</v>
      </c>
      <c r="F18" s="17" t="s">
        <v>32</v>
      </c>
      <c r="G18" s="18">
        <v>9.4</v>
      </c>
      <c r="H18" s="78">
        <v>0.49099999999999999</v>
      </c>
      <c r="I18" s="18"/>
      <c r="J18" s="78"/>
      <c r="K18" s="19" t="str">
        <f t="shared" si="0"/>
        <v>I JA</v>
      </c>
    </row>
    <row r="19" spans="1:11" ht="17.25" customHeight="1" x14ac:dyDescent="0.25">
      <c r="A19" s="20" t="s">
        <v>22</v>
      </c>
      <c r="B19" s="14" t="s">
        <v>281</v>
      </c>
      <c r="C19" s="15" t="s">
        <v>279</v>
      </c>
      <c r="D19" s="16">
        <v>38955</v>
      </c>
      <c r="E19" s="17" t="s">
        <v>13</v>
      </c>
      <c r="F19" s="17" t="s">
        <v>277</v>
      </c>
      <c r="G19" s="18">
        <v>8.77</v>
      </c>
      <c r="H19" s="78">
        <v>0.45200000000000001</v>
      </c>
      <c r="I19" s="18"/>
      <c r="J19" s="78"/>
      <c r="K19" s="19" t="str">
        <f t="shared" si="0"/>
        <v>III A</v>
      </c>
    </row>
    <row r="20" spans="1:11" ht="17.25" customHeight="1" x14ac:dyDescent="0.25">
      <c r="A20" s="20" t="s">
        <v>26</v>
      </c>
      <c r="B20" s="14" t="s">
        <v>166</v>
      </c>
      <c r="C20" s="15" t="s">
        <v>167</v>
      </c>
      <c r="D20" s="16">
        <v>38826</v>
      </c>
      <c r="E20" s="17" t="s">
        <v>13</v>
      </c>
      <c r="F20" s="17" t="s">
        <v>76</v>
      </c>
      <c r="G20" s="18" t="s">
        <v>307</v>
      </c>
      <c r="H20" s="78"/>
      <c r="I20" s="18" t="s">
        <v>290</v>
      </c>
      <c r="J20" s="78"/>
      <c r="K20" s="19"/>
    </row>
    <row r="22" spans="1:11" s="23" customFormat="1" ht="15.6" x14ac:dyDescent="0.25">
      <c r="B22" s="23" t="s">
        <v>150</v>
      </c>
      <c r="F22" s="23" t="s">
        <v>149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0"/>
  <sheetViews>
    <sheetView workbookViewId="0">
      <selection activeCell="J12" sqref="J12:J15"/>
    </sheetView>
  </sheetViews>
  <sheetFormatPr defaultRowHeight="13.2" x14ac:dyDescent="0.25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9.44140625" bestFit="1" customWidth="1"/>
    <col min="7" max="7" width="26" bestFit="1" customWidth="1"/>
    <col min="8" max="8" width="8.44140625" customWidth="1"/>
    <col min="9" max="9" width="6.109375" customWidth="1"/>
    <col min="10" max="10" width="4.109375" bestFit="1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44582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259</v>
      </c>
      <c r="D5" s="4"/>
      <c r="E5" s="4" t="s">
        <v>257</v>
      </c>
      <c r="F5" s="5"/>
      <c r="G5" s="6"/>
      <c r="H5" s="1"/>
    </row>
    <row r="6" spans="1:9" ht="13.8" thickBot="1" x14ac:dyDescent="0.3">
      <c r="A6" s="1"/>
      <c r="B6" s="1"/>
      <c r="C6" s="1"/>
      <c r="D6" s="1"/>
      <c r="E6" s="1"/>
      <c r="F6" s="1"/>
      <c r="G6" s="1"/>
      <c r="H6" s="1"/>
    </row>
    <row r="7" spans="1:9" ht="13.8" thickBot="1" x14ac:dyDescent="0.3">
      <c r="A7" s="7" t="s">
        <v>308</v>
      </c>
      <c r="B7" s="25" t="s">
        <v>84</v>
      </c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26" t="s">
        <v>85</v>
      </c>
    </row>
    <row r="8" spans="1:9" ht="17.25" customHeight="1" x14ac:dyDescent="0.25">
      <c r="A8" s="13">
        <v>1</v>
      </c>
      <c r="B8" s="20">
        <v>39</v>
      </c>
      <c r="C8" s="54" t="s">
        <v>65</v>
      </c>
      <c r="D8" s="55" t="s">
        <v>66</v>
      </c>
      <c r="E8" s="72" t="s">
        <v>187</v>
      </c>
      <c r="F8" s="53" t="s">
        <v>13</v>
      </c>
      <c r="G8" s="56" t="s">
        <v>188</v>
      </c>
      <c r="H8" s="60">
        <v>38.76</v>
      </c>
      <c r="I8" s="33" t="str">
        <f t="shared" ref="I8:I13" si="0">IF(ISBLANK(H8),"",IF(H8&lt;=34.75,"KSM",IF(H8&lt;=36.2,"I A",IF(H8&lt;=38.54,"II A",IF(H8&lt;=42.04,"III A",IF(H8&lt;=47.74,"I JA",IF(H8&lt;=52.34,"II JA",IF(H8&lt;=55.14,"III JA"))))))))</f>
        <v>III A</v>
      </c>
    </row>
    <row r="9" spans="1:9" ht="17.25" customHeight="1" x14ac:dyDescent="0.25">
      <c r="A9" s="20">
        <v>2</v>
      </c>
      <c r="B9" s="74">
        <v>67</v>
      </c>
      <c r="C9" s="57" t="s">
        <v>270</v>
      </c>
      <c r="D9" s="58" t="s">
        <v>271</v>
      </c>
      <c r="E9" s="73">
        <v>38552</v>
      </c>
      <c r="F9" s="53" t="s">
        <v>13</v>
      </c>
      <c r="G9" s="59" t="s">
        <v>267</v>
      </c>
      <c r="H9" s="60">
        <v>41</v>
      </c>
      <c r="I9" s="33" t="str">
        <f t="shared" si="0"/>
        <v>III A</v>
      </c>
    </row>
    <row r="10" spans="1:9" ht="17.25" customHeight="1" x14ac:dyDescent="0.25">
      <c r="A10" s="13">
        <v>3</v>
      </c>
      <c r="B10" s="20">
        <v>84</v>
      </c>
      <c r="C10" s="54" t="s">
        <v>227</v>
      </c>
      <c r="D10" s="55" t="s">
        <v>228</v>
      </c>
      <c r="E10" s="72" t="s">
        <v>187</v>
      </c>
      <c r="F10" s="53" t="s">
        <v>13</v>
      </c>
      <c r="G10" s="56" t="s">
        <v>92</v>
      </c>
      <c r="H10" s="60">
        <v>41.49</v>
      </c>
      <c r="I10" s="33" t="str">
        <f t="shared" si="0"/>
        <v>III A</v>
      </c>
    </row>
    <row r="11" spans="1:9" ht="17.25" customHeight="1" x14ac:dyDescent="0.25">
      <c r="A11" s="20">
        <v>4</v>
      </c>
      <c r="B11" s="20">
        <v>75</v>
      </c>
      <c r="C11" s="54" t="s">
        <v>57</v>
      </c>
      <c r="D11" s="55" t="s">
        <v>58</v>
      </c>
      <c r="E11" s="72">
        <v>38978</v>
      </c>
      <c r="F11" s="53" t="s">
        <v>13</v>
      </c>
      <c r="G11" s="56" t="s">
        <v>59</v>
      </c>
      <c r="H11" s="60">
        <v>41.58</v>
      </c>
      <c r="I11" s="33" t="str">
        <f t="shared" si="0"/>
        <v>III A</v>
      </c>
    </row>
    <row r="12" spans="1:9" ht="17.25" customHeight="1" x14ac:dyDescent="0.25">
      <c r="A12" s="13">
        <v>5</v>
      </c>
      <c r="B12" s="20">
        <v>76</v>
      </c>
      <c r="C12" s="54" t="s">
        <v>72</v>
      </c>
      <c r="D12" s="55" t="s">
        <v>168</v>
      </c>
      <c r="E12" s="72">
        <v>38908</v>
      </c>
      <c r="F12" s="53" t="s">
        <v>13</v>
      </c>
      <c r="G12" s="56" t="s">
        <v>76</v>
      </c>
      <c r="H12" s="60">
        <v>46.38</v>
      </c>
      <c r="I12" s="33" t="str">
        <f t="shared" si="0"/>
        <v>I JA</v>
      </c>
    </row>
    <row r="13" spans="1:9" ht="17.25" customHeight="1" x14ac:dyDescent="0.25">
      <c r="A13" s="20" t="s">
        <v>318</v>
      </c>
      <c r="B13" s="20">
        <v>61</v>
      </c>
      <c r="C13" s="54" t="s">
        <v>89</v>
      </c>
      <c r="D13" s="55" t="s">
        <v>90</v>
      </c>
      <c r="E13" s="72" t="s">
        <v>91</v>
      </c>
      <c r="F13" s="53" t="s">
        <v>13</v>
      </c>
      <c r="G13" s="56" t="s">
        <v>92</v>
      </c>
      <c r="H13" s="60">
        <v>37.840000000000003</v>
      </c>
      <c r="I13" s="33" t="str">
        <f t="shared" si="0"/>
        <v>II A</v>
      </c>
    </row>
    <row r="14" spans="1:9" ht="17.25" customHeight="1" x14ac:dyDescent="0.25">
      <c r="A14" s="20"/>
      <c r="B14" s="20">
        <v>77</v>
      </c>
      <c r="C14" s="54" t="s">
        <v>170</v>
      </c>
      <c r="D14" s="55" t="s">
        <v>171</v>
      </c>
      <c r="E14" s="72">
        <v>39029</v>
      </c>
      <c r="F14" s="53" t="s">
        <v>13</v>
      </c>
      <c r="G14" s="56" t="s">
        <v>76</v>
      </c>
      <c r="H14" s="60" t="s">
        <v>307</v>
      </c>
      <c r="I14" s="33"/>
    </row>
    <row r="15" spans="1:9" ht="17.25" customHeight="1" x14ac:dyDescent="0.25">
      <c r="A15" s="20"/>
      <c r="B15" s="20">
        <v>79</v>
      </c>
      <c r="C15" s="54" t="s">
        <v>56</v>
      </c>
      <c r="D15" s="55" t="s">
        <v>225</v>
      </c>
      <c r="E15" s="72" t="s">
        <v>226</v>
      </c>
      <c r="F15" s="53" t="s">
        <v>13</v>
      </c>
      <c r="G15" s="56" t="s">
        <v>92</v>
      </c>
      <c r="H15" s="60" t="s">
        <v>307</v>
      </c>
      <c r="I15" s="33"/>
    </row>
    <row r="16" spans="1:9" ht="17.25" customHeight="1" x14ac:dyDescent="0.25">
      <c r="A16" s="20"/>
      <c r="B16" s="20">
        <v>80</v>
      </c>
      <c r="C16" s="54" t="s">
        <v>214</v>
      </c>
      <c r="D16" s="55" t="s">
        <v>215</v>
      </c>
      <c r="E16" s="72" t="s">
        <v>216</v>
      </c>
      <c r="F16" s="53" t="s">
        <v>13</v>
      </c>
      <c r="G16" s="56" t="s">
        <v>36</v>
      </c>
      <c r="H16" s="60" t="s">
        <v>307</v>
      </c>
      <c r="I16" s="33"/>
    </row>
    <row r="17" spans="1:9" ht="17.25" customHeight="1" x14ac:dyDescent="0.25">
      <c r="A17" s="20"/>
      <c r="B17" s="20">
        <v>81</v>
      </c>
      <c r="C17" s="54" t="s">
        <v>232</v>
      </c>
      <c r="D17" s="55" t="s">
        <v>233</v>
      </c>
      <c r="E17" s="72" t="s">
        <v>234</v>
      </c>
      <c r="F17" s="53" t="s">
        <v>13</v>
      </c>
      <c r="G17" s="56" t="s">
        <v>92</v>
      </c>
      <c r="H17" s="60" t="s">
        <v>307</v>
      </c>
      <c r="I17" s="33"/>
    </row>
    <row r="18" spans="1:9" x14ac:dyDescent="0.25">
      <c r="A18" s="1"/>
      <c r="B18" s="1"/>
      <c r="C18" s="1"/>
      <c r="D18" s="1"/>
      <c r="E18" s="1"/>
      <c r="F18" s="1"/>
      <c r="G18" s="1"/>
      <c r="H18" s="1"/>
    </row>
    <row r="19" spans="1:9" ht="15.6" x14ac:dyDescent="0.25">
      <c r="A19" s="23"/>
      <c r="B19" s="23"/>
      <c r="C19" s="23" t="s">
        <v>150</v>
      </c>
      <c r="D19" s="23"/>
      <c r="E19" s="23"/>
      <c r="F19" s="23"/>
      <c r="G19" s="23" t="s">
        <v>149</v>
      </c>
      <c r="H19" s="23"/>
    </row>
    <row r="20" spans="1:9" ht="15" customHeight="1" x14ac:dyDescent="0.25"/>
  </sheetData>
  <sortState ref="A8:J17">
    <sortCondition ref="H8:H1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A1:I13"/>
  <sheetViews>
    <sheetView workbookViewId="0">
      <selection activeCell="A7" sqref="A7:A11"/>
    </sheetView>
  </sheetViews>
  <sheetFormatPr defaultRowHeight="13.2" x14ac:dyDescent="0.25"/>
  <cols>
    <col min="1" max="1" width="6.109375" customWidth="1"/>
    <col min="2" max="2" width="4.6640625" customWidth="1"/>
    <col min="3" max="3" width="9.44140625" customWidth="1"/>
    <col min="4" max="4" width="10.88671875" customWidth="1"/>
    <col min="5" max="5" width="10.33203125" customWidth="1"/>
    <col min="6" max="6" width="15.6640625" customWidth="1"/>
    <col min="7" max="7" width="25.109375" customWidth="1"/>
    <col min="8" max="9" width="7.6640625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44582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83</v>
      </c>
      <c r="D5" s="4"/>
      <c r="E5" s="4" t="s">
        <v>258</v>
      </c>
      <c r="F5" s="5"/>
      <c r="G5" s="6"/>
      <c r="H5" s="1"/>
    </row>
    <row r="6" spans="1:9" ht="13.8" thickBot="1" x14ac:dyDescent="0.3">
      <c r="A6" s="1"/>
      <c r="B6" s="1"/>
      <c r="C6" s="1"/>
      <c r="D6" s="1"/>
      <c r="E6" s="1"/>
      <c r="F6" s="1"/>
      <c r="G6" s="1"/>
      <c r="H6" s="1"/>
    </row>
    <row r="7" spans="1:9" ht="13.8" thickBot="1" x14ac:dyDescent="0.3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10" t="s">
        <v>10</v>
      </c>
      <c r="I7" s="26" t="s">
        <v>85</v>
      </c>
    </row>
    <row r="8" spans="1:9" ht="17.25" customHeight="1" x14ac:dyDescent="0.25">
      <c r="A8" s="20">
        <v>1</v>
      </c>
      <c r="B8" s="34">
        <v>70</v>
      </c>
      <c r="C8" s="14" t="s">
        <v>67</v>
      </c>
      <c r="D8" s="15" t="s">
        <v>68</v>
      </c>
      <c r="E8" s="16">
        <v>38082</v>
      </c>
      <c r="F8" s="17" t="s">
        <v>13</v>
      </c>
      <c r="G8" s="17" t="s">
        <v>185</v>
      </c>
      <c r="H8" s="40">
        <v>55.74</v>
      </c>
      <c r="I8" s="41" t="str">
        <f>IF(ISBLANK(H8),"",IF(H8&gt;63.14,"",IF(H8&lt;=46.8,"TSM",IF(H8&lt;=48.5,"SM",IF(H8&lt;=50.2,"KSM",IF(H8&lt;=52.5,"I A",IF(H8&lt;=57.14,"II A",IF(H8&lt;=63.14,"III A"))))))))</f>
        <v>II A</v>
      </c>
    </row>
    <row r="9" spans="1:9" ht="17.25" customHeight="1" x14ac:dyDescent="0.25">
      <c r="A9" s="20">
        <v>2</v>
      </c>
      <c r="B9" s="34">
        <v>60</v>
      </c>
      <c r="C9" s="14" t="s">
        <v>96</v>
      </c>
      <c r="D9" s="15" t="s">
        <v>97</v>
      </c>
      <c r="E9" s="16">
        <v>38042</v>
      </c>
      <c r="F9" s="17" t="s">
        <v>13</v>
      </c>
      <c r="G9" s="17" t="s">
        <v>98</v>
      </c>
      <c r="H9" s="40">
        <v>56.01</v>
      </c>
      <c r="I9" s="41" t="str">
        <f>IF(ISBLANK(H9),"",IF(H9&gt;63.14,"",IF(H9&lt;=46.8,"TSM",IF(H9&lt;=48.5,"SM",IF(H9&lt;=50.2,"KSM",IF(H9&lt;=52.5,"I A",IF(H9&lt;=57.14,"II A",IF(H9&lt;=63.14,"III A"))))))))</f>
        <v>II A</v>
      </c>
    </row>
    <row r="10" spans="1:9" ht="17.25" customHeight="1" x14ac:dyDescent="0.25">
      <c r="A10" s="20">
        <v>3</v>
      </c>
      <c r="B10" s="34">
        <v>1</v>
      </c>
      <c r="C10" s="54" t="s">
        <v>301</v>
      </c>
      <c r="D10" s="55" t="s">
        <v>300</v>
      </c>
      <c r="E10" s="72" t="s">
        <v>299</v>
      </c>
      <c r="F10" s="53" t="s">
        <v>0</v>
      </c>
      <c r="G10" s="56" t="s">
        <v>82</v>
      </c>
      <c r="H10" s="40">
        <v>57.84</v>
      </c>
      <c r="I10" s="41" t="str">
        <f>IF(ISBLANK(H10),"",IF(H10&gt;63.14,"",IF(H10&lt;=46.8,"TSM",IF(H10&lt;=48.5,"SM",IF(H10&lt;=50.2,"KSM",IF(H10&lt;=52.5,"I A",IF(H10&lt;=57.14,"II A",IF(H10&lt;=63.14,"III A"))))))))</f>
        <v>III A</v>
      </c>
    </row>
    <row r="11" spans="1:9" ht="17.25" customHeight="1" x14ac:dyDescent="0.25">
      <c r="A11" s="20">
        <v>4</v>
      </c>
      <c r="B11" s="20">
        <v>63</v>
      </c>
      <c r="C11" s="14" t="s">
        <v>285</v>
      </c>
      <c r="D11" s="15" t="s">
        <v>286</v>
      </c>
      <c r="E11" s="16" t="s">
        <v>288</v>
      </c>
      <c r="F11" s="17" t="s">
        <v>0</v>
      </c>
      <c r="G11" s="17" t="s">
        <v>101</v>
      </c>
      <c r="H11" s="40">
        <v>65.489999999999995</v>
      </c>
      <c r="I11" s="41" t="str">
        <f>IF(ISBLANK(H11),"",IF(H11&gt;63.14,"",IF(H11&lt;=46.8,"TSM",IF(H11&lt;=48.5,"SM",IF(H11&lt;=50.2,"KSM",IF(H11&lt;=52.5,"I A",IF(H11&lt;=57.14,"II A",IF(H11&lt;=63.14,"III A"))))))))</f>
        <v/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ht="15.6" x14ac:dyDescent="0.25">
      <c r="A13" s="23"/>
      <c r="B13" s="23"/>
      <c r="C13" s="23" t="s">
        <v>150</v>
      </c>
      <c r="D13" s="23"/>
      <c r="E13" s="23"/>
      <c r="F13" s="23"/>
      <c r="G13" s="23" t="s">
        <v>149</v>
      </c>
      <c r="H13" s="23"/>
    </row>
  </sheetData>
  <sortState ref="A8:I11">
    <sortCondition ref="A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4"/>
  <sheetViews>
    <sheetView workbookViewId="0">
      <selection sqref="A1:XFD14"/>
    </sheetView>
  </sheetViews>
  <sheetFormatPr defaultRowHeight="13.2" x14ac:dyDescent="0.25"/>
  <cols>
    <col min="1" max="1" width="6.109375" customWidth="1"/>
    <col min="2" max="2" width="5.33203125" customWidth="1"/>
    <col min="3" max="3" width="9.109375" customWidth="1"/>
    <col min="4" max="4" width="12" customWidth="1"/>
    <col min="5" max="5" width="10.33203125" customWidth="1"/>
    <col min="6" max="6" width="14" customWidth="1"/>
    <col min="7" max="7" width="13" customWidth="1"/>
    <col min="8" max="8" width="9" bestFit="1" customWidth="1"/>
    <col min="10" max="10" width="4.109375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44581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260</v>
      </c>
      <c r="D5" s="4"/>
      <c r="E5" s="4" t="s">
        <v>255</v>
      </c>
      <c r="F5" s="5"/>
      <c r="G5" s="6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47" t="s">
        <v>10</v>
      </c>
      <c r="I7" s="81" t="s">
        <v>85</v>
      </c>
    </row>
    <row r="8" spans="1:9" ht="17.25" customHeight="1" x14ac:dyDescent="0.25">
      <c r="A8" s="13">
        <v>1</v>
      </c>
      <c r="B8" s="37">
        <v>71</v>
      </c>
      <c r="C8" s="14" t="s">
        <v>86</v>
      </c>
      <c r="D8" s="15" t="s">
        <v>87</v>
      </c>
      <c r="E8" s="16">
        <v>38903</v>
      </c>
      <c r="F8" s="17" t="s">
        <v>13</v>
      </c>
      <c r="G8" s="17" t="s">
        <v>32</v>
      </c>
      <c r="H8" s="32">
        <v>1.275925925925926E-3</v>
      </c>
      <c r="I8" s="41" t="str">
        <f>IF(ISBLANK(H8),"",IF(H8&lt;=0.00109375,"KSM",IF(H8&lt;=0.00115162037037037,"I A",IF(H8&lt;=0.00124421296296296,"II A",IF(H8&lt;=0.0013599537037037,"III A",IF(H8&lt;=0.00148726851851852,"I JA",IF(H8&lt;=0.00160300925925926,"II JA",IF(H8&lt;=0.00169560185185185,"III JA"))))))))</f>
        <v>III A</v>
      </c>
    </row>
    <row r="9" spans="1:9" ht="17.25" customHeight="1" x14ac:dyDescent="0.25">
      <c r="A9" s="20">
        <v>2</v>
      </c>
      <c r="B9" s="37">
        <v>86</v>
      </c>
      <c r="C9" s="14" t="s">
        <v>229</v>
      </c>
      <c r="D9" s="15" t="s">
        <v>230</v>
      </c>
      <c r="E9" s="16" t="s">
        <v>231</v>
      </c>
      <c r="F9" s="17" t="s">
        <v>13</v>
      </c>
      <c r="G9" s="17" t="s">
        <v>92</v>
      </c>
      <c r="H9" s="35">
        <v>1.2974537037037037E-3</v>
      </c>
      <c r="I9" s="41" t="str">
        <f>IF(ISBLANK(H9),"",IF(H9&lt;=0.00109375,"KSM",IF(H9&lt;=0.00115162037037037,"I A",IF(H9&lt;=0.00124421296296296,"II A",IF(H9&lt;=0.0013599537037037,"III A",IF(H9&lt;=0.00148726851851852,"I JA",IF(H9&lt;=0.00160300925925926,"II JA",IF(H9&lt;=0.00169560185185185,"III JA"))))))))</f>
        <v>III A</v>
      </c>
    </row>
    <row r="10" spans="1:9" ht="17.25" customHeight="1" x14ac:dyDescent="0.25">
      <c r="A10" s="20">
        <v>3</v>
      </c>
      <c r="B10" s="37">
        <v>13</v>
      </c>
      <c r="C10" s="14" t="s">
        <v>103</v>
      </c>
      <c r="D10" s="15" t="s">
        <v>160</v>
      </c>
      <c r="E10" s="16">
        <v>38607</v>
      </c>
      <c r="F10" s="17" t="s">
        <v>13</v>
      </c>
      <c r="G10" s="17" t="s">
        <v>98</v>
      </c>
      <c r="H10" s="35">
        <v>1.3347222222222224E-3</v>
      </c>
      <c r="I10" s="41" t="str">
        <f>IF(ISBLANK(H10),"",IF(H10&lt;=0.00109375,"KSM",IF(H10&lt;=0.00115162037037037,"I A",IF(H10&lt;=0.00124421296296296,"II A",IF(H10&lt;=0.0013599537037037,"III A",IF(H10&lt;=0.00148726851851852,"I JA",IF(H10&lt;=0.00160300925925926,"II JA",IF(H10&lt;=0.00169560185185185,"III JA"))))))))</f>
        <v>III A</v>
      </c>
    </row>
    <row r="11" spans="1:9" ht="17.25" customHeight="1" x14ac:dyDescent="0.25">
      <c r="A11" s="13">
        <v>4</v>
      </c>
      <c r="B11" s="37">
        <v>78</v>
      </c>
      <c r="C11" s="14" t="s">
        <v>39</v>
      </c>
      <c r="D11" s="15" t="s">
        <v>163</v>
      </c>
      <c r="E11" s="16">
        <v>38618</v>
      </c>
      <c r="F11" s="17" t="s">
        <v>13</v>
      </c>
      <c r="G11" s="17" t="s">
        <v>98</v>
      </c>
      <c r="H11" s="35">
        <v>1.4646990740740742E-3</v>
      </c>
      <c r="I11" s="41" t="str">
        <f>IF(ISBLANK(H11),"",IF(H11&lt;=0.00109375,"KSM",IF(H11&lt;=0.00115162037037037,"I A",IF(H11&lt;=0.00124421296296296,"II A",IF(H11&lt;=0.0013599537037037,"III A",IF(H11&lt;=0.00148726851851852,"I JA",IF(H11&lt;=0.00160300925925926,"II JA",IF(H11&lt;=0.00169560185185185,"III JA"))))))))</f>
        <v>I JA</v>
      </c>
    </row>
    <row r="12" spans="1:9" ht="17.25" customHeight="1" x14ac:dyDescent="0.25">
      <c r="A12" s="20">
        <v>5</v>
      </c>
      <c r="B12" s="37">
        <v>73</v>
      </c>
      <c r="C12" s="14" t="s">
        <v>161</v>
      </c>
      <c r="D12" s="15" t="s">
        <v>162</v>
      </c>
      <c r="E12" s="16">
        <v>38648</v>
      </c>
      <c r="F12" s="17" t="s">
        <v>13</v>
      </c>
      <c r="G12" s="17" t="s">
        <v>98</v>
      </c>
      <c r="H12" s="35">
        <v>1.4858796296296297E-3</v>
      </c>
      <c r="I12" s="41" t="str">
        <f>IF(ISBLANK(H12),"",IF(H12&lt;=0.00109375,"KSM",IF(H12&lt;=0.00115162037037037,"I A",IF(H12&lt;=0.00124421296296296,"II A",IF(H12&lt;=0.0013599537037037,"III A",IF(H12&lt;=0.00148726851851852,"I JA",IF(H12&lt;=0.00160300925925926,"II JA",IF(H12&lt;=0.00169560185185185,"III JA"))))))))</f>
        <v>I JA</v>
      </c>
    </row>
    <row r="14" spans="1:9" ht="15.6" x14ac:dyDescent="0.25">
      <c r="A14" s="23"/>
      <c r="B14" s="23"/>
      <c r="C14" s="23" t="s">
        <v>150</v>
      </c>
      <c r="D14" s="23"/>
      <c r="E14" s="23"/>
      <c r="F14" s="23"/>
      <c r="G14" s="23" t="s">
        <v>149</v>
      </c>
      <c r="H14" s="23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13"/>
  </sheetPr>
  <dimension ref="A1:I15"/>
  <sheetViews>
    <sheetView workbookViewId="0"/>
  </sheetViews>
  <sheetFormatPr defaultRowHeight="13.2" x14ac:dyDescent="0.25"/>
  <cols>
    <col min="1" max="1" width="6.109375" customWidth="1"/>
    <col min="2" max="2" width="5.33203125" customWidth="1"/>
    <col min="3" max="3" width="11.6640625" customWidth="1"/>
    <col min="4" max="4" width="12" customWidth="1"/>
    <col min="5" max="5" width="10.33203125" customWidth="1"/>
    <col min="6" max="6" width="14" customWidth="1"/>
    <col min="7" max="7" width="12.88671875" customWidth="1"/>
    <col min="8" max="8" width="9" bestFit="1" customWidth="1"/>
    <col min="10" max="10" width="4.109375" bestFit="1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44581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260</v>
      </c>
      <c r="D5" s="4"/>
      <c r="E5" s="4" t="s">
        <v>257</v>
      </c>
      <c r="F5" s="5"/>
      <c r="G5" s="6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82" t="s">
        <v>10</v>
      </c>
      <c r="I7" s="83" t="s">
        <v>85</v>
      </c>
    </row>
    <row r="8" spans="1:9" ht="17.25" customHeight="1" x14ac:dyDescent="0.25">
      <c r="A8" s="13">
        <v>1</v>
      </c>
      <c r="B8" s="37">
        <v>33</v>
      </c>
      <c r="C8" s="14" t="s">
        <v>99</v>
      </c>
      <c r="D8" s="15" t="s">
        <v>100</v>
      </c>
      <c r="E8" s="16">
        <v>38531</v>
      </c>
      <c r="F8" s="17" t="s">
        <v>13</v>
      </c>
      <c r="G8" s="17" t="s">
        <v>98</v>
      </c>
      <c r="H8" s="32">
        <v>1.0371527777777777E-3</v>
      </c>
      <c r="I8" s="41" t="str">
        <f>IF(ISBLANK(H8),"",IF(H8&lt;=0.000966435185185185,"KSM",IF(H8&lt;=0.00101273148148148,"I A",IF(H8&lt;=0.00108217592592593,"II A",IF(H8&lt;=0.0012037037037037,"III A",IF(H8&lt;=0.00135416666666667,"I JA",IF(H8&lt;=0.00148148148148148,"II JA",IF(H8&lt;=0.00157407407407407,"III JA"))))))))</f>
        <v>II A</v>
      </c>
    </row>
    <row r="9" spans="1:9" ht="17.25" customHeight="1" x14ac:dyDescent="0.25">
      <c r="A9" s="20">
        <v>2</v>
      </c>
      <c r="B9" s="37">
        <v>83</v>
      </c>
      <c r="C9" s="14" t="s">
        <v>155</v>
      </c>
      <c r="D9" s="15" t="s">
        <v>156</v>
      </c>
      <c r="E9" s="16">
        <v>38788</v>
      </c>
      <c r="F9" s="17" t="s">
        <v>13</v>
      </c>
      <c r="G9" s="17" t="s">
        <v>98</v>
      </c>
      <c r="H9" s="35">
        <v>1.1255787037037037E-3</v>
      </c>
      <c r="I9" s="41" t="str">
        <f>IF(ISBLANK(H9),"",IF(H9&lt;=0.000966435185185185,"KSM",IF(H9&lt;=0.00101273148148148,"I A",IF(H9&lt;=0.00108217592592593,"II A",IF(H9&lt;=0.0012037037037037,"III A",IF(H9&lt;=0.00135416666666667,"I JA",IF(H9&lt;=0.00148148148148148,"II JA",IF(H9&lt;=0.00157407407407407,"III JA"))))))))</f>
        <v>III A</v>
      </c>
    </row>
    <row r="10" spans="1:9" ht="17.25" customHeight="1" x14ac:dyDescent="0.25">
      <c r="A10" s="20">
        <v>3</v>
      </c>
      <c r="B10" s="37">
        <v>66</v>
      </c>
      <c r="C10" s="14" t="s">
        <v>94</v>
      </c>
      <c r="D10" s="15" t="s">
        <v>95</v>
      </c>
      <c r="E10" s="16">
        <v>38372</v>
      </c>
      <c r="F10" s="17" t="s">
        <v>13</v>
      </c>
      <c r="G10" s="17" t="s">
        <v>55</v>
      </c>
      <c r="H10" s="35">
        <v>1.2347222222222223E-3</v>
      </c>
      <c r="I10" s="41" t="str">
        <f>IF(ISBLANK(H10),"",IF(H10&lt;=0.000966435185185185,"KSM",IF(H10&lt;=0.00101273148148148,"I A",IF(H10&lt;=0.00108217592592593,"II A",IF(H10&lt;=0.0012037037037037,"III A",IF(H10&lt;=0.00135416666666667,"I JA",IF(H10&lt;=0.00148148148148148,"II JA",IF(H10&lt;=0.00157407407407407,"III JA"))))))))</f>
        <v>I JA</v>
      </c>
    </row>
    <row r="11" spans="1:9" ht="17.25" customHeight="1" x14ac:dyDescent="0.25">
      <c r="A11" s="20">
        <v>4</v>
      </c>
      <c r="B11" s="37">
        <v>64</v>
      </c>
      <c r="C11" s="14" t="s">
        <v>72</v>
      </c>
      <c r="D11" s="15" t="s">
        <v>157</v>
      </c>
      <c r="E11" s="16">
        <v>38702</v>
      </c>
      <c r="F11" s="17" t="s">
        <v>13</v>
      </c>
      <c r="G11" s="17" t="s">
        <v>98</v>
      </c>
      <c r="H11" s="35">
        <v>1.2751157407407407E-3</v>
      </c>
      <c r="I11" s="41" t="str">
        <f>IF(ISBLANK(H11),"",IF(H11&lt;=0.000966435185185185,"KSM",IF(H11&lt;=0.00101273148148148,"I A",IF(H11&lt;=0.00108217592592593,"II A",IF(H11&lt;=0.0012037037037037,"III A",IF(H11&lt;=0.00135416666666667,"I JA",IF(H11&lt;=0.00148148148148148,"II JA",IF(H11&lt;=0.00157407407407407,"III JA"))))))))</f>
        <v>I JA</v>
      </c>
    </row>
    <row r="12" spans="1:9" ht="17.25" customHeight="1" x14ac:dyDescent="0.25">
      <c r="A12" s="20">
        <v>5</v>
      </c>
      <c r="B12" s="37">
        <v>59</v>
      </c>
      <c r="C12" s="14" t="s">
        <v>158</v>
      </c>
      <c r="D12" s="15" t="s">
        <v>159</v>
      </c>
      <c r="E12" s="16">
        <v>38823</v>
      </c>
      <c r="F12" s="17" t="s">
        <v>13</v>
      </c>
      <c r="G12" s="17" t="s">
        <v>98</v>
      </c>
      <c r="H12" s="35">
        <v>1.3432870370370371E-3</v>
      </c>
      <c r="I12" s="41" t="str">
        <f>IF(ISBLANK(H12),"",IF(H12&lt;=0.000966435185185185,"KSM",IF(H12&lt;=0.00101273148148148,"I A",IF(H12&lt;=0.00108217592592593,"II A",IF(H12&lt;=0.0012037037037037,"III A",IF(H12&lt;=0.00135416666666667,"I JA",IF(H12&lt;=0.00148148148148148,"II JA",IF(H12&lt;=0.00157407407407407,"III JA"))))))))</f>
        <v>I JA</v>
      </c>
    </row>
    <row r="13" spans="1:9" ht="17.25" customHeight="1" x14ac:dyDescent="0.25">
      <c r="A13" s="20"/>
      <c r="B13" s="37">
        <v>81</v>
      </c>
      <c r="C13" s="14" t="s">
        <v>232</v>
      </c>
      <c r="D13" s="15" t="s">
        <v>233</v>
      </c>
      <c r="E13" s="16" t="s">
        <v>234</v>
      </c>
      <c r="F13" s="17" t="s">
        <v>13</v>
      </c>
      <c r="G13" s="17" t="s">
        <v>92</v>
      </c>
      <c r="H13" s="35" t="s">
        <v>307</v>
      </c>
      <c r="I13" s="41"/>
    </row>
    <row r="15" spans="1:9" ht="15.6" x14ac:dyDescent="0.25">
      <c r="A15" s="23"/>
      <c r="B15" s="23"/>
      <c r="C15" s="23" t="s">
        <v>150</v>
      </c>
      <c r="D15" s="23"/>
      <c r="E15" s="23"/>
      <c r="F15" s="23"/>
      <c r="G15" s="23" t="s">
        <v>149</v>
      </c>
      <c r="H15" s="23"/>
    </row>
  </sheetData>
  <sortState ref="A8:J13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3"/>
  </sheetPr>
  <dimension ref="A1:I17"/>
  <sheetViews>
    <sheetView workbookViewId="0">
      <selection activeCell="B9" sqref="B9:G9"/>
    </sheetView>
  </sheetViews>
  <sheetFormatPr defaultRowHeight="13.2" x14ac:dyDescent="0.25"/>
  <cols>
    <col min="1" max="1" width="6.109375" customWidth="1"/>
    <col min="2" max="2" width="5.33203125" customWidth="1"/>
    <col min="3" max="3" width="9.109375" customWidth="1"/>
    <col min="4" max="4" width="13.44140625" customWidth="1"/>
    <col min="5" max="5" width="10.33203125" customWidth="1"/>
    <col min="6" max="6" width="14" customWidth="1"/>
    <col min="7" max="7" width="15.109375" customWidth="1"/>
    <col min="8" max="8" width="9" bestFit="1" customWidth="1"/>
    <col min="10" max="10" width="4.109375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44581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314</v>
      </c>
      <c r="D5" s="4"/>
      <c r="E5" s="4" t="s">
        <v>256</v>
      </c>
      <c r="F5" s="5"/>
      <c r="G5" s="6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47" t="s">
        <v>10</v>
      </c>
      <c r="I7" s="81" t="s">
        <v>85</v>
      </c>
    </row>
    <row r="8" spans="1:9" ht="17.25" customHeight="1" x14ac:dyDescent="0.25">
      <c r="A8" s="20">
        <v>1</v>
      </c>
      <c r="B8" s="37">
        <v>74</v>
      </c>
      <c r="C8" s="14" t="s">
        <v>282</v>
      </c>
      <c r="D8" s="15" t="s">
        <v>283</v>
      </c>
      <c r="E8" s="16" t="s">
        <v>284</v>
      </c>
      <c r="F8" s="17" t="s">
        <v>0</v>
      </c>
      <c r="G8" s="17" t="s">
        <v>101</v>
      </c>
      <c r="H8" s="35">
        <v>1.8384259259259259E-3</v>
      </c>
      <c r="I8" s="41" t="str">
        <f>IF(ISBLANK(H8),"",IF(H8&gt;0.00202546296296296,"",IF(H8&lt;=0.00143518518518519,"TSM",IF(H8&lt;=0.00148148148148148,"SM",IF(H8&lt;=0.0015625,"KSM",IF(H8&lt;=0.00166666666666667,"I A",IF(H8&lt;=0.00181712962962963,"II A",IF(H8&lt;=0.00202546296296296,"III A"))))))))</f>
        <v>III A</v>
      </c>
    </row>
    <row r="9" spans="1:9" ht="17.25" customHeight="1" x14ac:dyDescent="0.25">
      <c r="A9" s="20" t="s">
        <v>290</v>
      </c>
      <c r="B9" s="37">
        <v>3</v>
      </c>
      <c r="C9" s="14" t="s">
        <v>303</v>
      </c>
      <c r="D9" s="15" t="s">
        <v>304</v>
      </c>
      <c r="E9" s="16">
        <v>36858</v>
      </c>
      <c r="F9" s="17" t="s">
        <v>13</v>
      </c>
      <c r="G9" s="17" t="s">
        <v>315</v>
      </c>
      <c r="H9" s="35">
        <v>1.6333333333333332E-3</v>
      </c>
      <c r="I9" s="41" t="str">
        <f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I A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4" t="s">
        <v>314</v>
      </c>
      <c r="D11" s="4"/>
      <c r="E11" s="4" t="s">
        <v>258</v>
      </c>
      <c r="F11" s="5"/>
      <c r="G11" s="6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36" t="s">
        <v>308</v>
      </c>
      <c r="B13" s="37" t="s">
        <v>84</v>
      </c>
      <c r="C13" s="38" t="s">
        <v>5</v>
      </c>
      <c r="D13" s="39" t="s">
        <v>6</v>
      </c>
      <c r="E13" s="36" t="s">
        <v>7</v>
      </c>
      <c r="F13" s="36" t="s">
        <v>8</v>
      </c>
      <c r="G13" s="36" t="s">
        <v>9</v>
      </c>
      <c r="H13" s="47" t="s">
        <v>10</v>
      </c>
      <c r="I13" s="81" t="s">
        <v>85</v>
      </c>
    </row>
    <row r="14" spans="1:9" ht="13.8" x14ac:dyDescent="0.25">
      <c r="A14" s="20">
        <v>1</v>
      </c>
      <c r="B14" s="37">
        <v>2</v>
      </c>
      <c r="C14" s="14" t="s">
        <v>96</v>
      </c>
      <c r="D14" s="15" t="s">
        <v>302</v>
      </c>
      <c r="E14" s="16">
        <v>37984</v>
      </c>
      <c r="F14" s="17" t="s">
        <v>13</v>
      </c>
      <c r="G14" s="17" t="s">
        <v>315</v>
      </c>
      <c r="H14" s="35">
        <v>1.4560185185185186E-3</v>
      </c>
      <c r="I14" s="41" t="str">
        <f>IF(ISBLANK(H14),"",IF(H14&gt;0.00173611111111111,"",IF(H14&lt;=0.00125694444444444,"TSM",IF(H14&lt;=0.00129050925925926,"SM",IF(H14&lt;=0.00134259259259259,"KSM",IF(H14&lt;=0.00142361111111111,"I A",IF(H14&lt;=0.00155092592592593,"II A",IF(H14&lt;=0.00173611111111111,"III A"))))))))</f>
        <v>II A</v>
      </c>
    </row>
    <row r="15" spans="1:9" ht="13.8" x14ac:dyDescent="0.25">
      <c r="A15" s="13">
        <v>2</v>
      </c>
      <c r="B15" s="37">
        <v>60</v>
      </c>
      <c r="C15" s="14" t="s">
        <v>96</v>
      </c>
      <c r="D15" s="15" t="s">
        <v>97</v>
      </c>
      <c r="E15" s="16">
        <v>38042</v>
      </c>
      <c r="F15" s="17" t="s">
        <v>13</v>
      </c>
      <c r="G15" s="17" t="s">
        <v>98</v>
      </c>
      <c r="H15" s="35">
        <v>1.4903935185185185E-3</v>
      </c>
      <c r="I15" s="41" t="str">
        <f>IF(ISBLANK(H15),"",IF(H15&gt;0.00173611111111111,"",IF(H15&lt;=0.00125694444444444,"TSM",IF(H15&lt;=0.00129050925925926,"SM",IF(H15&lt;=0.00134259259259259,"KSM",IF(H15&lt;=0.00142361111111111,"I A",IF(H15&lt;=0.00155092592592593,"II A",IF(H15&lt;=0.00173611111111111,"III A"))))))))</f>
        <v>II A</v>
      </c>
    </row>
    <row r="17" spans="1:8" ht="15.6" x14ac:dyDescent="0.25">
      <c r="A17" s="23"/>
      <c r="B17" s="23"/>
      <c r="C17" s="23" t="s">
        <v>150</v>
      </c>
      <c r="D17" s="23"/>
      <c r="E17" s="23"/>
      <c r="F17" s="23"/>
      <c r="G17" s="23" t="s">
        <v>149</v>
      </c>
      <c r="H17" s="23"/>
    </row>
  </sheetData>
  <sortState ref="A9:I9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3"/>
  </sheetPr>
  <dimension ref="A1:I12"/>
  <sheetViews>
    <sheetView workbookViewId="0">
      <selection activeCell="H15" sqref="H15"/>
    </sheetView>
  </sheetViews>
  <sheetFormatPr defaultRowHeight="13.2" x14ac:dyDescent="0.25"/>
  <cols>
    <col min="1" max="1" width="6.109375" customWidth="1"/>
    <col min="2" max="2" width="5.33203125" customWidth="1"/>
    <col min="3" max="3" width="9.109375" customWidth="1"/>
    <col min="4" max="4" width="12" customWidth="1"/>
    <col min="5" max="5" width="10.33203125" customWidth="1"/>
    <col min="6" max="6" width="14" customWidth="1"/>
    <col min="7" max="7" width="8.88671875" customWidth="1"/>
    <col min="8" max="8" width="9" bestFit="1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44581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261</v>
      </c>
      <c r="D5" s="4"/>
      <c r="E5" s="4" t="s">
        <v>255</v>
      </c>
      <c r="F5" s="5"/>
      <c r="G5" s="6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36" t="s">
        <v>10</v>
      </c>
      <c r="I7" s="62" t="s">
        <v>85</v>
      </c>
    </row>
    <row r="8" spans="1:9" ht="17.25" customHeight="1" x14ac:dyDescent="0.25">
      <c r="A8" s="13">
        <v>1</v>
      </c>
      <c r="B8" s="61">
        <v>13</v>
      </c>
      <c r="C8" s="28" t="s">
        <v>103</v>
      </c>
      <c r="D8" s="29" t="s">
        <v>160</v>
      </c>
      <c r="E8" s="30">
        <v>38607</v>
      </c>
      <c r="F8" s="31" t="s">
        <v>13</v>
      </c>
      <c r="G8" s="31" t="s">
        <v>98</v>
      </c>
      <c r="H8" s="32">
        <v>2.4967592592592593E-3</v>
      </c>
      <c r="I8" s="41" t="str">
        <f>IF(ISBLANK(H8),"",IF(H8&lt;=0.00202546296296296,"KSM",IF(H8&lt;=0.00216435185185185,"I A",IF(H8&lt;=0.00233796296296296,"II A",IF(H8&lt;=0.00256944444444444,"III A",IF(H8&lt;=0.00280092592592593,"I JA",IF(H8&lt;=0.00303240740740741,"II JA",IF(H8&lt;=0.00320601851851852,"III JA"))))))))</f>
        <v>III A</v>
      </c>
    </row>
    <row r="9" spans="1:9" ht="17.25" customHeight="1" x14ac:dyDescent="0.25">
      <c r="A9" s="20"/>
      <c r="B9" s="61">
        <v>78</v>
      </c>
      <c r="C9" s="28" t="s">
        <v>39</v>
      </c>
      <c r="D9" s="29" t="s">
        <v>163</v>
      </c>
      <c r="E9" s="30">
        <v>38618</v>
      </c>
      <c r="F9" s="31" t="s">
        <v>13</v>
      </c>
      <c r="G9" s="31" t="s">
        <v>98</v>
      </c>
      <c r="H9" s="35" t="s">
        <v>324</v>
      </c>
      <c r="I9" s="41"/>
    </row>
    <row r="10" spans="1:9" ht="17.25" customHeight="1" x14ac:dyDescent="0.25">
      <c r="A10" s="20"/>
      <c r="B10" s="61">
        <v>73</v>
      </c>
      <c r="C10" s="28" t="s">
        <v>161</v>
      </c>
      <c r="D10" s="29" t="s">
        <v>162</v>
      </c>
      <c r="E10" s="30">
        <v>38648</v>
      </c>
      <c r="F10" s="31" t="s">
        <v>13</v>
      </c>
      <c r="G10" s="31" t="s">
        <v>98</v>
      </c>
      <c r="H10" s="35" t="s">
        <v>307</v>
      </c>
      <c r="I10" s="41"/>
    </row>
    <row r="12" spans="1:9" ht="15.6" x14ac:dyDescent="0.25">
      <c r="A12" s="23"/>
      <c r="B12" s="23"/>
      <c r="C12" s="23" t="s">
        <v>150</v>
      </c>
      <c r="D12" s="23"/>
      <c r="E12" s="23"/>
      <c r="F12" s="23"/>
      <c r="G12" s="23" t="s">
        <v>149</v>
      </c>
      <c r="H12" s="23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13"/>
  </sheetPr>
  <dimension ref="A1:I23"/>
  <sheetViews>
    <sheetView workbookViewId="0"/>
  </sheetViews>
  <sheetFormatPr defaultRowHeight="13.2" x14ac:dyDescent="0.25"/>
  <cols>
    <col min="1" max="1" width="6.109375" customWidth="1"/>
    <col min="2" max="2" width="5.33203125" customWidth="1"/>
    <col min="3" max="3" width="11.6640625" customWidth="1"/>
    <col min="4" max="4" width="12" customWidth="1"/>
    <col min="5" max="5" width="10.33203125" customWidth="1"/>
    <col min="6" max="6" width="14" customWidth="1"/>
    <col min="7" max="7" width="16" customWidth="1"/>
    <col min="8" max="8" width="8.109375" customWidth="1"/>
    <col min="9" max="9" width="5.88671875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44581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261</v>
      </c>
      <c r="D5" s="4"/>
      <c r="E5" s="4" t="s">
        <v>257</v>
      </c>
      <c r="F5" s="5"/>
      <c r="G5" s="6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36" t="s">
        <v>10</v>
      </c>
      <c r="I7" s="62" t="s">
        <v>85</v>
      </c>
    </row>
    <row r="8" spans="1:9" ht="17.25" customHeight="1" x14ac:dyDescent="0.25">
      <c r="A8" s="13">
        <v>1</v>
      </c>
      <c r="B8" s="37">
        <v>33</v>
      </c>
      <c r="C8" s="14" t="s">
        <v>99</v>
      </c>
      <c r="D8" s="15" t="s">
        <v>100</v>
      </c>
      <c r="E8" s="16">
        <v>38531</v>
      </c>
      <c r="F8" s="17" t="s">
        <v>13</v>
      </c>
      <c r="G8" s="17" t="s">
        <v>98</v>
      </c>
      <c r="H8" s="32">
        <v>1.85625E-3</v>
      </c>
      <c r="I8" s="41" t="str">
        <f t="shared" ref="I8:I14" si="0">IF(ISBLANK(H8),"",IF(H8&lt;=0.00174189814814815,"KSM",IF(H8&lt;=0.00185763888888889,"I A",IF(H8&lt;=0.00203125,"II A",IF(H8&lt;=0.00226851851851852,"III A",IF(H8&lt;=0.0025462962962963,"I JA",IF(H8&lt;=0.00277777777777778,"II JA",IF(H8&lt;=0.00295138888888889,"III JA"))))))))</f>
        <v>I A</v>
      </c>
    </row>
    <row r="9" spans="1:9" ht="17.25" customHeight="1" x14ac:dyDescent="0.25">
      <c r="A9" s="20">
        <v>2</v>
      </c>
      <c r="B9" s="37">
        <v>62</v>
      </c>
      <c r="C9" s="14" t="s">
        <v>63</v>
      </c>
      <c r="D9" s="15" t="s">
        <v>243</v>
      </c>
      <c r="E9" s="16">
        <v>38515</v>
      </c>
      <c r="F9" s="17" t="s">
        <v>13</v>
      </c>
      <c r="G9" s="17" t="s">
        <v>244</v>
      </c>
      <c r="H9" s="35">
        <v>1.9193287037037037E-3</v>
      </c>
      <c r="I9" s="41" t="str">
        <f t="shared" si="0"/>
        <v>II A</v>
      </c>
    </row>
    <row r="10" spans="1:9" ht="17.25" customHeight="1" x14ac:dyDescent="0.25">
      <c r="A10" s="13">
        <v>3</v>
      </c>
      <c r="B10" s="37">
        <v>83</v>
      </c>
      <c r="C10" s="14" t="s">
        <v>155</v>
      </c>
      <c r="D10" s="15" t="s">
        <v>156</v>
      </c>
      <c r="E10" s="16">
        <v>38788</v>
      </c>
      <c r="F10" s="17" t="s">
        <v>13</v>
      </c>
      <c r="G10" s="17" t="s">
        <v>98</v>
      </c>
      <c r="H10" s="35">
        <v>2.1362268518518518E-3</v>
      </c>
      <c r="I10" s="41" t="str">
        <f t="shared" si="0"/>
        <v>III A</v>
      </c>
    </row>
    <row r="11" spans="1:9" ht="17.25" customHeight="1" x14ac:dyDescent="0.25">
      <c r="A11" s="20">
        <v>4</v>
      </c>
      <c r="B11" s="37">
        <v>88</v>
      </c>
      <c r="C11" s="14" t="s">
        <v>96</v>
      </c>
      <c r="D11" s="15" t="s">
        <v>292</v>
      </c>
      <c r="E11" s="16" t="s">
        <v>293</v>
      </c>
      <c r="F11" s="17" t="s">
        <v>298</v>
      </c>
      <c r="G11" s="17" t="s">
        <v>294</v>
      </c>
      <c r="H11" s="35">
        <v>2.1506944444444442E-3</v>
      </c>
      <c r="I11" s="41" t="str">
        <f t="shared" si="0"/>
        <v>III A</v>
      </c>
    </row>
    <row r="12" spans="1:9" ht="17.25" customHeight="1" x14ac:dyDescent="0.25">
      <c r="A12" s="13">
        <v>5</v>
      </c>
      <c r="B12" s="37">
        <v>89</v>
      </c>
      <c r="C12" s="14" t="s">
        <v>295</v>
      </c>
      <c r="D12" s="15" t="s">
        <v>296</v>
      </c>
      <c r="E12" s="16" t="s">
        <v>297</v>
      </c>
      <c r="F12" s="17" t="s">
        <v>298</v>
      </c>
      <c r="G12" s="17" t="s">
        <v>294</v>
      </c>
      <c r="H12" s="35">
        <v>2.2337962962962967E-3</v>
      </c>
      <c r="I12" s="41" t="str">
        <f t="shared" si="0"/>
        <v>III A</v>
      </c>
    </row>
    <row r="13" spans="1:9" ht="17.25" customHeight="1" x14ac:dyDescent="0.25">
      <c r="A13" s="20">
        <v>6</v>
      </c>
      <c r="B13" s="37">
        <v>59</v>
      </c>
      <c r="C13" s="14" t="s">
        <v>158</v>
      </c>
      <c r="D13" s="15" t="s">
        <v>159</v>
      </c>
      <c r="E13" s="16">
        <v>38823</v>
      </c>
      <c r="F13" s="17" t="s">
        <v>13</v>
      </c>
      <c r="G13" s="17" t="s">
        <v>98</v>
      </c>
      <c r="H13" s="35">
        <v>2.615740740740741E-3</v>
      </c>
      <c r="I13" s="41" t="str">
        <f t="shared" si="0"/>
        <v>II JA</v>
      </c>
    </row>
    <row r="14" spans="1:9" ht="17.25" customHeight="1" x14ac:dyDescent="0.25">
      <c r="A14" s="20" t="s">
        <v>290</v>
      </c>
      <c r="B14" s="37">
        <v>2</v>
      </c>
      <c r="C14" s="14" t="s">
        <v>96</v>
      </c>
      <c r="D14" s="15" t="s">
        <v>302</v>
      </c>
      <c r="E14" s="16">
        <v>37984</v>
      </c>
      <c r="F14" s="17" t="s">
        <v>13</v>
      </c>
      <c r="G14" s="17" t="s">
        <v>315</v>
      </c>
      <c r="H14" s="35">
        <v>1.8626157407407409E-3</v>
      </c>
      <c r="I14" s="41" t="str">
        <f t="shared" si="0"/>
        <v>II A</v>
      </c>
    </row>
    <row r="15" spans="1:9" ht="17.25" customHeight="1" x14ac:dyDescent="0.25">
      <c r="A15" s="20"/>
      <c r="B15" s="37">
        <v>64</v>
      </c>
      <c r="C15" s="14" t="s">
        <v>72</v>
      </c>
      <c r="D15" s="15" t="s">
        <v>157</v>
      </c>
      <c r="E15" s="16">
        <v>38702</v>
      </c>
      <c r="F15" s="17" t="s">
        <v>13</v>
      </c>
      <c r="G15" s="17" t="s">
        <v>98</v>
      </c>
      <c r="H15" s="35" t="s">
        <v>307</v>
      </c>
      <c r="I15" s="41"/>
    </row>
    <row r="16" spans="1:9" ht="19.5" customHeight="1" x14ac:dyDescent="0.25">
      <c r="A16" s="20"/>
      <c r="B16" s="37">
        <v>66</v>
      </c>
      <c r="C16" s="14" t="s">
        <v>94</v>
      </c>
      <c r="D16" s="15" t="s">
        <v>95</v>
      </c>
      <c r="E16" s="16">
        <v>38372</v>
      </c>
      <c r="F16" s="17" t="s">
        <v>13</v>
      </c>
      <c r="G16" s="17" t="s">
        <v>55</v>
      </c>
      <c r="H16" s="35" t="s">
        <v>307</v>
      </c>
      <c r="I16" s="41"/>
    </row>
    <row r="17" spans="1:8" ht="15.6" x14ac:dyDescent="0.25">
      <c r="A17" s="23"/>
      <c r="B17" s="23"/>
      <c r="C17" s="23" t="s">
        <v>150</v>
      </c>
      <c r="D17" s="23"/>
      <c r="E17" s="23"/>
      <c r="F17" s="23"/>
      <c r="G17" s="23" t="s">
        <v>149</v>
      </c>
      <c r="H17" s="23"/>
    </row>
    <row r="23" spans="1:8" ht="24" customHeight="1" x14ac:dyDescent="0.25"/>
  </sheetData>
  <sortState ref="A8:J16">
    <sortCondition ref="H8:H16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I16"/>
  <sheetViews>
    <sheetView workbookViewId="0">
      <selection activeCell="J9" sqref="J9:J11"/>
    </sheetView>
  </sheetViews>
  <sheetFormatPr defaultRowHeight="13.2" x14ac:dyDescent="0.25"/>
  <cols>
    <col min="1" max="1" width="6.109375" customWidth="1"/>
    <col min="2" max="2" width="5.33203125" customWidth="1"/>
    <col min="3" max="3" width="9.88671875" customWidth="1"/>
    <col min="4" max="4" width="14.109375" customWidth="1"/>
    <col min="5" max="5" width="10.33203125" customWidth="1"/>
    <col min="6" max="6" width="14" customWidth="1"/>
    <col min="7" max="7" width="16" customWidth="1"/>
    <col min="8" max="8" width="9" bestFit="1" customWidth="1"/>
    <col min="9" max="9" width="5" customWidth="1"/>
    <col min="10" max="10" width="3.88671875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44582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102</v>
      </c>
      <c r="D5" s="4"/>
      <c r="E5" s="4" t="s">
        <v>325</v>
      </c>
      <c r="F5" s="5"/>
      <c r="G5" s="6"/>
      <c r="H5" s="1"/>
    </row>
    <row r="6" spans="1:9" ht="13.8" thickBot="1" x14ac:dyDescent="0.3">
      <c r="A6" s="1"/>
      <c r="B6" s="1"/>
      <c r="C6" s="1"/>
      <c r="D6" s="1"/>
      <c r="E6" s="1"/>
      <c r="F6" s="1"/>
      <c r="G6" s="1"/>
      <c r="H6" s="1"/>
    </row>
    <row r="7" spans="1:9" ht="13.8" thickBot="1" x14ac:dyDescent="0.3">
      <c r="A7" s="36" t="s">
        <v>308</v>
      </c>
      <c r="B7" s="37" t="s">
        <v>84</v>
      </c>
      <c r="C7" s="38" t="s">
        <v>5</v>
      </c>
      <c r="D7" s="39" t="s">
        <v>6</v>
      </c>
      <c r="E7" s="36" t="s">
        <v>7</v>
      </c>
      <c r="F7" s="36" t="s">
        <v>8</v>
      </c>
      <c r="G7" s="36" t="s">
        <v>9</v>
      </c>
      <c r="H7" s="10" t="s">
        <v>10</v>
      </c>
      <c r="I7" s="26" t="s">
        <v>85</v>
      </c>
    </row>
    <row r="8" spans="1:9" ht="17.25" customHeight="1" x14ac:dyDescent="0.25">
      <c r="A8" s="20">
        <v>1</v>
      </c>
      <c r="B8" s="37">
        <v>87</v>
      </c>
      <c r="C8" s="14" t="s">
        <v>105</v>
      </c>
      <c r="D8" s="15" t="s">
        <v>106</v>
      </c>
      <c r="E8" s="16" t="s">
        <v>107</v>
      </c>
      <c r="F8" s="17" t="s">
        <v>13</v>
      </c>
      <c r="G8" s="17" t="s">
        <v>186</v>
      </c>
      <c r="H8" s="35">
        <v>3.8144675925925928E-3</v>
      </c>
      <c r="I8" s="41" t="str">
        <f>IF(ISBLANK(H8),"",IF(H8&gt;0.00398148148148148,"",IF(H8&lt;=0.00290509259259259,"TSM",IF(H8&lt;=0.00300925925925926,"SM",IF(H8&lt;=0.0031712962962963,"KSM",IF(H8&lt;=0.00337962962962963,"I A",IF(H8&lt;=0.00363425925925926,"II A",IF(H8&lt;=0.00398148148148148,"III A"))))))))</f>
        <v>III A</v>
      </c>
    </row>
    <row r="9" spans="1:9" ht="17.25" customHeight="1" x14ac:dyDescent="0.25">
      <c r="A9" s="20">
        <v>2</v>
      </c>
      <c r="B9" s="37">
        <v>74</v>
      </c>
      <c r="C9" s="14" t="s">
        <v>282</v>
      </c>
      <c r="D9" s="15" t="s">
        <v>283</v>
      </c>
      <c r="E9" s="16" t="s">
        <v>284</v>
      </c>
      <c r="F9" s="17" t="s">
        <v>0</v>
      </c>
      <c r="G9" s="17" t="s">
        <v>101</v>
      </c>
      <c r="H9" s="35">
        <v>3.9855324074074073E-3</v>
      </c>
      <c r="I9" s="41" t="str">
        <f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/>
      </c>
    </row>
    <row r="10" spans="1:9" ht="17.25" customHeight="1" x14ac:dyDescent="0.25">
      <c r="A10" s="20" t="s">
        <v>326</v>
      </c>
      <c r="B10" s="37">
        <v>85</v>
      </c>
      <c r="C10" s="14" t="s">
        <v>289</v>
      </c>
      <c r="D10" s="15" t="s">
        <v>104</v>
      </c>
      <c r="E10" s="16">
        <v>37259</v>
      </c>
      <c r="F10" s="17" t="s">
        <v>13</v>
      </c>
      <c r="G10" s="17" t="s">
        <v>98</v>
      </c>
      <c r="H10" s="35">
        <v>3.7216435185185187E-3</v>
      </c>
      <c r="I10" s="41" t="str">
        <f>IF(ISBLANK(H10),"",IF(H10&gt;0.00398148148148148,"",IF(H10&lt;=0.00290509259259259,"TSM",IF(H10&lt;=0.00300925925925926,"SM",IF(H10&lt;=0.0031712962962963,"KSM",IF(H10&lt;=0.00337962962962963,"I A",IF(H10&lt;=0.00363425925925926,"II A",IF(H10&lt;=0.00398148148148148,"III A"))))))))</f>
        <v>III A</v>
      </c>
    </row>
    <row r="12" spans="1:9" ht="15.6" x14ac:dyDescent="0.25">
      <c r="A12" s="23"/>
      <c r="B12" s="23"/>
      <c r="C12" s="23" t="s">
        <v>150</v>
      </c>
      <c r="D12" s="23"/>
      <c r="E12" s="23"/>
      <c r="F12" s="23"/>
      <c r="G12" s="23" t="s">
        <v>149</v>
      </c>
      <c r="H12" s="23"/>
    </row>
    <row r="16" spans="1:9" ht="14.25" customHeight="1" x14ac:dyDescent="0.25"/>
  </sheetData>
  <sortState ref="A8:J10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13"/>
  </sheetPr>
  <dimension ref="A1:I14"/>
  <sheetViews>
    <sheetView workbookViewId="0">
      <selection activeCell="A8" sqref="A8:XFD12"/>
    </sheetView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2.5546875" style="1" bestFit="1" customWidth="1"/>
    <col min="7" max="9" width="5.6640625" style="1" customWidth="1"/>
    <col min="10" max="16384" width="9.109375" style="1"/>
  </cols>
  <sheetData>
    <row r="1" spans="1:9" ht="17.399999999999999" x14ac:dyDescent="0.25">
      <c r="D1" s="2" t="s">
        <v>151</v>
      </c>
    </row>
    <row r="2" spans="1:9" ht="17.399999999999999" x14ac:dyDescent="0.25">
      <c r="D2" s="2" t="s">
        <v>152</v>
      </c>
    </row>
    <row r="3" spans="1:9" x14ac:dyDescent="0.25">
      <c r="A3" s="1" t="s">
        <v>0</v>
      </c>
      <c r="F3" s="3">
        <v>44582</v>
      </c>
    </row>
    <row r="5" spans="1:9" x14ac:dyDescent="0.25">
      <c r="B5" s="4" t="s">
        <v>108</v>
      </c>
      <c r="C5" s="67" t="s">
        <v>262</v>
      </c>
      <c r="D5" s="4" t="s">
        <v>255</v>
      </c>
    </row>
    <row r="6" spans="1:9" ht="13.8" thickBot="1" x14ac:dyDescent="0.3">
      <c r="E6" s="5"/>
      <c r="F6" s="6"/>
    </row>
    <row r="7" spans="1:9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25" t="s">
        <v>306</v>
      </c>
      <c r="I7" s="12" t="s">
        <v>12</v>
      </c>
    </row>
    <row r="8" spans="1:9" ht="17.25" customHeight="1" x14ac:dyDescent="0.25">
      <c r="A8" s="13">
        <v>1</v>
      </c>
      <c r="B8" s="14" t="s">
        <v>208</v>
      </c>
      <c r="C8" s="15" t="s">
        <v>209</v>
      </c>
      <c r="D8" s="16" t="s">
        <v>210</v>
      </c>
      <c r="E8" s="17" t="s">
        <v>13</v>
      </c>
      <c r="F8" s="17" t="s">
        <v>14</v>
      </c>
      <c r="G8" s="18">
        <v>9.69</v>
      </c>
      <c r="H8" s="79">
        <v>0.23799999999999999</v>
      </c>
      <c r="I8" s="19" t="str">
        <f>IF(ISBLANK(G8),"",IF(G8&lt;=9.24,"I A",IF(G8&lt;=9.84,"II A",IF(G8&lt;=10.84,"III A",IF(G8&lt;=11.94,"I JA",IF(G8&lt;=12.72,"II JA",IF(G8&lt;=13.34,"III JA")))))))</f>
        <v>II A</v>
      </c>
    </row>
    <row r="9" spans="1:9" ht="17.25" customHeight="1" x14ac:dyDescent="0.25">
      <c r="A9" s="20">
        <v>2</v>
      </c>
      <c r="B9" s="14" t="s">
        <v>30</v>
      </c>
      <c r="C9" s="15" t="s">
        <v>116</v>
      </c>
      <c r="D9" s="16" t="s">
        <v>194</v>
      </c>
      <c r="E9" s="17" t="s">
        <v>13</v>
      </c>
      <c r="F9" s="17" t="s">
        <v>186</v>
      </c>
      <c r="G9" s="18">
        <v>9.91</v>
      </c>
      <c r="H9" s="78">
        <v>0.16600000000000001</v>
      </c>
      <c r="I9" s="19" t="str">
        <f>IF(ISBLANK(G9),"",IF(G9&lt;=9.24,"I A",IF(G9&lt;=9.84,"II A",IF(G9&lt;=10.84,"III A",IF(G9&lt;=11.94,"I JA",IF(G9&lt;=12.72,"II JA",IF(G9&lt;=13.34,"III JA")))))))</f>
        <v>III A</v>
      </c>
    </row>
    <row r="10" spans="1:9" ht="17.25" customHeight="1" x14ac:dyDescent="0.25">
      <c r="A10" s="13">
        <v>3</v>
      </c>
      <c r="B10" s="14" t="s">
        <v>268</v>
      </c>
      <c r="C10" s="15" t="s">
        <v>269</v>
      </c>
      <c r="D10" s="16">
        <v>39055</v>
      </c>
      <c r="E10" s="17" t="s">
        <v>13</v>
      </c>
      <c r="F10" s="17" t="s">
        <v>267</v>
      </c>
      <c r="G10" s="18">
        <v>10.55</v>
      </c>
      <c r="H10" s="78">
        <v>0.57599999999999996</v>
      </c>
      <c r="I10" s="19" t="str">
        <f>IF(ISBLANK(G10),"",IF(G10&lt;=9.24,"I A",IF(G10&lt;=9.84,"II A",IF(G10&lt;=10.84,"III A",IF(G10&lt;=11.94,"I JA",IF(G10&lt;=12.72,"II JA",IF(G10&lt;=13.34,"III JA")))))))</f>
        <v>III A</v>
      </c>
    </row>
    <row r="11" spans="1:9" ht="17.25" customHeight="1" x14ac:dyDescent="0.25">
      <c r="A11" s="20">
        <v>4</v>
      </c>
      <c r="B11" s="14" t="s">
        <v>180</v>
      </c>
      <c r="C11" s="15" t="s">
        <v>181</v>
      </c>
      <c r="D11" s="16">
        <v>39035</v>
      </c>
      <c r="E11" s="17" t="s">
        <v>13</v>
      </c>
      <c r="F11" s="17" t="s">
        <v>32</v>
      </c>
      <c r="G11" s="18">
        <v>10.58</v>
      </c>
      <c r="H11" s="78">
        <v>0.17599999999999999</v>
      </c>
      <c r="I11" s="19" t="str">
        <f>IF(ISBLANK(G11),"",IF(G11&lt;=9.24,"I A",IF(G11&lt;=9.84,"II A",IF(G11&lt;=10.84,"III A",IF(G11&lt;=11.94,"I JA",IF(G11&lt;=12.72,"II JA",IF(G11&lt;=13.34,"III JA")))))))</f>
        <v>III A</v>
      </c>
    </row>
    <row r="12" spans="1:9" ht="17.25" customHeight="1" x14ac:dyDescent="0.25">
      <c r="A12" s="13">
        <v>5</v>
      </c>
      <c r="B12" s="14" t="s">
        <v>27</v>
      </c>
      <c r="C12" s="15" t="s">
        <v>177</v>
      </c>
      <c r="D12" s="16">
        <v>38728</v>
      </c>
      <c r="E12" s="17" t="s">
        <v>13</v>
      </c>
      <c r="F12" s="17" t="s">
        <v>32</v>
      </c>
      <c r="G12" s="18">
        <v>10.59</v>
      </c>
      <c r="H12" s="78">
        <v>0.16500000000000001</v>
      </c>
      <c r="I12" s="19" t="str">
        <f>IF(ISBLANK(G12),"",IF(G12&lt;=9.24,"I A",IF(G12&lt;=9.84,"II A",IF(G12&lt;=10.84,"III A",IF(G12&lt;=11.94,"I JA",IF(G12&lt;=12.72,"II JA",IF(G12&lt;=13.34,"III JA")))))))</f>
        <v>III A</v>
      </c>
    </row>
    <row r="13" spans="1:9" ht="17.25" customHeight="1" x14ac:dyDescent="0.25">
      <c r="A13" s="75"/>
      <c r="B13" s="63"/>
      <c r="C13" s="64"/>
      <c r="D13" s="65"/>
      <c r="E13" s="66"/>
      <c r="F13" s="66"/>
      <c r="G13" s="76"/>
      <c r="H13" s="76"/>
      <c r="I13" s="76"/>
    </row>
    <row r="14" spans="1:9" s="23" customFormat="1" ht="15.6" x14ac:dyDescent="0.25">
      <c r="B14" s="23" t="s">
        <v>150</v>
      </c>
      <c r="F14" s="23" t="s">
        <v>149</v>
      </c>
    </row>
  </sheetData>
  <sortState ref="A8:I12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</sheetPr>
  <dimension ref="A1:I10"/>
  <sheetViews>
    <sheetView workbookViewId="0">
      <selection activeCell="E17" sqref="E17"/>
    </sheetView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2.5546875" style="1" bestFit="1" customWidth="1"/>
    <col min="7" max="9" width="5.6640625" style="1" customWidth="1"/>
    <col min="10" max="16384" width="9.109375" style="1"/>
  </cols>
  <sheetData>
    <row r="1" spans="1:9" ht="17.399999999999999" x14ac:dyDescent="0.25">
      <c r="D1" s="2" t="s">
        <v>151</v>
      </c>
    </row>
    <row r="2" spans="1:9" ht="17.399999999999999" x14ac:dyDescent="0.25">
      <c r="D2" s="2" t="s">
        <v>152</v>
      </c>
    </row>
    <row r="3" spans="1:9" x14ac:dyDescent="0.25">
      <c r="A3" s="1" t="s">
        <v>0</v>
      </c>
      <c r="F3" s="3">
        <v>44582</v>
      </c>
    </row>
    <row r="5" spans="1:9" x14ac:dyDescent="0.25">
      <c r="B5" s="4" t="s">
        <v>108</v>
      </c>
      <c r="C5" s="4"/>
      <c r="D5" s="4" t="s">
        <v>256</v>
      </c>
      <c r="E5" s="5"/>
      <c r="F5" s="6"/>
    </row>
    <row r="6" spans="1:9" ht="13.8" thickBot="1" x14ac:dyDescent="0.3"/>
    <row r="7" spans="1:9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25" t="s">
        <v>306</v>
      </c>
      <c r="I7" s="12" t="s">
        <v>12</v>
      </c>
    </row>
    <row r="8" spans="1:9" ht="17.25" customHeight="1" x14ac:dyDescent="0.25">
      <c r="A8" s="20">
        <v>1</v>
      </c>
      <c r="B8" s="28" t="s">
        <v>190</v>
      </c>
      <c r="C8" s="29" t="s">
        <v>191</v>
      </c>
      <c r="D8" s="30" t="s">
        <v>192</v>
      </c>
      <c r="E8" s="31" t="s">
        <v>13</v>
      </c>
      <c r="F8" s="31" t="s">
        <v>186</v>
      </c>
      <c r="G8" s="18">
        <v>9.8800000000000008</v>
      </c>
      <c r="H8" s="79">
        <v>0.308</v>
      </c>
      <c r="I8" s="19" t="str">
        <f t="shared" ref="I8" si="0">IF(ISBLANK(G8),"",IF(G8&gt;11.24,"",IF(G8&lt;=8.18,"TSM",IF(G8&lt;=8.5,"SM",IF(G8&lt;=8.9,"KSM",IF(G8&lt;=9.5,"I A",IF(G8&lt;=10.24,"II A",IF(G8&lt;=11.24,"III A"))))))))</f>
        <v>II A</v>
      </c>
    </row>
    <row r="10" spans="1:9" s="23" customFormat="1" ht="15.6" x14ac:dyDescent="0.25">
      <c r="B10" s="23" t="s">
        <v>150</v>
      </c>
      <c r="F10" s="23" t="s">
        <v>149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2"/>
  <sheetViews>
    <sheetView workbookViewId="0">
      <selection activeCell="A7" sqref="A7"/>
    </sheetView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3.6640625" style="1" bestFit="1" customWidth="1"/>
    <col min="6" max="6" width="20.33203125" style="1" customWidth="1"/>
    <col min="7" max="8" width="5" style="1" customWidth="1"/>
    <col min="9" max="9" width="5.44140625" style="1" bestFit="1" customWidth="1"/>
    <col min="10" max="10" width="5.6640625" style="1" customWidth="1"/>
    <col min="11" max="16384" width="9.109375" style="1"/>
  </cols>
  <sheetData>
    <row r="1" spans="1:10" ht="17.399999999999999" x14ac:dyDescent="0.25">
      <c r="D1" s="2" t="s">
        <v>151</v>
      </c>
    </row>
    <row r="2" spans="1:10" ht="17.399999999999999" x14ac:dyDescent="0.25">
      <c r="D2" s="2" t="s">
        <v>152</v>
      </c>
    </row>
    <row r="3" spans="1:10" x14ac:dyDescent="0.25">
      <c r="A3" s="1" t="s">
        <v>0</v>
      </c>
      <c r="F3" s="3">
        <v>44581</v>
      </c>
    </row>
    <row r="5" spans="1:10" x14ac:dyDescent="0.25">
      <c r="B5" s="4" t="s">
        <v>1</v>
      </c>
      <c r="C5" s="4"/>
      <c r="D5" s="4" t="s">
        <v>255</v>
      </c>
    </row>
    <row r="6" spans="1:10" ht="13.8" thickBot="1" x14ac:dyDescent="0.3">
      <c r="E6" s="5"/>
      <c r="F6" s="6" t="s">
        <v>309</v>
      </c>
    </row>
    <row r="7" spans="1:10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1" t="s">
        <v>306</v>
      </c>
      <c r="I7" s="11" t="s">
        <v>11</v>
      </c>
      <c r="J7" s="12" t="s">
        <v>12</v>
      </c>
    </row>
    <row r="8" spans="1:10" ht="17.25" customHeight="1" x14ac:dyDescent="0.25">
      <c r="A8" s="13">
        <v>1</v>
      </c>
      <c r="B8" s="14" t="s">
        <v>27</v>
      </c>
      <c r="C8" s="15" t="s">
        <v>28</v>
      </c>
      <c r="D8" s="16" t="s">
        <v>29</v>
      </c>
      <c r="E8" s="17" t="s">
        <v>13</v>
      </c>
      <c r="F8" s="17" t="s">
        <v>14</v>
      </c>
      <c r="G8" s="18">
        <v>8.1300000000000008</v>
      </c>
      <c r="H8" s="78">
        <v>0.17499999999999999</v>
      </c>
      <c r="I8" s="18">
        <v>8.1300000000000008</v>
      </c>
      <c r="J8" s="19" t="str">
        <f t="shared" ref="J8:J13" si="0">IF(ISBLANK(G8),"",IF(G8&lt;=7.7,"KSM",IF(G8&lt;=8,"I A",IF(G8&lt;=8.44,"II A",IF(G8&lt;=9.04,"III A",IF(G8&lt;=9.64,"I JA",IF(G8&lt;=10.04,"II JA",IF(G8&lt;=10.34,"III JA"))))))))</f>
        <v>II A</v>
      </c>
    </row>
    <row r="9" spans="1:10" ht="17.25" customHeight="1" x14ac:dyDescent="0.25">
      <c r="A9" s="20">
        <v>2</v>
      </c>
      <c r="B9" s="14" t="s">
        <v>172</v>
      </c>
      <c r="C9" s="15" t="s">
        <v>173</v>
      </c>
      <c r="D9" s="16">
        <v>39003</v>
      </c>
      <c r="E9" s="17" t="s">
        <v>13</v>
      </c>
      <c r="F9" s="17" t="s">
        <v>32</v>
      </c>
      <c r="G9" s="18">
        <v>8.3000000000000007</v>
      </c>
      <c r="H9" s="78">
        <v>0.189</v>
      </c>
      <c r="I9" s="18">
        <v>8.2100000000000009</v>
      </c>
      <c r="J9" s="19" t="str">
        <f t="shared" si="0"/>
        <v>II A</v>
      </c>
    </row>
    <row r="10" spans="1:10" ht="17.25" customHeight="1" x14ac:dyDescent="0.25">
      <c r="A10" s="13">
        <v>3</v>
      </c>
      <c r="B10" s="14" t="s">
        <v>41</v>
      </c>
      <c r="C10" s="15" t="s">
        <v>44</v>
      </c>
      <c r="D10" s="16">
        <v>38958</v>
      </c>
      <c r="E10" s="17" t="s">
        <v>13</v>
      </c>
      <c r="F10" s="17" t="s">
        <v>45</v>
      </c>
      <c r="G10" s="18">
        <v>8.57</v>
      </c>
      <c r="H10" s="78">
        <v>0.219</v>
      </c>
      <c r="I10" s="18">
        <v>8.58</v>
      </c>
      <c r="J10" s="19" t="str">
        <f t="shared" si="0"/>
        <v>III A</v>
      </c>
    </row>
    <row r="11" spans="1:10" ht="17.25" customHeight="1" x14ac:dyDescent="0.25">
      <c r="A11" s="20">
        <v>4</v>
      </c>
      <c r="B11" s="14" t="s">
        <v>23</v>
      </c>
      <c r="C11" s="15" t="s">
        <v>24</v>
      </c>
      <c r="D11" s="16" t="s">
        <v>25</v>
      </c>
      <c r="E11" s="17" t="s">
        <v>13</v>
      </c>
      <c r="F11" s="17" t="s">
        <v>14</v>
      </c>
      <c r="G11" s="18">
        <v>8.61</v>
      </c>
      <c r="H11" s="78">
        <v>0.17899999999999999</v>
      </c>
      <c r="I11" s="18">
        <v>8.65</v>
      </c>
      <c r="J11" s="19" t="str">
        <f t="shared" si="0"/>
        <v>III A</v>
      </c>
    </row>
    <row r="12" spans="1:10" ht="17.25" customHeight="1" x14ac:dyDescent="0.25">
      <c r="A12" s="13">
        <v>5</v>
      </c>
      <c r="B12" s="14" t="s">
        <v>30</v>
      </c>
      <c r="C12" s="15" t="s">
        <v>31</v>
      </c>
      <c r="D12" s="16">
        <v>38486</v>
      </c>
      <c r="E12" s="17" t="s">
        <v>13</v>
      </c>
      <c r="F12" s="17" t="s">
        <v>32</v>
      </c>
      <c r="G12" s="18">
        <v>9.14</v>
      </c>
      <c r="H12" s="78">
        <v>0.23799999999999999</v>
      </c>
      <c r="I12" s="18">
        <v>9.0500000000000007</v>
      </c>
      <c r="J12" s="19" t="str">
        <f t="shared" si="0"/>
        <v>I JA</v>
      </c>
    </row>
    <row r="13" spans="1:10" ht="17.25" customHeight="1" thickBot="1" x14ac:dyDescent="0.3">
      <c r="A13" s="20"/>
      <c r="B13" s="14" t="s">
        <v>281</v>
      </c>
      <c r="C13" s="15" t="s">
        <v>279</v>
      </c>
      <c r="D13" s="16">
        <v>38955</v>
      </c>
      <c r="E13" s="17" t="s">
        <v>13</v>
      </c>
      <c r="F13" s="17" t="s">
        <v>277</v>
      </c>
      <c r="G13" s="18">
        <v>8.77</v>
      </c>
      <c r="H13" s="78">
        <v>0.45200000000000001</v>
      </c>
      <c r="I13" s="18" t="s">
        <v>307</v>
      </c>
      <c r="J13" s="19" t="str">
        <f t="shared" si="0"/>
        <v>III A</v>
      </c>
    </row>
    <row r="14" spans="1:10" ht="13.8" thickBot="1" x14ac:dyDescent="0.3">
      <c r="A14" s="7" t="s">
        <v>308</v>
      </c>
      <c r="B14" s="8" t="s">
        <v>5</v>
      </c>
      <c r="C14" s="9" t="s">
        <v>6</v>
      </c>
      <c r="D14" s="10" t="s">
        <v>7</v>
      </c>
      <c r="E14" s="10" t="s">
        <v>8</v>
      </c>
      <c r="F14" s="10" t="s">
        <v>9</v>
      </c>
      <c r="G14" s="11" t="s">
        <v>10</v>
      </c>
      <c r="H14" s="11" t="s">
        <v>306</v>
      </c>
      <c r="I14" s="11" t="s">
        <v>11</v>
      </c>
      <c r="J14" s="12" t="s">
        <v>12</v>
      </c>
    </row>
    <row r="15" spans="1:10" ht="17.25" customHeight="1" x14ac:dyDescent="0.25">
      <c r="A15" s="13">
        <v>7</v>
      </c>
      <c r="B15" s="14" t="s">
        <v>43</v>
      </c>
      <c r="C15" s="15" t="s">
        <v>169</v>
      </c>
      <c r="D15" s="16">
        <v>38941</v>
      </c>
      <c r="E15" s="17" t="s">
        <v>13</v>
      </c>
      <c r="F15" s="17" t="s">
        <v>76</v>
      </c>
      <c r="G15" s="21">
        <v>9.2100000000000009</v>
      </c>
      <c r="H15" s="79">
        <v>0.71299999999999997</v>
      </c>
      <c r="I15" s="21"/>
      <c r="J15" s="22" t="str">
        <f>IF(ISBLANK(G15),"",IF(G15&lt;=7.7,"KSM",IF(G15&lt;=8,"I A",IF(G15&lt;=8.44,"II A",IF(G15&lt;=9.04,"III A",IF(G15&lt;=9.64,"I JA",IF(G15&lt;=10.04,"II JA",IF(G15&lt;=10.34,"III JA"))))))))</f>
        <v>I JA</v>
      </c>
    </row>
    <row r="16" spans="1:10" ht="17.25" customHeight="1" x14ac:dyDescent="0.25">
      <c r="A16" s="20">
        <v>8</v>
      </c>
      <c r="B16" s="14" t="s">
        <v>88</v>
      </c>
      <c r="C16" s="15" t="s">
        <v>87</v>
      </c>
      <c r="D16" s="16">
        <v>38903</v>
      </c>
      <c r="E16" s="17" t="s">
        <v>13</v>
      </c>
      <c r="F16" s="17" t="s">
        <v>32</v>
      </c>
      <c r="G16" s="18">
        <v>9.4</v>
      </c>
      <c r="H16" s="78">
        <v>0.49099999999999999</v>
      </c>
      <c r="I16" s="18"/>
      <c r="J16" s="19" t="str">
        <f>IF(ISBLANK(G16),"",IF(G16&lt;=7.7,"KSM",IF(G16&lt;=8,"I A",IF(G16&lt;=8.44,"II A",IF(G16&lt;=9.04,"III A",IF(G16&lt;=9.64,"I JA",IF(G16&lt;=10.04,"II JA",IF(G16&lt;=10.34,"III JA"))))))))</f>
        <v>I JA</v>
      </c>
    </row>
    <row r="17" spans="1:10" ht="17.25" customHeight="1" x14ac:dyDescent="0.25">
      <c r="A17" s="13">
        <v>9</v>
      </c>
      <c r="B17" s="14" t="s">
        <v>37</v>
      </c>
      <c r="C17" s="15" t="s">
        <v>38</v>
      </c>
      <c r="D17" s="16">
        <v>38645</v>
      </c>
      <c r="E17" s="17" t="s">
        <v>13</v>
      </c>
      <c r="F17" s="17" t="s">
        <v>36</v>
      </c>
      <c r="G17" s="18">
        <v>9.64</v>
      </c>
      <c r="H17" s="78">
        <v>0.17899999999999999</v>
      </c>
      <c r="I17" s="18"/>
      <c r="J17" s="19" t="str">
        <f>IF(ISBLANK(G17),"",IF(G17&lt;=7.7,"KSM",IF(G17&lt;=8,"I A",IF(G17&lt;=8.44,"II A",IF(G17&lt;=9.04,"III A",IF(G17&lt;=9.64,"I JA",IF(G17&lt;=10.04,"II JA",IF(G17&lt;=10.34,"III JA"))))))))</f>
        <v>I JA</v>
      </c>
    </row>
    <row r="18" spans="1:10" ht="17.25" customHeight="1" x14ac:dyDescent="0.25">
      <c r="A18" s="20">
        <v>10</v>
      </c>
      <c r="B18" s="14" t="s">
        <v>30</v>
      </c>
      <c r="C18" s="15" t="s">
        <v>42</v>
      </c>
      <c r="D18" s="16">
        <v>38691</v>
      </c>
      <c r="E18" s="17" t="s">
        <v>13</v>
      </c>
      <c r="F18" s="17" t="s">
        <v>36</v>
      </c>
      <c r="G18" s="18" t="s">
        <v>307</v>
      </c>
      <c r="H18" s="78"/>
      <c r="I18" s="18"/>
      <c r="J18" s="19"/>
    </row>
    <row r="19" spans="1:10" ht="17.25" customHeight="1" x14ac:dyDescent="0.25">
      <c r="A19" s="13">
        <v>11</v>
      </c>
      <c r="B19" s="14" t="s">
        <v>46</v>
      </c>
      <c r="C19" s="15" t="s">
        <v>47</v>
      </c>
      <c r="D19" s="16" t="s">
        <v>48</v>
      </c>
      <c r="E19" s="17" t="s">
        <v>13</v>
      </c>
      <c r="F19" s="17" t="s">
        <v>36</v>
      </c>
      <c r="G19" s="18" t="s">
        <v>307</v>
      </c>
      <c r="H19" s="78"/>
      <c r="I19" s="18"/>
      <c r="J19" s="19"/>
    </row>
    <row r="20" spans="1:10" ht="17.25" customHeight="1" x14ac:dyDescent="0.25">
      <c r="A20" s="20">
        <v>12</v>
      </c>
      <c r="B20" s="14" t="s">
        <v>166</v>
      </c>
      <c r="C20" s="15" t="s">
        <v>167</v>
      </c>
      <c r="D20" s="16">
        <v>38826</v>
      </c>
      <c r="E20" s="17" t="s">
        <v>13</v>
      </c>
      <c r="F20" s="17" t="s">
        <v>76</v>
      </c>
      <c r="G20" s="18" t="s">
        <v>307</v>
      </c>
      <c r="H20" s="78"/>
      <c r="I20" s="18" t="s">
        <v>290</v>
      </c>
      <c r="J20" s="19"/>
    </row>
    <row r="22" spans="1:10" s="23" customFormat="1" ht="15.6" x14ac:dyDescent="0.25">
      <c r="B22" s="23" t="s">
        <v>150</v>
      </c>
      <c r="F22" s="23" t="s">
        <v>149</v>
      </c>
    </row>
  </sheetData>
  <sortState ref="A8:K13">
    <sortCondition ref="I8:I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indexed="13"/>
  </sheetPr>
  <dimension ref="A1:I13"/>
  <sheetViews>
    <sheetView workbookViewId="0">
      <selection activeCell="J8" sqref="J8"/>
    </sheetView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2.5546875" style="1" bestFit="1" customWidth="1"/>
    <col min="7" max="9" width="5.6640625" style="1" customWidth="1"/>
    <col min="10" max="16384" width="9.109375" style="1"/>
  </cols>
  <sheetData>
    <row r="1" spans="1:9" ht="17.399999999999999" x14ac:dyDescent="0.25">
      <c r="D1" s="2" t="s">
        <v>151</v>
      </c>
    </row>
    <row r="2" spans="1:9" ht="17.399999999999999" x14ac:dyDescent="0.25">
      <c r="D2" s="2" t="s">
        <v>152</v>
      </c>
    </row>
    <row r="3" spans="1:9" x14ac:dyDescent="0.25">
      <c r="A3" s="1" t="s">
        <v>0</v>
      </c>
      <c r="F3" s="3">
        <v>44582</v>
      </c>
    </row>
    <row r="5" spans="1:9" x14ac:dyDescent="0.25">
      <c r="B5" s="4" t="s">
        <v>108</v>
      </c>
      <c r="C5" s="67" t="s">
        <v>264</v>
      </c>
      <c r="D5" s="4" t="s">
        <v>257</v>
      </c>
      <c r="E5" s="5"/>
      <c r="F5" s="6"/>
    </row>
    <row r="6" spans="1:9" ht="13.8" thickBot="1" x14ac:dyDescent="0.3"/>
    <row r="7" spans="1:9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25" t="s">
        <v>306</v>
      </c>
      <c r="I7" s="12" t="s">
        <v>12</v>
      </c>
    </row>
    <row r="8" spans="1:9" ht="17.25" customHeight="1" x14ac:dyDescent="0.25">
      <c r="A8" s="13">
        <v>1</v>
      </c>
      <c r="B8" s="28" t="s">
        <v>65</v>
      </c>
      <c r="C8" s="29" t="s">
        <v>66</v>
      </c>
      <c r="D8" s="30" t="s">
        <v>187</v>
      </c>
      <c r="E8" s="31" t="s">
        <v>13</v>
      </c>
      <c r="F8" s="31" t="s">
        <v>188</v>
      </c>
      <c r="G8" s="18">
        <v>8.73</v>
      </c>
      <c r="H8" s="79">
        <v>0.14699999999999999</v>
      </c>
      <c r="I8" s="19" t="str">
        <f>IF(ISBLANK(G8),"",IF(G8&gt;12.64,"",IF(G8&lt;=8.15,"KSM",IF(G8&lt;=8.7,"I A",IF(G8&lt;=9.44,"II A",IF(G8&lt;=10.34,"III A",IF(G8&lt;=11.64,"I JA",IF(G8&lt;=12.64,"II JA"))))))))</f>
        <v>II A</v>
      </c>
    </row>
    <row r="9" spans="1:9" ht="17.25" customHeight="1" x14ac:dyDescent="0.25">
      <c r="A9" s="20">
        <v>2</v>
      </c>
      <c r="B9" s="14" t="s">
        <v>265</v>
      </c>
      <c r="C9" s="15" t="s">
        <v>266</v>
      </c>
      <c r="D9" s="16">
        <v>38400</v>
      </c>
      <c r="E9" s="17" t="s">
        <v>13</v>
      </c>
      <c r="F9" s="17" t="s">
        <v>267</v>
      </c>
      <c r="G9" s="18">
        <v>9.51</v>
      </c>
      <c r="H9" s="78" t="s">
        <v>311</v>
      </c>
      <c r="I9" s="19" t="str">
        <f>IF(ISBLANK(G9),"",IF(G9&gt;12.64,"",IF(G9&lt;=8.15,"KSM",IF(G9&lt;=8.7,"I A",IF(G9&lt;=9.44,"II A",IF(G9&lt;=10.34,"III A",IF(G9&lt;=11.64,"I JA",IF(G9&lt;=12.64,"II JA"))))))))</f>
        <v>III A</v>
      </c>
    </row>
    <row r="10" spans="1:9" ht="17.25" customHeight="1" x14ac:dyDescent="0.25">
      <c r="A10" s="20"/>
      <c r="B10" s="14" t="s">
        <v>214</v>
      </c>
      <c r="C10" s="15" t="s">
        <v>215</v>
      </c>
      <c r="D10" s="16" t="s">
        <v>216</v>
      </c>
      <c r="E10" s="17" t="s">
        <v>13</v>
      </c>
      <c r="F10" s="17" t="s">
        <v>36</v>
      </c>
      <c r="G10" s="18" t="s">
        <v>307</v>
      </c>
      <c r="H10" s="78"/>
      <c r="I10" s="19" t="str">
        <f>IF(ISBLANK(G10),"",IF(G10&gt;12.64,"",IF(G10&lt;=8.15,"KSM",IF(G10&lt;=8.7,"I A",IF(G10&lt;=9.44,"II A",IF(G10&lt;=10.34,"III A",IF(G10&lt;=11.64,"I JA",IF(G10&lt;=12.64,"II JA"))))))))</f>
        <v/>
      </c>
    </row>
    <row r="11" spans="1:9" ht="17.25" customHeight="1" x14ac:dyDescent="0.25">
      <c r="A11" s="20"/>
      <c r="B11" s="14" t="s">
        <v>70</v>
      </c>
      <c r="C11" s="15" t="s">
        <v>71</v>
      </c>
      <c r="D11" s="16">
        <v>38387</v>
      </c>
      <c r="E11" s="17" t="s">
        <v>13</v>
      </c>
      <c r="F11" s="17" t="s">
        <v>32</v>
      </c>
      <c r="G11" s="18" t="s">
        <v>307</v>
      </c>
      <c r="H11" s="79"/>
      <c r="I11" s="19" t="str">
        <f>IF(ISBLANK(G11),"",IF(G11&gt;12.64,"",IF(G11&lt;=8.15,"KSM",IF(G11&lt;=8.7,"I A",IF(G11&lt;=9.44,"II A",IF(G11&lt;=10.34,"III A",IF(G11&lt;=11.64,"I JA",IF(G11&lt;=12.64,"II JA"))))))))</f>
        <v/>
      </c>
    </row>
    <row r="13" spans="1:9" s="23" customFormat="1" ht="15.6" x14ac:dyDescent="0.25">
      <c r="B13" s="23" t="s">
        <v>150</v>
      </c>
      <c r="F13" s="23" t="s">
        <v>149</v>
      </c>
    </row>
  </sheetData>
  <sortState ref="A8:I13">
    <sortCondition ref="H8:H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3"/>
  </sheetPr>
  <dimension ref="A1:I11"/>
  <sheetViews>
    <sheetView workbookViewId="0"/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0.5546875" style="1" customWidth="1"/>
    <col min="4" max="4" width="10.33203125" style="1" customWidth="1"/>
    <col min="5" max="5" width="14.44140625" style="1" customWidth="1"/>
    <col min="6" max="6" width="14.5546875" style="1" customWidth="1"/>
    <col min="7" max="9" width="5.6640625" style="1" customWidth="1"/>
    <col min="10" max="16384" width="9.109375" style="1"/>
  </cols>
  <sheetData>
    <row r="1" spans="1:9" ht="17.399999999999999" x14ac:dyDescent="0.25">
      <c r="D1" s="2" t="s">
        <v>151</v>
      </c>
    </row>
    <row r="2" spans="1:9" ht="17.399999999999999" x14ac:dyDescent="0.25">
      <c r="D2" s="2" t="s">
        <v>152</v>
      </c>
    </row>
    <row r="3" spans="1:9" x14ac:dyDescent="0.25">
      <c r="A3" s="1" t="s">
        <v>0</v>
      </c>
      <c r="F3" s="3">
        <v>44582</v>
      </c>
    </row>
    <row r="5" spans="1:9" x14ac:dyDescent="0.25">
      <c r="B5" s="4" t="s">
        <v>108</v>
      </c>
      <c r="C5" s="67" t="s">
        <v>263</v>
      </c>
      <c r="D5" s="4" t="s">
        <v>258</v>
      </c>
      <c r="E5" s="5"/>
      <c r="F5" s="6"/>
    </row>
    <row r="6" spans="1:9" ht="13.8" thickBot="1" x14ac:dyDescent="0.3"/>
    <row r="7" spans="1:9" ht="13.8" thickBot="1" x14ac:dyDescent="0.3">
      <c r="A7" s="7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25" t="s">
        <v>306</v>
      </c>
      <c r="I7" s="12" t="s">
        <v>12</v>
      </c>
    </row>
    <row r="8" spans="1:9" ht="17.25" customHeight="1" x14ac:dyDescent="0.25">
      <c r="A8" s="13">
        <v>1</v>
      </c>
      <c r="B8" s="28" t="s">
        <v>211</v>
      </c>
      <c r="C8" s="29" t="s">
        <v>212</v>
      </c>
      <c r="D8" s="30" t="s">
        <v>213</v>
      </c>
      <c r="E8" s="31" t="s">
        <v>13</v>
      </c>
      <c r="F8" s="31" t="s">
        <v>14</v>
      </c>
      <c r="G8" s="18">
        <v>8.76</v>
      </c>
      <c r="H8" s="78">
        <v>0.157</v>
      </c>
      <c r="I8" s="19" t="str">
        <f>IF(ISBLANK(G8),"",IF(G8&gt;10.54,"",IF(G8&lt;=0,"TSM",IF(G8&lt;=0,"SM",IF(G8&lt;=8.35,"KSM",IF(G8&lt;=8.9,"I A",IF(G8&lt;=9.64,"II A",IF(G8&lt;=10.54,"III A"))))))))</f>
        <v>I A</v>
      </c>
    </row>
    <row r="9" spans="1:9" ht="17.25" customHeight="1" x14ac:dyDescent="0.25">
      <c r="A9" s="13">
        <v>2</v>
      </c>
      <c r="B9" s="28" t="s">
        <v>110</v>
      </c>
      <c r="C9" s="29" t="s">
        <v>111</v>
      </c>
      <c r="D9" s="30">
        <v>38104</v>
      </c>
      <c r="E9" s="31" t="s">
        <v>13</v>
      </c>
      <c r="F9" s="31" t="s">
        <v>82</v>
      </c>
      <c r="G9" s="18">
        <v>8.8699999999999992</v>
      </c>
      <c r="H9" s="79">
        <v>0.16200000000000001</v>
      </c>
      <c r="I9" s="19" t="str">
        <f>IF(ISBLANK(G9),"",IF(G9&gt;10.54,"",IF(G9&lt;=0,"TSM",IF(G9&lt;=0,"SM",IF(G9&lt;=8.35,"KSM",IF(G9&lt;=8.9,"I A",IF(G9&lt;=9.64,"II A",IF(G9&lt;=10.54,"III A"))))))))</f>
        <v>I A</v>
      </c>
    </row>
    <row r="11" spans="1:9" s="23" customFormat="1" ht="15.6" x14ac:dyDescent="0.25">
      <c r="B11" s="23" t="s">
        <v>150</v>
      </c>
      <c r="F11" s="23" t="s">
        <v>149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</sheetPr>
  <dimension ref="A1:W19"/>
  <sheetViews>
    <sheetView workbookViewId="0">
      <selection activeCell="D10" sqref="D10"/>
    </sheetView>
  </sheetViews>
  <sheetFormatPr defaultColWidth="9.109375" defaultRowHeight="13.2" x14ac:dyDescent="0.25"/>
  <cols>
    <col min="1" max="1" width="5.44140625" style="1" customWidth="1"/>
    <col min="2" max="2" width="7.6640625" style="1" customWidth="1"/>
    <col min="3" max="3" width="12.44140625" style="1" customWidth="1"/>
    <col min="4" max="4" width="11.88671875" style="1" customWidth="1"/>
    <col min="5" max="5" width="13.6640625" style="1" customWidth="1"/>
    <col min="6" max="6" width="12.6640625" style="1" customWidth="1"/>
    <col min="7" max="15" width="4.5546875" style="1" customWidth="1"/>
    <col min="16" max="21" width="4.5546875" style="1" hidden="1" customWidth="1"/>
    <col min="22" max="22" width="6.5546875" style="1" customWidth="1"/>
    <col min="23" max="23" width="5.6640625" style="1" customWidth="1"/>
    <col min="24" max="16384" width="9.109375" style="1"/>
  </cols>
  <sheetData>
    <row r="1" spans="1:23" ht="17.399999999999999" x14ac:dyDescent="0.25">
      <c r="D1" s="2" t="s">
        <v>151</v>
      </c>
    </row>
    <row r="2" spans="1:23" ht="17.399999999999999" x14ac:dyDescent="0.25">
      <c r="D2" s="2" t="s">
        <v>152</v>
      </c>
    </row>
    <row r="3" spans="1:23" x14ac:dyDescent="0.25">
      <c r="A3" s="1" t="s">
        <v>0</v>
      </c>
      <c r="F3" s="3">
        <v>44581</v>
      </c>
    </row>
    <row r="4" spans="1:23" x14ac:dyDescent="0.25">
      <c r="C4" s="4" t="s">
        <v>112</v>
      </c>
      <c r="D4" s="4"/>
      <c r="E4" s="4" t="s">
        <v>255</v>
      </c>
    </row>
    <row r="6" spans="1:23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84">
        <v>120</v>
      </c>
      <c r="H6" s="84">
        <v>125</v>
      </c>
      <c r="I6" s="84">
        <v>130</v>
      </c>
      <c r="J6" s="84">
        <v>135</v>
      </c>
      <c r="K6" s="84">
        <v>140</v>
      </c>
      <c r="L6" s="84">
        <v>145</v>
      </c>
      <c r="M6" s="84">
        <v>150</v>
      </c>
      <c r="N6" s="84">
        <v>148</v>
      </c>
      <c r="O6" s="84">
        <v>150</v>
      </c>
      <c r="P6" s="84"/>
      <c r="Q6" s="84"/>
      <c r="R6" s="84"/>
      <c r="S6" s="84"/>
      <c r="T6" s="84"/>
      <c r="U6" s="84"/>
      <c r="V6" s="36" t="s">
        <v>113</v>
      </c>
      <c r="W6" s="36" t="s">
        <v>85</v>
      </c>
    </row>
    <row r="7" spans="1:23" ht="17.25" customHeight="1" x14ac:dyDescent="0.25">
      <c r="A7" s="20">
        <v>1</v>
      </c>
      <c r="B7" s="14" t="s">
        <v>30</v>
      </c>
      <c r="C7" s="15" t="s">
        <v>193</v>
      </c>
      <c r="D7" s="16" t="s">
        <v>194</v>
      </c>
      <c r="E7" s="17" t="s">
        <v>13</v>
      </c>
      <c r="F7" s="17" t="s">
        <v>186</v>
      </c>
      <c r="G7" s="53"/>
      <c r="H7" s="53"/>
      <c r="I7" s="53"/>
      <c r="J7" s="53"/>
      <c r="K7" s="53">
        <v>0</v>
      </c>
      <c r="L7" s="53">
        <v>0</v>
      </c>
      <c r="M7" s="53" t="s">
        <v>316</v>
      </c>
      <c r="N7" s="53">
        <v>0</v>
      </c>
      <c r="O7" s="53">
        <v>0</v>
      </c>
      <c r="P7" s="53"/>
      <c r="Q7" s="53"/>
      <c r="R7" s="53"/>
      <c r="S7" s="53"/>
      <c r="T7" s="53"/>
      <c r="U7" s="53"/>
      <c r="V7" s="40">
        <v>1.5</v>
      </c>
      <c r="W7" s="42" t="str">
        <f>IF(ISBLANK(V7),"",IF(V7&gt;=1.75,"KSM",IF(V7&gt;=1.65,"I A",IF(V7&gt;=1.5,"II A",IF(V7&gt;=1.39,"III A",IF(V7&gt;=1.3,"I JA",IF(V7&gt;=1.22,"II JA",IF(V7&gt;=1.15,"III JA"))))))))</f>
        <v>II A</v>
      </c>
    </row>
    <row r="8" spans="1:23" ht="17.25" customHeight="1" x14ac:dyDescent="0.25">
      <c r="A8" s="20">
        <v>2</v>
      </c>
      <c r="B8" s="14" t="s">
        <v>268</v>
      </c>
      <c r="C8" s="15" t="s">
        <v>269</v>
      </c>
      <c r="D8" s="16">
        <v>39055</v>
      </c>
      <c r="E8" s="17" t="s">
        <v>13</v>
      </c>
      <c r="F8" s="17" t="s">
        <v>267</v>
      </c>
      <c r="G8" s="53"/>
      <c r="H8" s="53"/>
      <c r="I8" s="53">
        <v>0</v>
      </c>
      <c r="J8" s="53">
        <v>0</v>
      </c>
      <c r="K8" s="53">
        <v>0</v>
      </c>
      <c r="L8" s="53">
        <v>0</v>
      </c>
      <c r="M8" s="53" t="s">
        <v>316</v>
      </c>
      <c r="N8" s="53">
        <v>0</v>
      </c>
      <c r="O8" s="53" t="s">
        <v>310</v>
      </c>
      <c r="P8" s="53"/>
      <c r="Q8" s="53"/>
      <c r="R8" s="53"/>
      <c r="S8" s="53"/>
      <c r="T8" s="53"/>
      <c r="U8" s="53"/>
      <c r="V8" s="40">
        <v>1.48</v>
      </c>
      <c r="W8" s="42" t="str">
        <f>IF(ISBLANK(V8),"",IF(V8&gt;=1.75,"KSM",IF(V8&gt;=1.65,"I A",IF(V8&gt;=1.5,"II A",IF(V8&gt;=1.39,"III A",IF(V8&gt;=1.3,"I JA",IF(V8&gt;=1.22,"II JA",IF(V8&gt;=1.15,"III JA"))))))))</f>
        <v>III A</v>
      </c>
    </row>
    <row r="9" spans="1:23" ht="17.25" customHeight="1" x14ac:dyDescent="0.25">
      <c r="A9" s="20">
        <v>3</v>
      </c>
      <c r="B9" s="14" t="s">
        <v>253</v>
      </c>
      <c r="C9" s="15" t="s">
        <v>254</v>
      </c>
      <c r="D9" s="16">
        <v>38820</v>
      </c>
      <c r="E9" s="17" t="s">
        <v>13</v>
      </c>
      <c r="F9" s="17" t="s">
        <v>59</v>
      </c>
      <c r="G9" s="53">
        <v>0</v>
      </c>
      <c r="H9" s="53">
        <v>0</v>
      </c>
      <c r="I9" s="53">
        <v>0</v>
      </c>
      <c r="J9" s="53">
        <v>0</v>
      </c>
      <c r="K9" s="53" t="s">
        <v>316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40">
        <v>1.35</v>
      </c>
      <c r="W9" s="42" t="str">
        <f>IF(ISBLANK(V9),"",IF(V9&gt;=1.75,"KSM",IF(V9&gt;=1.65,"I A",IF(V9&gt;=1.5,"II A",IF(V9&gt;=1.39,"III A",IF(V9&gt;=1.3,"I JA",IF(V9&gt;=1.22,"II JA",IF(V9&gt;=1.15,"III JA"))))))))</f>
        <v>I JA</v>
      </c>
    </row>
    <row r="10" spans="1:23" ht="17.25" customHeight="1" x14ac:dyDescent="0.25">
      <c r="A10" s="20"/>
      <c r="B10" s="14" t="s">
        <v>275</v>
      </c>
      <c r="C10" s="15" t="s">
        <v>276</v>
      </c>
      <c r="D10" s="16">
        <v>38965</v>
      </c>
      <c r="E10" s="17" t="s">
        <v>13</v>
      </c>
      <c r="F10" s="17" t="s">
        <v>277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0" t="s">
        <v>307</v>
      </c>
      <c r="W10" s="42"/>
    </row>
    <row r="11" spans="1:23" ht="17.25" customHeight="1" x14ac:dyDescent="0.25">
      <c r="A11" s="20"/>
      <c r="B11" s="14" t="s">
        <v>208</v>
      </c>
      <c r="C11" s="15" t="s">
        <v>209</v>
      </c>
      <c r="D11" s="16" t="s">
        <v>210</v>
      </c>
      <c r="E11" s="17" t="s">
        <v>13</v>
      </c>
      <c r="F11" s="17" t="s">
        <v>14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40" t="s">
        <v>307</v>
      </c>
      <c r="W11" s="42"/>
    </row>
    <row r="12" spans="1:23" ht="17.25" customHeight="1" x14ac:dyDescent="0.25">
      <c r="A12" s="20"/>
      <c r="B12" s="14" t="s">
        <v>247</v>
      </c>
      <c r="C12" s="15" t="s">
        <v>248</v>
      </c>
      <c r="D12" s="16">
        <v>38770</v>
      </c>
      <c r="E12" s="17" t="s">
        <v>13</v>
      </c>
      <c r="F12" s="17" t="s">
        <v>244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40" t="s">
        <v>307</v>
      </c>
      <c r="W12" s="42"/>
    </row>
    <row r="14" spans="1:23" x14ac:dyDescent="0.25">
      <c r="C14" s="4" t="s">
        <v>112</v>
      </c>
      <c r="D14" s="4"/>
      <c r="E14" s="4" t="s">
        <v>256</v>
      </c>
    </row>
    <row r="16" spans="1:23" x14ac:dyDescent="0.25">
      <c r="A16" s="36" t="s">
        <v>308</v>
      </c>
      <c r="B16" s="38" t="s">
        <v>5</v>
      </c>
      <c r="C16" s="39" t="s">
        <v>6</v>
      </c>
      <c r="D16" s="36" t="s">
        <v>7</v>
      </c>
      <c r="E16" s="36" t="s">
        <v>8</v>
      </c>
      <c r="F16" s="36" t="s">
        <v>9</v>
      </c>
      <c r="G16" s="84">
        <v>155</v>
      </c>
      <c r="H16" s="84">
        <v>160</v>
      </c>
      <c r="I16" s="84">
        <v>165</v>
      </c>
      <c r="J16" s="84">
        <v>170</v>
      </c>
      <c r="K16" s="84">
        <v>175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36" t="s">
        <v>113</v>
      </c>
      <c r="W16" s="36" t="s">
        <v>85</v>
      </c>
    </row>
    <row r="17" spans="1:23" ht="17.25" customHeight="1" x14ac:dyDescent="0.25">
      <c r="A17" s="20">
        <v>1</v>
      </c>
      <c r="B17" s="14" t="s">
        <v>37</v>
      </c>
      <c r="C17" s="15" t="s">
        <v>114</v>
      </c>
      <c r="D17" s="16" t="s">
        <v>115</v>
      </c>
      <c r="E17" s="17" t="s">
        <v>13</v>
      </c>
      <c r="F17" s="17" t="s">
        <v>64</v>
      </c>
      <c r="G17" s="53">
        <v>0</v>
      </c>
      <c r="H17" s="53">
        <v>0</v>
      </c>
      <c r="I17" s="53" t="s">
        <v>317</v>
      </c>
      <c r="J17" s="53">
        <v>0</v>
      </c>
      <c r="K17" s="53" t="s">
        <v>316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40">
        <v>1.7</v>
      </c>
      <c r="W17" s="42" t="str">
        <f t="shared" ref="W17" si="0">IF(ISBLANK(V17),"",IF(V17&lt;1.39,"",IF(V17&gt;=1.91,"TSM",IF(V17&gt;=1.83,"SM",IF(V17&gt;=1.75,"KSM",IF(V17&gt;=1.65,"I A",IF(V17&gt;=1.5,"II A",IF(V17&gt;=1.39,"III A"))))))))</f>
        <v>I A</v>
      </c>
    </row>
    <row r="19" spans="1:23" ht="17.25" customHeight="1" x14ac:dyDescent="0.25">
      <c r="B19" s="23" t="s">
        <v>150</v>
      </c>
      <c r="C19" s="23"/>
      <c r="D19" s="23"/>
      <c r="E19" s="23"/>
      <c r="F19" s="23" t="s">
        <v>149</v>
      </c>
      <c r="G19" s="23"/>
    </row>
  </sheetData>
  <sortState ref="A7:W12">
    <sortCondition descending="1" ref="V7:V12"/>
  </sortState>
  <pageMargins left="0.25" right="0.25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3"/>
  </sheetPr>
  <dimension ref="A1:X11"/>
  <sheetViews>
    <sheetView workbookViewId="0">
      <selection activeCell="G6" sqref="G6:G7"/>
    </sheetView>
  </sheetViews>
  <sheetFormatPr defaultColWidth="9.109375" defaultRowHeight="13.2" x14ac:dyDescent="0.25"/>
  <cols>
    <col min="1" max="1" width="4.33203125" style="1" customWidth="1"/>
    <col min="2" max="2" width="9" style="1" customWidth="1"/>
    <col min="3" max="3" width="10.109375" style="1" customWidth="1"/>
    <col min="4" max="4" width="11.33203125" style="1" customWidth="1"/>
    <col min="5" max="5" width="13.6640625" style="1" customWidth="1"/>
    <col min="6" max="6" width="12.109375" style="1" customWidth="1"/>
    <col min="7" max="8" width="4.5546875" style="1" customWidth="1"/>
    <col min="9" max="9" width="5" style="1" customWidth="1"/>
    <col min="10" max="12" width="4.5546875" style="1" customWidth="1"/>
    <col min="13" max="21" width="4.5546875" style="1" hidden="1" customWidth="1"/>
    <col min="22" max="22" width="6.5546875" style="1" customWidth="1"/>
    <col min="23" max="23" width="5.6640625" style="1" customWidth="1"/>
    <col min="24" max="16384" width="9.109375" style="1"/>
  </cols>
  <sheetData>
    <row r="1" spans="1:24" ht="17.399999999999999" x14ac:dyDescent="0.25">
      <c r="A1" s="1" t="s">
        <v>305</v>
      </c>
      <c r="D1" s="2" t="s">
        <v>151</v>
      </c>
    </row>
    <row r="2" spans="1:24" ht="17.399999999999999" x14ac:dyDescent="0.25">
      <c r="D2" s="2" t="s">
        <v>152</v>
      </c>
    </row>
    <row r="3" spans="1:24" x14ac:dyDescent="0.25">
      <c r="A3" s="1" t="s">
        <v>0</v>
      </c>
      <c r="F3" s="3">
        <v>44581</v>
      </c>
    </row>
    <row r="4" spans="1:24" x14ac:dyDescent="0.25">
      <c r="C4" s="4" t="s">
        <v>112</v>
      </c>
      <c r="D4" s="4"/>
      <c r="E4" s="4" t="s">
        <v>258</v>
      </c>
    </row>
    <row r="6" spans="1:24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84">
        <v>155</v>
      </c>
      <c r="H6" s="84">
        <v>160</v>
      </c>
      <c r="I6" s="84">
        <v>165</v>
      </c>
      <c r="J6" s="84">
        <v>170</v>
      </c>
      <c r="K6" s="84">
        <v>175</v>
      </c>
      <c r="L6" s="84">
        <v>180</v>
      </c>
      <c r="M6" s="84"/>
      <c r="N6" s="84"/>
      <c r="O6" s="84"/>
      <c r="P6" s="84"/>
      <c r="Q6" s="84"/>
      <c r="R6" s="84"/>
      <c r="S6" s="84"/>
      <c r="T6" s="84"/>
      <c r="U6" s="84"/>
      <c r="V6" s="36" t="s">
        <v>113</v>
      </c>
      <c r="W6" s="36" t="s">
        <v>85</v>
      </c>
    </row>
    <row r="7" spans="1:24" ht="17.25" customHeight="1" x14ac:dyDescent="0.25">
      <c r="A7" s="20" t="s">
        <v>290</v>
      </c>
      <c r="B7" s="14" t="s">
        <v>211</v>
      </c>
      <c r="C7" s="15" t="s">
        <v>212</v>
      </c>
      <c r="D7" s="16" t="s">
        <v>213</v>
      </c>
      <c r="E7" s="17" t="s">
        <v>13</v>
      </c>
      <c r="F7" s="17" t="s">
        <v>14</v>
      </c>
      <c r="G7" s="53"/>
      <c r="H7" s="53"/>
      <c r="I7" s="53">
        <v>0</v>
      </c>
      <c r="J7" s="53">
        <v>0</v>
      </c>
      <c r="K7" s="53">
        <v>0</v>
      </c>
      <c r="L7" s="53" t="s">
        <v>316</v>
      </c>
      <c r="M7" s="53"/>
      <c r="N7" s="53"/>
      <c r="O7" s="53"/>
      <c r="P7" s="53"/>
      <c r="Q7" s="53"/>
      <c r="R7" s="53"/>
      <c r="S7" s="53"/>
      <c r="T7" s="53"/>
      <c r="U7" s="53"/>
      <c r="V7" s="40">
        <v>1.75</v>
      </c>
      <c r="W7" s="42" t="str">
        <f>IF(ISBLANK(V7),"",IF(V7&lt;1.6,"",IF(V7&gt;=2.28,"TSM",IF(V7&gt;=2.15,"SM",IF(V7&gt;=2.03,"KSM",IF(V7&gt;=1.9,"I A",IF(V7&gt;=1.75,"II A",IF(V7&gt;=1.6,"III A"))))))))</f>
        <v>II A</v>
      </c>
    </row>
    <row r="8" spans="1:24" ht="17.25" customHeight="1" x14ac:dyDescent="0.25">
      <c r="A8" s="20" t="s">
        <v>290</v>
      </c>
      <c r="B8" s="14" t="s">
        <v>51</v>
      </c>
      <c r="C8" s="15" t="s">
        <v>52</v>
      </c>
      <c r="D8" s="16">
        <v>37910</v>
      </c>
      <c r="E8" s="17" t="s">
        <v>13</v>
      </c>
      <c r="F8" s="17" t="s">
        <v>186</v>
      </c>
      <c r="G8" s="53">
        <v>0</v>
      </c>
      <c r="H8" s="53">
        <v>0</v>
      </c>
      <c r="I8" s="53" t="s">
        <v>320</v>
      </c>
      <c r="J8" s="53" t="s">
        <v>321</v>
      </c>
      <c r="K8" s="53" t="s">
        <v>322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40">
        <v>1.7</v>
      </c>
      <c r="W8" s="42" t="str">
        <f>IF(ISBLANK(V8),"",IF(V8&lt;1.6,"",IF(V8&gt;=2.28,"TSM",IF(V8&gt;=2.15,"SM",IF(V8&gt;=2.03,"KSM",IF(V8&gt;=1.9,"I A",IF(V8&gt;=1.75,"II A",IF(V8&gt;=1.6,"III A"))))))))</f>
        <v>III A</v>
      </c>
    </row>
    <row r="9" spans="1:24" ht="17.25" customHeight="1" x14ac:dyDescent="0.25">
      <c r="A9" s="75"/>
      <c r="B9" s="63"/>
      <c r="C9" s="64"/>
      <c r="D9" s="65"/>
      <c r="E9" s="66"/>
      <c r="F9" s="66"/>
      <c r="G9" s="86"/>
      <c r="H9" s="87"/>
      <c r="I9" s="87"/>
      <c r="J9" s="87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8"/>
      <c r="W9" s="88"/>
      <c r="X9" s="88"/>
    </row>
    <row r="11" spans="1:24" ht="17.25" customHeight="1" x14ac:dyDescent="0.25">
      <c r="B11" s="23" t="s">
        <v>150</v>
      </c>
      <c r="C11" s="23"/>
      <c r="D11" s="23"/>
      <c r="E11" s="23"/>
      <c r="F11" s="23" t="s">
        <v>149</v>
      </c>
      <c r="G11" s="23"/>
    </row>
  </sheetData>
  <pageMargins left="0.25" right="0.25" top="0.75" bottom="0.75" header="0.3" footer="0.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13"/>
  </sheetPr>
  <dimension ref="A1:W18"/>
  <sheetViews>
    <sheetView zoomScaleNormal="100" workbookViewId="0"/>
  </sheetViews>
  <sheetFormatPr defaultColWidth="9.109375" defaultRowHeight="13.2" x14ac:dyDescent="0.25"/>
  <cols>
    <col min="1" max="1" width="5.33203125" style="1" customWidth="1"/>
    <col min="2" max="2" width="8.88671875" style="1" customWidth="1"/>
    <col min="3" max="3" width="12.44140625" style="1" customWidth="1"/>
    <col min="4" max="4" width="9.6640625" style="1" bestFit="1" customWidth="1"/>
    <col min="5" max="5" width="13.6640625" style="1" customWidth="1"/>
    <col min="6" max="6" width="10.77734375" style="1" customWidth="1"/>
    <col min="7" max="8" width="4.5546875" style="1" customWidth="1"/>
    <col min="9" max="9" width="5" style="1" customWidth="1"/>
    <col min="10" max="19" width="4.5546875" style="1" customWidth="1"/>
    <col min="20" max="21" width="4.5546875" style="1" hidden="1" customWidth="1"/>
    <col min="22" max="22" width="6.5546875" style="1" customWidth="1"/>
    <col min="23" max="23" width="5.6640625" style="1" customWidth="1"/>
    <col min="24" max="16384" width="9.109375" style="1"/>
  </cols>
  <sheetData>
    <row r="1" spans="1:23" ht="17.399999999999999" x14ac:dyDescent="0.25">
      <c r="D1" s="2" t="s">
        <v>151</v>
      </c>
    </row>
    <row r="2" spans="1:23" ht="17.399999999999999" x14ac:dyDescent="0.25">
      <c r="D2" s="2" t="s">
        <v>152</v>
      </c>
    </row>
    <row r="3" spans="1:23" x14ac:dyDescent="0.25">
      <c r="A3" s="1" t="s">
        <v>0</v>
      </c>
      <c r="F3" s="3">
        <v>44581</v>
      </c>
    </row>
    <row r="4" spans="1:23" x14ac:dyDescent="0.25">
      <c r="C4" s="4" t="s">
        <v>153</v>
      </c>
      <c r="D4" s="4"/>
      <c r="E4" s="4" t="s">
        <v>255</v>
      </c>
    </row>
    <row r="6" spans="1:23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84">
        <v>180</v>
      </c>
      <c r="H6" s="84">
        <v>190</v>
      </c>
      <c r="I6" s="84">
        <v>200</v>
      </c>
      <c r="J6" s="84">
        <v>210</v>
      </c>
      <c r="K6" s="84">
        <v>220</v>
      </c>
      <c r="L6" s="84">
        <v>230</v>
      </c>
      <c r="M6" s="84">
        <v>240</v>
      </c>
      <c r="N6" s="84">
        <v>250</v>
      </c>
      <c r="O6" s="84">
        <v>280</v>
      </c>
      <c r="P6" s="84">
        <v>300</v>
      </c>
      <c r="Q6" s="84">
        <v>320</v>
      </c>
      <c r="R6" s="84">
        <v>330</v>
      </c>
      <c r="S6" s="84">
        <v>335</v>
      </c>
      <c r="T6" s="84"/>
      <c r="U6" s="84"/>
      <c r="V6" s="36" t="s">
        <v>113</v>
      </c>
      <c r="W6" s="36" t="s">
        <v>85</v>
      </c>
    </row>
    <row r="7" spans="1:23" ht="17.25" customHeight="1" x14ac:dyDescent="0.25">
      <c r="A7" s="20">
        <v>1</v>
      </c>
      <c r="B7" s="54" t="s">
        <v>43</v>
      </c>
      <c r="C7" s="55" t="s">
        <v>174</v>
      </c>
      <c r="D7" s="72">
        <v>38988</v>
      </c>
      <c r="E7" s="53" t="s">
        <v>13</v>
      </c>
      <c r="F7" s="56" t="s">
        <v>32</v>
      </c>
      <c r="G7" s="53"/>
      <c r="H7" s="53"/>
      <c r="I7" s="53"/>
      <c r="J7" s="53"/>
      <c r="K7" s="53"/>
      <c r="L7" s="53"/>
      <c r="M7" s="53"/>
      <c r="N7" s="53"/>
      <c r="O7" s="53">
        <v>0</v>
      </c>
      <c r="P7" s="53">
        <v>0</v>
      </c>
      <c r="Q7" s="53">
        <v>0</v>
      </c>
      <c r="R7" s="53">
        <v>0</v>
      </c>
      <c r="S7" s="53" t="s">
        <v>316</v>
      </c>
      <c r="T7" s="53"/>
      <c r="U7" s="53"/>
      <c r="V7" s="40">
        <v>3.3</v>
      </c>
      <c r="W7" s="42" t="str">
        <f t="shared" ref="W7:W13" si="0">IF(ISBLANK(V7),"",IF(V7&gt;=3.48,"KSM",IF(V7&gt;=3.1,"I A",IF(V7&gt;=2.7,"II A",IF(V7&gt;=2.4,"III A",IF(V7&gt;=2.15,"I JA",IF(V7&gt;=1.95,"II JA",IF(V7&gt;=1.8,"III JA"))))))))</f>
        <v>I A</v>
      </c>
    </row>
    <row r="8" spans="1:23" ht="17.25" customHeight="1" x14ac:dyDescent="0.25">
      <c r="A8" s="20">
        <v>2</v>
      </c>
      <c r="B8" s="54" t="s">
        <v>175</v>
      </c>
      <c r="C8" s="55" t="s">
        <v>176</v>
      </c>
      <c r="D8" s="72">
        <v>38378</v>
      </c>
      <c r="E8" s="53" t="s">
        <v>13</v>
      </c>
      <c r="F8" s="56" t="s">
        <v>32</v>
      </c>
      <c r="G8" s="53"/>
      <c r="H8" s="53"/>
      <c r="I8" s="53"/>
      <c r="J8" s="53"/>
      <c r="K8" s="53">
        <v>0</v>
      </c>
      <c r="L8" s="53" t="s">
        <v>320</v>
      </c>
      <c r="M8" s="53">
        <v>0</v>
      </c>
      <c r="N8" s="53" t="s">
        <v>316</v>
      </c>
      <c r="O8" s="53"/>
      <c r="P8" s="53"/>
      <c r="Q8" s="53"/>
      <c r="R8" s="53"/>
      <c r="S8" s="53"/>
      <c r="T8" s="53"/>
      <c r="U8" s="53"/>
      <c r="V8" s="40">
        <v>2.4</v>
      </c>
      <c r="W8" s="42" t="str">
        <f t="shared" si="0"/>
        <v>III A</v>
      </c>
    </row>
    <row r="9" spans="1:23" ht="17.25" customHeight="1" x14ac:dyDescent="0.25">
      <c r="A9" s="20">
        <v>3</v>
      </c>
      <c r="B9" s="54" t="s">
        <v>109</v>
      </c>
      <c r="C9" s="55" t="s">
        <v>184</v>
      </c>
      <c r="D9" s="72">
        <v>38869</v>
      </c>
      <c r="E9" s="53" t="s">
        <v>13</v>
      </c>
      <c r="F9" s="56" t="s">
        <v>32</v>
      </c>
      <c r="G9" s="53">
        <v>0</v>
      </c>
      <c r="H9" s="53">
        <v>0</v>
      </c>
      <c r="I9" s="53">
        <v>0</v>
      </c>
      <c r="J9" s="53" t="s">
        <v>317</v>
      </c>
      <c r="K9" s="53" t="s">
        <v>320</v>
      </c>
      <c r="L9" s="53">
        <v>0</v>
      </c>
      <c r="M9" s="53" t="s">
        <v>320</v>
      </c>
      <c r="N9" s="53" t="s">
        <v>316</v>
      </c>
      <c r="O9" s="53"/>
      <c r="P9" s="53"/>
      <c r="Q9" s="53"/>
      <c r="R9" s="53"/>
      <c r="S9" s="53"/>
      <c r="T9" s="53"/>
      <c r="U9" s="53"/>
      <c r="V9" s="40">
        <v>2.4</v>
      </c>
      <c r="W9" s="42" t="str">
        <f t="shared" si="0"/>
        <v>III A</v>
      </c>
    </row>
    <row r="10" spans="1:23" ht="17.25" customHeight="1" x14ac:dyDescent="0.25">
      <c r="A10" s="20">
        <v>4</v>
      </c>
      <c r="B10" s="54" t="s">
        <v>245</v>
      </c>
      <c r="C10" s="55" t="s">
        <v>246</v>
      </c>
      <c r="D10" s="72">
        <v>38687</v>
      </c>
      <c r="E10" s="53" t="s">
        <v>13</v>
      </c>
      <c r="F10" s="56" t="s">
        <v>244</v>
      </c>
      <c r="G10" s="53" t="s">
        <v>320</v>
      </c>
      <c r="H10" s="53" t="s">
        <v>319</v>
      </c>
      <c r="I10" s="53">
        <v>0</v>
      </c>
      <c r="J10" s="53">
        <v>0</v>
      </c>
      <c r="K10" s="53">
        <v>0</v>
      </c>
      <c r="L10" s="53">
        <v>0</v>
      </c>
      <c r="M10" s="53" t="s">
        <v>316</v>
      </c>
      <c r="N10" s="53"/>
      <c r="O10" s="53"/>
      <c r="P10" s="53"/>
      <c r="Q10" s="53"/>
      <c r="R10" s="53"/>
      <c r="S10" s="53"/>
      <c r="T10" s="53"/>
      <c r="U10" s="53"/>
      <c r="V10" s="40">
        <v>2.2999999999999998</v>
      </c>
      <c r="W10" s="42" t="str">
        <f t="shared" si="0"/>
        <v>I JA</v>
      </c>
    </row>
    <row r="11" spans="1:23" ht="17.25" customHeight="1" x14ac:dyDescent="0.25">
      <c r="A11" s="20">
        <v>5</v>
      </c>
      <c r="B11" s="54" t="s">
        <v>178</v>
      </c>
      <c r="C11" s="55" t="s">
        <v>179</v>
      </c>
      <c r="D11" s="72">
        <v>38966</v>
      </c>
      <c r="E11" s="53" t="s">
        <v>13</v>
      </c>
      <c r="F11" s="56" t="s">
        <v>32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 t="s">
        <v>316</v>
      </c>
      <c r="M11" s="53"/>
      <c r="N11" s="53"/>
      <c r="O11" s="53"/>
      <c r="P11" s="53"/>
      <c r="Q11" s="53"/>
      <c r="R11" s="53"/>
      <c r="S11" s="53"/>
      <c r="T11" s="53"/>
      <c r="U11" s="53"/>
      <c r="V11" s="40">
        <v>2.2000000000000002</v>
      </c>
      <c r="W11" s="42" t="str">
        <f t="shared" si="0"/>
        <v>I JA</v>
      </c>
    </row>
    <row r="12" spans="1:23" ht="17.25" customHeight="1" x14ac:dyDescent="0.25">
      <c r="A12" s="20">
        <v>6</v>
      </c>
      <c r="B12" s="54" t="s">
        <v>180</v>
      </c>
      <c r="C12" s="55" t="s">
        <v>181</v>
      </c>
      <c r="D12" s="72">
        <v>39035</v>
      </c>
      <c r="E12" s="53" t="s">
        <v>13</v>
      </c>
      <c r="F12" s="56" t="s">
        <v>32</v>
      </c>
      <c r="G12" s="53">
        <v>0</v>
      </c>
      <c r="H12" s="53" t="s">
        <v>320</v>
      </c>
      <c r="I12" s="53" t="s">
        <v>320</v>
      </c>
      <c r="J12" s="53" t="s">
        <v>320</v>
      </c>
      <c r="K12" s="53" t="s">
        <v>320</v>
      </c>
      <c r="L12" s="53" t="s">
        <v>316</v>
      </c>
      <c r="M12" s="53"/>
      <c r="N12" s="53"/>
      <c r="O12" s="53"/>
      <c r="P12" s="53"/>
      <c r="Q12" s="53"/>
      <c r="R12" s="53"/>
      <c r="S12" s="53"/>
      <c r="T12" s="53"/>
      <c r="U12" s="53"/>
      <c r="V12" s="40">
        <v>2.2000000000000002</v>
      </c>
      <c r="W12" s="42" t="str">
        <f t="shared" si="0"/>
        <v>I JA</v>
      </c>
    </row>
    <row r="13" spans="1:23" ht="17.25" customHeight="1" x14ac:dyDescent="0.25">
      <c r="A13" s="20">
        <v>7</v>
      </c>
      <c r="B13" s="54" t="s">
        <v>27</v>
      </c>
      <c r="C13" s="55" t="s">
        <v>177</v>
      </c>
      <c r="D13" s="72">
        <v>38728</v>
      </c>
      <c r="E13" s="53" t="s">
        <v>13</v>
      </c>
      <c r="F13" s="56" t="s">
        <v>32</v>
      </c>
      <c r="G13" s="53" t="s">
        <v>320</v>
      </c>
      <c r="H13" s="53">
        <v>0</v>
      </c>
      <c r="I13" s="53" t="s">
        <v>320</v>
      </c>
      <c r="J13" s="53">
        <v>0</v>
      </c>
      <c r="K13" s="53" t="s">
        <v>317</v>
      </c>
      <c r="L13" s="53" t="s">
        <v>316</v>
      </c>
      <c r="M13" s="53"/>
      <c r="N13" s="53"/>
      <c r="O13" s="53"/>
      <c r="P13" s="53"/>
      <c r="Q13" s="53"/>
      <c r="R13" s="53"/>
      <c r="S13" s="53"/>
      <c r="T13" s="53"/>
      <c r="U13" s="53"/>
      <c r="V13" s="40">
        <v>2.2000000000000002</v>
      </c>
      <c r="W13" s="42" t="str">
        <f t="shared" si="0"/>
        <v>I JA</v>
      </c>
    </row>
    <row r="14" spans="1:23" ht="17.25" customHeight="1" x14ac:dyDescent="0.25">
      <c r="A14" s="20"/>
      <c r="B14" s="54" t="s">
        <v>237</v>
      </c>
      <c r="C14" s="55" t="s">
        <v>238</v>
      </c>
      <c r="D14" s="72">
        <v>38881</v>
      </c>
      <c r="E14" s="53" t="s">
        <v>13</v>
      </c>
      <c r="F14" s="56" t="s">
        <v>55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0" t="s">
        <v>307</v>
      </c>
      <c r="W14" s="42"/>
    </row>
    <row r="15" spans="1:23" ht="17.25" customHeight="1" x14ac:dyDescent="0.25">
      <c r="A15" s="20"/>
      <c r="B15" s="54" t="s">
        <v>39</v>
      </c>
      <c r="C15" s="55" t="s">
        <v>40</v>
      </c>
      <c r="D15" s="72">
        <v>38476</v>
      </c>
      <c r="E15" s="53" t="s">
        <v>13</v>
      </c>
      <c r="F15" s="56" t="s">
        <v>32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40" t="s">
        <v>307</v>
      </c>
      <c r="W15" s="42"/>
    </row>
    <row r="16" spans="1:23" ht="17.25" customHeight="1" x14ac:dyDescent="0.25">
      <c r="A16" s="20"/>
      <c r="B16" s="54" t="s">
        <v>239</v>
      </c>
      <c r="C16" s="55" t="s">
        <v>240</v>
      </c>
      <c r="D16" s="72">
        <v>38888</v>
      </c>
      <c r="E16" s="53" t="s">
        <v>13</v>
      </c>
      <c r="F16" s="56" t="s">
        <v>55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0" t="s">
        <v>307</v>
      </c>
      <c r="W16" s="42"/>
    </row>
    <row r="18" spans="2:7" ht="17.25" customHeight="1" x14ac:dyDescent="0.25">
      <c r="B18" s="23" t="s">
        <v>150</v>
      </c>
      <c r="C18" s="23"/>
      <c r="D18" s="23"/>
      <c r="E18" s="23"/>
      <c r="F18" s="23" t="s">
        <v>149</v>
      </c>
      <c r="G18" s="23"/>
    </row>
  </sheetData>
  <sortState ref="A7:W16">
    <sortCondition descending="1" ref="V7:V16"/>
  </sortState>
  <pageMargins left="0.25" right="0.25" top="0.75" bottom="0.75" header="0.3" footer="0.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13"/>
  </sheetPr>
  <dimension ref="A1:W19"/>
  <sheetViews>
    <sheetView workbookViewId="0">
      <selection activeCell="F29" sqref="F29:F30"/>
    </sheetView>
  </sheetViews>
  <sheetFormatPr defaultColWidth="9.109375" defaultRowHeight="13.2" x14ac:dyDescent="0.25"/>
  <cols>
    <col min="1" max="1" width="4.33203125" style="1" customWidth="1"/>
    <col min="2" max="2" width="9.109375" style="1" customWidth="1"/>
    <col min="3" max="3" width="12.44140625" style="1" customWidth="1"/>
    <col min="4" max="4" width="11.77734375" style="1" customWidth="1"/>
    <col min="5" max="5" width="13.6640625" style="1" customWidth="1"/>
    <col min="6" max="6" width="13.109375" style="1" customWidth="1"/>
    <col min="7" max="8" width="4.5546875" style="1" customWidth="1"/>
    <col min="9" max="9" width="5" style="1" customWidth="1"/>
    <col min="10" max="21" width="4.5546875" style="1" customWidth="1"/>
    <col min="22" max="22" width="6.5546875" style="1" customWidth="1"/>
    <col min="23" max="23" width="5.6640625" style="1" customWidth="1"/>
    <col min="24" max="16384" width="9.109375" style="1"/>
  </cols>
  <sheetData>
    <row r="1" spans="1:23" ht="17.399999999999999" x14ac:dyDescent="0.25">
      <c r="D1" s="2" t="s">
        <v>151</v>
      </c>
    </row>
    <row r="2" spans="1:23" ht="17.399999999999999" x14ac:dyDescent="0.25">
      <c r="D2" s="2" t="s">
        <v>152</v>
      </c>
    </row>
    <row r="3" spans="1:23" x14ac:dyDescent="0.25">
      <c r="A3" s="1" t="s">
        <v>0</v>
      </c>
      <c r="F3" s="3">
        <v>44581</v>
      </c>
    </row>
    <row r="4" spans="1:23" x14ac:dyDescent="0.25">
      <c r="C4" s="4" t="s">
        <v>153</v>
      </c>
      <c r="D4" s="4"/>
      <c r="E4" s="4" t="s">
        <v>257</v>
      </c>
    </row>
    <row r="6" spans="1:23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84">
        <v>220</v>
      </c>
      <c r="H6" s="84">
        <v>230</v>
      </c>
      <c r="I6" s="84">
        <v>240</v>
      </c>
      <c r="J6" s="84">
        <v>250</v>
      </c>
      <c r="K6" s="84">
        <v>260</v>
      </c>
      <c r="L6" s="84">
        <v>300</v>
      </c>
      <c r="M6" s="84">
        <v>320</v>
      </c>
      <c r="N6" s="84">
        <v>330</v>
      </c>
      <c r="O6" s="84">
        <v>340</v>
      </c>
      <c r="P6" s="84">
        <v>350</v>
      </c>
      <c r="Q6" s="84">
        <v>360</v>
      </c>
      <c r="R6" s="84">
        <v>370</v>
      </c>
      <c r="S6" s="84">
        <v>380</v>
      </c>
      <c r="T6" s="84">
        <v>395</v>
      </c>
      <c r="U6" s="84">
        <v>400</v>
      </c>
      <c r="V6" s="36" t="s">
        <v>113</v>
      </c>
      <c r="W6" s="36" t="s">
        <v>85</v>
      </c>
    </row>
    <row r="7" spans="1:23" ht="17.25" customHeight="1" x14ac:dyDescent="0.25">
      <c r="A7" s="20">
        <v>1</v>
      </c>
      <c r="B7" s="14" t="s">
        <v>70</v>
      </c>
      <c r="C7" s="15" t="s">
        <v>71</v>
      </c>
      <c r="D7" s="16">
        <v>38387</v>
      </c>
      <c r="E7" s="17" t="s">
        <v>13</v>
      </c>
      <c r="F7" s="17" t="s">
        <v>32</v>
      </c>
      <c r="G7" s="53"/>
      <c r="H7" s="53"/>
      <c r="I7" s="53"/>
      <c r="J7" s="53"/>
      <c r="K7" s="53"/>
      <c r="L7" s="53"/>
      <c r="M7" s="53"/>
      <c r="N7" s="53"/>
      <c r="O7" s="53"/>
      <c r="P7" s="53" t="s">
        <v>320</v>
      </c>
      <c r="Q7" s="53">
        <v>0</v>
      </c>
      <c r="R7" s="53" t="s">
        <v>319</v>
      </c>
      <c r="S7" s="53" t="s">
        <v>317</v>
      </c>
      <c r="T7" s="53">
        <v>0</v>
      </c>
      <c r="U7" s="53" t="s">
        <v>317</v>
      </c>
      <c r="V7" s="40">
        <v>4</v>
      </c>
      <c r="W7" s="42" t="str">
        <f>IF(ISBLANK(V7),"",IF(V7&gt;=4.6,"KSM",IF(V7&gt;=4.1,"I A",IF(V7&gt;=3.5,"II A",IF(V7&gt;=3.05,"III A",IF(V7&gt;=2.6,"I JA",IF(V7&gt;=2.2,"II JA",IF(V7&gt;=1.9,"III JA"))))))))</f>
        <v>II A</v>
      </c>
    </row>
    <row r="8" spans="1:23" ht="17.25" customHeight="1" x14ac:dyDescent="0.25">
      <c r="A8" s="20">
        <v>2</v>
      </c>
      <c r="B8" s="14" t="s">
        <v>235</v>
      </c>
      <c r="C8" s="15" t="s">
        <v>236</v>
      </c>
      <c r="D8" s="16">
        <v>38682</v>
      </c>
      <c r="E8" s="17" t="s">
        <v>13</v>
      </c>
      <c r="F8" s="17" t="s">
        <v>55</v>
      </c>
      <c r="G8" s="53"/>
      <c r="H8" s="53"/>
      <c r="I8" s="53"/>
      <c r="J8" s="53"/>
      <c r="K8" s="53"/>
      <c r="L8" s="53"/>
      <c r="M8" s="53">
        <v>0</v>
      </c>
      <c r="N8" s="53" t="s">
        <v>319</v>
      </c>
      <c r="O8" s="53">
        <v>0</v>
      </c>
      <c r="P8" s="53">
        <v>0</v>
      </c>
      <c r="Q8" s="53">
        <v>0</v>
      </c>
      <c r="R8" s="53">
        <v>0</v>
      </c>
      <c r="S8" s="53" t="s">
        <v>316</v>
      </c>
      <c r="T8" s="53"/>
      <c r="U8" s="53"/>
      <c r="V8" s="40">
        <v>3.7</v>
      </c>
      <c r="W8" s="42" t="str">
        <f>IF(ISBLANK(V8),"",IF(V8&gt;=4.6,"KSM",IF(V8&gt;=4.1,"I A",IF(V8&gt;=3.5,"II A",IF(V8&gt;=3.05,"III A",IF(V8&gt;=2.6,"I JA",IF(V8&gt;=2.2,"II JA",IF(V8&gt;=1.9,"III JA"))))))))</f>
        <v>II A</v>
      </c>
    </row>
    <row r="9" spans="1:23" ht="17.25" customHeight="1" x14ac:dyDescent="0.25">
      <c r="A9" s="20">
        <v>3</v>
      </c>
      <c r="B9" s="14" t="s">
        <v>265</v>
      </c>
      <c r="C9" s="15" t="s">
        <v>266</v>
      </c>
      <c r="D9" s="16">
        <v>38400</v>
      </c>
      <c r="E9" s="17" t="s">
        <v>13</v>
      </c>
      <c r="F9" s="17" t="s">
        <v>267</v>
      </c>
      <c r="G9" s="53"/>
      <c r="H9" s="53"/>
      <c r="I9" s="53"/>
      <c r="J9" s="53"/>
      <c r="K9" s="53"/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 t="s">
        <v>316</v>
      </c>
      <c r="S9" s="53"/>
      <c r="T9" s="53"/>
      <c r="U9" s="53"/>
      <c r="V9" s="40">
        <v>3.6</v>
      </c>
      <c r="W9" s="42" t="str">
        <f>IF(ISBLANK(V9),"",IF(V9&gt;=4.6,"KSM",IF(V9&gt;=4.1,"I A",IF(V9&gt;=3.5,"II A",IF(V9&gt;=3.05,"III A",IF(V9&gt;=2.6,"I JA",IF(V9&gt;=2.2,"II JA",IF(V9&gt;=1.9,"III JA"))))))))</f>
        <v>II A</v>
      </c>
    </row>
    <row r="10" spans="1:23" ht="17.25" customHeight="1" x14ac:dyDescent="0.25">
      <c r="A10" s="20">
        <v>4</v>
      </c>
      <c r="B10" s="14" t="s">
        <v>182</v>
      </c>
      <c r="C10" s="15" t="s">
        <v>183</v>
      </c>
      <c r="D10" s="16">
        <v>38769</v>
      </c>
      <c r="E10" s="17" t="s">
        <v>13</v>
      </c>
      <c r="F10" s="17" t="s">
        <v>32</v>
      </c>
      <c r="G10" s="53">
        <v>0</v>
      </c>
      <c r="H10" s="53">
        <v>0</v>
      </c>
      <c r="I10" s="53">
        <v>0</v>
      </c>
      <c r="J10" s="53">
        <v>0</v>
      </c>
      <c r="K10" s="53" t="s">
        <v>316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0">
        <v>2.5</v>
      </c>
      <c r="W10" s="42" t="str">
        <f>IF(ISBLANK(V10),"",IF(V10&gt;=4.6,"KSM",IF(V10&gt;=4.1,"I A",IF(V10&gt;=3.5,"II A",IF(V10&gt;=3.05,"III A",IF(V10&gt;=2.6,"I JA",IF(V10&gt;=2.2,"II JA",IF(V10&gt;=1.9,"III JA"))))))))</f>
        <v>II JA</v>
      </c>
    </row>
    <row r="11" spans="1:23" ht="17.25" customHeight="1" x14ac:dyDescent="0.25">
      <c r="A11" s="20"/>
      <c r="B11" s="14" t="s">
        <v>241</v>
      </c>
      <c r="C11" s="15" t="s">
        <v>54</v>
      </c>
      <c r="D11" s="16">
        <v>38902</v>
      </c>
      <c r="E11" s="17" t="s">
        <v>13</v>
      </c>
      <c r="F11" s="17" t="s">
        <v>55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40" t="s">
        <v>307</v>
      </c>
      <c r="W11" s="42"/>
    </row>
    <row r="13" spans="1:23" x14ac:dyDescent="0.25">
      <c r="C13" s="4" t="s">
        <v>153</v>
      </c>
      <c r="D13" s="4"/>
      <c r="E13" s="4" t="s">
        <v>258</v>
      </c>
    </row>
    <row r="15" spans="1:23" x14ac:dyDescent="0.25">
      <c r="A15" s="36" t="s">
        <v>308</v>
      </c>
      <c r="B15" s="38" t="s">
        <v>5</v>
      </c>
      <c r="C15" s="39" t="s">
        <v>6</v>
      </c>
      <c r="D15" s="36" t="s">
        <v>7</v>
      </c>
      <c r="E15" s="36" t="s">
        <v>8</v>
      </c>
      <c r="F15" s="36" t="s">
        <v>9</v>
      </c>
      <c r="G15" s="84">
        <v>350</v>
      </c>
      <c r="H15" s="84">
        <v>360</v>
      </c>
      <c r="I15" s="84">
        <v>370</v>
      </c>
      <c r="J15" s="84">
        <v>380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36" t="s">
        <v>113</v>
      </c>
      <c r="W15" s="36" t="s">
        <v>85</v>
      </c>
    </row>
    <row r="16" spans="1:23" ht="17.25" customHeight="1" x14ac:dyDescent="0.25">
      <c r="A16" s="20">
        <v>1</v>
      </c>
      <c r="B16" s="14" t="s">
        <v>77</v>
      </c>
      <c r="C16" s="15" t="s">
        <v>78</v>
      </c>
      <c r="D16" s="16">
        <v>37812</v>
      </c>
      <c r="E16" s="17" t="s">
        <v>13</v>
      </c>
      <c r="F16" s="17" t="s">
        <v>32</v>
      </c>
      <c r="G16" s="53">
        <v>0</v>
      </c>
      <c r="H16" s="53">
        <v>0</v>
      </c>
      <c r="I16" s="53" t="s">
        <v>320</v>
      </c>
      <c r="J16" s="53" t="s">
        <v>316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0">
        <v>3.7</v>
      </c>
      <c r="W16" s="42" t="str">
        <f>IF(ISBLANK(V16),"",IF(V16&lt;3.05,"",IF(V16&gt;=5.55,"TSM",IF(V16&gt;=5.1,"SM",IF(V16&gt;=4.6,"KSM",IF(V16&gt;=4.1,"I A",IF(V16&gt;=3.5,"II A",IF(V16&gt;=3.05,"III A"))))))))</f>
        <v>II A</v>
      </c>
    </row>
    <row r="17" spans="1:23" ht="17.25" customHeight="1" x14ac:dyDescent="0.25">
      <c r="A17" s="20"/>
      <c r="B17" s="14" t="s">
        <v>53</v>
      </c>
      <c r="C17" s="15" t="s">
        <v>54</v>
      </c>
      <c r="D17" s="16">
        <v>37885</v>
      </c>
      <c r="E17" s="17" t="s">
        <v>13</v>
      </c>
      <c r="F17" s="17" t="s">
        <v>55</v>
      </c>
      <c r="G17" s="53"/>
      <c r="H17" s="53" t="s">
        <v>316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40" t="s">
        <v>323</v>
      </c>
      <c r="W17" s="42"/>
    </row>
    <row r="19" spans="1:23" ht="17.25" customHeight="1" x14ac:dyDescent="0.25">
      <c r="B19" s="23" t="s">
        <v>150</v>
      </c>
      <c r="C19" s="23"/>
      <c r="D19" s="23"/>
      <c r="E19" s="23"/>
      <c r="F19" s="23" t="s">
        <v>149</v>
      </c>
      <c r="G19" s="23"/>
    </row>
  </sheetData>
  <sortState ref="A7:X11">
    <sortCondition descending="1" ref="V7:V11"/>
  </sortState>
  <pageMargins left="0.25" right="0.25" top="0.75" bottom="0.75" header="0.3" footer="0.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3"/>
  </sheetPr>
  <dimension ref="A1:Y22"/>
  <sheetViews>
    <sheetView zoomScaleNormal="100" workbookViewId="0">
      <selection activeCell="P22" sqref="P22"/>
    </sheetView>
  </sheetViews>
  <sheetFormatPr defaultRowHeight="13.2" x14ac:dyDescent="0.25"/>
  <cols>
    <col min="1" max="1" width="4.44140625" customWidth="1"/>
    <col min="2" max="2" width="8.5546875" customWidth="1"/>
    <col min="3" max="3" width="14" customWidth="1"/>
    <col min="4" max="4" width="10.88671875" customWidth="1"/>
    <col min="5" max="5" width="13.6640625" bestFit="1" customWidth="1"/>
    <col min="6" max="6" width="12.6640625" customWidth="1"/>
    <col min="7" max="9" width="6.109375" customWidth="1"/>
    <col min="10" max="10" width="6.109375" hidden="1" customWidth="1"/>
    <col min="11" max="13" width="6.109375" customWidth="1"/>
    <col min="14" max="14" width="6.5546875" customWidth="1"/>
    <col min="15" max="15" width="7" bestFit="1" customWidth="1"/>
  </cols>
  <sheetData>
    <row r="1" spans="1:25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0</v>
      </c>
      <c r="B3" s="1"/>
      <c r="C3" s="1"/>
      <c r="D3" s="1"/>
      <c r="E3" s="1"/>
      <c r="F3" s="3">
        <v>44581</v>
      </c>
      <c r="G3" s="1"/>
      <c r="H3" s="1"/>
      <c r="I3" s="1"/>
      <c r="J3" s="1"/>
      <c r="K3" s="1"/>
      <c r="L3" s="1"/>
      <c r="M3" s="1"/>
      <c r="N3" s="24"/>
      <c r="O3" s="1"/>
      <c r="P3" s="1"/>
      <c r="Q3" s="1"/>
      <c r="R3" s="1"/>
      <c r="S3" s="1"/>
      <c r="T3" s="1"/>
      <c r="U3" s="1"/>
      <c r="V3" s="1"/>
      <c r="W3" s="1"/>
      <c r="Y3" s="1"/>
    </row>
    <row r="4" spans="1:25" s="1" customFormat="1" x14ac:dyDescent="0.25">
      <c r="C4" s="4" t="s">
        <v>117</v>
      </c>
      <c r="D4" s="4"/>
      <c r="E4" s="4"/>
      <c r="F4" s="4" t="s">
        <v>255</v>
      </c>
    </row>
    <row r="5" spans="1:25" s="1" customFormat="1" x14ac:dyDescent="0.25">
      <c r="G5" s="43"/>
      <c r="H5" s="44"/>
      <c r="I5" s="44" t="s">
        <v>118</v>
      </c>
      <c r="J5" s="44"/>
      <c r="K5" s="44"/>
      <c r="L5" s="44"/>
      <c r="M5" s="45"/>
    </row>
    <row r="6" spans="1:25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46" t="s">
        <v>2</v>
      </c>
      <c r="H6" s="46" t="s">
        <v>15</v>
      </c>
      <c r="I6" s="46" t="s">
        <v>18</v>
      </c>
      <c r="J6" s="47" t="s">
        <v>93</v>
      </c>
      <c r="K6" s="46" t="s">
        <v>19</v>
      </c>
      <c r="L6" s="46" t="s">
        <v>22</v>
      </c>
      <c r="M6" s="46" t="s">
        <v>26</v>
      </c>
      <c r="N6" s="47" t="s">
        <v>113</v>
      </c>
      <c r="O6" s="36" t="s">
        <v>85</v>
      </c>
    </row>
    <row r="7" spans="1:25" ht="16.5" customHeight="1" x14ac:dyDescent="0.25">
      <c r="A7" s="48">
        <v>1</v>
      </c>
      <c r="B7" s="14" t="s">
        <v>281</v>
      </c>
      <c r="C7" s="15" t="s">
        <v>279</v>
      </c>
      <c r="D7" s="16">
        <v>38590</v>
      </c>
      <c r="E7" s="17" t="s">
        <v>13</v>
      </c>
      <c r="F7" s="17" t="s">
        <v>277</v>
      </c>
      <c r="G7" s="49">
        <v>4.93</v>
      </c>
      <c r="H7" s="49" t="s">
        <v>310</v>
      </c>
      <c r="I7" s="49">
        <v>4.68</v>
      </c>
      <c r="J7" s="50"/>
      <c r="K7" s="49">
        <v>4.8</v>
      </c>
      <c r="L7" s="49">
        <v>4.51</v>
      </c>
      <c r="M7" s="49">
        <v>4.8499999999999996</v>
      </c>
      <c r="N7" s="80">
        <f t="shared" ref="N7:N12" si="0">MAX(G7:I7,K7:M7)</f>
        <v>4.93</v>
      </c>
      <c r="O7" s="51" t="str">
        <f t="shared" ref="O7:O12" si="1">IF(ISBLANK(N7),"",IF(N7&gt;=6,"KSM",IF(N7&gt;=5.6,"I A",IF(N7&gt;=5.15,"II A",IF(N7&gt;=4.6,"III A",IF(N7&gt;=4.2,"I JA",IF(N7&gt;=3.85,"II JA",IF(N7&gt;=3.6,"III JA"))))))))</f>
        <v>III A</v>
      </c>
    </row>
    <row r="8" spans="1:25" ht="16.5" customHeight="1" x14ac:dyDescent="0.25">
      <c r="A8" s="48">
        <v>2</v>
      </c>
      <c r="B8" s="14" t="s">
        <v>278</v>
      </c>
      <c r="C8" s="15" t="s">
        <v>279</v>
      </c>
      <c r="D8" s="16">
        <v>38590</v>
      </c>
      <c r="E8" s="17" t="s">
        <v>13</v>
      </c>
      <c r="F8" s="17" t="s">
        <v>277</v>
      </c>
      <c r="G8" s="49">
        <v>4.7699999999999996</v>
      </c>
      <c r="H8" s="49">
        <v>4.63</v>
      </c>
      <c r="I8" s="49">
        <v>4.76</v>
      </c>
      <c r="J8" s="50"/>
      <c r="K8" s="49">
        <v>4.8099999999999996</v>
      </c>
      <c r="L8" s="49" t="s">
        <v>310</v>
      </c>
      <c r="M8" s="49">
        <v>4.8899999999999997</v>
      </c>
      <c r="N8" s="80">
        <f t="shared" si="0"/>
        <v>4.8899999999999997</v>
      </c>
      <c r="O8" s="51" t="str">
        <f t="shared" si="1"/>
        <v>III A</v>
      </c>
    </row>
    <row r="9" spans="1:25" ht="16.5" customHeight="1" x14ac:dyDescent="0.25">
      <c r="A9" s="48">
        <v>3</v>
      </c>
      <c r="B9" s="14" t="s">
        <v>208</v>
      </c>
      <c r="C9" s="15" t="s">
        <v>209</v>
      </c>
      <c r="D9" s="16" t="s">
        <v>210</v>
      </c>
      <c r="E9" s="17" t="s">
        <v>13</v>
      </c>
      <c r="F9" s="17" t="s">
        <v>14</v>
      </c>
      <c r="G9" s="49">
        <v>4.8</v>
      </c>
      <c r="H9" s="49">
        <v>4.45</v>
      </c>
      <c r="I9" s="49" t="s">
        <v>310</v>
      </c>
      <c r="J9" s="50"/>
      <c r="K9" s="49">
        <v>4.82</v>
      </c>
      <c r="L9" s="49">
        <v>4.66</v>
      </c>
      <c r="M9" s="49" t="s">
        <v>310</v>
      </c>
      <c r="N9" s="80">
        <f t="shared" si="0"/>
        <v>4.82</v>
      </c>
      <c r="O9" s="51" t="str">
        <f t="shared" si="1"/>
        <v>III A</v>
      </c>
    </row>
    <row r="10" spans="1:25" ht="16.5" customHeight="1" x14ac:dyDescent="0.25">
      <c r="A10" s="48">
        <v>4</v>
      </c>
      <c r="B10" s="14" t="s">
        <v>43</v>
      </c>
      <c r="C10" s="15" t="s">
        <v>169</v>
      </c>
      <c r="D10" s="16">
        <v>38941</v>
      </c>
      <c r="E10" s="17" t="s">
        <v>13</v>
      </c>
      <c r="F10" s="17" t="s">
        <v>76</v>
      </c>
      <c r="G10" s="49">
        <v>4.29</v>
      </c>
      <c r="H10" s="49">
        <v>4.5999999999999996</v>
      </c>
      <c r="I10" s="49">
        <v>4.09</v>
      </c>
      <c r="J10" s="50"/>
      <c r="K10" s="49">
        <v>4.55</v>
      </c>
      <c r="L10" s="49">
        <v>3.79</v>
      </c>
      <c r="M10" s="49">
        <v>3.98</v>
      </c>
      <c r="N10" s="80">
        <f t="shared" si="0"/>
        <v>4.5999999999999996</v>
      </c>
      <c r="O10" s="51" t="str">
        <f t="shared" si="1"/>
        <v>III A</v>
      </c>
    </row>
    <row r="11" spans="1:25" ht="16.5" customHeight="1" x14ac:dyDescent="0.25">
      <c r="A11" s="48">
        <v>5</v>
      </c>
      <c r="B11" s="14" t="s">
        <v>253</v>
      </c>
      <c r="C11" s="15" t="s">
        <v>254</v>
      </c>
      <c r="D11" s="16">
        <v>38820</v>
      </c>
      <c r="E11" s="17" t="s">
        <v>13</v>
      </c>
      <c r="F11" s="17" t="s">
        <v>59</v>
      </c>
      <c r="G11" s="49">
        <v>3.92</v>
      </c>
      <c r="H11" s="49">
        <v>4.1399999999999997</v>
      </c>
      <c r="I11" s="49" t="s">
        <v>310</v>
      </c>
      <c r="J11" s="50"/>
      <c r="K11" s="49">
        <v>4.07</v>
      </c>
      <c r="L11" s="49" t="s">
        <v>310</v>
      </c>
      <c r="M11" s="49" t="s">
        <v>310</v>
      </c>
      <c r="N11" s="80">
        <f t="shared" si="0"/>
        <v>4.1399999999999997</v>
      </c>
      <c r="O11" s="51" t="str">
        <f t="shared" si="1"/>
        <v>II JA</v>
      </c>
    </row>
    <row r="12" spans="1:25" ht="16.5" customHeight="1" x14ac:dyDescent="0.25">
      <c r="A12" s="48" t="s">
        <v>290</v>
      </c>
      <c r="B12" s="14" t="s">
        <v>27</v>
      </c>
      <c r="C12" s="15" t="s">
        <v>28</v>
      </c>
      <c r="D12" s="16" t="s">
        <v>29</v>
      </c>
      <c r="E12" s="17" t="s">
        <v>13</v>
      </c>
      <c r="F12" s="17" t="s">
        <v>14</v>
      </c>
      <c r="G12" s="49">
        <v>3.91</v>
      </c>
      <c r="H12" s="49" t="s">
        <v>319</v>
      </c>
      <c r="I12" s="49" t="s">
        <v>310</v>
      </c>
      <c r="J12" s="50" t="s">
        <v>290</v>
      </c>
      <c r="K12" s="49"/>
      <c r="L12" s="49"/>
      <c r="M12" s="49"/>
      <c r="N12" s="80">
        <f t="shared" si="0"/>
        <v>3.91</v>
      </c>
      <c r="O12" s="51" t="str">
        <f t="shared" si="1"/>
        <v>II JA</v>
      </c>
    </row>
    <row r="13" spans="1:25" ht="16.5" customHeight="1" x14ac:dyDescent="0.25">
      <c r="A13" s="48"/>
      <c r="B13" s="14" t="s">
        <v>166</v>
      </c>
      <c r="C13" s="15" t="s">
        <v>167</v>
      </c>
      <c r="D13" s="16">
        <v>38826</v>
      </c>
      <c r="E13" s="17" t="s">
        <v>13</v>
      </c>
      <c r="F13" s="17" t="s">
        <v>76</v>
      </c>
      <c r="G13" s="49"/>
      <c r="H13" s="49"/>
      <c r="I13" s="49"/>
      <c r="J13" s="50"/>
      <c r="K13" s="49"/>
      <c r="L13" s="49"/>
      <c r="M13" s="49"/>
      <c r="N13" s="80" t="s">
        <v>307</v>
      </c>
      <c r="O13" s="51"/>
    </row>
    <row r="14" spans="1:25" ht="16.5" customHeight="1" x14ac:dyDescent="0.25">
      <c r="A14" s="48"/>
      <c r="B14" s="14" t="s">
        <v>27</v>
      </c>
      <c r="C14" s="15" t="s">
        <v>280</v>
      </c>
      <c r="D14" s="16">
        <v>38421</v>
      </c>
      <c r="E14" s="17" t="s">
        <v>13</v>
      </c>
      <c r="F14" s="17" t="s">
        <v>277</v>
      </c>
      <c r="G14" s="49"/>
      <c r="H14" s="49"/>
      <c r="I14" s="49"/>
      <c r="J14" s="50"/>
      <c r="K14" s="49"/>
      <c r="L14" s="49"/>
      <c r="M14" s="49"/>
      <c r="N14" s="80" t="s">
        <v>307</v>
      </c>
      <c r="O14" s="51"/>
    </row>
    <row r="15" spans="1:25" ht="16.5" customHeight="1" x14ac:dyDescent="0.25">
      <c r="A15" s="48"/>
      <c r="B15" s="14" t="s">
        <v>275</v>
      </c>
      <c r="C15" s="15" t="s">
        <v>276</v>
      </c>
      <c r="D15" s="16">
        <v>38965</v>
      </c>
      <c r="E15" s="17" t="s">
        <v>13</v>
      </c>
      <c r="F15" s="17" t="s">
        <v>277</v>
      </c>
      <c r="G15" s="49"/>
      <c r="H15" s="49"/>
      <c r="I15" s="49"/>
      <c r="J15" s="50"/>
      <c r="K15" s="49"/>
      <c r="L15" s="49"/>
      <c r="M15" s="49"/>
      <c r="N15" s="80" t="s">
        <v>307</v>
      </c>
      <c r="O15" s="51"/>
    </row>
    <row r="16" spans="1:25" x14ac:dyDescent="0.25">
      <c r="N16" s="85"/>
      <c r="O16" s="85"/>
    </row>
    <row r="17" spans="1:15" s="1" customFormat="1" x14ac:dyDescent="0.25">
      <c r="C17" s="4" t="s">
        <v>117</v>
      </c>
      <c r="D17" s="4"/>
      <c r="E17" s="4"/>
      <c r="F17" s="4" t="s">
        <v>256</v>
      </c>
    </row>
    <row r="18" spans="1:15" s="1" customFormat="1" x14ac:dyDescent="0.25">
      <c r="G18" s="43"/>
      <c r="H18" s="44"/>
      <c r="I18" s="44" t="s">
        <v>118</v>
      </c>
      <c r="J18" s="44"/>
      <c r="K18" s="44"/>
      <c r="L18" s="44"/>
      <c r="M18" s="45"/>
    </row>
    <row r="19" spans="1:15" x14ac:dyDescent="0.25">
      <c r="A19" s="36" t="s">
        <v>308</v>
      </c>
      <c r="B19" s="38" t="s">
        <v>5</v>
      </c>
      <c r="C19" s="39" t="s">
        <v>6</v>
      </c>
      <c r="D19" s="36" t="s">
        <v>7</v>
      </c>
      <c r="E19" s="36" t="s">
        <v>8</v>
      </c>
      <c r="F19" s="36" t="s">
        <v>9</v>
      </c>
      <c r="G19" s="46" t="s">
        <v>2</v>
      </c>
      <c r="H19" s="46" t="s">
        <v>15</v>
      </c>
      <c r="I19" s="46" t="s">
        <v>18</v>
      </c>
      <c r="J19" s="47" t="s">
        <v>93</v>
      </c>
      <c r="K19" s="46" t="s">
        <v>19</v>
      </c>
      <c r="L19" s="46" t="s">
        <v>22</v>
      </c>
      <c r="M19" s="46" t="s">
        <v>26</v>
      </c>
      <c r="N19" s="47" t="s">
        <v>113</v>
      </c>
      <c r="O19" s="36" t="s">
        <v>85</v>
      </c>
    </row>
    <row r="20" spans="1:15" ht="16.5" customHeight="1" x14ac:dyDescent="0.25">
      <c r="A20" s="48">
        <v>1</v>
      </c>
      <c r="B20" s="14" t="s">
        <v>164</v>
      </c>
      <c r="C20" s="15" t="s">
        <v>165</v>
      </c>
      <c r="D20" s="16">
        <v>37928</v>
      </c>
      <c r="E20" s="17" t="s">
        <v>13</v>
      </c>
      <c r="F20" s="17" t="s">
        <v>76</v>
      </c>
      <c r="G20" s="49" t="s">
        <v>310</v>
      </c>
      <c r="H20" s="49" t="s">
        <v>310</v>
      </c>
      <c r="I20" s="49">
        <v>5.36</v>
      </c>
      <c r="J20" s="50"/>
      <c r="K20" s="49">
        <v>5.71</v>
      </c>
      <c r="L20" s="49">
        <v>5.68</v>
      </c>
      <c r="M20" s="49" t="s">
        <v>310</v>
      </c>
      <c r="N20" s="80">
        <f t="shared" ref="N20" si="2">MAX(G20:I20,K20:M20)</f>
        <v>5.71</v>
      </c>
      <c r="O20" s="51" t="str">
        <f t="shared" ref="O20" si="3">IF(ISBLANK(N20),"",IF(N20&lt;4.6,"",IF(N20&gt;=6.62,"TSM",IF(N20&gt;=6.3,"SM",IF(N20&gt;=6,"KSM",IF(N20&gt;=5.6,"I A",IF(N20&gt;=5.15,"II A",IF(N20&gt;=4.6,"III A"))))))))</f>
        <v>I A</v>
      </c>
    </row>
    <row r="22" spans="1:15" ht="15.6" x14ac:dyDescent="0.25">
      <c r="B22" s="23" t="s">
        <v>150</v>
      </c>
      <c r="C22" s="23"/>
      <c r="D22" s="23"/>
      <c r="E22" s="23"/>
      <c r="F22" s="23" t="s">
        <v>149</v>
      </c>
      <c r="G22" s="23"/>
      <c r="H22" s="1"/>
      <c r="I22" s="1"/>
    </row>
  </sheetData>
  <sortState ref="A7:Y12">
    <sortCondition descending="1" ref="N7:N12"/>
  </sortState>
  <pageMargins left="0.69" right="0.75" top="1" bottom="0.81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3"/>
  </sheetPr>
  <dimension ref="A1:S20"/>
  <sheetViews>
    <sheetView zoomScaleNormal="100" workbookViewId="0">
      <selection activeCell="K17" sqref="K17:M17"/>
    </sheetView>
  </sheetViews>
  <sheetFormatPr defaultRowHeight="13.2" x14ac:dyDescent="0.25"/>
  <cols>
    <col min="1" max="1" width="4.44140625" customWidth="1"/>
    <col min="2" max="2" width="9.88671875" customWidth="1"/>
    <col min="3" max="3" width="11.88671875" customWidth="1"/>
    <col min="4" max="4" width="11.109375" customWidth="1"/>
    <col min="5" max="5" width="13.6640625" bestFit="1" customWidth="1"/>
    <col min="6" max="6" width="22.5546875" bestFit="1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7" bestFit="1" customWidth="1"/>
  </cols>
  <sheetData>
    <row r="1" spans="1:19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25">
      <c r="A3" s="1" t="s">
        <v>0</v>
      </c>
      <c r="B3" s="1"/>
      <c r="C3" s="1"/>
      <c r="D3" s="1"/>
      <c r="E3" s="1"/>
      <c r="F3" s="3">
        <v>44581</v>
      </c>
      <c r="G3" s="1"/>
      <c r="H3" s="1"/>
      <c r="I3" s="1"/>
      <c r="J3" s="1"/>
      <c r="K3" s="1"/>
      <c r="L3" s="1"/>
      <c r="M3" s="1"/>
      <c r="N3" s="24"/>
    </row>
    <row r="4" spans="1:19" x14ac:dyDescent="0.25">
      <c r="A4" s="1"/>
      <c r="B4" s="1"/>
      <c r="C4" s="4" t="s">
        <v>117</v>
      </c>
      <c r="D4" s="4"/>
      <c r="E4" s="4"/>
      <c r="F4" s="4" t="s">
        <v>257</v>
      </c>
      <c r="G4" s="1"/>
      <c r="H4" s="1"/>
      <c r="I4" s="1"/>
      <c r="J4" s="1"/>
      <c r="K4" s="1"/>
      <c r="L4" s="1"/>
      <c r="M4" s="1"/>
      <c r="N4" s="1"/>
    </row>
    <row r="5" spans="1:19" x14ac:dyDescent="0.25">
      <c r="A5" s="1"/>
      <c r="B5" s="1"/>
      <c r="C5" s="1"/>
      <c r="D5" s="1"/>
      <c r="E5" s="1"/>
      <c r="F5" s="1"/>
      <c r="G5" s="43"/>
      <c r="H5" s="44"/>
      <c r="I5" s="44" t="s">
        <v>118</v>
      </c>
      <c r="J5" s="44"/>
      <c r="K5" s="44"/>
      <c r="L5" s="44"/>
      <c r="M5" s="45"/>
      <c r="N5" s="1"/>
      <c r="S5" s="52"/>
    </row>
    <row r="6" spans="1:19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46" t="s">
        <v>2</v>
      </c>
      <c r="H6" s="46" t="s">
        <v>15</v>
      </c>
      <c r="I6" s="46" t="s">
        <v>18</v>
      </c>
      <c r="J6" s="47" t="s">
        <v>93</v>
      </c>
      <c r="K6" s="46" t="s">
        <v>19</v>
      </c>
      <c r="L6" s="46" t="s">
        <v>22</v>
      </c>
      <c r="M6" s="46" t="s">
        <v>26</v>
      </c>
      <c r="N6" s="47" t="s">
        <v>113</v>
      </c>
      <c r="O6" s="36" t="s">
        <v>85</v>
      </c>
      <c r="S6" s="52"/>
    </row>
    <row r="7" spans="1:19" ht="16.5" customHeight="1" x14ac:dyDescent="0.25">
      <c r="A7" s="48">
        <v>1</v>
      </c>
      <c r="B7" s="14" t="s">
        <v>65</v>
      </c>
      <c r="C7" s="15" t="s">
        <v>66</v>
      </c>
      <c r="D7" s="16" t="s">
        <v>187</v>
      </c>
      <c r="E7" s="17" t="s">
        <v>13</v>
      </c>
      <c r="F7" s="17" t="s">
        <v>188</v>
      </c>
      <c r="G7" s="49" t="s">
        <v>310</v>
      </c>
      <c r="H7" s="49">
        <v>6.23</v>
      </c>
      <c r="I7" s="49">
        <v>6.41</v>
      </c>
      <c r="J7" s="50"/>
      <c r="K7" s="49">
        <v>6.4</v>
      </c>
      <c r="L7" s="49">
        <v>6.18</v>
      </c>
      <c r="M7" s="49" t="s">
        <v>310</v>
      </c>
      <c r="N7" s="80">
        <f t="shared" ref="N7" si="0">MAX(G7:I7,K7:M7)</f>
        <v>6.41</v>
      </c>
      <c r="O7" s="51" t="str">
        <f>IF(ISBLANK(N7),"",IF(N7&gt;=7.2,"KSM",IF(N7&gt;=6.7,"I A",IF(N7&gt;=6.2,"II A",IF(N7&gt;=5.6,"III A",IF(N7&gt;=5,"I JA",IF(N7&gt;=4.45,"II JA",IF(N7&gt;=4,"III JA"))))))))</f>
        <v>II A</v>
      </c>
    </row>
    <row r="8" spans="1:19" ht="16.5" customHeight="1" x14ac:dyDescent="0.25">
      <c r="A8" s="48"/>
      <c r="B8" s="14" t="s">
        <v>121</v>
      </c>
      <c r="C8" s="15" t="s">
        <v>120</v>
      </c>
      <c r="D8" s="16">
        <v>38853</v>
      </c>
      <c r="E8" s="17" t="s">
        <v>13</v>
      </c>
      <c r="F8" s="17" t="s">
        <v>59</v>
      </c>
      <c r="G8" s="49"/>
      <c r="H8" s="49"/>
      <c r="I8" s="49"/>
      <c r="J8" s="50"/>
      <c r="K8" s="49"/>
      <c r="L8" s="49"/>
      <c r="M8" s="49"/>
      <c r="N8" s="80" t="s">
        <v>307</v>
      </c>
      <c r="O8" s="51"/>
    </row>
    <row r="9" spans="1:19" ht="16.5" customHeight="1" x14ac:dyDescent="0.25">
      <c r="A9" s="48"/>
      <c r="B9" s="14" t="s">
        <v>72</v>
      </c>
      <c r="C9" s="15" t="s">
        <v>73</v>
      </c>
      <c r="D9" s="16" t="s">
        <v>74</v>
      </c>
      <c r="E9" s="17" t="s">
        <v>13</v>
      </c>
      <c r="F9" s="17" t="s">
        <v>59</v>
      </c>
      <c r="G9" s="49"/>
      <c r="H9" s="49"/>
      <c r="I9" s="49"/>
      <c r="J9" s="50"/>
      <c r="K9" s="49"/>
      <c r="L9" s="49"/>
      <c r="M9" s="49"/>
      <c r="N9" s="80" t="s">
        <v>307</v>
      </c>
      <c r="O9" s="51"/>
    </row>
    <row r="10" spans="1:19" ht="16.5" customHeight="1" x14ac:dyDescent="0.25">
      <c r="A10" s="48"/>
      <c r="B10" s="14" t="s">
        <v>251</v>
      </c>
      <c r="C10" s="15" t="s">
        <v>252</v>
      </c>
      <c r="D10" s="16">
        <v>38478</v>
      </c>
      <c r="E10" s="17" t="s">
        <v>13</v>
      </c>
      <c r="F10" s="17" t="s">
        <v>59</v>
      </c>
      <c r="G10" s="49"/>
      <c r="H10" s="49"/>
      <c r="I10" s="49"/>
      <c r="J10" s="50"/>
      <c r="K10" s="49"/>
      <c r="L10" s="49"/>
      <c r="M10" s="49"/>
      <c r="N10" s="80" t="s">
        <v>307</v>
      </c>
      <c r="O10" s="51"/>
    </row>
    <row r="11" spans="1:19" ht="16.5" customHeight="1" x14ac:dyDescent="0.25">
      <c r="A11" s="48"/>
      <c r="B11" s="14" t="s">
        <v>63</v>
      </c>
      <c r="C11" s="15" t="s">
        <v>69</v>
      </c>
      <c r="D11" s="16" t="s">
        <v>189</v>
      </c>
      <c r="E11" s="17" t="s">
        <v>13</v>
      </c>
      <c r="F11" s="17" t="s">
        <v>186</v>
      </c>
      <c r="G11" s="49"/>
      <c r="H11" s="49"/>
      <c r="I11" s="49"/>
      <c r="J11" s="50"/>
      <c r="K11" s="49"/>
      <c r="L11" s="49"/>
      <c r="M11" s="49"/>
      <c r="N11" s="80" t="s">
        <v>307</v>
      </c>
      <c r="O11" s="51"/>
    </row>
    <row r="12" spans="1:19" ht="16.5" customHeight="1" x14ac:dyDescent="0.25">
      <c r="A12" s="48"/>
      <c r="B12" s="14" t="s">
        <v>119</v>
      </c>
      <c r="C12" s="15" t="s">
        <v>120</v>
      </c>
      <c r="D12" s="16">
        <v>38853</v>
      </c>
      <c r="E12" s="17" t="s">
        <v>13</v>
      </c>
      <c r="F12" s="17" t="s">
        <v>59</v>
      </c>
      <c r="G12" s="49"/>
      <c r="H12" s="49"/>
      <c r="I12" s="49"/>
      <c r="J12" s="50"/>
      <c r="K12" s="49"/>
      <c r="L12" s="49"/>
      <c r="M12" s="49"/>
      <c r="N12" s="80" t="s">
        <v>307</v>
      </c>
      <c r="O12" s="51"/>
    </row>
    <row r="14" spans="1:19" x14ac:dyDescent="0.25">
      <c r="A14" s="1"/>
      <c r="B14" s="1"/>
      <c r="C14" s="4" t="s">
        <v>117</v>
      </c>
      <c r="D14" s="4"/>
      <c r="E14" s="4"/>
      <c r="F14" s="4" t="s">
        <v>258</v>
      </c>
      <c r="G14" s="1"/>
      <c r="H14" s="1"/>
      <c r="I14" s="1"/>
      <c r="J14" s="1"/>
      <c r="K14" s="1"/>
      <c r="L14" s="1"/>
      <c r="M14" s="1"/>
      <c r="N14" s="1"/>
    </row>
    <row r="15" spans="1:19" x14ac:dyDescent="0.25">
      <c r="A15" s="1"/>
      <c r="B15" s="1"/>
      <c r="C15" s="1"/>
      <c r="D15" s="1"/>
      <c r="E15" s="1"/>
      <c r="F15" s="1"/>
      <c r="G15" s="43"/>
      <c r="H15" s="44"/>
      <c r="I15" s="44" t="s">
        <v>118</v>
      </c>
      <c r="J15" s="44"/>
      <c r="K15" s="44"/>
      <c r="L15" s="44"/>
      <c r="M15" s="45"/>
      <c r="N15" s="1"/>
      <c r="S15" s="52"/>
    </row>
    <row r="16" spans="1:19" x14ac:dyDescent="0.25">
      <c r="A16" s="36" t="s">
        <v>308</v>
      </c>
      <c r="B16" s="38" t="s">
        <v>5</v>
      </c>
      <c r="C16" s="39" t="s">
        <v>6</v>
      </c>
      <c r="D16" s="36" t="s">
        <v>7</v>
      </c>
      <c r="E16" s="36" t="s">
        <v>8</v>
      </c>
      <c r="F16" s="36" t="s">
        <v>9</v>
      </c>
      <c r="G16" s="46" t="s">
        <v>2</v>
      </c>
      <c r="H16" s="46" t="s">
        <v>15</v>
      </c>
      <c r="I16" s="46" t="s">
        <v>18</v>
      </c>
      <c r="J16" s="47" t="s">
        <v>93</v>
      </c>
      <c r="K16" s="46" t="s">
        <v>19</v>
      </c>
      <c r="L16" s="46" t="s">
        <v>22</v>
      </c>
      <c r="M16" s="46" t="s">
        <v>26</v>
      </c>
      <c r="N16" s="47" t="s">
        <v>113</v>
      </c>
      <c r="O16" s="36" t="s">
        <v>85</v>
      </c>
      <c r="S16" s="52"/>
    </row>
    <row r="17" spans="1:16" ht="16.5" customHeight="1" x14ac:dyDescent="0.25">
      <c r="A17" s="48">
        <v>1</v>
      </c>
      <c r="B17" s="14" t="s">
        <v>211</v>
      </c>
      <c r="C17" s="15" t="s">
        <v>212</v>
      </c>
      <c r="D17" s="16" t="s">
        <v>213</v>
      </c>
      <c r="E17" s="17" t="s">
        <v>13</v>
      </c>
      <c r="F17" s="17" t="s">
        <v>14</v>
      </c>
      <c r="G17" s="49">
        <v>5.79</v>
      </c>
      <c r="H17" s="49" t="s">
        <v>310</v>
      </c>
      <c r="I17" s="49">
        <v>5.88</v>
      </c>
      <c r="J17" s="50"/>
      <c r="K17" s="49" t="s">
        <v>310</v>
      </c>
      <c r="L17" s="49" t="s">
        <v>310</v>
      </c>
      <c r="M17" s="49" t="s">
        <v>310</v>
      </c>
      <c r="N17" s="80">
        <f t="shared" ref="N17" si="1">MAX(G17:I17,K17:M17)</f>
        <v>5.88</v>
      </c>
      <c r="O17" s="51" t="str">
        <f t="shared" ref="O17" si="2">IF(ISBLANK(N17),"",IF(N17&lt;5.6,"",IF(N17&gt;=8.05,"TSM",IF(N17&gt;=7.65,"SM",IF(N17&gt;=7.2,"KSM",IF(N17&gt;=6.7,"I A",IF(N17&gt;=6.2,"II A",IF(N17&gt;=5.6,"III A"))))))))</f>
        <v>III A</v>
      </c>
    </row>
    <row r="18" spans="1:16" ht="16.5" customHeight="1" x14ac:dyDescent="0.25">
      <c r="A18" s="48"/>
      <c r="B18" s="14" t="s">
        <v>122</v>
      </c>
      <c r="C18" s="15" t="s">
        <v>123</v>
      </c>
      <c r="D18" s="16" t="s">
        <v>124</v>
      </c>
      <c r="E18" s="17" t="s">
        <v>13</v>
      </c>
      <c r="F18" s="17" t="s">
        <v>36</v>
      </c>
      <c r="G18" s="49"/>
      <c r="H18" s="49"/>
      <c r="I18" s="49"/>
      <c r="J18" s="50"/>
      <c r="K18" s="49"/>
      <c r="L18" s="49"/>
      <c r="M18" s="49"/>
      <c r="N18" s="80" t="s">
        <v>307</v>
      </c>
      <c r="O18" s="51"/>
    </row>
    <row r="19" spans="1:16" ht="16.5" customHeight="1" x14ac:dyDescent="0.25">
      <c r="A19" s="68"/>
      <c r="B19" s="63"/>
      <c r="C19" s="64"/>
      <c r="D19" s="65"/>
      <c r="E19" s="66"/>
      <c r="F19" s="66"/>
      <c r="G19" s="69"/>
      <c r="H19" s="69"/>
      <c r="I19" s="69"/>
      <c r="J19" s="70"/>
      <c r="K19" s="69"/>
      <c r="L19" s="69"/>
      <c r="M19" s="69"/>
      <c r="P19" s="71"/>
    </row>
    <row r="20" spans="1:16" ht="15.6" x14ac:dyDescent="0.25">
      <c r="B20" s="23" t="s">
        <v>150</v>
      </c>
      <c r="C20" s="23"/>
      <c r="D20" s="23"/>
      <c r="E20" s="23"/>
      <c r="F20" s="23" t="s">
        <v>149</v>
      </c>
      <c r="G20" s="23"/>
      <c r="H20" s="1"/>
      <c r="I20" s="1"/>
    </row>
  </sheetData>
  <sortState ref="B7:F12">
    <sortCondition ref="B7:B12"/>
  </sortState>
  <pageMargins left="0.69" right="0.75" top="1" bottom="0.8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13"/>
  </sheetPr>
  <dimension ref="A1:Y14"/>
  <sheetViews>
    <sheetView zoomScaleNormal="100" workbookViewId="0">
      <selection activeCell="B14" sqref="B14"/>
    </sheetView>
  </sheetViews>
  <sheetFormatPr defaultRowHeight="13.2" x14ac:dyDescent="0.25"/>
  <cols>
    <col min="1" max="1" width="4.44140625" customWidth="1"/>
    <col min="2" max="2" width="8.88671875" customWidth="1"/>
    <col min="3" max="3" width="14" customWidth="1"/>
    <col min="4" max="4" width="11.5546875" customWidth="1"/>
    <col min="5" max="5" width="13.6640625" bestFit="1" customWidth="1"/>
    <col min="6" max="6" width="14" customWidth="1"/>
    <col min="7" max="9" width="6.109375" customWidth="1"/>
    <col min="10" max="10" width="6.109375" hidden="1" customWidth="1"/>
    <col min="11" max="13" width="6.109375" customWidth="1"/>
    <col min="14" max="14" width="6.5546875" customWidth="1"/>
    <col min="15" max="15" width="7" bestFit="1" customWidth="1"/>
  </cols>
  <sheetData>
    <row r="1" spans="1:25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0</v>
      </c>
      <c r="B3" s="1"/>
      <c r="C3" s="1"/>
      <c r="D3" s="1"/>
      <c r="E3" s="1"/>
      <c r="F3" s="3">
        <v>44582</v>
      </c>
      <c r="G3" s="1"/>
      <c r="H3" s="1"/>
      <c r="I3" s="1"/>
      <c r="J3" s="1"/>
      <c r="K3" s="1"/>
      <c r="L3" s="1"/>
      <c r="M3" s="1"/>
      <c r="N3" s="24"/>
      <c r="O3" s="1"/>
      <c r="P3" s="1"/>
      <c r="Q3" s="1"/>
      <c r="R3" s="1"/>
      <c r="S3" s="1"/>
      <c r="T3" s="1"/>
      <c r="U3" s="1"/>
      <c r="V3" s="1"/>
      <c r="W3" s="1"/>
      <c r="Y3" s="1"/>
    </row>
    <row r="4" spans="1:25" s="1" customFormat="1" x14ac:dyDescent="0.25">
      <c r="C4" s="4" t="s">
        <v>154</v>
      </c>
      <c r="D4" s="4"/>
      <c r="E4" s="4"/>
      <c r="F4" s="4" t="s">
        <v>255</v>
      </c>
    </row>
    <row r="5" spans="1:25" s="1" customFormat="1" x14ac:dyDescent="0.25">
      <c r="G5" s="43"/>
      <c r="H5" s="44"/>
      <c r="I5" s="44" t="s">
        <v>118</v>
      </c>
      <c r="J5" s="44"/>
      <c r="K5" s="44"/>
      <c r="L5" s="44"/>
      <c r="M5" s="45"/>
    </row>
    <row r="6" spans="1:25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46" t="s">
        <v>2</v>
      </c>
      <c r="H6" s="46" t="s">
        <v>15</v>
      </c>
      <c r="I6" s="46" t="s">
        <v>18</v>
      </c>
      <c r="J6" s="47" t="s">
        <v>93</v>
      </c>
      <c r="K6" s="46" t="s">
        <v>19</v>
      </c>
      <c r="L6" s="46" t="s">
        <v>22</v>
      </c>
      <c r="M6" s="46" t="s">
        <v>26</v>
      </c>
      <c r="N6" s="47" t="s">
        <v>113</v>
      </c>
      <c r="O6" s="36" t="s">
        <v>85</v>
      </c>
    </row>
    <row r="7" spans="1:25" ht="16.5" customHeight="1" x14ac:dyDescent="0.25">
      <c r="A7" s="48">
        <v>1</v>
      </c>
      <c r="B7" s="14" t="s">
        <v>195</v>
      </c>
      <c r="C7" s="15" t="s">
        <v>196</v>
      </c>
      <c r="D7" s="16" t="s">
        <v>197</v>
      </c>
      <c r="E7" s="17" t="s">
        <v>13</v>
      </c>
      <c r="F7" s="17" t="s">
        <v>64</v>
      </c>
      <c r="G7" s="49">
        <v>11.34</v>
      </c>
      <c r="H7" s="49" t="s">
        <v>310</v>
      </c>
      <c r="I7" s="49">
        <v>11.3</v>
      </c>
      <c r="J7" s="50"/>
      <c r="K7" s="49">
        <v>11.59</v>
      </c>
      <c r="L7" s="49">
        <v>10.15</v>
      </c>
      <c r="M7" s="49" t="s">
        <v>310</v>
      </c>
      <c r="N7" s="80">
        <f>MAX(G7:I7,K7:M7)</f>
        <v>11.59</v>
      </c>
      <c r="O7" s="51" t="str">
        <f>IF(ISBLANK(N7),"",IF(N7&gt;=12.8,"KSM",IF(N7&gt;=12,"I A",IF(N7&gt;=11.2,"II A",IF(N7&gt;=10.4,"III A",IF(N7&gt;=9.65,"I JA",IF(N7&gt;=9,"II JA",IF(N7&gt;=8.5,"III JA"))))))))</f>
        <v>II A</v>
      </c>
    </row>
    <row r="8" spans="1:25" ht="16.5" customHeight="1" x14ac:dyDescent="0.25">
      <c r="A8" s="48">
        <v>2</v>
      </c>
      <c r="B8" s="14" t="s">
        <v>278</v>
      </c>
      <c r="C8" s="15" t="s">
        <v>279</v>
      </c>
      <c r="D8" s="16">
        <v>38590</v>
      </c>
      <c r="E8" s="17" t="s">
        <v>13</v>
      </c>
      <c r="F8" s="17" t="s">
        <v>277</v>
      </c>
      <c r="G8" s="49" t="s">
        <v>310</v>
      </c>
      <c r="H8" s="49">
        <v>10.28</v>
      </c>
      <c r="I8" s="49" t="s">
        <v>310</v>
      </c>
      <c r="J8" s="50"/>
      <c r="K8" s="49" t="s">
        <v>310</v>
      </c>
      <c r="L8" s="49">
        <v>10.130000000000001</v>
      </c>
      <c r="M8" s="49">
        <v>10.57</v>
      </c>
      <c r="N8" s="80">
        <f>MAX(G8:I8,K8:M8)</f>
        <v>10.57</v>
      </c>
      <c r="O8" s="51" t="str">
        <f>IF(ISBLANK(N8),"",IF(N8&gt;=12.8,"KSM",IF(N8&gt;=12,"I A",IF(N8&gt;=11.2,"II A",IF(N8&gt;=10.4,"III A",IF(N8&gt;=9.65,"I JA",IF(N8&gt;=9,"II JA",IF(N8&gt;=8.5,"III JA"))))))))</f>
        <v>III A</v>
      </c>
    </row>
    <row r="9" spans="1:25" ht="16.5" customHeight="1" x14ac:dyDescent="0.25">
      <c r="A9" s="48">
        <v>3</v>
      </c>
      <c r="B9" s="14" t="s">
        <v>109</v>
      </c>
      <c r="C9" s="15" t="s">
        <v>184</v>
      </c>
      <c r="D9" s="16">
        <v>38869</v>
      </c>
      <c r="E9" s="17" t="s">
        <v>13</v>
      </c>
      <c r="F9" s="17" t="s">
        <v>32</v>
      </c>
      <c r="G9" s="49">
        <v>9.24</v>
      </c>
      <c r="H9" s="49">
        <v>9.24</v>
      </c>
      <c r="I9" s="49">
        <v>9.43</v>
      </c>
      <c r="J9" s="50"/>
      <c r="K9" s="49">
        <v>9.6999999999999993</v>
      </c>
      <c r="L9" s="49">
        <v>10.039999999999999</v>
      </c>
      <c r="M9" s="49">
        <v>9.7100000000000009</v>
      </c>
      <c r="N9" s="80">
        <f>MAX(G9:I9,K9:M9)</f>
        <v>10.039999999999999</v>
      </c>
      <c r="O9" s="51" t="str">
        <f>IF(ISBLANK(N9),"",IF(N9&gt;=12.8,"KSM",IF(N9&gt;=12,"I A",IF(N9&gt;=11.2,"II A",IF(N9&gt;=10.4,"III A",IF(N9&gt;=9.65,"I JA",IF(N9&gt;=9,"II JA",IF(N9&gt;=8.5,"III JA"))))))))</f>
        <v>I JA</v>
      </c>
    </row>
    <row r="10" spans="1:25" ht="16.5" customHeight="1" x14ac:dyDescent="0.25">
      <c r="A10" s="48">
        <v>4</v>
      </c>
      <c r="B10" s="14" t="s">
        <v>172</v>
      </c>
      <c r="C10" s="15" t="s">
        <v>173</v>
      </c>
      <c r="D10" s="16">
        <v>39003</v>
      </c>
      <c r="E10" s="17" t="s">
        <v>13</v>
      </c>
      <c r="F10" s="17" t="s">
        <v>32</v>
      </c>
      <c r="G10" s="49">
        <v>9.51</v>
      </c>
      <c r="H10" s="49" t="s">
        <v>310</v>
      </c>
      <c r="I10" s="49">
        <v>9.4499999999999993</v>
      </c>
      <c r="J10" s="50"/>
      <c r="K10" s="49" t="s">
        <v>310</v>
      </c>
      <c r="L10" s="49">
        <v>9.5399999999999991</v>
      </c>
      <c r="M10" s="49">
        <v>10.01</v>
      </c>
      <c r="N10" s="80">
        <f>MAX(G10:I10,K10:M10)</f>
        <v>10.01</v>
      </c>
      <c r="O10" s="51" t="str">
        <f>IF(ISBLANK(N10),"",IF(N10&gt;=12.8,"KSM",IF(N10&gt;=12,"I A",IF(N10&gt;=11.2,"II A",IF(N10&gt;=10.4,"III A",IF(N10&gt;=9.65,"I JA",IF(N10&gt;=9,"II JA",IF(N10&gt;=8.5,"III JA"))))))))</f>
        <v>I JA</v>
      </c>
    </row>
    <row r="11" spans="1:25" ht="16.5" customHeight="1" x14ac:dyDescent="0.25">
      <c r="A11" s="48">
        <v>5</v>
      </c>
      <c r="B11" s="14" t="s">
        <v>178</v>
      </c>
      <c r="C11" s="15" t="s">
        <v>179</v>
      </c>
      <c r="D11" s="16">
        <v>38966</v>
      </c>
      <c r="E11" s="17" t="s">
        <v>13</v>
      </c>
      <c r="F11" s="17" t="s">
        <v>32</v>
      </c>
      <c r="G11" s="49" t="s">
        <v>310</v>
      </c>
      <c r="H11" s="49" t="s">
        <v>310</v>
      </c>
      <c r="I11" s="49" t="s">
        <v>310</v>
      </c>
      <c r="J11" s="50"/>
      <c r="K11" s="49" t="s">
        <v>310</v>
      </c>
      <c r="L11" s="49">
        <v>8.98</v>
      </c>
      <c r="M11" s="49" t="s">
        <v>310</v>
      </c>
      <c r="N11" s="80">
        <f>MAX(G11:I11,K11:M11)</f>
        <v>8.98</v>
      </c>
      <c r="O11" s="51" t="str">
        <f>IF(ISBLANK(N11),"",IF(N11&gt;=12.8,"KSM",IF(N11&gt;=12,"I A",IF(N11&gt;=11.2,"II A",IF(N11&gt;=10.4,"III A",IF(N11&gt;=9.65,"I JA",IF(N11&gt;=9,"II JA",IF(N11&gt;=8.5,"III JA"))))))))</f>
        <v>III JA</v>
      </c>
    </row>
    <row r="12" spans="1:25" ht="16.5" customHeight="1" x14ac:dyDescent="0.25">
      <c r="A12" s="48"/>
      <c r="B12" s="14" t="s">
        <v>39</v>
      </c>
      <c r="C12" s="15" t="s">
        <v>40</v>
      </c>
      <c r="D12" s="16">
        <v>38476</v>
      </c>
      <c r="E12" s="17" t="s">
        <v>13</v>
      </c>
      <c r="F12" s="17" t="s">
        <v>32</v>
      </c>
      <c r="G12" s="49"/>
      <c r="H12" s="49"/>
      <c r="I12" s="49"/>
      <c r="J12" s="50"/>
      <c r="K12" s="49"/>
      <c r="L12" s="49"/>
      <c r="M12" s="49"/>
      <c r="N12" s="80" t="s">
        <v>307</v>
      </c>
      <c r="O12" s="51"/>
    </row>
    <row r="14" spans="1:25" ht="15.6" x14ac:dyDescent="0.25">
      <c r="B14" s="23" t="s">
        <v>150</v>
      </c>
      <c r="C14" s="23"/>
      <c r="D14" s="23"/>
      <c r="E14" s="23"/>
      <c r="F14" s="23" t="s">
        <v>149</v>
      </c>
      <c r="G14" s="23"/>
      <c r="H14" s="1"/>
      <c r="I14" s="1"/>
    </row>
  </sheetData>
  <sortState ref="A7:Y12">
    <sortCondition descending="1" ref="N7:N12"/>
  </sortState>
  <pageMargins left="0.69" right="0.75" top="1" bottom="0.81" header="0" footer="0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13"/>
  </sheetPr>
  <dimension ref="A1:Y10"/>
  <sheetViews>
    <sheetView zoomScaleNormal="100" workbookViewId="0">
      <selection activeCell="A6" sqref="A6"/>
    </sheetView>
  </sheetViews>
  <sheetFormatPr defaultRowHeight="13.2" x14ac:dyDescent="0.25"/>
  <cols>
    <col min="1" max="1" width="4.44140625" customWidth="1"/>
    <col min="2" max="2" width="8.88671875" customWidth="1"/>
    <col min="3" max="3" width="14" customWidth="1"/>
    <col min="4" max="4" width="10.88671875" customWidth="1"/>
    <col min="5" max="5" width="13.6640625" bestFit="1" customWidth="1"/>
    <col min="6" max="6" width="16.44140625" customWidth="1"/>
    <col min="7" max="9" width="6.109375" customWidth="1"/>
    <col min="10" max="10" width="6.109375" hidden="1" customWidth="1"/>
    <col min="11" max="13" width="6.109375" customWidth="1"/>
    <col min="14" max="14" width="6.5546875" customWidth="1"/>
    <col min="15" max="15" width="7" bestFit="1" customWidth="1"/>
  </cols>
  <sheetData>
    <row r="1" spans="1:25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0</v>
      </c>
      <c r="B3" s="1"/>
      <c r="C3" s="1"/>
      <c r="D3" s="1"/>
      <c r="E3" s="1"/>
      <c r="F3" s="3">
        <v>44582</v>
      </c>
      <c r="G3" s="1"/>
      <c r="H3" s="1"/>
      <c r="I3" s="1"/>
      <c r="J3" s="1"/>
      <c r="K3" s="1"/>
      <c r="L3" s="1"/>
      <c r="M3" s="1"/>
      <c r="N3" s="24"/>
      <c r="O3" s="1"/>
      <c r="P3" s="1"/>
      <c r="Q3" s="1"/>
      <c r="R3" s="1"/>
      <c r="S3" s="1"/>
      <c r="T3" s="1"/>
      <c r="U3" s="1"/>
      <c r="V3" s="1"/>
      <c r="W3" s="1"/>
      <c r="Y3" s="1"/>
    </row>
    <row r="4" spans="1:25" s="1" customFormat="1" x14ac:dyDescent="0.25">
      <c r="C4" s="4" t="s">
        <v>154</v>
      </c>
      <c r="D4" s="4"/>
      <c r="E4" s="4"/>
      <c r="F4" s="4" t="s">
        <v>257</v>
      </c>
    </row>
    <row r="5" spans="1:25" s="1" customFormat="1" x14ac:dyDescent="0.25">
      <c r="G5" s="43"/>
      <c r="H5" s="44"/>
      <c r="I5" s="44" t="s">
        <v>118</v>
      </c>
      <c r="J5" s="44"/>
      <c r="K5" s="44"/>
      <c r="L5" s="44"/>
      <c r="M5" s="45"/>
    </row>
    <row r="6" spans="1:25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46" t="s">
        <v>2</v>
      </c>
      <c r="H6" s="46" t="s">
        <v>15</v>
      </c>
      <c r="I6" s="46" t="s">
        <v>18</v>
      </c>
      <c r="J6" s="47" t="s">
        <v>93</v>
      </c>
      <c r="K6" s="46" t="s">
        <v>19</v>
      </c>
      <c r="L6" s="46" t="s">
        <v>22</v>
      </c>
      <c r="M6" s="46" t="s">
        <v>26</v>
      </c>
      <c r="N6" s="47" t="s">
        <v>113</v>
      </c>
      <c r="O6" s="36" t="s">
        <v>85</v>
      </c>
    </row>
    <row r="7" spans="1:25" ht="16.5" customHeight="1" x14ac:dyDescent="0.25">
      <c r="A7" s="48">
        <v>1</v>
      </c>
      <c r="B7" s="14" t="s">
        <v>182</v>
      </c>
      <c r="C7" s="15" t="s">
        <v>183</v>
      </c>
      <c r="D7" s="16">
        <v>38769</v>
      </c>
      <c r="E7" s="17" t="s">
        <v>13</v>
      </c>
      <c r="F7" s="17" t="s">
        <v>32</v>
      </c>
      <c r="G7" s="49">
        <v>9.36</v>
      </c>
      <c r="H7" s="49">
        <v>9.98</v>
      </c>
      <c r="I7" s="49">
        <v>9.73</v>
      </c>
      <c r="J7" s="50"/>
      <c r="K7" s="49">
        <v>10.09</v>
      </c>
      <c r="L7" s="49">
        <v>9.34</v>
      </c>
      <c r="M7" s="49">
        <v>9.75</v>
      </c>
      <c r="N7" s="80">
        <f t="shared" ref="N7" si="0">MAX(G7:I7,K7:M7)</f>
        <v>10.09</v>
      </c>
      <c r="O7" s="51" t="str">
        <f>IF(ISBLANK(N7),"",IF(N7&gt;=15.2,"KSM",IF(N7&gt;=14.2,"I A",IF(N7&gt;=13.2,"II A",IF(N7&gt;=12.2,"III A",IF(N7&gt;=11.2,"I JA",IF(N7&gt;=10.3,"II JA",IF(N7&gt;=9.7,"III JA"))))))))</f>
        <v>III JA</v>
      </c>
    </row>
    <row r="8" spans="1:25" ht="16.5" customHeight="1" x14ac:dyDescent="0.25">
      <c r="A8" s="48"/>
      <c r="B8" s="14" t="s">
        <v>235</v>
      </c>
      <c r="C8" s="15" t="s">
        <v>236</v>
      </c>
      <c r="D8" s="16">
        <v>38682</v>
      </c>
      <c r="E8" s="17" t="s">
        <v>13</v>
      </c>
      <c r="F8" s="17" t="s">
        <v>55</v>
      </c>
      <c r="G8" s="49"/>
      <c r="H8" s="49"/>
      <c r="I8" s="49"/>
      <c r="J8" s="50"/>
      <c r="K8" s="49"/>
      <c r="L8" s="49"/>
      <c r="M8" s="49"/>
      <c r="N8" s="80" t="s">
        <v>307</v>
      </c>
      <c r="O8" s="51" t="str">
        <f t="shared" ref="O8" si="1">IF(ISBLANK(N8),"",IF(N8&gt;=15.2,"KSM",IF(N8&gt;=14.2,"I A",IF(N8&gt;=13.2,"II A",IF(N8&gt;=12.2,"III A",IF(N8&gt;=11.2,"I JA",IF(N8&gt;=10.3,"II JA",IF(N8&gt;=9.7,"III JA"))))))))</f>
        <v>KSM</v>
      </c>
    </row>
    <row r="10" spans="1:25" ht="15.6" x14ac:dyDescent="0.25">
      <c r="B10" s="23" t="s">
        <v>150</v>
      </c>
      <c r="C10" s="23"/>
      <c r="D10" s="23"/>
      <c r="E10" s="23"/>
      <c r="F10" s="23" t="s">
        <v>149</v>
      </c>
      <c r="G10" s="23"/>
      <c r="H10" s="1"/>
      <c r="I10" s="1"/>
    </row>
  </sheetData>
  <pageMargins left="0.69" right="0.75" top="1" bottom="0.8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3"/>
  </sheetPr>
  <dimension ref="A1:I14"/>
  <sheetViews>
    <sheetView workbookViewId="0">
      <selection activeCell="E31" sqref="E31"/>
    </sheetView>
  </sheetViews>
  <sheetFormatPr defaultColWidth="9.109375" defaultRowHeight="13.2" x14ac:dyDescent="0.25"/>
  <cols>
    <col min="1" max="1" width="6.109375" style="1" customWidth="1"/>
    <col min="2" max="2" width="8.33203125" style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1.88671875" style="1" bestFit="1" customWidth="1"/>
    <col min="7" max="9" width="5.6640625" style="1" customWidth="1"/>
    <col min="10" max="16384" width="9.109375" style="1"/>
  </cols>
  <sheetData>
    <row r="1" spans="1:9" ht="17.399999999999999" x14ac:dyDescent="0.25">
      <c r="D1" s="2" t="s">
        <v>151</v>
      </c>
    </row>
    <row r="2" spans="1:9" ht="17.399999999999999" x14ac:dyDescent="0.25">
      <c r="D2" s="2" t="s">
        <v>152</v>
      </c>
    </row>
    <row r="3" spans="1:9" x14ac:dyDescent="0.25">
      <c r="A3" s="1" t="s">
        <v>0</v>
      </c>
      <c r="F3" s="3">
        <v>44581</v>
      </c>
    </row>
    <row r="5" spans="1:9" x14ac:dyDescent="0.25">
      <c r="B5" s="4" t="s">
        <v>1</v>
      </c>
      <c r="C5" s="4"/>
      <c r="D5" s="4" t="s">
        <v>256</v>
      </c>
    </row>
    <row r="6" spans="1:9" ht="13.8" thickBot="1" x14ac:dyDescent="0.3">
      <c r="E6" s="5"/>
      <c r="F6" s="6"/>
    </row>
    <row r="7" spans="1:9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1" t="s">
        <v>306</v>
      </c>
      <c r="I7" s="12" t="s">
        <v>12</v>
      </c>
    </row>
    <row r="8" spans="1:9" ht="17.25" customHeight="1" x14ac:dyDescent="0.25">
      <c r="A8" s="13">
        <v>1</v>
      </c>
      <c r="B8" s="14" t="s">
        <v>164</v>
      </c>
      <c r="C8" s="15" t="s">
        <v>165</v>
      </c>
      <c r="D8" s="16">
        <v>37928</v>
      </c>
      <c r="E8" s="17" t="s">
        <v>13</v>
      </c>
      <c r="F8" s="17" t="s">
        <v>76</v>
      </c>
      <c r="G8" s="21">
        <v>7.54</v>
      </c>
      <c r="H8" s="79">
        <v>0.157</v>
      </c>
      <c r="I8" s="19" t="str">
        <f>IF(ISBLANK(G8),"",IF(G8&gt;9.04,"",IF(G8&lt;=7.25,"TSM",IF(G8&lt;=7.45,"SM",IF(G8&lt;=7.7,"KSM",IF(G8&lt;=8,"I A",IF(G8&lt;=8.44,"II A",IF(G8&lt;=9.04,"III A"))))))))</f>
        <v>KSM</v>
      </c>
    </row>
    <row r="9" spans="1:9" ht="17.25" customHeight="1" x14ac:dyDescent="0.25">
      <c r="A9" s="20">
        <v>2</v>
      </c>
      <c r="B9" s="14" t="s">
        <v>16</v>
      </c>
      <c r="C9" s="15" t="s">
        <v>17</v>
      </c>
      <c r="D9" s="16">
        <v>37910</v>
      </c>
      <c r="E9" s="17" t="s">
        <v>13</v>
      </c>
      <c r="F9" s="17" t="s">
        <v>186</v>
      </c>
      <c r="G9" s="18">
        <v>7.94</v>
      </c>
      <c r="H9" s="78">
        <v>0.153</v>
      </c>
      <c r="I9" s="19" t="str">
        <f>IF(ISBLANK(G9),"",IF(G9&gt;9.04,"",IF(G9&lt;=7.25,"TSM",IF(G9&lt;=7.45,"SM",IF(G9&lt;=7.7,"KSM",IF(G9&lt;=8,"I A",IF(G9&lt;=8.44,"II A",IF(G9&lt;=9.04,"III A"))))))))</f>
        <v>I A</v>
      </c>
    </row>
    <row r="10" spans="1:9" ht="17.25" customHeight="1" x14ac:dyDescent="0.25">
      <c r="A10" s="20">
        <v>3</v>
      </c>
      <c r="B10" s="14" t="s">
        <v>20</v>
      </c>
      <c r="C10" s="15" t="s">
        <v>21</v>
      </c>
      <c r="D10" s="16">
        <v>38049</v>
      </c>
      <c r="E10" s="17" t="s">
        <v>13</v>
      </c>
      <c r="F10" s="17" t="s">
        <v>186</v>
      </c>
      <c r="G10" s="18">
        <v>8.07</v>
      </c>
      <c r="H10" s="78">
        <v>0.19400000000000001</v>
      </c>
      <c r="I10" s="19" t="str">
        <f>IF(ISBLANK(G10),"",IF(G10&gt;9.04,"",IF(G10&lt;=7.25,"TSM",IF(G10&lt;=7.45,"SM",IF(G10&lt;=7.7,"KSM",IF(G10&lt;=8,"I A",IF(G10&lt;=8.44,"II A",IF(G10&lt;=9.04,"III A"))))))))</f>
        <v>II A</v>
      </c>
    </row>
    <row r="11" spans="1:9" ht="17.25" customHeight="1" x14ac:dyDescent="0.25">
      <c r="A11" s="20">
        <v>4</v>
      </c>
      <c r="B11" s="14" t="s">
        <v>33</v>
      </c>
      <c r="C11" s="15" t="s">
        <v>34</v>
      </c>
      <c r="D11" s="16" t="s">
        <v>35</v>
      </c>
      <c r="E11" s="17" t="s">
        <v>13</v>
      </c>
      <c r="F11" s="17" t="s">
        <v>14</v>
      </c>
      <c r="G11" s="18">
        <v>8.43</v>
      </c>
      <c r="H11" s="78">
        <v>0.16200000000000001</v>
      </c>
      <c r="I11" s="19" t="str">
        <f>IF(ISBLANK(G11),"",IF(G11&gt;9.04,"",IF(G11&lt;=7.25,"TSM",IF(G11&lt;=7.45,"SM",IF(G11&lt;=7.7,"KSM",IF(G11&lt;=8,"I A",IF(G11&lt;=8.44,"II A",IF(G11&lt;=9.04,"III A"))))))))</f>
        <v>II A</v>
      </c>
    </row>
    <row r="12" spans="1:9" ht="17.25" customHeight="1" x14ac:dyDescent="0.25">
      <c r="A12" s="20">
        <v>5</v>
      </c>
      <c r="B12" s="14" t="s">
        <v>220</v>
      </c>
      <c r="C12" s="15" t="s">
        <v>221</v>
      </c>
      <c r="D12" s="16" t="s">
        <v>222</v>
      </c>
      <c r="E12" s="17" t="s">
        <v>13</v>
      </c>
      <c r="F12" s="17" t="s">
        <v>219</v>
      </c>
      <c r="G12" s="18">
        <v>8.7799999999999994</v>
      </c>
      <c r="H12" s="78">
        <v>0.17199999999999999</v>
      </c>
      <c r="I12" s="19" t="str">
        <f>IF(ISBLANK(G12),"",IF(G12&gt;9.04,"",IF(G12&lt;=7.25,"TSM",IF(G12&lt;=7.45,"SM",IF(G12&lt;=7.7,"KSM",IF(G12&lt;=8,"I A",IF(G12&lt;=8.44,"II A",IF(G12&lt;=9.04,"III A"))))))))</f>
        <v>III A</v>
      </c>
    </row>
    <row r="14" spans="1:9" s="23" customFormat="1" ht="15.6" x14ac:dyDescent="0.25">
      <c r="B14" s="23" t="s">
        <v>150</v>
      </c>
      <c r="F14" s="23" t="s">
        <v>149</v>
      </c>
    </row>
  </sheetData>
  <sortState ref="A8:K12">
    <sortCondition ref="G8:G12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13"/>
  </sheetPr>
  <dimension ref="A1:O24"/>
  <sheetViews>
    <sheetView topLeftCell="A4" zoomScaleNormal="100" workbookViewId="0">
      <selection activeCell="A7" sqref="A7:XFD7"/>
    </sheetView>
  </sheetViews>
  <sheetFormatPr defaultRowHeight="13.2" x14ac:dyDescent="0.25"/>
  <cols>
    <col min="1" max="1" width="4.44140625" customWidth="1"/>
    <col min="2" max="2" width="9.88671875" customWidth="1"/>
    <col min="3" max="3" width="12.6640625" customWidth="1"/>
    <col min="4" max="4" width="10.77734375" customWidth="1"/>
    <col min="5" max="5" width="14.88671875" customWidth="1"/>
    <col min="6" max="6" width="20.33203125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44140625" customWidth="1"/>
  </cols>
  <sheetData>
    <row r="1" spans="1:15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1" t="s">
        <v>0</v>
      </c>
      <c r="B3" s="1"/>
      <c r="C3" s="1"/>
      <c r="D3" s="1"/>
      <c r="E3" s="1"/>
      <c r="F3" s="3">
        <v>44581</v>
      </c>
      <c r="G3" s="1"/>
      <c r="H3" s="1"/>
      <c r="I3" s="1"/>
      <c r="J3" s="1"/>
      <c r="K3" s="1"/>
      <c r="L3" s="1"/>
      <c r="M3" s="1"/>
      <c r="N3" s="24"/>
    </row>
    <row r="4" spans="1:15" x14ac:dyDescent="0.25">
      <c r="A4" s="1"/>
      <c r="B4" s="1"/>
      <c r="C4" s="4" t="s">
        <v>126</v>
      </c>
      <c r="D4" s="4"/>
      <c r="E4" s="67" t="s">
        <v>274</v>
      </c>
      <c r="F4" s="4" t="s">
        <v>255</v>
      </c>
      <c r="G4" s="1"/>
      <c r="H4" s="1"/>
      <c r="I4" s="1"/>
      <c r="J4" s="1"/>
      <c r="K4" s="1"/>
      <c r="L4" s="1"/>
      <c r="M4" s="1"/>
      <c r="N4" s="1"/>
    </row>
    <row r="5" spans="1:15" x14ac:dyDescent="0.25">
      <c r="A5" s="1"/>
      <c r="B5" s="1"/>
      <c r="C5" s="1"/>
      <c r="D5" s="1"/>
      <c r="E5" s="1"/>
      <c r="F5" s="1"/>
      <c r="G5" s="43"/>
      <c r="H5" s="44"/>
      <c r="I5" s="44" t="s">
        <v>118</v>
      </c>
      <c r="J5" s="44"/>
      <c r="K5" s="44"/>
      <c r="L5" s="44"/>
      <c r="M5" s="45"/>
      <c r="N5" s="1"/>
    </row>
    <row r="6" spans="1:15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46" t="s">
        <v>2</v>
      </c>
      <c r="H6" s="46" t="s">
        <v>15</v>
      </c>
      <c r="I6" s="46" t="s">
        <v>18</v>
      </c>
      <c r="J6" s="47" t="s">
        <v>93</v>
      </c>
      <c r="K6" s="46" t="s">
        <v>19</v>
      </c>
      <c r="L6" s="46" t="s">
        <v>22</v>
      </c>
      <c r="M6" s="46" t="s">
        <v>26</v>
      </c>
      <c r="N6" s="47" t="s">
        <v>113</v>
      </c>
      <c r="O6" s="36" t="s">
        <v>85</v>
      </c>
    </row>
    <row r="7" spans="1:15" ht="16.5" customHeight="1" x14ac:dyDescent="0.25">
      <c r="A7" s="48">
        <v>1</v>
      </c>
      <c r="B7" s="14" t="s">
        <v>134</v>
      </c>
      <c r="C7" s="15" t="s">
        <v>135</v>
      </c>
      <c r="D7" s="16">
        <v>38394</v>
      </c>
      <c r="E7" s="17" t="s">
        <v>13</v>
      </c>
      <c r="F7" s="17" t="s">
        <v>131</v>
      </c>
      <c r="G7" s="49">
        <v>13.36</v>
      </c>
      <c r="H7" s="49">
        <v>13.37</v>
      </c>
      <c r="I7" s="49" t="s">
        <v>310</v>
      </c>
      <c r="J7" s="50"/>
      <c r="K7" s="49" t="s">
        <v>310</v>
      </c>
      <c r="L7" s="49">
        <v>13.74</v>
      </c>
      <c r="M7" s="49" t="s">
        <v>310</v>
      </c>
      <c r="N7" s="80">
        <f t="shared" ref="N7:N14" si="0">MAX(G7:I7,K7:M7)</f>
        <v>13.74</v>
      </c>
      <c r="O7" s="51" t="str">
        <f t="shared" ref="O7:O14" si="1">IF(ISBLANK(N7),"",IF(N7&gt;=15.2,"KSM",IF(N7&gt;=13.2,"I A",IF(N7&gt;=11,"II A",IF(N7&gt;=9.5,"III A",IF(N7&gt;=8,"I JA",IF(N7&gt;=7.2,"II JA",IF(N7&gt;=6.5,"III JA"))))))))</f>
        <v>I A</v>
      </c>
    </row>
    <row r="8" spans="1:15" ht="16.5" customHeight="1" x14ac:dyDescent="0.25">
      <c r="A8" s="48">
        <v>2</v>
      </c>
      <c r="B8" s="14" t="s">
        <v>144</v>
      </c>
      <c r="C8" s="15" t="s">
        <v>145</v>
      </c>
      <c r="D8" s="16">
        <v>38737</v>
      </c>
      <c r="E8" s="17" t="s">
        <v>13</v>
      </c>
      <c r="F8" s="17" t="s">
        <v>291</v>
      </c>
      <c r="G8" s="49">
        <v>11.43</v>
      </c>
      <c r="H8" s="49">
        <v>11.24</v>
      </c>
      <c r="I8" s="49">
        <v>11.48</v>
      </c>
      <c r="J8" s="50"/>
      <c r="K8" s="49" t="s">
        <v>310</v>
      </c>
      <c r="L8" s="49">
        <v>12.04</v>
      </c>
      <c r="M8" s="49">
        <v>11.52</v>
      </c>
      <c r="N8" s="80">
        <f t="shared" si="0"/>
        <v>12.04</v>
      </c>
      <c r="O8" s="51" t="str">
        <f t="shared" si="1"/>
        <v>II A</v>
      </c>
    </row>
    <row r="9" spans="1:15" ht="16.5" customHeight="1" x14ac:dyDescent="0.25">
      <c r="A9" s="48">
        <v>3</v>
      </c>
      <c r="B9" s="14" t="s">
        <v>43</v>
      </c>
      <c r="C9" s="15" t="s">
        <v>174</v>
      </c>
      <c r="D9" s="16">
        <v>38988</v>
      </c>
      <c r="E9" s="17" t="s">
        <v>13</v>
      </c>
      <c r="F9" s="17" t="s">
        <v>32</v>
      </c>
      <c r="G9" s="49">
        <v>10.54</v>
      </c>
      <c r="H9" s="49">
        <v>10.61</v>
      </c>
      <c r="I9" s="49">
        <v>10.35</v>
      </c>
      <c r="J9" s="50"/>
      <c r="K9" s="49">
        <v>9.1300000000000008</v>
      </c>
      <c r="L9" s="49">
        <v>9.73</v>
      </c>
      <c r="M9" s="49">
        <v>10.17</v>
      </c>
      <c r="N9" s="80">
        <f t="shared" si="0"/>
        <v>10.61</v>
      </c>
      <c r="O9" s="51" t="str">
        <f t="shared" si="1"/>
        <v>III A</v>
      </c>
    </row>
    <row r="10" spans="1:15" ht="16.5" customHeight="1" x14ac:dyDescent="0.25">
      <c r="A10" s="48">
        <v>4</v>
      </c>
      <c r="B10" s="14" t="s">
        <v>27</v>
      </c>
      <c r="C10" s="15" t="s">
        <v>223</v>
      </c>
      <c r="D10" s="16" t="s">
        <v>224</v>
      </c>
      <c r="E10" s="17" t="s">
        <v>13</v>
      </c>
      <c r="F10" s="17" t="s">
        <v>219</v>
      </c>
      <c r="G10" s="49">
        <v>10.59</v>
      </c>
      <c r="H10" s="49" t="s">
        <v>310</v>
      </c>
      <c r="I10" s="49">
        <v>10.51</v>
      </c>
      <c r="J10" s="50"/>
      <c r="K10" s="49" t="s">
        <v>310</v>
      </c>
      <c r="L10" s="49">
        <v>10.49</v>
      </c>
      <c r="M10" s="49">
        <v>10.18</v>
      </c>
      <c r="N10" s="80">
        <f t="shared" si="0"/>
        <v>10.59</v>
      </c>
      <c r="O10" s="51" t="str">
        <f t="shared" si="1"/>
        <v>III A</v>
      </c>
    </row>
    <row r="11" spans="1:15" ht="16.5" customHeight="1" x14ac:dyDescent="0.25">
      <c r="A11" s="48">
        <v>5</v>
      </c>
      <c r="B11" s="14" t="s">
        <v>275</v>
      </c>
      <c r="C11" s="15" t="s">
        <v>276</v>
      </c>
      <c r="D11" s="16">
        <v>38965</v>
      </c>
      <c r="E11" s="17" t="s">
        <v>13</v>
      </c>
      <c r="F11" s="17" t="s">
        <v>277</v>
      </c>
      <c r="G11" s="49">
        <v>10.26</v>
      </c>
      <c r="H11" s="49">
        <v>10.16</v>
      </c>
      <c r="I11" s="49">
        <v>9.92</v>
      </c>
      <c r="J11" s="50"/>
      <c r="K11" s="49">
        <v>10</v>
      </c>
      <c r="L11" s="49" t="s">
        <v>310</v>
      </c>
      <c r="M11" s="49" t="s">
        <v>310</v>
      </c>
      <c r="N11" s="80">
        <f t="shared" si="0"/>
        <v>10.26</v>
      </c>
      <c r="O11" s="51" t="str">
        <f t="shared" si="1"/>
        <v>III A</v>
      </c>
    </row>
    <row r="12" spans="1:15" ht="16.5" customHeight="1" x14ac:dyDescent="0.25">
      <c r="A12" s="48">
        <v>6</v>
      </c>
      <c r="B12" s="14" t="s">
        <v>203</v>
      </c>
      <c r="C12" s="15" t="s">
        <v>204</v>
      </c>
      <c r="D12" s="16" t="s">
        <v>207</v>
      </c>
      <c r="E12" s="17" t="s">
        <v>13</v>
      </c>
      <c r="F12" s="17" t="s">
        <v>200</v>
      </c>
      <c r="G12" s="49">
        <v>8.2899999999999991</v>
      </c>
      <c r="H12" s="49">
        <v>8.27</v>
      </c>
      <c r="I12" s="49" t="s">
        <v>310</v>
      </c>
      <c r="J12" s="50"/>
      <c r="K12" s="49" t="s">
        <v>310</v>
      </c>
      <c r="L12" s="49">
        <v>8.2799999999999994</v>
      </c>
      <c r="M12" s="49">
        <v>8.48</v>
      </c>
      <c r="N12" s="80">
        <f t="shared" si="0"/>
        <v>8.48</v>
      </c>
      <c r="O12" s="51" t="str">
        <f t="shared" si="1"/>
        <v>I JA</v>
      </c>
    </row>
    <row r="13" spans="1:15" ht="16.5" customHeight="1" x14ac:dyDescent="0.25">
      <c r="A13" s="48" t="s">
        <v>318</v>
      </c>
      <c r="B13" s="14" t="s">
        <v>281</v>
      </c>
      <c r="C13" s="15" t="s">
        <v>279</v>
      </c>
      <c r="D13" s="16">
        <v>38590</v>
      </c>
      <c r="E13" s="17" t="s">
        <v>13</v>
      </c>
      <c r="F13" s="17" t="s">
        <v>277</v>
      </c>
      <c r="G13" s="49">
        <v>8.83</v>
      </c>
      <c r="H13" s="49">
        <v>8.42</v>
      </c>
      <c r="I13" s="49">
        <v>8.2100000000000009</v>
      </c>
      <c r="J13" s="50"/>
      <c r="K13" s="49"/>
      <c r="L13" s="49"/>
      <c r="M13" s="49"/>
      <c r="N13" s="80">
        <f t="shared" si="0"/>
        <v>8.83</v>
      </c>
      <c r="O13" s="51" t="str">
        <f t="shared" si="1"/>
        <v>I JA</v>
      </c>
    </row>
    <row r="14" spans="1:15" ht="16.5" customHeight="1" x14ac:dyDescent="0.25">
      <c r="A14" s="48"/>
      <c r="B14" s="14" t="s">
        <v>239</v>
      </c>
      <c r="C14" s="15" t="s">
        <v>240</v>
      </c>
      <c r="D14" s="16">
        <v>38888</v>
      </c>
      <c r="E14" s="17" t="s">
        <v>13</v>
      </c>
      <c r="F14" s="17" t="s">
        <v>55</v>
      </c>
      <c r="G14" s="49"/>
      <c r="H14" s="49"/>
      <c r="I14" s="49"/>
      <c r="J14" s="50"/>
      <c r="K14" s="49"/>
      <c r="L14" s="49"/>
      <c r="M14" s="49"/>
      <c r="N14" s="80">
        <f t="shared" si="0"/>
        <v>0</v>
      </c>
      <c r="O14" s="51" t="b">
        <f t="shared" si="1"/>
        <v>0</v>
      </c>
    </row>
    <row r="15" spans="1:15" x14ac:dyDescent="0.25">
      <c r="N15" s="85"/>
      <c r="O15" s="85"/>
    </row>
    <row r="16" spans="1:15" x14ac:dyDescent="0.25">
      <c r="A16" s="1"/>
      <c r="B16" s="1"/>
      <c r="C16" s="4" t="s">
        <v>126</v>
      </c>
      <c r="D16" s="4"/>
      <c r="E16" s="67"/>
      <c r="F16" s="4" t="s">
        <v>256</v>
      </c>
      <c r="G16" s="1"/>
      <c r="H16" s="1"/>
      <c r="I16" s="1"/>
      <c r="J16" s="1"/>
      <c r="K16" s="1"/>
      <c r="L16" s="1"/>
      <c r="M16" s="1"/>
      <c r="N16" s="1"/>
      <c r="O16" s="85"/>
    </row>
    <row r="17" spans="1:15" x14ac:dyDescent="0.25">
      <c r="A17" s="1"/>
      <c r="B17" s="1"/>
      <c r="C17" s="1"/>
      <c r="D17" s="1"/>
      <c r="E17" s="1"/>
      <c r="F17" s="1"/>
      <c r="G17" s="43"/>
      <c r="H17" s="44"/>
      <c r="I17" s="44" t="s">
        <v>118</v>
      </c>
      <c r="J17" s="44"/>
      <c r="K17" s="44"/>
      <c r="L17" s="44"/>
      <c r="M17" s="45"/>
      <c r="N17" s="1"/>
      <c r="O17" s="85"/>
    </row>
    <row r="18" spans="1:15" x14ac:dyDescent="0.25">
      <c r="A18" s="36" t="s">
        <v>308</v>
      </c>
      <c r="B18" s="38" t="s">
        <v>5</v>
      </c>
      <c r="C18" s="39" t="s">
        <v>6</v>
      </c>
      <c r="D18" s="36" t="s">
        <v>7</v>
      </c>
      <c r="E18" s="36" t="s">
        <v>8</v>
      </c>
      <c r="F18" s="36" t="s">
        <v>9</v>
      </c>
      <c r="G18" s="46" t="s">
        <v>2</v>
      </c>
      <c r="H18" s="46" t="s">
        <v>15</v>
      </c>
      <c r="I18" s="46" t="s">
        <v>18</v>
      </c>
      <c r="J18" s="47" t="s">
        <v>93</v>
      </c>
      <c r="K18" s="46" t="s">
        <v>19</v>
      </c>
      <c r="L18" s="46" t="s">
        <v>22</v>
      </c>
      <c r="M18" s="46" t="s">
        <v>26</v>
      </c>
      <c r="N18" s="47" t="s">
        <v>113</v>
      </c>
      <c r="O18" s="36" t="s">
        <v>85</v>
      </c>
    </row>
    <row r="19" spans="1:15" ht="16.5" customHeight="1" x14ac:dyDescent="0.25">
      <c r="A19" s="48">
        <v>1</v>
      </c>
      <c r="B19" s="14" t="s">
        <v>201</v>
      </c>
      <c r="C19" s="15" t="s">
        <v>202</v>
      </c>
      <c r="D19" s="16" t="s">
        <v>206</v>
      </c>
      <c r="E19" s="17" t="s">
        <v>13</v>
      </c>
      <c r="F19" s="17" t="s">
        <v>200</v>
      </c>
      <c r="G19" s="49">
        <v>9.9499999999999993</v>
      </c>
      <c r="H19" s="49">
        <v>9.67</v>
      </c>
      <c r="I19" s="49">
        <v>9.9600000000000009</v>
      </c>
      <c r="J19" s="50"/>
      <c r="K19" s="49">
        <v>10.029999999999999</v>
      </c>
      <c r="L19" s="49">
        <v>10.09</v>
      </c>
      <c r="M19" s="49" t="s">
        <v>310</v>
      </c>
      <c r="N19" s="80">
        <f>MAX(G19:I19,K19:M19)</f>
        <v>10.09</v>
      </c>
      <c r="O19" s="51" t="str">
        <f>IF(ISBLANK(N19),"",IF(N19&lt;8.5,"",IF(N19&gt;=17.2,"TSM",IF(N19&gt;=15.8,"SM",IF(N19&gt;=14,"KSM",IF(N19&gt;=12,"I A",IF(N19&gt;=10,"II A",IF(N19&gt;=8.5,"III A"))))))))</f>
        <v>II A</v>
      </c>
    </row>
    <row r="20" spans="1:15" ht="16.5" customHeight="1" x14ac:dyDescent="0.25">
      <c r="A20" s="48">
        <v>2</v>
      </c>
      <c r="B20" s="14" t="s">
        <v>139</v>
      </c>
      <c r="C20" s="15" t="s">
        <v>140</v>
      </c>
      <c r="D20" s="16">
        <v>38072</v>
      </c>
      <c r="E20" s="17" t="s">
        <v>13</v>
      </c>
      <c r="F20" s="17" t="s">
        <v>131</v>
      </c>
      <c r="G20" s="49" t="s">
        <v>310</v>
      </c>
      <c r="H20" s="49">
        <v>9.17</v>
      </c>
      <c r="I20" s="49" t="s">
        <v>310</v>
      </c>
      <c r="J20" s="50"/>
      <c r="K20" s="49" t="s">
        <v>310</v>
      </c>
      <c r="L20" s="49">
        <v>9.27</v>
      </c>
      <c r="M20" s="49" t="s">
        <v>310</v>
      </c>
      <c r="N20" s="80">
        <f>MAX(G20:I20,K20:M20)</f>
        <v>9.27</v>
      </c>
      <c r="O20" s="51" t="str">
        <f>IF(ISBLANK(N20),"",IF(N20&lt;8.5,"",IF(N20&gt;=17.2,"TSM",IF(N20&gt;=15.8,"SM",IF(N20&gt;=14,"KSM",IF(N20&gt;=12,"I A",IF(N20&gt;=10,"II A",IF(N20&gt;=8.5,"III A"))))))))</f>
        <v>III A</v>
      </c>
    </row>
    <row r="21" spans="1:15" ht="16.5" customHeight="1" x14ac:dyDescent="0.25">
      <c r="A21" s="48">
        <v>3</v>
      </c>
      <c r="B21" s="14" t="s">
        <v>220</v>
      </c>
      <c r="C21" s="15" t="s">
        <v>221</v>
      </c>
      <c r="D21" s="16" t="s">
        <v>222</v>
      </c>
      <c r="E21" s="17" t="s">
        <v>13</v>
      </c>
      <c r="F21" s="17" t="s">
        <v>219</v>
      </c>
      <c r="G21" s="49">
        <v>8.34</v>
      </c>
      <c r="H21" s="49">
        <v>8.23</v>
      </c>
      <c r="I21" s="49">
        <v>8.5</v>
      </c>
      <c r="J21" s="50"/>
      <c r="K21" s="49">
        <v>9.1</v>
      </c>
      <c r="L21" s="49">
        <v>9.15</v>
      </c>
      <c r="M21" s="49">
        <v>9.15</v>
      </c>
      <c r="N21" s="80">
        <f>MAX(G21:I21,K21:M21)</f>
        <v>9.15</v>
      </c>
      <c r="O21" s="51" t="str">
        <f>IF(ISBLANK(N21),"",IF(N21&lt;8.5,"",IF(N21&gt;=17.2,"TSM",IF(N21&gt;=15.8,"SM",IF(N21&gt;=14,"KSM",IF(N21&gt;=12,"I A",IF(N21&gt;=10,"II A",IF(N21&gt;=8.5,"III A"))))))))</f>
        <v>III A</v>
      </c>
    </row>
    <row r="22" spans="1:15" ht="16.5" customHeight="1" x14ac:dyDescent="0.25">
      <c r="A22" s="48">
        <v>4</v>
      </c>
      <c r="B22" s="14" t="s">
        <v>195</v>
      </c>
      <c r="C22" s="15" t="s">
        <v>217</v>
      </c>
      <c r="D22" s="16" t="s">
        <v>218</v>
      </c>
      <c r="E22" s="17" t="s">
        <v>13</v>
      </c>
      <c r="F22" s="17" t="s">
        <v>219</v>
      </c>
      <c r="G22" s="49">
        <v>8.83</v>
      </c>
      <c r="H22" s="49">
        <v>8.66</v>
      </c>
      <c r="I22" s="49">
        <v>9.0500000000000007</v>
      </c>
      <c r="J22" s="50"/>
      <c r="K22" s="49" t="s">
        <v>310</v>
      </c>
      <c r="L22" s="49" t="s">
        <v>310</v>
      </c>
      <c r="M22" s="49">
        <v>8.6999999999999993</v>
      </c>
      <c r="N22" s="80">
        <f>MAX(G22:I22,K22:M22)</f>
        <v>9.0500000000000007</v>
      </c>
      <c r="O22" s="51" t="str">
        <f>IF(ISBLANK(N22),"",IF(N22&lt;8.5,"",IF(N22&gt;=17.2,"TSM",IF(N22&gt;=15.8,"SM",IF(N22&gt;=14,"KSM",IF(N22&gt;=12,"I A",IF(N22&gt;=10,"II A",IF(N22&gt;=8.5,"III A"))))))))</f>
        <v>III A</v>
      </c>
    </row>
    <row r="23" spans="1:15" x14ac:dyDescent="0.25">
      <c r="N23" s="85"/>
      <c r="O23" s="85"/>
    </row>
    <row r="24" spans="1:15" ht="15.6" x14ac:dyDescent="0.25">
      <c r="B24" s="23" t="s">
        <v>150</v>
      </c>
      <c r="C24" s="23"/>
      <c r="D24" s="23"/>
      <c r="E24" s="23"/>
      <c r="F24" s="23" t="s">
        <v>149</v>
      </c>
      <c r="G24" s="23"/>
      <c r="H24" s="1"/>
      <c r="I24" s="1"/>
      <c r="N24" s="85"/>
      <c r="O24" s="85"/>
    </row>
  </sheetData>
  <sortState ref="A19:O22">
    <sortCondition descending="1" ref="N19:N22"/>
  </sortState>
  <pageMargins left="0.69" right="0.75" top="1" bottom="0.81" header="0" footer="0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3"/>
  </sheetPr>
  <dimension ref="A1:O20"/>
  <sheetViews>
    <sheetView topLeftCell="B1" zoomScaleNormal="100" workbookViewId="0">
      <selection activeCell="S14" sqref="S14"/>
    </sheetView>
  </sheetViews>
  <sheetFormatPr defaultRowHeight="13.2" x14ac:dyDescent="0.25"/>
  <cols>
    <col min="1" max="1" width="4.44140625" customWidth="1"/>
    <col min="2" max="2" width="9.88671875" customWidth="1"/>
    <col min="3" max="3" width="10.44140625" customWidth="1"/>
    <col min="4" max="4" width="10.88671875" customWidth="1"/>
    <col min="5" max="5" width="14.88671875" customWidth="1"/>
    <col min="6" max="6" width="23.109375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44140625" customWidth="1"/>
  </cols>
  <sheetData>
    <row r="1" spans="1:15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1" t="s">
        <v>0</v>
      </c>
      <c r="B3" s="1"/>
      <c r="C3" s="1"/>
      <c r="D3" s="1"/>
      <c r="E3" s="1"/>
      <c r="F3" s="3">
        <v>44581</v>
      </c>
      <c r="G3" s="1"/>
      <c r="H3" s="1"/>
      <c r="I3" s="1"/>
      <c r="J3" s="1"/>
      <c r="K3" s="1"/>
      <c r="L3" s="1"/>
      <c r="M3" s="1"/>
      <c r="N3" s="24"/>
    </row>
    <row r="4" spans="1:15" x14ac:dyDescent="0.25">
      <c r="A4" s="1"/>
      <c r="B4" s="1"/>
      <c r="C4" s="4" t="s">
        <v>126</v>
      </c>
      <c r="D4" s="4"/>
      <c r="E4" s="67" t="s">
        <v>272</v>
      </c>
      <c r="F4" s="4" t="s">
        <v>257</v>
      </c>
      <c r="G4" s="1"/>
      <c r="H4" s="1"/>
      <c r="I4" s="1"/>
      <c r="J4" s="1"/>
      <c r="K4" s="1"/>
      <c r="L4" s="1"/>
      <c r="M4" s="1"/>
      <c r="N4" s="1"/>
    </row>
    <row r="5" spans="1:15" x14ac:dyDescent="0.25">
      <c r="A5" s="1"/>
      <c r="B5" s="1"/>
      <c r="C5" s="1"/>
      <c r="D5" s="1"/>
      <c r="E5" s="1"/>
      <c r="F5" s="1"/>
      <c r="G5" s="43"/>
      <c r="H5" s="44"/>
      <c r="I5" s="44" t="s">
        <v>118</v>
      </c>
      <c r="J5" s="44"/>
      <c r="K5" s="44"/>
      <c r="L5" s="44"/>
      <c r="M5" s="45"/>
      <c r="N5" s="1"/>
    </row>
    <row r="6" spans="1:15" x14ac:dyDescent="0.25">
      <c r="A6" s="36" t="s">
        <v>308</v>
      </c>
      <c r="B6" s="38" t="s">
        <v>5</v>
      </c>
      <c r="C6" s="39" t="s">
        <v>6</v>
      </c>
      <c r="D6" s="36" t="s">
        <v>7</v>
      </c>
      <c r="E6" s="36" t="s">
        <v>8</v>
      </c>
      <c r="F6" s="36" t="s">
        <v>9</v>
      </c>
      <c r="G6" s="46" t="s">
        <v>2</v>
      </c>
      <c r="H6" s="46" t="s">
        <v>15</v>
      </c>
      <c r="I6" s="46" t="s">
        <v>18</v>
      </c>
      <c r="J6" s="47" t="s">
        <v>93</v>
      </c>
      <c r="K6" s="46" t="s">
        <v>19</v>
      </c>
      <c r="L6" s="46" t="s">
        <v>22</v>
      </c>
      <c r="M6" s="46" t="s">
        <v>26</v>
      </c>
      <c r="N6" s="47" t="s">
        <v>113</v>
      </c>
      <c r="O6" s="36" t="s">
        <v>85</v>
      </c>
    </row>
    <row r="7" spans="1:15" ht="16.5" customHeight="1" x14ac:dyDescent="0.25">
      <c r="A7" s="48">
        <v>1</v>
      </c>
      <c r="B7" s="14" t="s">
        <v>146</v>
      </c>
      <c r="C7" s="15" t="s">
        <v>147</v>
      </c>
      <c r="D7" s="16">
        <v>38440</v>
      </c>
      <c r="E7" s="17" t="s">
        <v>13</v>
      </c>
      <c r="F7" s="17" t="s">
        <v>148</v>
      </c>
      <c r="G7" s="49">
        <v>12.6</v>
      </c>
      <c r="H7" s="49">
        <v>14.22</v>
      </c>
      <c r="I7" s="49">
        <v>13.97</v>
      </c>
      <c r="J7" s="50"/>
      <c r="K7" s="49">
        <v>14.08</v>
      </c>
      <c r="L7" s="49" t="s">
        <v>310</v>
      </c>
      <c r="M7" s="49" t="s">
        <v>310</v>
      </c>
      <c r="N7" s="80">
        <f t="shared" ref="N7:N9" si="0">MAX(G7:I7,K7:M7)</f>
        <v>14.22</v>
      </c>
      <c r="O7" s="51" t="str">
        <f>IF(ISBLANK(N7),"",IF(N7&lt;9.5,"",IF(N7&gt;=18.2,"KSM",IF(N7&gt;=16.5,"I A",IF(N7&gt;=14.4,"II A",IF(N7&gt;=12.3,"III A",IF(N7&gt;=10.7,"I JA",IF(N7&gt;=9.5,"II JA"))))))))</f>
        <v>III A</v>
      </c>
    </row>
    <row r="8" spans="1:15" ht="16.5" customHeight="1" x14ac:dyDescent="0.25">
      <c r="A8" s="48">
        <v>2</v>
      </c>
      <c r="B8" s="14" t="s">
        <v>132</v>
      </c>
      <c r="C8" s="15" t="s">
        <v>133</v>
      </c>
      <c r="D8" s="16">
        <v>38537</v>
      </c>
      <c r="E8" s="17" t="s">
        <v>13</v>
      </c>
      <c r="F8" s="17" t="s">
        <v>131</v>
      </c>
      <c r="G8" s="49">
        <v>13.66</v>
      </c>
      <c r="H8" s="49">
        <v>13.88</v>
      </c>
      <c r="I8" s="49">
        <v>13.38</v>
      </c>
      <c r="J8" s="50"/>
      <c r="K8" s="49">
        <v>14.12</v>
      </c>
      <c r="L8" s="49" t="s">
        <v>310</v>
      </c>
      <c r="M8" s="49" t="s">
        <v>310</v>
      </c>
      <c r="N8" s="80">
        <f t="shared" si="0"/>
        <v>14.12</v>
      </c>
      <c r="O8" s="51" t="str">
        <f>IF(ISBLANK(N8),"",IF(N8&lt;9.5,"",IF(N8&gt;=18.2,"KSM",IF(N8&gt;=16.5,"I A",IF(N8&gt;=14.4,"II A",IF(N8&gt;=12.3,"III A",IF(N8&gt;=10.7,"I JA",IF(N8&gt;=9.5,"II JA"))))))))</f>
        <v>III A</v>
      </c>
    </row>
    <row r="9" spans="1:15" ht="16.5" customHeight="1" x14ac:dyDescent="0.25">
      <c r="A9" s="48">
        <v>3</v>
      </c>
      <c r="B9" s="14" t="s">
        <v>129</v>
      </c>
      <c r="C9" s="15" t="s">
        <v>130</v>
      </c>
      <c r="D9" s="16">
        <v>38927</v>
      </c>
      <c r="E9" s="17" t="s">
        <v>13</v>
      </c>
      <c r="F9" s="17" t="s">
        <v>131</v>
      </c>
      <c r="G9" s="49">
        <v>10.57</v>
      </c>
      <c r="H9" s="49" t="s">
        <v>310</v>
      </c>
      <c r="I9" s="49">
        <v>11.51</v>
      </c>
      <c r="J9" s="50"/>
      <c r="K9" s="49" t="s">
        <v>310</v>
      </c>
      <c r="L9" s="49" t="s">
        <v>310</v>
      </c>
      <c r="M9" s="49">
        <v>11.21</v>
      </c>
      <c r="N9" s="80">
        <f t="shared" si="0"/>
        <v>11.51</v>
      </c>
      <c r="O9" s="51" t="str">
        <f>IF(ISBLANK(N9),"",IF(N9&lt;9.5,"",IF(N9&gt;=18.2,"KSM",IF(N9&gt;=16.5,"I A",IF(N9&gt;=14.4,"II A",IF(N9&gt;=12.3,"III A",IF(N9&gt;=10.7,"I JA",IF(N9&gt;=9.5,"II JA"))))))))</f>
        <v>I JA</v>
      </c>
    </row>
    <row r="10" spans="1:15" ht="16.5" customHeight="1" x14ac:dyDescent="0.25">
      <c r="A10" s="48"/>
      <c r="B10" s="14" t="s">
        <v>51</v>
      </c>
      <c r="C10" s="15" t="s">
        <v>141</v>
      </c>
      <c r="D10" s="16">
        <v>39082</v>
      </c>
      <c r="E10" s="17" t="s">
        <v>13</v>
      </c>
      <c r="F10" s="17" t="s">
        <v>131</v>
      </c>
      <c r="G10" s="49"/>
      <c r="H10" s="49"/>
      <c r="I10" s="49"/>
      <c r="J10" s="50"/>
      <c r="K10" s="49"/>
      <c r="L10" s="49"/>
      <c r="M10" s="49"/>
      <c r="N10" s="80" t="s">
        <v>307</v>
      </c>
      <c r="O10" s="51"/>
    </row>
    <row r="11" spans="1:15" x14ac:dyDescent="0.25">
      <c r="N11" s="85"/>
      <c r="O11" s="85"/>
    </row>
    <row r="12" spans="1:15" x14ac:dyDescent="0.25">
      <c r="A12" s="1"/>
      <c r="B12" s="1"/>
      <c r="C12" s="4" t="s">
        <v>126</v>
      </c>
      <c r="D12" s="4"/>
      <c r="E12" s="67" t="s">
        <v>273</v>
      </c>
      <c r="F12" s="4" t="s">
        <v>258</v>
      </c>
      <c r="G12" s="1"/>
      <c r="H12" s="1"/>
      <c r="I12" s="1"/>
      <c r="J12" s="1"/>
      <c r="K12" s="1"/>
      <c r="L12" s="1"/>
      <c r="M12" s="1"/>
      <c r="N12" s="1"/>
      <c r="O12" s="85"/>
    </row>
    <row r="13" spans="1:15" x14ac:dyDescent="0.25">
      <c r="A13" s="1"/>
      <c r="B13" s="1"/>
      <c r="C13" s="1"/>
      <c r="D13" s="1"/>
      <c r="E13" s="1"/>
      <c r="F13" s="1"/>
      <c r="G13" s="43"/>
      <c r="H13" s="44"/>
      <c r="I13" s="44" t="s">
        <v>118</v>
      </c>
      <c r="J13" s="44"/>
      <c r="K13" s="44"/>
      <c r="L13" s="44"/>
      <c r="M13" s="45"/>
      <c r="N13" s="1"/>
      <c r="O13" s="85"/>
    </row>
    <row r="14" spans="1:15" x14ac:dyDescent="0.25">
      <c r="A14" s="36" t="s">
        <v>308</v>
      </c>
      <c r="B14" s="38" t="s">
        <v>5</v>
      </c>
      <c r="C14" s="39" t="s">
        <v>6</v>
      </c>
      <c r="D14" s="36" t="s">
        <v>7</v>
      </c>
      <c r="E14" s="36" t="s">
        <v>8</v>
      </c>
      <c r="F14" s="36" t="s">
        <v>9</v>
      </c>
      <c r="G14" s="46" t="s">
        <v>2</v>
      </c>
      <c r="H14" s="46" t="s">
        <v>15</v>
      </c>
      <c r="I14" s="46" t="s">
        <v>18</v>
      </c>
      <c r="J14" s="47" t="s">
        <v>93</v>
      </c>
      <c r="K14" s="46" t="s">
        <v>19</v>
      </c>
      <c r="L14" s="46" t="s">
        <v>22</v>
      </c>
      <c r="M14" s="46" t="s">
        <v>26</v>
      </c>
      <c r="N14" s="47" t="s">
        <v>113</v>
      </c>
      <c r="O14" s="36" t="s">
        <v>85</v>
      </c>
    </row>
    <row r="15" spans="1:15" ht="16.5" customHeight="1" x14ac:dyDescent="0.25">
      <c r="A15" s="48">
        <v>1</v>
      </c>
      <c r="B15" s="14" t="s">
        <v>136</v>
      </c>
      <c r="C15" s="15" t="s">
        <v>137</v>
      </c>
      <c r="D15" s="16">
        <v>38093</v>
      </c>
      <c r="E15" s="17" t="s">
        <v>13</v>
      </c>
      <c r="F15" s="17" t="s">
        <v>138</v>
      </c>
      <c r="G15" s="49">
        <v>12.77</v>
      </c>
      <c r="H15" s="49" t="s">
        <v>310</v>
      </c>
      <c r="I15" s="49">
        <v>12.98</v>
      </c>
      <c r="J15" s="50"/>
      <c r="K15" s="49">
        <v>13.43</v>
      </c>
      <c r="L15" s="49">
        <v>14.08</v>
      </c>
      <c r="M15" s="49" t="s">
        <v>310</v>
      </c>
      <c r="N15" s="80">
        <f>MAX(G15:I15,K15:M15)</f>
        <v>14.08</v>
      </c>
      <c r="O15" s="51" t="str">
        <f>IF(ISBLANK(N15),"",IF(N15&lt;11.2,"",IF(N15&gt;=17.2,"KSM",IF(N15&gt;=15,"I A",IF(N15&gt;=12.8,"II A",IF(N15&gt;=11.2,"III A"))))))</f>
        <v>II A</v>
      </c>
    </row>
    <row r="16" spans="1:15" ht="16.5" customHeight="1" x14ac:dyDescent="0.25">
      <c r="A16" s="48">
        <v>2</v>
      </c>
      <c r="B16" s="14" t="s">
        <v>198</v>
      </c>
      <c r="C16" s="15" t="s">
        <v>199</v>
      </c>
      <c r="D16" s="16" t="s">
        <v>205</v>
      </c>
      <c r="E16" s="17" t="s">
        <v>13</v>
      </c>
      <c r="F16" s="17" t="s">
        <v>200</v>
      </c>
      <c r="G16" s="49">
        <v>10.74</v>
      </c>
      <c r="H16" s="49">
        <v>10.85</v>
      </c>
      <c r="I16" s="49">
        <v>11.33</v>
      </c>
      <c r="J16" s="50"/>
      <c r="K16" s="49" t="s">
        <v>310</v>
      </c>
      <c r="L16" s="49">
        <v>10.88</v>
      </c>
      <c r="M16" s="49">
        <v>10.77</v>
      </c>
      <c r="N16" s="80">
        <f>MAX(G16:I16,K16:M16)</f>
        <v>11.33</v>
      </c>
      <c r="O16" s="51" t="str">
        <f>IF(ISBLANK(N16),"",IF(N16&lt;11.2,"",IF(N16&gt;=17.2,"KSM",IF(N16&gt;=15,"I A",IF(N16&gt;=12.8,"II A",IF(N16&gt;=11.2,"III A"))))))</f>
        <v>III A</v>
      </c>
    </row>
    <row r="17" spans="1:15" ht="16.5" customHeight="1" x14ac:dyDescent="0.25">
      <c r="A17" s="48"/>
      <c r="B17" s="14" t="s">
        <v>63</v>
      </c>
      <c r="C17" s="15" t="s">
        <v>127</v>
      </c>
      <c r="D17" s="16">
        <v>37960</v>
      </c>
      <c r="E17" s="17" t="s">
        <v>13</v>
      </c>
      <c r="F17" s="17" t="s">
        <v>131</v>
      </c>
      <c r="G17" s="49"/>
      <c r="H17" s="49"/>
      <c r="I17" s="49"/>
      <c r="J17" s="50"/>
      <c r="K17" s="49"/>
      <c r="L17" s="49"/>
      <c r="M17" s="49"/>
      <c r="N17" s="80" t="s">
        <v>307</v>
      </c>
      <c r="O17" s="51"/>
    </row>
    <row r="18" spans="1:15" ht="16.5" customHeight="1" x14ac:dyDescent="0.25">
      <c r="A18" s="48"/>
      <c r="B18" s="14" t="s">
        <v>142</v>
      </c>
      <c r="C18" s="15" t="s">
        <v>143</v>
      </c>
      <c r="D18" s="16">
        <v>38194</v>
      </c>
      <c r="E18" s="17" t="s">
        <v>13</v>
      </c>
      <c r="F18" s="17" t="s">
        <v>128</v>
      </c>
      <c r="G18" s="49"/>
      <c r="H18" s="49"/>
      <c r="I18" s="49"/>
      <c r="J18" s="50"/>
      <c r="K18" s="49"/>
      <c r="L18" s="49"/>
      <c r="M18" s="49"/>
      <c r="N18" s="80" t="s">
        <v>307</v>
      </c>
      <c r="O18" s="51"/>
    </row>
    <row r="19" spans="1:15" x14ac:dyDescent="0.25">
      <c r="B19" s="68"/>
      <c r="C19" s="63"/>
      <c r="D19" s="64"/>
      <c r="E19" s="65"/>
      <c r="F19" s="66"/>
      <c r="G19" s="66"/>
      <c r="H19" s="69"/>
      <c r="I19" s="69"/>
      <c r="J19" s="69"/>
      <c r="K19" s="70"/>
      <c r="L19" s="69"/>
      <c r="M19" s="69"/>
      <c r="N19" s="69"/>
      <c r="O19" s="71"/>
    </row>
    <row r="20" spans="1:15" ht="15.6" x14ac:dyDescent="0.25">
      <c r="B20" s="23" t="s">
        <v>150</v>
      </c>
      <c r="C20" s="23"/>
      <c r="D20" s="23"/>
      <c r="E20" s="23"/>
      <c r="F20" s="23" t="s">
        <v>149</v>
      </c>
      <c r="G20" s="23"/>
      <c r="H20" s="1"/>
      <c r="I20" s="1"/>
    </row>
  </sheetData>
  <sortState ref="A15:O18">
    <sortCondition ref="A15:A18"/>
  </sortState>
  <pageMargins left="0.69" right="0.75" top="1" bottom="0.8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</sheetPr>
  <dimension ref="A1:L29"/>
  <sheetViews>
    <sheetView workbookViewId="0">
      <selection activeCell="M19" sqref="M19"/>
    </sheetView>
  </sheetViews>
  <sheetFormatPr defaultRowHeight="13.2" x14ac:dyDescent="0.25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3.6640625" bestFit="1" customWidth="1"/>
    <col min="6" max="6" width="13.6640625" customWidth="1"/>
    <col min="7" max="11" width="5.88671875" customWidth="1"/>
    <col min="12" max="12" width="2.6640625" bestFit="1" customWidth="1"/>
  </cols>
  <sheetData>
    <row r="1" spans="1:11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</row>
    <row r="2" spans="1:11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</row>
    <row r="3" spans="1:11" x14ac:dyDescent="0.25">
      <c r="A3" s="1" t="s">
        <v>0</v>
      </c>
      <c r="B3" s="1"/>
      <c r="C3" s="1"/>
      <c r="D3" s="1"/>
      <c r="E3" s="1"/>
      <c r="F3" s="3">
        <v>44581</v>
      </c>
      <c r="I3" s="24"/>
      <c r="J3" s="24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4" t="s">
        <v>1</v>
      </c>
      <c r="C5" s="4"/>
      <c r="D5" s="4" t="s">
        <v>257</v>
      </c>
      <c r="E5" s="5" t="s">
        <v>2</v>
      </c>
      <c r="F5" s="6" t="s">
        <v>3</v>
      </c>
      <c r="G5" s="1"/>
      <c r="H5" s="1"/>
      <c r="I5" s="1"/>
      <c r="J5" s="1"/>
    </row>
    <row r="6" spans="1:11" ht="13.8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3.8" thickBot="1" x14ac:dyDescent="0.3">
      <c r="A7" s="7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1" t="s">
        <v>306</v>
      </c>
      <c r="I7" s="11" t="s">
        <v>11</v>
      </c>
      <c r="J7" s="11" t="s">
        <v>306</v>
      </c>
      <c r="K7" s="12" t="s">
        <v>12</v>
      </c>
    </row>
    <row r="8" spans="1:11" ht="17.25" customHeight="1" x14ac:dyDescent="0.25">
      <c r="A8" s="20" t="s">
        <v>2</v>
      </c>
      <c r="B8" s="14" t="s">
        <v>49</v>
      </c>
      <c r="C8" s="15" t="s">
        <v>50</v>
      </c>
      <c r="D8" s="16">
        <v>38505</v>
      </c>
      <c r="E8" s="17" t="s">
        <v>13</v>
      </c>
      <c r="F8" s="17" t="s">
        <v>45</v>
      </c>
      <c r="G8" s="21"/>
      <c r="H8" s="79"/>
      <c r="I8" s="21"/>
      <c r="J8" s="79"/>
      <c r="K8" s="22" t="str">
        <f t="shared" ref="K8:K27" si="0">IF(ISBLANK(G8),"",IF(G8&lt;=7,"KSM",IF(G8&lt;=7.3,"I A",IF(G8&lt;=7.64,"II A",IF(G8&lt;=8.24,"III A",IF(G8&lt;=8.94,"I JA",IF(G8&lt;=9.44,"II JA",IF(G8&lt;=9.84,"III JA"))))))))</f>
        <v/>
      </c>
    </row>
    <row r="9" spans="1:11" ht="17.25" customHeight="1" x14ac:dyDescent="0.25">
      <c r="A9" s="20" t="s">
        <v>15</v>
      </c>
      <c r="B9" s="14" t="s">
        <v>125</v>
      </c>
      <c r="C9" s="15" t="s">
        <v>242</v>
      </c>
      <c r="D9" s="16">
        <v>38907</v>
      </c>
      <c r="E9" s="17" t="s">
        <v>13</v>
      </c>
      <c r="F9" s="17" t="s">
        <v>55</v>
      </c>
      <c r="G9" s="18"/>
      <c r="H9" s="78"/>
      <c r="I9" s="18"/>
      <c r="J9" s="78"/>
      <c r="K9" s="22" t="str">
        <f t="shared" si="0"/>
        <v/>
      </c>
    </row>
    <row r="10" spans="1:11" ht="17.25" customHeight="1" x14ac:dyDescent="0.25">
      <c r="A10" s="20">
        <v>3</v>
      </c>
      <c r="B10" s="14" t="s">
        <v>251</v>
      </c>
      <c r="C10" s="15" t="s">
        <v>252</v>
      </c>
      <c r="D10" s="16">
        <v>38478</v>
      </c>
      <c r="E10" s="17" t="s">
        <v>13</v>
      </c>
      <c r="F10" s="17" t="s">
        <v>59</v>
      </c>
      <c r="G10" s="18">
        <v>8.4</v>
      </c>
      <c r="H10" s="78" t="s">
        <v>311</v>
      </c>
      <c r="I10" s="18"/>
      <c r="J10" s="78"/>
      <c r="K10" s="22" t="str">
        <f t="shared" si="0"/>
        <v>I JA</v>
      </c>
    </row>
    <row r="11" spans="1:11" ht="17.25" customHeight="1" x14ac:dyDescent="0.25">
      <c r="A11" s="20">
        <v>4</v>
      </c>
      <c r="B11" s="14" t="s">
        <v>72</v>
      </c>
      <c r="C11" s="15" t="s">
        <v>168</v>
      </c>
      <c r="D11" s="16">
        <v>38908</v>
      </c>
      <c r="E11" s="17" t="s">
        <v>13</v>
      </c>
      <c r="F11" s="17" t="s">
        <v>76</v>
      </c>
      <c r="G11" s="18">
        <v>8.32</v>
      </c>
      <c r="H11" s="78" t="s">
        <v>311</v>
      </c>
      <c r="I11" s="18"/>
      <c r="J11" s="78"/>
      <c r="K11" s="22" t="str">
        <f t="shared" si="0"/>
        <v>I JA</v>
      </c>
    </row>
    <row r="12" spans="1:11" ht="17.25" customHeight="1" x14ac:dyDescent="0.25">
      <c r="A12" s="20" t="s">
        <v>22</v>
      </c>
      <c r="B12" s="14" t="s">
        <v>75</v>
      </c>
      <c r="C12" s="15" t="s">
        <v>80</v>
      </c>
      <c r="D12" s="16" t="s">
        <v>81</v>
      </c>
      <c r="E12" s="17" t="s">
        <v>13</v>
      </c>
      <c r="F12" s="17" t="s">
        <v>36</v>
      </c>
      <c r="G12" s="18">
        <v>8.86</v>
      </c>
      <c r="H12" s="78" t="s">
        <v>311</v>
      </c>
      <c r="I12" s="18"/>
      <c r="J12" s="78"/>
      <c r="K12" s="22" t="str">
        <f t="shared" si="0"/>
        <v>I JA</v>
      </c>
    </row>
    <row r="13" spans="1:11" ht="17.25" customHeight="1" x14ac:dyDescent="0.25">
      <c r="A13" s="20" t="s">
        <v>26</v>
      </c>
      <c r="B13" s="14"/>
      <c r="C13" s="15"/>
      <c r="D13" s="16"/>
      <c r="E13" s="17"/>
      <c r="F13" s="17"/>
      <c r="G13" s="18"/>
      <c r="H13" s="78"/>
      <c r="I13" s="18"/>
      <c r="J13" s="78"/>
      <c r="K13" s="22" t="str">
        <f t="shared" si="0"/>
        <v/>
      </c>
    </row>
    <row r="14" spans="1:11" x14ac:dyDescent="0.25">
      <c r="A14" s="1"/>
      <c r="B14" s="1"/>
      <c r="C14" s="1"/>
      <c r="D14" s="1"/>
      <c r="E14" s="5" t="s">
        <v>15</v>
      </c>
      <c r="F14" s="6" t="s">
        <v>3</v>
      </c>
      <c r="G14" s="1"/>
      <c r="H14" s="1"/>
      <c r="I14" s="1"/>
      <c r="J14" s="1"/>
    </row>
    <row r="15" spans="1:11" ht="17.25" customHeight="1" x14ac:dyDescent="0.25">
      <c r="A15" s="20" t="s">
        <v>2</v>
      </c>
      <c r="B15" s="14" t="s">
        <v>214</v>
      </c>
      <c r="C15" s="15" t="s">
        <v>215</v>
      </c>
      <c r="D15" s="16" t="s">
        <v>216</v>
      </c>
      <c r="E15" s="17" t="s">
        <v>13</v>
      </c>
      <c r="F15" s="17" t="s">
        <v>36</v>
      </c>
      <c r="G15" s="21" t="s">
        <v>307</v>
      </c>
      <c r="H15" s="79"/>
      <c r="I15" s="21" t="s">
        <v>290</v>
      </c>
      <c r="J15" s="79"/>
      <c r="K15" s="22"/>
    </row>
    <row r="16" spans="1:11" ht="17.25" customHeight="1" x14ac:dyDescent="0.25">
      <c r="A16" s="20" t="s">
        <v>15</v>
      </c>
      <c r="B16" s="14" t="s">
        <v>72</v>
      </c>
      <c r="C16" s="15" t="s">
        <v>73</v>
      </c>
      <c r="D16" s="16" t="s">
        <v>74</v>
      </c>
      <c r="E16" s="17" t="s">
        <v>13</v>
      </c>
      <c r="F16" s="17" t="s">
        <v>59</v>
      </c>
      <c r="G16" s="18">
        <v>7.65</v>
      </c>
      <c r="H16" s="78">
        <v>0.252</v>
      </c>
      <c r="I16" s="18"/>
      <c r="J16" s="78"/>
      <c r="K16" s="22" t="str">
        <f t="shared" si="0"/>
        <v>III A</v>
      </c>
    </row>
    <row r="17" spans="1:12" ht="17.25" customHeight="1" x14ac:dyDescent="0.25">
      <c r="A17" s="20" t="s">
        <v>18</v>
      </c>
      <c r="B17" s="14" t="s">
        <v>63</v>
      </c>
      <c r="C17" s="15" t="s">
        <v>69</v>
      </c>
      <c r="D17" s="16" t="s">
        <v>189</v>
      </c>
      <c r="E17" s="17" t="s">
        <v>13</v>
      </c>
      <c r="F17" s="17" t="s">
        <v>186</v>
      </c>
      <c r="G17" s="18">
        <v>7.4</v>
      </c>
      <c r="H17" s="78">
        <v>0.14299999999999999</v>
      </c>
      <c r="I17" s="18"/>
      <c r="J17" s="78"/>
      <c r="K17" s="22" t="str">
        <f t="shared" si="0"/>
        <v>II A</v>
      </c>
    </row>
    <row r="18" spans="1:12" ht="17.25" customHeight="1" x14ac:dyDescent="0.25">
      <c r="A18" s="20" t="s">
        <v>19</v>
      </c>
      <c r="B18" s="14" t="s">
        <v>57</v>
      </c>
      <c r="C18" s="15" t="s">
        <v>58</v>
      </c>
      <c r="D18" s="16">
        <v>38978</v>
      </c>
      <c r="E18" s="17" t="s">
        <v>13</v>
      </c>
      <c r="F18" s="17" t="s">
        <v>59</v>
      </c>
      <c r="G18" s="18">
        <v>7.86</v>
      </c>
      <c r="H18" s="78">
        <v>0.214</v>
      </c>
      <c r="I18" s="18"/>
      <c r="J18" s="78"/>
      <c r="K18" s="22" t="str">
        <f t="shared" si="0"/>
        <v>III A</v>
      </c>
    </row>
    <row r="19" spans="1:12" ht="17.25" customHeight="1" x14ac:dyDescent="0.25">
      <c r="A19" s="20" t="s">
        <v>22</v>
      </c>
      <c r="B19" s="14" t="s">
        <v>60</v>
      </c>
      <c r="C19" s="15" t="s">
        <v>61</v>
      </c>
      <c r="D19" s="16" t="s">
        <v>62</v>
      </c>
      <c r="E19" s="17" t="s">
        <v>13</v>
      </c>
      <c r="F19" s="17" t="s">
        <v>59</v>
      </c>
      <c r="G19" s="18">
        <v>7.93</v>
      </c>
      <c r="H19" s="78">
        <v>0.20799999999999999</v>
      </c>
      <c r="I19" s="18"/>
      <c r="J19" s="78"/>
      <c r="K19" s="22" t="str">
        <f t="shared" si="0"/>
        <v>III A</v>
      </c>
    </row>
    <row r="20" spans="1:12" ht="17.25" customHeight="1" x14ac:dyDescent="0.25">
      <c r="A20" s="20" t="s">
        <v>26</v>
      </c>
      <c r="B20" s="14"/>
      <c r="C20" s="15"/>
      <c r="D20" s="16"/>
      <c r="E20" s="17"/>
      <c r="F20" s="17"/>
      <c r="G20" s="18"/>
      <c r="H20" s="78"/>
      <c r="I20" s="18"/>
      <c r="J20" s="78"/>
      <c r="K20" s="22" t="str">
        <f t="shared" si="0"/>
        <v/>
      </c>
    </row>
    <row r="21" spans="1:12" x14ac:dyDescent="0.25">
      <c r="A21" s="1"/>
      <c r="B21" s="1"/>
      <c r="C21" s="1"/>
      <c r="D21" s="1"/>
      <c r="E21" s="5" t="s">
        <v>18</v>
      </c>
      <c r="F21" s="6" t="s">
        <v>3</v>
      </c>
      <c r="G21" s="1"/>
      <c r="H21" s="1"/>
      <c r="I21" s="1"/>
      <c r="J21" s="1"/>
    </row>
    <row r="22" spans="1:12" ht="17.25" customHeight="1" x14ac:dyDescent="0.25">
      <c r="A22" s="20" t="s">
        <v>2</v>
      </c>
      <c r="B22" s="14"/>
      <c r="C22" s="15"/>
      <c r="D22" s="16"/>
      <c r="E22" s="17"/>
      <c r="F22" s="17"/>
      <c r="G22" s="21"/>
      <c r="H22" s="79"/>
      <c r="I22" s="21"/>
      <c r="J22" s="79"/>
      <c r="K22" s="22" t="str">
        <f t="shared" si="0"/>
        <v/>
      </c>
    </row>
    <row r="23" spans="1:12" ht="17.25" customHeight="1" x14ac:dyDescent="0.25">
      <c r="A23" s="20" t="s">
        <v>15</v>
      </c>
      <c r="B23" s="14" t="s">
        <v>270</v>
      </c>
      <c r="C23" s="15" t="s">
        <v>271</v>
      </c>
      <c r="D23" s="16">
        <v>38552</v>
      </c>
      <c r="E23" s="17" t="s">
        <v>13</v>
      </c>
      <c r="F23" s="17" t="s">
        <v>267</v>
      </c>
      <c r="G23" s="18">
        <v>7.95</v>
      </c>
      <c r="H23" s="78">
        <v>0.22900000000000001</v>
      </c>
      <c r="I23" s="18"/>
      <c r="J23" s="78"/>
      <c r="K23" s="22" t="str">
        <f t="shared" si="0"/>
        <v>III A</v>
      </c>
    </row>
    <row r="24" spans="1:12" ht="17.25" customHeight="1" x14ac:dyDescent="0.25">
      <c r="A24" s="20" t="s">
        <v>18</v>
      </c>
      <c r="B24" s="14" t="s">
        <v>227</v>
      </c>
      <c r="C24" s="15" t="s">
        <v>228</v>
      </c>
      <c r="D24" s="16" t="s">
        <v>187</v>
      </c>
      <c r="E24" s="17" t="s">
        <v>13</v>
      </c>
      <c r="F24" s="17" t="s">
        <v>92</v>
      </c>
      <c r="G24" s="18">
        <v>8.19</v>
      </c>
      <c r="H24" s="78">
        <v>0.59</v>
      </c>
      <c r="I24" s="18"/>
      <c r="J24" s="78"/>
      <c r="K24" s="22" t="str">
        <f t="shared" si="0"/>
        <v>III A</v>
      </c>
      <c r="L24" s="77" t="s">
        <v>313</v>
      </c>
    </row>
    <row r="25" spans="1:12" ht="17.25" customHeight="1" x14ac:dyDescent="0.25">
      <c r="A25" s="20" t="s">
        <v>19</v>
      </c>
      <c r="B25" s="14" t="s">
        <v>249</v>
      </c>
      <c r="C25" s="15" t="s">
        <v>250</v>
      </c>
      <c r="D25" s="16">
        <v>38830</v>
      </c>
      <c r="E25" s="17" t="s">
        <v>13</v>
      </c>
      <c r="F25" s="17" t="s">
        <v>45</v>
      </c>
      <c r="G25" s="18">
        <v>8.19</v>
      </c>
      <c r="H25" s="78">
        <v>0.2</v>
      </c>
      <c r="I25" s="18"/>
      <c r="J25" s="78"/>
      <c r="K25" s="22" t="str">
        <f t="shared" si="0"/>
        <v>III A</v>
      </c>
      <c r="L25" s="77" t="s">
        <v>312</v>
      </c>
    </row>
    <row r="26" spans="1:12" ht="17.25" customHeight="1" x14ac:dyDescent="0.25">
      <c r="A26" s="20" t="s">
        <v>22</v>
      </c>
      <c r="B26" s="14" t="s">
        <v>56</v>
      </c>
      <c r="C26" s="15" t="s">
        <v>225</v>
      </c>
      <c r="D26" s="16" t="s">
        <v>226</v>
      </c>
      <c r="E26" s="17" t="s">
        <v>13</v>
      </c>
      <c r="F26" s="17" t="s">
        <v>92</v>
      </c>
      <c r="G26" s="18">
        <v>7.98</v>
      </c>
      <c r="H26" s="78">
        <v>0.189</v>
      </c>
      <c r="I26" s="18"/>
      <c r="J26" s="78"/>
      <c r="K26" s="22" t="str">
        <f t="shared" si="0"/>
        <v>III A</v>
      </c>
    </row>
    <row r="27" spans="1:12" ht="17.25" customHeight="1" x14ac:dyDescent="0.25">
      <c r="A27" s="20" t="s">
        <v>26</v>
      </c>
      <c r="B27" s="14"/>
      <c r="C27" s="15"/>
      <c r="D27" s="16"/>
      <c r="E27" s="17"/>
      <c r="F27" s="17"/>
      <c r="G27" s="18"/>
      <c r="H27" s="78"/>
      <c r="I27" s="18"/>
      <c r="J27" s="78"/>
      <c r="K27" s="22" t="str">
        <f t="shared" si="0"/>
        <v/>
      </c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2" ht="15.6" x14ac:dyDescent="0.25">
      <c r="A29" s="23"/>
      <c r="B29" s="23" t="s">
        <v>150</v>
      </c>
      <c r="C29" s="23"/>
      <c r="D29" s="23"/>
      <c r="E29" s="23"/>
      <c r="F29" s="23" t="s">
        <v>149</v>
      </c>
      <c r="G29" s="23"/>
      <c r="H29" s="23"/>
      <c r="I29" s="23"/>
      <c r="J29" s="23"/>
    </row>
  </sheetData>
  <conditionalFormatting sqref="C27:F27">
    <cfRule type="timePeriod" dxfId="0" priority="1" timePeriod="lastWeek">
      <formula>AND(TODAY()-ROUNDDOWN(C27,0)&gt;=(WEEKDAY(TODAY())),TODAY()-ROUNDDOWN(C27,0)&lt;(WEEKDAY(TODAY())+7))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24"/>
  <sheetViews>
    <sheetView workbookViewId="0">
      <selection activeCell="J8" sqref="J8:J13"/>
    </sheetView>
  </sheetViews>
  <sheetFormatPr defaultRowHeight="13.2" x14ac:dyDescent="0.25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3.6640625" bestFit="1" customWidth="1"/>
    <col min="6" max="6" width="13.6640625" customWidth="1"/>
    <col min="7" max="11" width="5.88671875" customWidth="1"/>
    <col min="12" max="12" width="2.6640625" bestFit="1" customWidth="1"/>
  </cols>
  <sheetData>
    <row r="1" spans="1:11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  <c r="I1" s="1"/>
      <c r="J1" s="1"/>
    </row>
    <row r="2" spans="1:11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  <c r="I2" s="1"/>
      <c r="J2" s="1"/>
    </row>
    <row r="3" spans="1:11" x14ac:dyDescent="0.25">
      <c r="A3" s="1" t="s">
        <v>0</v>
      </c>
      <c r="B3" s="1"/>
      <c r="C3" s="1"/>
      <c r="D3" s="1"/>
      <c r="E3" s="1"/>
      <c r="F3" s="3">
        <v>44581</v>
      </c>
      <c r="I3" s="24"/>
      <c r="J3" s="24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4" t="s">
        <v>1</v>
      </c>
      <c r="C5" s="4"/>
      <c r="D5" s="4" t="s">
        <v>257</v>
      </c>
      <c r="E5" s="5"/>
      <c r="F5" s="6"/>
      <c r="G5" s="1"/>
      <c r="H5" s="1"/>
      <c r="I5" s="1"/>
      <c r="J5" s="1"/>
    </row>
    <row r="6" spans="1:11" ht="13.8" thickBot="1" x14ac:dyDescent="0.3">
      <c r="A6" s="1"/>
      <c r="B6" s="1"/>
      <c r="C6" s="1"/>
      <c r="D6" s="1"/>
      <c r="E6" s="1"/>
      <c r="F6" s="4" t="s">
        <v>309</v>
      </c>
      <c r="G6" s="1"/>
      <c r="H6" s="1"/>
      <c r="I6" s="1"/>
      <c r="J6" s="1"/>
    </row>
    <row r="7" spans="1:11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1" t="s">
        <v>306</v>
      </c>
      <c r="I7" s="11" t="s">
        <v>11</v>
      </c>
      <c r="J7" s="11" t="s">
        <v>306</v>
      </c>
      <c r="K7" s="12" t="s">
        <v>12</v>
      </c>
    </row>
    <row r="8" spans="1:11" ht="17.25" customHeight="1" x14ac:dyDescent="0.25">
      <c r="A8" s="20">
        <v>1</v>
      </c>
      <c r="B8" s="14" t="s">
        <v>63</v>
      </c>
      <c r="C8" s="15" t="s">
        <v>69</v>
      </c>
      <c r="D8" s="16" t="s">
        <v>189</v>
      </c>
      <c r="E8" s="17" t="s">
        <v>13</v>
      </c>
      <c r="F8" s="17" t="s">
        <v>186</v>
      </c>
      <c r="G8" s="21">
        <v>7.4</v>
      </c>
      <c r="H8" s="79">
        <v>0.14299999999999999</v>
      </c>
      <c r="I8" s="21">
        <v>7.44</v>
      </c>
      <c r="J8" s="79">
        <v>0.11700000000000001</v>
      </c>
      <c r="K8" s="22" t="str">
        <f t="shared" ref="K8:K13" si="0">IF(ISBLANK(G8),"",IF(G8&lt;=7,"KSM",IF(G8&lt;=7.3,"I A",IF(G8&lt;=7.64,"II A",IF(G8&lt;=8.24,"III A",IF(G8&lt;=8.94,"I JA",IF(G8&lt;=9.44,"II JA",IF(G8&lt;=9.84,"III JA"))))))))</f>
        <v>II A</v>
      </c>
    </row>
    <row r="9" spans="1:11" ht="17.25" customHeight="1" x14ac:dyDescent="0.25">
      <c r="A9" s="20">
        <v>2</v>
      </c>
      <c r="B9" s="14" t="s">
        <v>72</v>
      </c>
      <c r="C9" s="15" t="s">
        <v>73</v>
      </c>
      <c r="D9" s="16" t="s">
        <v>74</v>
      </c>
      <c r="E9" s="17" t="s">
        <v>13</v>
      </c>
      <c r="F9" s="17" t="s">
        <v>59</v>
      </c>
      <c r="G9" s="18">
        <v>7.65</v>
      </c>
      <c r="H9" s="78">
        <v>0.252</v>
      </c>
      <c r="I9" s="18">
        <v>7.57</v>
      </c>
      <c r="J9" s="78">
        <v>0.20599999999999999</v>
      </c>
      <c r="K9" s="22" t="str">
        <f t="shared" si="0"/>
        <v>III A</v>
      </c>
    </row>
    <row r="10" spans="1:11" ht="17.25" customHeight="1" x14ac:dyDescent="0.25">
      <c r="A10" s="20">
        <v>3</v>
      </c>
      <c r="B10" s="14" t="s">
        <v>57</v>
      </c>
      <c r="C10" s="15" t="s">
        <v>58</v>
      </c>
      <c r="D10" s="16">
        <v>38978</v>
      </c>
      <c r="E10" s="17" t="s">
        <v>13</v>
      </c>
      <c r="F10" s="17" t="s">
        <v>59</v>
      </c>
      <c r="G10" s="18">
        <v>7.86</v>
      </c>
      <c r="H10" s="78">
        <v>0.214</v>
      </c>
      <c r="I10" s="18">
        <v>7.85</v>
      </c>
      <c r="J10" s="78">
        <v>0.34</v>
      </c>
      <c r="K10" s="22" t="str">
        <f t="shared" si="0"/>
        <v>III A</v>
      </c>
    </row>
    <row r="11" spans="1:11" ht="17.25" customHeight="1" x14ac:dyDescent="0.25">
      <c r="A11" s="20">
        <v>4</v>
      </c>
      <c r="B11" s="14" t="s">
        <v>270</v>
      </c>
      <c r="C11" s="15" t="s">
        <v>271</v>
      </c>
      <c r="D11" s="16">
        <v>38552</v>
      </c>
      <c r="E11" s="17" t="s">
        <v>13</v>
      </c>
      <c r="F11" s="17" t="s">
        <v>267</v>
      </c>
      <c r="G11" s="18">
        <v>7.95</v>
      </c>
      <c r="H11" s="78">
        <v>0.22900000000000001</v>
      </c>
      <c r="I11" s="18">
        <v>7.88</v>
      </c>
      <c r="J11" s="78">
        <v>0.16900000000000001</v>
      </c>
      <c r="K11" s="22" t="str">
        <f t="shared" si="0"/>
        <v>III A</v>
      </c>
    </row>
    <row r="12" spans="1:11" ht="17.25" customHeight="1" x14ac:dyDescent="0.25">
      <c r="A12" s="20">
        <v>5</v>
      </c>
      <c r="B12" s="14" t="s">
        <v>56</v>
      </c>
      <c r="C12" s="15" t="s">
        <v>225</v>
      </c>
      <c r="D12" s="16" t="s">
        <v>226</v>
      </c>
      <c r="E12" s="17" t="s">
        <v>13</v>
      </c>
      <c r="F12" s="17" t="s">
        <v>92</v>
      </c>
      <c r="G12" s="18">
        <v>7.98</v>
      </c>
      <c r="H12" s="78">
        <v>0.189</v>
      </c>
      <c r="I12" s="18">
        <v>7.95</v>
      </c>
      <c r="J12" s="78">
        <v>0.17599999999999999</v>
      </c>
      <c r="K12" s="22" t="str">
        <f t="shared" si="0"/>
        <v>III A</v>
      </c>
    </row>
    <row r="13" spans="1:11" ht="17.25" customHeight="1" thickBot="1" x14ac:dyDescent="0.3">
      <c r="A13" s="20">
        <v>5</v>
      </c>
      <c r="B13" s="14" t="s">
        <v>60</v>
      </c>
      <c r="C13" s="15" t="s">
        <v>61</v>
      </c>
      <c r="D13" s="16" t="s">
        <v>62</v>
      </c>
      <c r="E13" s="17" t="s">
        <v>13</v>
      </c>
      <c r="F13" s="17" t="s">
        <v>59</v>
      </c>
      <c r="G13" s="21">
        <v>7.93</v>
      </c>
      <c r="H13" s="79">
        <v>0.20799999999999999</v>
      </c>
      <c r="I13" s="21">
        <v>7.95</v>
      </c>
      <c r="J13" s="79">
        <v>0.25600000000000001</v>
      </c>
      <c r="K13" s="22" t="str">
        <f t="shared" si="0"/>
        <v>III A</v>
      </c>
    </row>
    <row r="14" spans="1:11" ht="13.8" thickBot="1" x14ac:dyDescent="0.3">
      <c r="A14" s="7" t="s">
        <v>308</v>
      </c>
      <c r="B14" s="8" t="s">
        <v>5</v>
      </c>
      <c r="C14" s="9" t="s">
        <v>6</v>
      </c>
      <c r="D14" s="10" t="s">
        <v>7</v>
      </c>
      <c r="E14" s="10" t="s">
        <v>8</v>
      </c>
      <c r="F14" s="10" t="s">
        <v>9</v>
      </c>
      <c r="G14" s="11" t="s">
        <v>10</v>
      </c>
      <c r="H14" s="11" t="s">
        <v>306</v>
      </c>
      <c r="I14" s="11" t="s">
        <v>11</v>
      </c>
      <c r="J14" s="11" t="s">
        <v>306</v>
      </c>
      <c r="K14" s="12" t="s">
        <v>12</v>
      </c>
    </row>
    <row r="15" spans="1:11" ht="17.25" customHeight="1" x14ac:dyDescent="0.25">
      <c r="A15" s="20">
        <v>7</v>
      </c>
      <c r="B15" s="14" t="s">
        <v>249</v>
      </c>
      <c r="C15" s="15" t="s">
        <v>250</v>
      </c>
      <c r="D15" s="16">
        <v>38830</v>
      </c>
      <c r="E15" s="17" t="s">
        <v>13</v>
      </c>
      <c r="F15" s="17" t="s">
        <v>45</v>
      </c>
      <c r="G15" s="18">
        <v>8.19</v>
      </c>
      <c r="H15" s="78">
        <v>0.2</v>
      </c>
      <c r="I15" s="18"/>
      <c r="J15" s="78"/>
      <c r="K15" s="22" t="str">
        <f>IF(ISBLANK(G15),"",IF(G15&lt;=7,"KSM",IF(G15&lt;=7.3,"I A",IF(G15&lt;=7.64,"II A",IF(G15&lt;=8.24,"III A",IF(G15&lt;=8.94,"I JA",IF(G15&lt;=9.44,"II JA",IF(G15&lt;=9.84,"III JA"))))))))</f>
        <v>III A</v>
      </c>
    </row>
    <row r="16" spans="1:11" ht="17.25" customHeight="1" x14ac:dyDescent="0.25">
      <c r="A16" s="20">
        <v>8</v>
      </c>
      <c r="B16" s="14" t="s">
        <v>227</v>
      </c>
      <c r="C16" s="15" t="s">
        <v>228</v>
      </c>
      <c r="D16" s="16" t="s">
        <v>187</v>
      </c>
      <c r="E16" s="17" t="s">
        <v>13</v>
      </c>
      <c r="F16" s="17" t="s">
        <v>92</v>
      </c>
      <c r="G16" s="18">
        <v>8.19</v>
      </c>
      <c r="H16" s="78">
        <v>0.59</v>
      </c>
      <c r="I16" s="18"/>
      <c r="J16" s="78"/>
      <c r="K16" s="22" t="str">
        <f>IF(ISBLANK(G16),"",IF(G16&lt;=7,"KSM",IF(G16&lt;=7.3,"I A",IF(G16&lt;=7.64,"II A",IF(G16&lt;=8.24,"III A",IF(G16&lt;=8.94,"I JA",IF(G16&lt;=9.44,"II JA",IF(G16&lt;=9.84,"III JA"))))))))</f>
        <v>III A</v>
      </c>
    </row>
    <row r="17" spans="1:11" ht="17.25" customHeight="1" x14ac:dyDescent="0.25">
      <c r="A17" s="20">
        <v>9</v>
      </c>
      <c r="B17" s="14" t="s">
        <v>72</v>
      </c>
      <c r="C17" s="15" t="s">
        <v>168</v>
      </c>
      <c r="D17" s="16">
        <v>38908</v>
      </c>
      <c r="E17" s="17" t="s">
        <v>13</v>
      </c>
      <c r="F17" s="17" t="s">
        <v>76</v>
      </c>
      <c r="G17" s="18">
        <v>8.32</v>
      </c>
      <c r="H17" s="78" t="s">
        <v>311</v>
      </c>
      <c r="I17" s="18"/>
      <c r="J17" s="78"/>
      <c r="K17" s="22" t="str">
        <f>IF(ISBLANK(G17),"",IF(G17&lt;=7,"KSM",IF(G17&lt;=7.3,"I A",IF(G17&lt;=7.64,"II A",IF(G17&lt;=8.24,"III A",IF(G17&lt;=8.94,"I JA",IF(G17&lt;=9.44,"II JA",IF(G17&lt;=9.84,"III JA"))))))))</f>
        <v>I JA</v>
      </c>
    </row>
    <row r="18" spans="1:11" ht="17.25" customHeight="1" x14ac:dyDescent="0.25">
      <c r="A18" s="20">
        <v>10</v>
      </c>
      <c r="B18" s="14" t="s">
        <v>251</v>
      </c>
      <c r="C18" s="15" t="s">
        <v>252</v>
      </c>
      <c r="D18" s="16">
        <v>38478</v>
      </c>
      <c r="E18" s="17" t="s">
        <v>13</v>
      </c>
      <c r="F18" s="17" t="s">
        <v>59</v>
      </c>
      <c r="G18" s="18">
        <v>8.4</v>
      </c>
      <c r="H18" s="78" t="s">
        <v>311</v>
      </c>
      <c r="I18" s="18"/>
      <c r="J18" s="78"/>
      <c r="K18" s="22" t="str">
        <f>IF(ISBLANK(G18),"",IF(G18&lt;=7,"KSM",IF(G18&lt;=7.3,"I A",IF(G18&lt;=7.64,"II A",IF(G18&lt;=8.24,"III A",IF(G18&lt;=8.94,"I JA",IF(G18&lt;=9.44,"II JA",IF(G18&lt;=9.84,"III JA"))))))))</f>
        <v>I JA</v>
      </c>
    </row>
    <row r="19" spans="1:11" ht="17.25" customHeight="1" x14ac:dyDescent="0.25">
      <c r="A19" s="20">
        <v>11</v>
      </c>
      <c r="B19" s="14" t="s">
        <v>75</v>
      </c>
      <c r="C19" s="15" t="s">
        <v>80</v>
      </c>
      <c r="D19" s="16" t="s">
        <v>81</v>
      </c>
      <c r="E19" s="17" t="s">
        <v>13</v>
      </c>
      <c r="F19" s="17" t="s">
        <v>36</v>
      </c>
      <c r="G19" s="18">
        <v>8.86</v>
      </c>
      <c r="H19" s="78" t="s">
        <v>311</v>
      </c>
      <c r="I19" s="18"/>
      <c r="J19" s="78"/>
      <c r="K19" s="22" t="str">
        <f>IF(ISBLANK(G19),"",IF(G19&lt;=7,"KSM",IF(G19&lt;=7.3,"I A",IF(G19&lt;=7.64,"II A",IF(G19&lt;=8.24,"III A",IF(G19&lt;=8.94,"I JA",IF(G19&lt;=9.44,"II JA",IF(G19&lt;=9.84,"III JA"))))))))</f>
        <v>I JA</v>
      </c>
    </row>
    <row r="20" spans="1:11" ht="17.25" customHeight="1" x14ac:dyDescent="0.25">
      <c r="A20" s="20"/>
      <c r="B20" s="14" t="s">
        <v>214</v>
      </c>
      <c r="C20" s="15" t="s">
        <v>215</v>
      </c>
      <c r="D20" s="16" t="s">
        <v>216</v>
      </c>
      <c r="E20" s="17" t="s">
        <v>13</v>
      </c>
      <c r="F20" s="17" t="s">
        <v>36</v>
      </c>
      <c r="G20" s="18" t="s">
        <v>307</v>
      </c>
      <c r="H20" s="78"/>
      <c r="I20" s="18" t="s">
        <v>290</v>
      </c>
      <c r="J20" s="78"/>
      <c r="K20" s="22"/>
    </row>
    <row r="21" spans="1:11" ht="17.25" customHeight="1" x14ac:dyDescent="0.25">
      <c r="A21" s="20"/>
      <c r="B21" s="14" t="s">
        <v>49</v>
      </c>
      <c r="C21" s="15" t="s">
        <v>50</v>
      </c>
      <c r="D21" s="16">
        <v>38505</v>
      </c>
      <c r="E21" s="17" t="s">
        <v>13</v>
      </c>
      <c r="F21" s="17" t="s">
        <v>45</v>
      </c>
      <c r="G21" s="18" t="s">
        <v>307</v>
      </c>
      <c r="H21" s="78"/>
      <c r="I21" s="18"/>
      <c r="J21" s="78"/>
      <c r="K21" s="22"/>
    </row>
    <row r="22" spans="1:11" ht="17.25" customHeight="1" x14ac:dyDescent="0.25">
      <c r="A22" s="20"/>
      <c r="B22" s="14" t="s">
        <v>125</v>
      </c>
      <c r="C22" s="15" t="s">
        <v>242</v>
      </c>
      <c r="D22" s="16">
        <v>38907</v>
      </c>
      <c r="E22" s="17" t="s">
        <v>13</v>
      </c>
      <c r="F22" s="17" t="s">
        <v>55</v>
      </c>
      <c r="G22" s="18" t="s">
        <v>307</v>
      </c>
      <c r="H22" s="78"/>
      <c r="I22" s="18"/>
      <c r="J22" s="78"/>
      <c r="K22" s="2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5.6" x14ac:dyDescent="0.25">
      <c r="A24" s="23"/>
      <c r="B24" s="23" t="s">
        <v>150</v>
      </c>
      <c r="C24" s="23"/>
      <c r="D24" s="23"/>
      <c r="E24" s="23"/>
      <c r="F24" s="23" t="s">
        <v>149</v>
      </c>
      <c r="G24" s="23"/>
      <c r="H24" s="23"/>
      <c r="I24" s="23"/>
      <c r="J24" s="23"/>
    </row>
  </sheetData>
  <sortState ref="A8:K13">
    <sortCondition ref="I8:I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3"/>
  </sheetPr>
  <dimension ref="A1:I15"/>
  <sheetViews>
    <sheetView workbookViewId="0">
      <selection activeCell="B8" sqref="B8:F8"/>
    </sheetView>
  </sheetViews>
  <sheetFormatPr defaultRowHeight="13.2" x14ac:dyDescent="0.25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4" customWidth="1"/>
    <col min="6" max="6" width="13.44140625" customWidth="1"/>
    <col min="7" max="9" width="5.88671875" customWidth="1"/>
  </cols>
  <sheetData>
    <row r="1" spans="1:9" ht="17.399999999999999" x14ac:dyDescent="0.25">
      <c r="A1" s="1"/>
      <c r="B1" s="1"/>
      <c r="C1" s="1"/>
      <c r="D1" s="2" t="s">
        <v>151</v>
      </c>
      <c r="E1" s="1"/>
      <c r="F1" s="1"/>
      <c r="G1" s="1"/>
      <c r="H1" s="1"/>
    </row>
    <row r="2" spans="1:9" ht="17.399999999999999" x14ac:dyDescent="0.25">
      <c r="A2" s="1"/>
      <c r="B2" s="1"/>
      <c r="C2" s="1"/>
      <c r="D2" s="2" t="s">
        <v>152</v>
      </c>
      <c r="E2" s="1"/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3">
        <v>44581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4" t="s">
        <v>1</v>
      </c>
      <c r="C5" s="4"/>
      <c r="D5" s="4" t="s">
        <v>258</v>
      </c>
      <c r="G5" s="1"/>
      <c r="H5" s="1"/>
    </row>
    <row r="6" spans="1:9" ht="13.8" thickBot="1" x14ac:dyDescent="0.3">
      <c r="A6" s="1"/>
      <c r="B6" s="1"/>
      <c r="C6" s="1"/>
      <c r="D6" s="1"/>
      <c r="E6" s="5"/>
      <c r="F6" s="6"/>
      <c r="G6" s="1"/>
      <c r="H6" s="1"/>
    </row>
    <row r="7" spans="1:9" ht="13.8" thickBot="1" x14ac:dyDescent="0.3">
      <c r="A7" s="7" t="s">
        <v>308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1" t="s">
        <v>306</v>
      </c>
      <c r="I7" s="12" t="s">
        <v>12</v>
      </c>
    </row>
    <row r="8" spans="1:9" ht="17.25" customHeight="1" x14ac:dyDescent="0.25">
      <c r="A8" s="20">
        <v>1</v>
      </c>
      <c r="B8" s="14" t="s">
        <v>51</v>
      </c>
      <c r="C8" s="15" t="s">
        <v>52</v>
      </c>
      <c r="D8" s="16">
        <v>37910</v>
      </c>
      <c r="E8" s="17" t="s">
        <v>13</v>
      </c>
      <c r="F8" s="17" t="s">
        <v>186</v>
      </c>
      <c r="G8" s="21">
        <v>7.05</v>
      </c>
      <c r="H8" s="79">
        <v>0.14199999999999999</v>
      </c>
      <c r="I8" s="22" t="str">
        <f t="shared" ref="I8:I13" si="0">IF(ISBLANK(G8),"",IF(G8&gt;8.24,"",IF(G8&lt;=6.7,"TSM",IF(G8&lt;=6.84,"SM",IF(G8&lt;=7,"KSM",IF(G8&lt;=7.3,"I A",IF(G8&lt;=7.64,"II A",IF(G8&lt;=8.24,"III A"))))))))</f>
        <v>I A</v>
      </c>
    </row>
    <row r="9" spans="1:9" ht="17.25" customHeight="1" x14ac:dyDescent="0.25">
      <c r="A9" s="20">
        <v>2</v>
      </c>
      <c r="B9" s="14" t="s">
        <v>89</v>
      </c>
      <c r="C9" s="15" t="s">
        <v>90</v>
      </c>
      <c r="D9" s="16" t="s">
        <v>91</v>
      </c>
      <c r="E9" s="17" t="s">
        <v>13</v>
      </c>
      <c r="F9" s="17" t="s">
        <v>92</v>
      </c>
      <c r="G9" s="18">
        <v>7.25</v>
      </c>
      <c r="H9" s="78">
        <v>0.16600000000000001</v>
      </c>
      <c r="I9" s="22" t="str">
        <f t="shared" si="0"/>
        <v>I A</v>
      </c>
    </row>
    <row r="10" spans="1:9" ht="17.25" customHeight="1" x14ac:dyDescent="0.25">
      <c r="A10" s="20">
        <v>3</v>
      </c>
      <c r="B10" s="14" t="s">
        <v>53</v>
      </c>
      <c r="C10" s="15" t="s">
        <v>54</v>
      </c>
      <c r="D10" s="16">
        <v>37885</v>
      </c>
      <c r="E10" s="17" t="s">
        <v>13</v>
      </c>
      <c r="F10" s="17" t="s">
        <v>55</v>
      </c>
      <c r="G10" s="18">
        <v>7.4</v>
      </c>
      <c r="H10" s="78">
        <v>0.16700000000000001</v>
      </c>
      <c r="I10" s="22" t="str">
        <f t="shared" si="0"/>
        <v>II A</v>
      </c>
    </row>
    <row r="11" spans="1:9" ht="17.25" customHeight="1" x14ac:dyDescent="0.25">
      <c r="A11" s="20">
        <v>4</v>
      </c>
      <c r="B11" s="14" t="s">
        <v>67</v>
      </c>
      <c r="C11" s="15" t="s">
        <v>68</v>
      </c>
      <c r="D11" s="16">
        <v>38082</v>
      </c>
      <c r="E11" s="17" t="s">
        <v>13</v>
      </c>
      <c r="F11" s="17" t="s">
        <v>185</v>
      </c>
      <c r="G11" s="18">
        <v>7.77</v>
      </c>
      <c r="H11" s="78">
        <v>0.218</v>
      </c>
      <c r="I11" s="22" t="str">
        <f t="shared" si="0"/>
        <v>III A</v>
      </c>
    </row>
    <row r="12" spans="1:9" ht="17.25" customHeight="1" x14ac:dyDescent="0.25">
      <c r="A12" s="20">
        <v>5</v>
      </c>
      <c r="B12" s="14" t="s">
        <v>67</v>
      </c>
      <c r="C12" s="15" t="s">
        <v>79</v>
      </c>
      <c r="D12" s="16">
        <v>38130</v>
      </c>
      <c r="E12" s="17" t="s">
        <v>13</v>
      </c>
      <c r="F12" s="17" t="s">
        <v>59</v>
      </c>
      <c r="G12" s="18">
        <v>8.18</v>
      </c>
      <c r="H12" s="78">
        <v>0.14799999999999999</v>
      </c>
      <c r="I12" s="22" t="str">
        <f t="shared" si="0"/>
        <v>III A</v>
      </c>
    </row>
    <row r="13" spans="1:9" ht="17.25" customHeight="1" x14ac:dyDescent="0.25">
      <c r="A13" s="20">
        <v>6</v>
      </c>
      <c r="B13" s="14" t="s">
        <v>285</v>
      </c>
      <c r="C13" s="15" t="s">
        <v>286</v>
      </c>
      <c r="D13" s="16" t="s">
        <v>287</v>
      </c>
      <c r="E13" s="17" t="s">
        <v>0</v>
      </c>
      <c r="F13" s="17" t="s">
        <v>101</v>
      </c>
      <c r="G13" s="18">
        <v>8.33</v>
      </c>
      <c r="H13" s="78">
        <v>0.21</v>
      </c>
      <c r="I13" s="22" t="str">
        <f t="shared" si="0"/>
        <v/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ht="15.6" x14ac:dyDescent="0.25">
      <c r="A15" s="23"/>
      <c r="B15" s="23" t="s">
        <v>150</v>
      </c>
      <c r="C15" s="23"/>
      <c r="D15" s="23"/>
      <c r="E15" s="23"/>
      <c r="F15" s="23" t="s">
        <v>149</v>
      </c>
      <c r="G15" s="23"/>
      <c r="H15" s="23"/>
    </row>
  </sheetData>
  <sortState ref="A8:K13">
    <sortCondition ref="G8:G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3"/>
  </sheetPr>
  <dimension ref="A1:J19"/>
  <sheetViews>
    <sheetView workbookViewId="0">
      <selection activeCell="H17" sqref="H17"/>
    </sheetView>
  </sheetViews>
  <sheetFormatPr defaultRowHeight="13.2" x14ac:dyDescent="0.25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9.44140625" bestFit="1" customWidth="1"/>
    <col min="7" max="7" width="26" bestFit="1" customWidth="1"/>
    <col min="8" max="8" width="8.44140625" customWidth="1"/>
    <col min="9" max="9" width="6.109375" customWidth="1"/>
    <col min="10" max="10" width="4.109375" bestFit="1" customWidth="1"/>
  </cols>
  <sheetData>
    <row r="1" spans="1:10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10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10" x14ac:dyDescent="0.25">
      <c r="A3" s="1" t="s">
        <v>0</v>
      </c>
      <c r="B3" s="1"/>
      <c r="C3" s="1"/>
      <c r="D3" s="1"/>
      <c r="E3" s="1"/>
      <c r="F3" s="1"/>
      <c r="G3" s="3">
        <v>44582</v>
      </c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/>
      <c r="B5" s="1"/>
      <c r="C5" s="4" t="s">
        <v>259</v>
      </c>
      <c r="D5" s="4"/>
      <c r="E5" s="4" t="s">
        <v>255</v>
      </c>
      <c r="F5" s="5" t="s">
        <v>2</v>
      </c>
      <c r="G5" s="6" t="s">
        <v>3</v>
      </c>
      <c r="H5" s="1"/>
    </row>
    <row r="6" spans="1:10" ht="13.8" thickBot="1" x14ac:dyDescent="0.3">
      <c r="A6" s="1"/>
      <c r="B6" s="1"/>
      <c r="C6" s="1"/>
      <c r="D6" s="1"/>
      <c r="E6" s="1"/>
      <c r="F6" s="1"/>
      <c r="G6" s="1"/>
      <c r="H6" s="1"/>
    </row>
    <row r="7" spans="1:10" ht="13.8" thickBot="1" x14ac:dyDescent="0.3">
      <c r="A7" s="7" t="s">
        <v>4</v>
      </c>
      <c r="B7" s="25" t="s">
        <v>84</v>
      </c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26" t="s">
        <v>85</v>
      </c>
    </row>
    <row r="8" spans="1:10" ht="17.25" customHeight="1" x14ac:dyDescent="0.25">
      <c r="A8" s="13" t="s">
        <v>2</v>
      </c>
      <c r="B8" s="27"/>
      <c r="C8" s="28"/>
      <c r="D8" s="29"/>
      <c r="E8" s="30"/>
      <c r="F8" s="31"/>
      <c r="G8" s="31"/>
      <c r="H8" s="60"/>
      <c r="I8" s="33" t="str">
        <f t="shared" ref="I8:I11" si="0">IF(ISBLANK(H8),"",IF(H8&lt;=40.05,"KSM",IF(H8&lt;=42.05,"I A",IF(H8&lt;=44.84,"II A",IF(H8&lt;=48.34,"III A",IF(H8&lt;=52.34,"I JA",IF(H8&lt;=56.04,"II JA",IF(H8&lt;=58.84,"III JA"))))))))</f>
        <v/>
      </c>
    </row>
    <row r="9" spans="1:10" ht="17.25" customHeight="1" x14ac:dyDescent="0.25">
      <c r="A9" s="20" t="s">
        <v>15</v>
      </c>
      <c r="B9" s="34">
        <v>69</v>
      </c>
      <c r="C9" s="14" t="s">
        <v>23</v>
      </c>
      <c r="D9" s="15" t="s">
        <v>24</v>
      </c>
      <c r="E9" s="16">
        <v>38961</v>
      </c>
      <c r="F9" s="17" t="s">
        <v>13</v>
      </c>
      <c r="G9" s="17" t="s">
        <v>14</v>
      </c>
      <c r="H9" s="60">
        <v>46.47</v>
      </c>
      <c r="I9" s="33" t="str">
        <f t="shared" si="0"/>
        <v>III A</v>
      </c>
    </row>
    <row r="10" spans="1:10" ht="17.25" customHeight="1" x14ac:dyDescent="0.25">
      <c r="A10" s="20" t="s">
        <v>18</v>
      </c>
      <c r="B10" s="34">
        <v>68</v>
      </c>
      <c r="C10" s="14" t="s">
        <v>86</v>
      </c>
      <c r="D10" s="15" t="s">
        <v>87</v>
      </c>
      <c r="E10" s="16">
        <v>38903</v>
      </c>
      <c r="F10" s="17" t="s">
        <v>13</v>
      </c>
      <c r="G10" s="17" t="s">
        <v>32</v>
      </c>
      <c r="H10" s="60">
        <v>45.42</v>
      </c>
      <c r="I10" s="33" t="str">
        <f t="shared" si="0"/>
        <v>III A</v>
      </c>
    </row>
    <row r="11" spans="1:10" ht="17.25" customHeight="1" x14ac:dyDescent="0.25">
      <c r="A11" s="20" t="s">
        <v>19</v>
      </c>
      <c r="B11" s="34">
        <v>72</v>
      </c>
      <c r="C11" s="14" t="s">
        <v>88</v>
      </c>
      <c r="D11" s="15" t="s">
        <v>87</v>
      </c>
      <c r="E11" s="16">
        <v>38903</v>
      </c>
      <c r="F11" s="17" t="s">
        <v>13</v>
      </c>
      <c r="G11" s="17" t="s">
        <v>32</v>
      </c>
      <c r="H11" s="60">
        <v>51.37</v>
      </c>
      <c r="I11" s="33" t="str">
        <f t="shared" si="0"/>
        <v>I JA</v>
      </c>
    </row>
    <row r="12" spans="1:10" ht="17.25" customHeight="1" x14ac:dyDescent="0.25">
      <c r="A12" s="1"/>
      <c r="B12" s="1"/>
      <c r="C12" s="1"/>
      <c r="D12" s="1"/>
      <c r="E12" s="1"/>
      <c r="F12" s="5" t="s">
        <v>15</v>
      </c>
      <c r="G12" s="6" t="s">
        <v>3</v>
      </c>
      <c r="H12" s="1"/>
    </row>
    <row r="13" spans="1:10" ht="17.25" customHeight="1" x14ac:dyDescent="0.25">
      <c r="A13" s="20" t="s">
        <v>2</v>
      </c>
      <c r="B13" s="34">
        <v>3</v>
      </c>
      <c r="C13" s="14" t="s">
        <v>303</v>
      </c>
      <c r="D13" s="15" t="s">
        <v>304</v>
      </c>
      <c r="E13" s="16">
        <v>36858</v>
      </c>
      <c r="F13" s="17" t="s">
        <v>13</v>
      </c>
      <c r="G13" s="17" t="s">
        <v>315</v>
      </c>
      <c r="H13" s="60">
        <v>43.88</v>
      </c>
      <c r="I13" s="33" t="str">
        <f>IF(ISBLANK(H13),"",IF(H13&lt;=40.05,"KSM",IF(H13&lt;=42.05,"I A",IF(H13&lt;=44.84,"II A",IF(H13&lt;=48.34,"III A",IF(H13&lt;=52.34,"I JA",IF(H13&lt;=56.04,"II JA",IF(H13&lt;=58.84,"III JA"))))))))</f>
        <v>II A</v>
      </c>
      <c r="J13" s="77" t="s">
        <v>290</v>
      </c>
    </row>
    <row r="14" spans="1:10" ht="17.25" customHeight="1" x14ac:dyDescent="0.25">
      <c r="A14" s="20" t="s">
        <v>15</v>
      </c>
      <c r="B14" s="34">
        <v>86</v>
      </c>
      <c r="C14" s="14" t="s">
        <v>229</v>
      </c>
      <c r="D14" s="15" t="s">
        <v>230</v>
      </c>
      <c r="E14" s="16" t="s">
        <v>231</v>
      </c>
      <c r="F14" s="17" t="s">
        <v>13</v>
      </c>
      <c r="G14" s="17" t="s">
        <v>92</v>
      </c>
      <c r="H14" s="60">
        <v>47.8</v>
      </c>
      <c r="I14" s="33" t="str">
        <f t="shared" ref="I14:I16" si="1">IF(ISBLANK(H14),"",IF(H14&lt;=40.05,"KSM",IF(H14&lt;=42.05,"I A",IF(H14&lt;=44.84,"II A",IF(H14&lt;=48.34,"III A",IF(H14&lt;=52.34,"I JA",IF(H14&lt;=56.04,"II JA",IF(H14&lt;=58.84,"III JA"))))))))</f>
        <v>III A</v>
      </c>
    </row>
    <row r="15" spans="1:10" x14ac:dyDescent="0.25">
      <c r="A15" s="20" t="s">
        <v>18</v>
      </c>
      <c r="B15" s="34">
        <v>65</v>
      </c>
      <c r="C15" s="14" t="s">
        <v>27</v>
      </c>
      <c r="D15" s="15" t="s">
        <v>28</v>
      </c>
      <c r="E15" s="16" t="s">
        <v>29</v>
      </c>
      <c r="F15" s="17" t="s">
        <v>13</v>
      </c>
      <c r="G15" s="17" t="s">
        <v>14</v>
      </c>
      <c r="H15" s="60">
        <v>42.84</v>
      </c>
      <c r="I15" s="33" t="str">
        <f t="shared" si="1"/>
        <v>II A</v>
      </c>
    </row>
    <row r="16" spans="1:10" ht="17.25" customHeight="1" x14ac:dyDescent="0.25">
      <c r="A16" s="20" t="s">
        <v>19</v>
      </c>
      <c r="B16" s="34">
        <v>82</v>
      </c>
      <c r="C16" s="14" t="s">
        <v>33</v>
      </c>
      <c r="D16" s="15" t="s">
        <v>34</v>
      </c>
      <c r="E16" s="16">
        <v>38253</v>
      </c>
      <c r="F16" s="17" t="s">
        <v>13</v>
      </c>
      <c r="G16" s="17" t="s">
        <v>14</v>
      </c>
      <c r="H16" s="60">
        <v>44.97</v>
      </c>
      <c r="I16" s="33" t="str">
        <f t="shared" si="1"/>
        <v>III A</v>
      </c>
      <c r="J16" s="77" t="s">
        <v>290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ht="15.6" x14ac:dyDescent="0.25">
      <c r="A18" s="23"/>
      <c r="B18" s="23"/>
      <c r="C18" s="23" t="s">
        <v>150</v>
      </c>
      <c r="D18" s="23"/>
      <c r="E18" s="23"/>
      <c r="F18" s="23"/>
      <c r="G18" s="23" t="s">
        <v>149</v>
      </c>
      <c r="H18" s="23"/>
    </row>
    <row r="19" spans="1:8" ht="15" customHeight="1" x14ac:dyDescent="0.25"/>
  </sheetData>
  <sortState ref="A22:I24">
    <sortCondition ref="A22:A24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7"/>
  <sheetViews>
    <sheetView workbookViewId="0"/>
  </sheetViews>
  <sheetFormatPr defaultRowHeight="13.2" x14ac:dyDescent="0.25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9.44140625" bestFit="1" customWidth="1"/>
    <col min="7" max="7" width="26" bestFit="1" customWidth="1"/>
    <col min="8" max="8" width="8.44140625" customWidth="1"/>
    <col min="9" max="9" width="6.109375" customWidth="1"/>
    <col min="10" max="10" width="4.109375" bestFit="1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44582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259</v>
      </c>
      <c r="D5" s="4"/>
      <c r="E5" s="4" t="s">
        <v>255</v>
      </c>
      <c r="F5" s="5"/>
      <c r="G5" s="6"/>
      <c r="H5" s="1"/>
    </row>
    <row r="6" spans="1:9" ht="13.8" thickBot="1" x14ac:dyDescent="0.3">
      <c r="A6" s="1"/>
      <c r="B6" s="1"/>
      <c r="C6" s="1"/>
      <c r="D6" s="1"/>
      <c r="E6" s="1"/>
      <c r="F6" s="1"/>
      <c r="G6" s="1"/>
      <c r="H6" s="1"/>
    </row>
    <row r="7" spans="1:9" ht="13.8" thickBot="1" x14ac:dyDescent="0.3">
      <c r="A7" s="7" t="s">
        <v>308</v>
      </c>
      <c r="B7" s="25" t="s">
        <v>84</v>
      </c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26" t="s">
        <v>85</v>
      </c>
    </row>
    <row r="8" spans="1:9" ht="17.25" customHeight="1" x14ac:dyDescent="0.25">
      <c r="A8" s="20">
        <v>1</v>
      </c>
      <c r="B8" s="34">
        <v>65</v>
      </c>
      <c r="C8" s="14" t="s">
        <v>27</v>
      </c>
      <c r="D8" s="15" t="s">
        <v>28</v>
      </c>
      <c r="E8" s="16" t="s">
        <v>29</v>
      </c>
      <c r="F8" s="17" t="s">
        <v>13</v>
      </c>
      <c r="G8" s="17" t="s">
        <v>14</v>
      </c>
      <c r="H8" s="60">
        <v>42.84</v>
      </c>
      <c r="I8" s="33" t="str">
        <f t="shared" ref="I8:I14" si="0">IF(ISBLANK(H8),"",IF(H8&lt;=40.05,"KSM",IF(H8&lt;=42.05,"I A",IF(H8&lt;=44.84,"II A",IF(H8&lt;=48.34,"III A",IF(H8&lt;=52.34,"I JA",IF(H8&lt;=56.04,"II JA",IF(H8&lt;=58.84,"III JA"))))))))</f>
        <v>II A</v>
      </c>
    </row>
    <row r="9" spans="1:9" ht="17.25" customHeight="1" x14ac:dyDescent="0.25">
      <c r="A9" s="20">
        <v>2</v>
      </c>
      <c r="B9" s="34">
        <v>68</v>
      </c>
      <c r="C9" s="14" t="s">
        <v>86</v>
      </c>
      <c r="D9" s="15" t="s">
        <v>87</v>
      </c>
      <c r="E9" s="16">
        <v>38903</v>
      </c>
      <c r="F9" s="17" t="s">
        <v>13</v>
      </c>
      <c r="G9" s="17" t="s">
        <v>32</v>
      </c>
      <c r="H9" s="60">
        <v>45.42</v>
      </c>
      <c r="I9" s="33" t="str">
        <f t="shared" si="0"/>
        <v>III A</v>
      </c>
    </row>
    <row r="10" spans="1:9" ht="17.25" customHeight="1" x14ac:dyDescent="0.25">
      <c r="A10" s="20">
        <v>3</v>
      </c>
      <c r="B10" s="34">
        <v>69</v>
      </c>
      <c r="C10" s="14" t="s">
        <v>23</v>
      </c>
      <c r="D10" s="15" t="s">
        <v>24</v>
      </c>
      <c r="E10" s="16">
        <v>38961</v>
      </c>
      <c r="F10" s="17" t="s">
        <v>13</v>
      </c>
      <c r="G10" s="17" t="s">
        <v>14</v>
      </c>
      <c r="H10" s="60">
        <v>46.47</v>
      </c>
      <c r="I10" s="33" t="str">
        <f t="shared" si="0"/>
        <v>III A</v>
      </c>
    </row>
    <row r="11" spans="1:9" x14ac:dyDescent="0.25">
      <c r="A11" s="20">
        <v>4</v>
      </c>
      <c r="B11" s="34">
        <v>86</v>
      </c>
      <c r="C11" s="14" t="s">
        <v>229</v>
      </c>
      <c r="D11" s="15" t="s">
        <v>230</v>
      </c>
      <c r="E11" s="16" t="s">
        <v>231</v>
      </c>
      <c r="F11" s="17" t="s">
        <v>13</v>
      </c>
      <c r="G11" s="17" t="s">
        <v>92</v>
      </c>
      <c r="H11" s="60">
        <v>47.8</v>
      </c>
      <c r="I11" s="33" t="str">
        <f t="shared" si="0"/>
        <v>III A</v>
      </c>
    </row>
    <row r="12" spans="1:9" ht="17.25" customHeight="1" x14ac:dyDescent="0.25">
      <c r="A12" s="20">
        <v>5</v>
      </c>
      <c r="B12" s="34">
        <v>72</v>
      </c>
      <c r="C12" s="14" t="s">
        <v>88</v>
      </c>
      <c r="D12" s="15" t="s">
        <v>87</v>
      </c>
      <c r="E12" s="16">
        <v>38903</v>
      </c>
      <c r="F12" s="17" t="s">
        <v>13</v>
      </c>
      <c r="G12" s="17" t="s">
        <v>32</v>
      </c>
      <c r="H12" s="60">
        <v>51.37</v>
      </c>
      <c r="I12" s="33" t="str">
        <f t="shared" si="0"/>
        <v>I JA</v>
      </c>
    </row>
    <row r="13" spans="1:9" ht="17.25" customHeight="1" x14ac:dyDescent="0.25">
      <c r="A13" s="20" t="s">
        <v>327</v>
      </c>
      <c r="B13" s="34">
        <v>3</v>
      </c>
      <c r="C13" s="14" t="s">
        <v>303</v>
      </c>
      <c r="D13" s="15" t="s">
        <v>304</v>
      </c>
      <c r="E13" s="16">
        <v>36858</v>
      </c>
      <c r="F13" s="17" t="s">
        <v>13</v>
      </c>
      <c r="G13" s="17" t="s">
        <v>315</v>
      </c>
      <c r="H13" s="60">
        <v>43.88</v>
      </c>
      <c r="I13" s="33" t="str">
        <f t="shared" si="0"/>
        <v>II A</v>
      </c>
    </row>
    <row r="14" spans="1:9" ht="17.25" customHeight="1" x14ac:dyDescent="0.25">
      <c r="A14" s="20" t="s">
        <v>327</v>
      </c>
      <c r="B14" s="34">
        <v>82</v>
      </c>
      <c r="C14" s="14" t="s">
        <v>33</v>
      </c>
      <c r="D14" s="15" t="s">
        <v>34</v>
      </c>
      <c r="E14" s="16">
        <v>38253</v>
      </c>
      <c r="F14" s="17" t="s">
        <v>13</v>
      </c>
      <c r="G14" s="17" t="s">
        <v>14</v>
      </c>
      <c r="H14" s="60">
        <v>44.97</v>
      </c>
      <c r="I14" s="33" t="str">
        <f t="shared" si="0"/>
        <v>III A</v>
      </c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ht="15.6" x14ac:dyDescent="0.25">
      <c r="A16" s="23"/>
      <c r="B16" s="23"/>
      <c r="C16" s="23" t="s">
        <v>150</v>
      </c>
      <c r="D16" s="23"/>
      <c r="E16" s="23"/>
      <c r="F16" s="23"/>
      <c r="G16" s="23" t="s">
        <v>149</v>
      </c>
      <c r="H16" s="23"/>
    </row>
    <row r="17" ht="15" customHeight="1" x14ac:dyDescent="0.25"/>
  </sheetData>
  <sortState ref="A8:J14">
    <sortCondition ref="H8:H14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3"/>
  </sheetPr>
  <dimension ref="A1:J24"/>
  <sheetViews>
    <sheetView topLeftCell="A4" workbookViewId="0">
      <selection activeCell="I24" sqref="I24"/>
    </sheetView>
  </sheetViews>
  <sheetFormatPr defaultRowHeight="13.2" x14ac:dyDescent="0.25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9.44140625" bestFit="1" customWidth="1"/>
    <col min="7" max="7" width="26" bestFit="1" customWidth="1"/>
    <col min="8" max="8" width="8.44140625" customWidth="1"/>
    <col min="9" max="9" width="6.109375" customWidth="1"/>
    <col min="10" max="10" width="4.109375" bestFit="1" customWidth="1"/>
  </cols>
  <sheetData>
    <row r="1" spans="1:9" ht="17.399999999999999" x14ac:dyDescent="0.25">
      <c r="A1" s="1"/>
      <c r="B1" s="1"/>
      <c r="C1" s="1"/>
      <c r="D1" s="1"/>
      <c r="E1" s="2" t="s">
        <v>151</v>
      </c>
      <c r="F1" s="1"/>
      <c r="G1" s="1"/>
      <c r="H1" s="1"/>
    </row>
    <row r="2" spans="1:9" ht="17.399999999999999" x14ac:dyDescent="0.25">
      <c r="A2" s="1"/>
      <c r="B2" s="1"/>
      <c r="C2" s="1"/>
      <c r="D2" s="1"/>
      <c r="E2" s="2" t="s">
        <v>152</v>
      </c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3">
        <v>44582</v>
      </c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4" t="s">
        <v>259</v>
      </c>
      <c r="D5" s="4"/>
      <c r="E5" s="4" t="s">
        <v>257</v>
      </c>
      <c r="F5" s="5" t="s">
        <v>2</v>
      </c>
      <c r="G5" s="6" t="s">
        <v>3</v>
      </c>
      <c r="H5" s="1"/>
    </row>
    <row r="6" spans="1:9" ht="13.8" thickBot="1" x14ac:dyDescent="0.3">
      <c r="A6" s="1"/>
      <c r="B6" s="1"/>
      <c r="C6" s="1"/>
      <c r="D6" s="1"/>
      <c r="E6" s="1"/>
      <c r="F6" s="1"/>
      <c r="G6" s="1"/>
      <c r="H6" s="1"/>
    </row>
    <row r="7" spans="1:9" ht="13.8" thickBot="1" x14ac:dyDescent="0.3">
      <c r="A7" s="7" t="s">
        <v>4</v>
      </c>
      <c r="B7" s="25" t="s">
        <v>84</v>
      </c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26" t="s">
        <v>85</v>
      </c>
    </row>
    <row r="8" spans="1:9" ht="17.25" customHeight="1" x14ac:dyDescent="0.25">
      <c r="A8" s="20" t="s">
        <v>2</v>
      </c>
      <c r="B8" s="20">
        <v>77</v>
      </c>
      <c r="C8" s="54" t="s">
        <v>170</v>
      </c>
      <c r="D8" s="55" t="s">
        <v>171</v>
      </c>
      <c r="E8" s="72">
        <v>39029</v>
      </c>
      <c r="F8" s="53" t="s">
        <v>13</v>
      </c>
      <c r="G8" s="56" t="s">
        <v>76</v>
      </c>
      <c r="H8" s="60" t="s">
        <v>307</v>
      </c>
      <c r="I8" s="33"/>
    </row>
    <row r="9" spans="1:9" ht="17.25" customHeight="1" x14ac:dyDescent="0.25">
      <c r="A9" s="13">
        <v>2</v>
      </c>
      <c r="B9" s="20">
        <v>79</v>
      </c>
      <c r="C9" s="54" t="s">
        <v>56</v>
      </c>
      <c r="D9" s="55" t="s">
        <v>225</v>
      </c>
      <c r="E9" s="72" t="s">
        <v>226</v>
      </c>
      <c r="F9" s="53" t="s">
        <v>13</v>
      </c>
      <c r="G9" s="56" t="s">
        <v>92</v>
      </c>
      <c r="H9" s="60" t="s">
        <v>307</v>
      </c>
      <c r="I9" s="33"/>
    </row>
    <row r="10" spans="1:9" ht="17.25" customHeight="1" x14ac:dyDescent="0.25">
      <c r="A10" s="20">
        <v>3</v>
      </c>
      <c r="B10" s="74">
        <v>75</v>
      </c>
      <c r="C10" s="57" t="s">
        <v>57</v>
      </c>
      <c r="D10" s="58" t="s">
        <v>58</v>
      </c>
      <c r="E10" s="73">
        <v>38978</v>
      </c>
      <c r="F10" s="53" t="s">
        <v>13</v>
      </c>
      <c r="G10" s="59" t="s">
        <v>59</v>
      </c>
      <c r="H10" s="60">
        <v>41.58</v>
      </c>
      <c r="I10" s="33" t="str">
        <f>IF(ISBLANK(H10),"",IF(H10&lt;=34.75,"KSM",IF(H10&lt;=36.2,"I A",IF(H10&lt;=38.54,"II A",IF(H10&lt;=42.04,"III A",IF(H10&lt;=47.74,"I JA",IF(H10&lt;=52.34,"II JA",IF(H10&lt;=55.14,"III JA"))))))))</f>
        <v>III A</v>
      </c>
    </row>
    <row r="11" spans="1:9" ht="17.25" customHeight="1" x14ac:dyDescent="0.25">
      <c r="A11" s="20" t="s">
        <v>19</v>
      </c>
      <c r="B11" s="20">
        <v>67</v>
      </c>
      <c r="C11" s="54" t="s">
        <v>270</v>
      </c>
      <c r="D11" s="55" t="s">
        <v>271</v>
      </c>
      <c r="E11" s="72">
        <v>38552</v>
      </c>
      <c r="F11" s="53" t="s">
        <v>13</v>
      </c>
      <c r="G11" s="56" t="s">
        <v>267</v>
      </c>
      <c r="H11" s="60">
        <v>41</v>
      </c>
      <c r="I11" s="33" t="str">
        <f>IF(ISBLANK(H11),"",IF(H11&lt;=34.75,"KSM",IF(H11&lt;=36.2,"I A",IF(H11&lt;=38.54,"II A",IF(H11&lt;=42.04,"III A",IF(H11&lt;=47.74,"I JA",IF(H11&lt;=52.34,"II JA",IF(H11&lt;=55.14,"III JA"))))))))</f>
        <v>III A</v>
      </c>
    </row>
    <row r="12" spans="1:9" ht="17.25" customHeight="1" x14ac:dyDescent="0.25">
      <c r="A12" s="1"/>
      <c r="B12" s="1"/>
      <c r="C12" s="1"/>
      <c r="D12" s="1"/>
      <c r="E12" s="1"/>
      <c r="F12" s="5" t="s">
        <v>15</v>
      </c>
      <c r="G12" s="6" t="s">
        <v>3</v>
      </c>
      <c r="H12" s="1"/>
    </row>
    <row r="13" spans="1:9" ht="17.25" customHeight="1" x14ac:dyDescent="0.25">
      <c r="A13" s="20" t="s">
        <v>2</v>
      </c>
      <c r="B13" s="34"/>
      <c r="C13" s="14"/>
      <c r="D13" s="15"/>
      <c r="E13" s="16"/>
      <c r="F13" s="17"/>
      <c r="G13" s="17"/>
      <c r="H13" s="60"/>
      <c r="I13" s="33" t="str">
        <f t="shared" ref="I13" si="0">IF(ISBLANK(H13),"",IF(H13&lt;=34.75,"KSM",IF(H13&lt;=36.2,"I A",IF(H13&lt;=38.54,"II A",IF(H13&lt;=42.04,"III A",IF(H13&lt;=47.74,"I JA",IF(H13&lt;=52.34,"II JA",IF(H13&lt;=55.14,"III JA"))))))))</f>
        <v/>
      </c>
    </row>
    <row r="14" spans="1:9" ht="17.25" customHeight="1" x14ac:dyDescent="0.25">
      <c r="A14" s="20" t="s">
        <v>15</v>
      </c>
      <c r="B14" s="20">
        <v>80</v>
      </c>
      <c r="C14" s="54" t="s">
        <v>214</v>
      </c>
      <c r="D14" s="55" t="s">
        <v>215</v>
      </c>
      <c r="E14" s="72" t="s">
        <v>216</v>
      </c>
      <c r="F14" s="53" t="s">
        <v>13</v>
      </c>
      <c r="G14" s="56" t="s">
        <v>36</v>
      </c>
      <c r="H14" s="60" t="s">
        <v>307</v>
      </c>
      <c r="I14" s="33"/>
    </row>
    <row r="15" spans="1:9" ht="17.25" customHeight="1" x14ac:dyDescent="0.25">
      <c r="A15" s="20" t="s">
        <v>18</v>
      </c>
      <c r="B15" s="20">
        <v>81</v>
      </c>
      <c r="C15" s="54" t="s">
        <v>232</v>
      </c>
      <c r="D15" s="55" t="s">
        <v>233</v>
      </c>
      <c r="E15" s="72" t="s">
        <v>234</v>
      </c>
      <c r="F15" s="53" t="s">
        <v>13</v>
      </c>
      <c r="G15" s="56" t="s">
        <v>92</v>
      </c>
      <c r="H15" s="60" t="s">
        <v>307</v>
      </c>
      <c r="I15" s="33"/>
    </row>
    <row r="16" spans="1:9" ht="17.25" customHeight="1" x14ac:dyDescent="0.25">
      <c r="A16" s="20" t="s">
        <v>19</v>
      </c>
      <c r="B16" s="20"/>
      <c r="C16" s="54"/>
      <c r="D16" s="55"/>
      <c r="E16" s="72"/>
      <c r="F16" s="53"/>
      <c r="G16" s="56"/>
      <c r="H16" s="60"/>
      <c r="I16" s="33" t="str">
        <f t="shared" ref="I16" si="1">IF(ISBLANK(H16),"",IF(H16&lt;=34.75,"KSM",IF(H16&lt;=36.2,"I A",IF(H16&lt;=38.54,"II A",IF(H16&lt;=42.04,"III A",IF(H16&lt;=47.74,"I JA",IF(H16&lt;=52.34,"II JA",IF(H16&lt;=55.14,"III JA"))))))))</f>
        <v/>
      </c>
    </row>
    <row r="17" spans="1:10" ht="17.25" customHeight="1" x14ac:dyDescent="0.25">
      <c r="A17" s="1"/>
      <c r="B17" s="1"/>
      <c r="C17" s="1"/>
      <c r="D17" s="1"/>
      <c r="E17" s="1"/>
      <c r="F17" s="5">
        <v>3</v>
      </c>
      <c r="G17" s="6" t="s">
        <v>3</v>
      </c>
      <c r="H17" s="1"/>
    </row>
    <row r="18" spans="1:10" ht="17.25" customHeight="1" x14ac:dyDescent="0.25">
      <c r="A18" s="20" t="s">
        <v>2</v>
      </c>
      <c r="B18" s="20">
        <v>76</v>
      </c>
      <c r="C18" s="54" t="s">
        <v>72</v>
      </c>
      <c r="D18" s="55" t="s">
        <v>168</v>
      </c>
      <c r="E18" s="72">
        <v>38908</v>
      </c>
      <c r="F18" s="53" t="s">
        <v>13</v>
      </c>
      <c r="G18" s="56" t="s">
        <v>76</v>
      </c>
      <c r="H18" s="60">
        <v>46.38</v>
      </c>
      <c r="I18" s="33" t="str">
        <f t="shared" ref="I18" si="2">IF(ISBLANK(H18),"",IF(H18&lt;=34.75,"KSM",IF(H18&lt;=36.2,"I A",IF(H18&lt;=38.54,"II A",IF(H18&lt;=42.04,"III A",IF(H18&lt;=47.74,"I JA",IF(H18&lt;=52.34,"II JA",IF(H18&lt;=55.14,"III JA"))))))))</f>
        <v>I JA</v>
      </c>
    </row>
    <row r="19" spans="1:10" ht="17.25" customHeight="1" x14ac:dyDescent="0.25">
      <c r="A19" s="20" t="s">
        <v>15</v>
      </c>
      <c r="B19" s="20">
        <v>84</v>
      </c>
      <c r="C19" s="54" t="s">
        <v>227</v>
      </c>
      <c r="D19" s="55" t="s">
        <v>228</v>
      </c>
      <c r="E19" s="72" t="s">
        <v>187</v>
      </c>
      <c r="F19" s="53" t="s">
        <v>13</v>
      </c>
      <c r="G19" s="56" t="s">
        <v>92</v>
      </c>
      <c r="H19" s="60">
        <v>41.49</v>
      </c>
      <c r="I19" s="33" t="str">
        <f>IF(ISBLANK(H19),"",IF(H19&lt;=34.75,"KSM",IF(H19&lt;=36.2,"I A",IF(H19&lt;=38.54,"II A",IF(H19&lt;=42.04,"III A",IF(H19&lt;=47.74,"I JA",IF(H19&lt;=52.34,"II JA",IF(H19&lt;=55.14,"III JA"))))))))</f>
        <v>III A</v>
      </c>
    </row>
    <row r="20" spans="1:10" ht="17.25" customHeight="1" x14ac:dyDescent="0.25">
      <c r="A20" s="20" t="s">
        <v>18</v>
      </c>
      <c r="B20" s="20">
        <v>39</v>
      </c>
      <c r="C20" s="54" t="s">
        <v>65</v>
      </c>
      <c r="D20" s="55" t="s">
        <v>66</v>
      </c>
      <c r="E20" s="72" t="s">
        <v>187</v>
      </c>
      <c r="F20" s="53" t="s">
        <v>13</v>
      </c>
      <c r="G20" s="56" t="s">
        <v>188</v>
      </c>
      <c r="H20" s="60">
        <v>38.76</v>
      </c>
      <c r="I20" s="33" t="str">
        <f t="shared" ref="I20:I21" si="3">IF(ISBLANK(H20),"",IF(H20&lt;=34.75,"KSM",IF(H20&lt;=36.2,"I A",IF(H20&lt;=38.54,"II A",IF(H20&lt;=42.04,"III A",IF(H20&lt;=47.74,"I JA",IF(H20&lt;=52.34,"II JA",IF(H20&lt;=55.14,"III JA"))))))))</f>
        <v>III A</v>
      </c>
    </row>
    <row r="21" spans="1:10" ht="17.25" customHeight="1" x14ac:dyDescent="0.25">
      <c r="A21" s="20" t="s">
        <v>19</v>
      </c>
      <c r="B21" s="20">
        <v>61</v>
      </c>
      <c r="C21" s="54" t="s">
        <v>89</v>
      </c>
      <c r="D21" s="55" t="s">
        <v>90</v>
      </c>
      <c r="E21" s="72" t="s">
        <v>91</v>
      </c>
      <c r="F21" s="53" t="s">
        <v>13</v>
      </c>
      <c r="G21" s="56" t="s">
        <v>92</v>
      </c>
      <c r="H21" s="60">
        <v>37.840000000000003</v>
      </c>
      <c r="I21" s="33" t="str">
        <f t="shared" si="3"/>
        <v>II A</v>
      </c>
      <c r="J21" s="77" t="s">
        <v>290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</row>
    <row r="23" spans="1:10" ht="15.6" x14ac:dyDescent="0.25">
      <c r="A23" s="23"/>
      <c r="B23" s="23"/>
      <c r="C23" s="23" t="s">
        <v>150</v>
      </c>
      <c r="D23" s="23"/>
      <c r="E23" s="23"/>
      <c r="F23" s="23"/>
      <c r="G23" s="23" t="s">
        <v>149</v>
      </c>
      <c r="H23" s="23"/>
    </row>
    <row r="24" spans="1:10" ht="15" customHeight="1" x14ac:dyDescent="0.25"/>
  </sheetData>
  <sortState ref="A8:I11">
    <sortCondition ref="A8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60Mjn</vt:lpstr>
      <vt:lpstr>60Mjn (g)</vt:lpstr>
      <vt:lpstr>60Mjnm</vt:lpstr>
      <vt:lpstr>60Vjn</vt:lpstr>
      <vt:lpstr>60Vjn (g)</vt:lpstr>
      <vt:lpstr>60Vjnm</vt:lpstr>
      <vt:lpstr>300Mjn</vt:lpstr>
      <vt:lpstr>300Mjn (g)</vt:lpstr>
      <vt:lpstr>300Vjn</vt:lpstr>
      <vt:lpstr>300Vjn (g)</vt:lpstr>
      <vt:lpstr>400V</vt:lpstr>
      <vt:lpstr>600Mjn</vt:lpstr>
      <vt:lpstr>600Vjn</vt:lpstr>
      <vt:lpstr>800MVjnm</vt:lpstr>
      <vt:lpstr>1000Mjn</vt:lpstr>
      <vt:lpstr>1000Vjn</vt:lpstr>
      <vt:lpstr>1500M</vt:lpstr>
      <vt:lpstr>60bbMjn</vt:lpstr>
      <vt:lpstr>60bbMjnm</vt:lpstr>
      <vt:lpstr>60bbVjn</vt:lpstr>
      <vt:lpstr>60bbVjnm</vt:lpstr>
      <vt:lpstr>AukštisM</vt:lpstr>
      <vt:lpstr>AukštisV</vt:lpstr>
      <vt:lpstr>KartisM</vt:lpstr>
      <vt:lpstr>KartisV</vt:lpstr>
      <vt:lpstr>TolisM</vt:lpstr>
      <vt:lpstr>TolisV</vt:lpstr>
      <vt:lpstr>TrišuolisM</vt:lpstr>
      <vt:lpstr>TrišuolisV</vt:lpstr>
      <vt:lpstr>RutulysM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Drąsutis Barkauskas</dc:creator>
  <cp:lastModifiedBy>Step</cp:lastModifiedBy>
  <cp:lastPrinted>2022-01-21T15:12:57Z</cp:lastPrinted>
  <dcterms:created xsi:type="dcterms:W3CDTF">2022-01-14T07:23:36Z</dcterms:created>
  <dcterms:modified xsi:type="dcterms:W3CDTF">2022-01-21T17:50:33Z</dcterms:modified>
</cp:coreProperties>
</file>